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6FA71F5F-11CA-486A-9399-FA3075D0EDD3}" xr6:coauthVersionLast="47" xr6:coauthVersionMax="47" xr10:uidLastSave="{00000000-0000-0000-0000-000000000000}"/>
  <bookViews>
    <workbookView xWindow="-120" yWindow="-120" windowWidth="29040" windowHeight="15720" tabRatio="613" xr2:uid="{B0C9DA55-486C-4CED-B8B4-5C316B3FD308}"/>
  </bookViews>
  <sheets>
    <sheet name="62.col.55.lignes" sheetId="8" r:id="rId1"/>
    <sheet name="62.col.30.lignes" sheetId="17" r:id="rId2"/>
    <sheet name="38.col.55.lignes" sheetId="18" r:id="rId3"/>
    <sheet name="38.col.30.lignes" sheetId="19" r:id="rId4"/>
    <sheet name="30.col.fondant" sheetId="21" r:id="rId5"/>
    <sheet name="IMPORTANT" sheetId="20" r:id="rId6"/>
  </sheets>
  <definedNames>
    <definedName name="_xlnm._FilterDatabase" localSheetId="4" hidden="1">'30.col.fondant'!#REF!</definedName>
    <definedName name="_xlnm._FilterDatabase" localSheetId="3" hidden="1">'38.col.30.lignes'!#REF!</definedName>
    <definedName name="_xlnm._FilterDatabase" localSheetId="2" hidden="1">'38.col.55.lignes'!#REF!</definedName>
    <definedName name="_xlnm._FilterDatabase" localSheetId="1" hidden="1">'62.col.30.lignes'!#REF!</definedName>
    <definedName name="_xlnm._FilterDatabase" localSheetId="0" hidden="1">'62.col.55.lignes'!#REF!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N28" i="8" l="1"/>
  <c r="CN28" i="17"/>
  <c r="BP28" i="18"/>
  <c r="BP28" i="19"/>
  <c r="BL296" i="19"/>
  <c r="BL294" i="19"/>
  <c r="BL295" i="19" s="1"/>
  <c r="BL290" i="19"/>
  <c r="BL288" i="19"/>
  <c r="BL289" i="19" s="1"/>
  <c r="BM288" i="19" s="1"/>
  <c r="BL284" i="19"/>
  <c r="BL282" i="19"/>
  <c r="BL283" i="19" s="1"/>
  <c r="BL278" i="19"/>
  <c r="BL276" i="19"/>
  <c r="BL277" i="19" s="1"/>
  <c r="BM276" i="19" s="1"/>
  <c r="BN276" i="19" s="1"/>
  <c r="BM277" i="19" s="1"/>
  <c r="BN277" i="19" s="1"/>
  <c r="BM278" i="19" s="1"/>
  <c r="BL272" i="19"/>
  <c r="BL270" i="19"/>
  <c r="BL271" i="19" s="1"/>
  <c r="BM270" i="19" s="1"/>
  <c r="BL266" i="19"/>
  <c r="BL264" i="19"/>
  <c r="BL265" i="19" s="1"/>
  <c r="BL260" i="19"/>
  <c r="BL258" i="19"/>
  <c r="BL259" i="19" s="1"/>
  <c r="BM258" i="19" s="1"/>
  <c r="BL254" i="19"/>
  <c r="BO252" i="19"/>
  <c r="BL252" i="19"/>
  <c r="BL253" i="19" s="1"/>
  <c r="BL248" i="19"/>
  <c r="BL246" i="19"/>
  <c r="BL247" i="19" s="1"/>
  <c r="BL242" i="19"/>
  <c r="BL240" i="19"/>
  <c r="BL241" i="19" s="1"/>
  <c r="BM240" i="19" s="1"/>
  <c r="BN240" i="19" s="1"/>
  <c r="BM241" i="19" s="1"/>
  <c r="BL236" i="19"/>
  <c r="BL234" i="19"/>
  <c r="BL235" i="19" s="1"/>
  <c r="BL230" i="19"/>
  <c r="BL228" i="19"/>
  <c r="BL229" i="19" s="1"/>
  <c r="BM228" i="19" s="1"/>
  <c r="BN228" i="19" s="1"/>
  <c r="BM229" i="19" s="1"/>
  <c r="BH228" i="19"/>
  <c r="BL224" i="19"/>
  <c r="BL222" i="19"/>
  <c r="BL223" i="19" s="1"/>
  <c r="BM222" i="19" s="1"/>
  <c r="BL218" i="19"/>
  <c r="BL216" i="19"/>
  <c r="BL217" i="19" s="1"/>
  <c r="BM216" i="19" s="1"/>
  <c r="BN216" i="19" s="1"/>
  <c r="BM217" i="19" s="1"/>
  <c r="BH216" i="19"/>
  <c r="BL212" i="19"/>
  <c r="BL210" i="19"/>
  <c r="BL211" i="19" s="1"/>
  <c r="BM210" i="19" s="1"/>
  <c r="BL206" i="19"/>
  <c r="BL204" i="19"/>
  <c r="BL205" i="19" s="1"/>
  <c r="BM204" i="19" s="1"/>
  <c r="BL200" i="19"/>
  <c r="BL198" i="19"/>
  <c r="BL199" i="19" s="1"/>
  <c r="BL194" i="19"/>
  <c r="BO192" i="19"/>
  <c r="BL192" i="19"/>
  <c r="BL193" i="19" s="1"/>
  <c r="BM192" i="19" s="1"/>
  <c r="BL188" i="19"/>
  <c r="BL186" i="19"/>
  <c r="BL187" i="19" s="1"/>
  <c r="BM186" i="19" s="1"/>
  <c r="BL182" i="19"/>
  <c r="BL180" i="19"/>
  <c r="BL181" i="19" s="1"/>
  <c r="BM180" i="19" s="1"/>
  <c r="BH180" i="19" s="1"/>
  <c r="BL176" i="19"/>
  <c r="BL174" i="19"/>
  <c r="BL175" i="19" s="1"/>
  <c r="BM174" i="19" s="1"/>
  <c r="BL170" i="19"/>
  <c r="BL168" i="19"/>
  <c r="BL169" i="19" s="1"/>
  <c r="BL164" i="19"/>
  <c r="BL162" i="19"/>
  <c r="BL163" i="19" s="1"/>
  <c r="BM162" i="19" s="1"/>
  <c r="BL158" i="19"/>
  <c r="BL156" i="19"/>
  <c r="BL157" i="19" s="1"/>
  <c r="BL152" i="19"/>
  <c r="BL150" i="19"/>
  <c r="BL151" i="19" s="1"/>
  <c r="BL146" i="19"/>
  <c r="BL144" i="19"/>
  <c r="BL145" i="19" s="1"/>
  <c r="BM144" i="19" s="1"/>
  <c r="BN144" i="19" s="1"/>
  <c r="BM145" i="19" s="1"/>
  <c r="BL140" i="19"/>
  <c r="BL138" i="19"/>
  <c r="BL139" i="19" s="1"/>
  <c r="BM138" i="19" s="1"/>
  <c r="BL134" i="19"/>
  <c r="BL132" i="19"/>
  <c r="BL133" i="19" s="1"/>
  <c r="BM132" i="19" s="1"/>
  <c r="BL128" i="19"/>
  <c r="BL126" i="19"/>
  <c r="BL127" i="19" s="1"/>
  <c r="BM126" i="19" s="1"/>
  <c r="BL122" i="19"/>
  <c r="BL120" i="19"/>
  <c r="BL121" i="19" s="1"/>
  <c r="BL116" i="19"/>
  <c r="BL114" i="19"/>
  <c r="BL115" i="19" s="1"/>
  <c r="BM114" i="19" s="1"/>
  <c r="BL110" i="19"/>
  <c r="BL108" i="19"/>
  <c r="BL109" i="19" s="1"/>
  <c r="BM108" i="19" s="1"/>
  <c r="BL104" i="19"/>
  <c r="BL102" i="19"/>
  <c r="BL103" i="19" s="1"/>
  <c r="BM102" i="19" s="1"/>
  <c r="BL98" i="19"/>
  <c r="BL96" i="19"/>
  <c r="BL97" i="19" s="1"/>
  <c r="BM96" i="19" s="1"/>
  <c r="BL92" i="19"/>
  <c r="BL90" i="19"/>
  <c r="BL91" i="19" s="1"/>
  <c r="BL86" i="19"/>
  <c r="BL84" i="19"/>
  <c r="BL85" i="19" s="1"/>
  <c r="BM84" i="19" s="1"/>
  <c r="BL80" i="19"/>
  <c r="BL78" i="19"/>
  <c r="BL79" i="19" s="1"/>
  <c r="BD76" i="19"/>
  <c r="BD75" i="19" s="1"/>
  <c r="BC76" i="19"/>
  <c r="BB76" i="19"/>
  <c r="BA76" i="19"/>
  <c r="BO74" i="19"/>
  <c r="BL74" i="19"/>
  <c r="BE74" i="19"/>
  <c r="BO294" i="19" s="1"/>
  <c r="BC74" i="19"/>
  <c r="BP74" i="19" s="1"/>
  <c r="BB74" i="19"/>
  <c r="BO73" i="19"/>
  <c r="BE73" i="19"/>
  <c r="BO288" i="19" s="1"/>
  <c r="BC73" i="19"/>
  <c r="BP73" i="19" s="1"/>
  <c r="BB73" i="19"/>
  <c r="BL72" i="19"/>
  <c r="BL73" i="19" s="1"/>
  <c r="BE72" i="19"/>
  <c r="BO282" i="19" s="1"/>
  <c r="BC72" i="19"/>
  <c r="BP72" i="19" s="1"/>
  <c r="BB72" i="19"/>
  <c r="BO71" i="19"/>
  <c r="BE71" i="19"/>
  <c r="BO276" i="19" s="1"/>
  <c r="BC71" i="19"/>
  <c r="BQ71" i="19" s="1"/>
  <c r="BB71" i="19"/>
  <c r="BO70" i="19"/>
  <c r="BE70" i="19"/>
  <c r="BO270" i="19" s="1"/>
  <c r="BC70" i="19"/>
  <c r="BQ70" i="19" s="1"/>
  <c r="BB70" i="19"/>
  <c r="BO69" i="19"/>
  <c r="BE69" i="19"/>
  <c r="BO264" i="19" s="1"/>
  <c r="BC69" i="19"/>
  <c r="BB69" i="19"/>
  <c r="BO68" i="19"/>
  <c r="BL68" i="19"/>
  <c r="BE68" i="19"/>
  <c r="BO258" i="19" s="1"/>
  <c r="BC68" i="19"/>
  <c r="BQ68" i="19" s="1"/>
  <c r="BB68" i="19"/>
  <c r="BO67" i="19"/>
  <c r="BE67" i="19"/>
  <c r="BC67" i="19"/>
  <c r="BP67" i="19" s="1"/>
  <c r="BB67" i="19"/>
  <c r="BL66" i="19"/>
  <c r="BL67" i="19" s="1"/>
  <c r="BE66" i="19"/>
  <c r="BO246" i="19" s="1"/>
  <c r="BC66" i="19"/>
  <c r="BB66" i="19"/>
  <c r="BO65" i="19"/>
  <c r="BE65" i="19"/>
  <c r="BO240" i="19" s="1"/>
  <c r="BC65" i="19"/>
  <c r="BP65" i="19" s="1"/>
  <c r="BB65" i="19"/>
  <c r="BO64" i="19"/>
  <c r="BE64" i="19"/>
  <c r="BO234" i="19" s="1"/>
  <c r="BC64" i="19"/>
  <c r="BP64" i="19" s="1"/>
  <c r="BB64" i="19"/>
  <c r="BO63" i="19"/>
  <c r="BE63" i="19"/>
  <c r="BO228" i="19" s="1"/>
  <c r="BC63" i="19"/>
  <c r="BQ63" i="19" s="1"/>
  <c r="BB63" i="19"/>
  <c r="BO62" i="19"/>
  <c r="BL62" i="19"/>
  <c r="BE62" i="19"/>
  <c r="BO222" i="19" s="1"/>
  <c r="BC62" i="19"/>
  <c r="BQ62" i="19" s="1"/>
  <c r="BB62" i="19"/>
  <c r="BO61" i="19"/>
  <c r="BE61" i="19"/>
  <c r="BO216" i="19" s="1"/>
  <c r="BC61" i="19"/>
  <c r="BB61" i="19"/>
  <c r="BL60" i="19"/>
  <c r="BL61" i="19" s="1"/>
  <c r="BM60" i="19" s="1"/>
  <c r="BN60" i="19" s="1"/>
  <c r="BM61" i="19" s="1"/>
  <c r="BE60" i="19"/>
  <c r="BO210" i="19" s="1"/>
  <c r="BC60" i="19"/>
  <c r="BQ60" i="19" s="1"/>
  <c r="BB60" i="19"/>
  <c r="BO59" i="19"/>
  <c r="BE59" i="19"/>
  <c r="BO204" i="19" s="1"/>
  <c r="BC59" i="19"/>
  <c r="BP59" i="19" s="1"/>
  <c r="BB59" i="19"/>
  <c r="BO58" i="19"/>
  <c r="BE58" i="19"/>
  <c r="BO198" i="19" s="1"/>
  <c r="BC58" i="19"/>
  <c r="BQ58" i="19" s="1"/>
  <c r="BB58" i="19"/>
  <c r="BO57" i="19"/>
  <c r="BE57" i="19"/>
  <c r="BC57" i="19"/>
  <c r="BB57" i="19"/>
  <c r="BO56" i="19"/>
  <c r="BL56" i="19"/>
  <c r="BE56" i="19"/>
  <c r="BO186" i="19" s="1"/>
  <c r="BC56" i="19"/>
  <c r="BP56" i="19" s="1"/>
  <c r="BB56" i="19"/>
  <c r="BO55" i="19"/>
  <c r="BL55" i="19"/>
  <c r="BM54" i="19" s="1"/>
  <c r="BE55" i="19"/>
  <c r="BO180" i="19" s="1"/>
  <c r="BC55" i="19"/>
  <c r="BB55" i="19"/>
  <c r="BL54" i="19"/>
  <c r="BE54" i="19"/>
  <c r="BO174" i="19" s="1"/>
  <c r="BC54" i="19"/>
  <c r="BB54" i="19"/>
  <c r="BO53" i="19"/>
  <c r="BE53" i="19"/>
  <c r="BO168" i="19" s="1"/>
  <c r="BC53" i="19"/>
  <c r="BQ53" i="19" s="1"/>
  <c r="BB53" i="19"/>
  <c r="BO52" i="19"/>
  <c r="BE52" i="19"/>
  <c r="BO162" i="19" s="1"/>
  <c r="BC52" i="19"/>
  <c r="BQ52" i="19" s="1"/>
  <c r="BB52" i="19"/>
  <c r="BO51" i="19"/>
  <c r="BE51" i="19"/>
  <c r="BO156" i="19" s="1"/>
  <c r="BC51" i="19"/>
  <c r="BQ51" i="19" s="1"/>
  <c r="BB51" i="19"/>
  <c r="BO50" i="19"/>
  <c r="BL50" i="19"/>
  <c r="BE50" i="19"/>
  <c r="BO150" i="19" s="1"/>
  <c r="BC50" i="19"/>
  <c r="BB50" i="19"/>
  <c r="BO49" i="19"/>
  <c r="BE49" i="19"/>
  <c r="BO144" i="19" s="1"/>
  <c r="BC49" i="19"/>
  <c r="BQ49" i="19" s="1"/>
  <c r="BB49" i="19"/>
  <c r="BL48" i="19"/>
  <c r="BL49" i="19" s="1"/>
  <c r="BM48" i="19" s="1"/>
  <c r="BN48" i="19" s="1"/>
  <c r="BM49" i="19" s="1"/>
  <c r="BE48" i="19"/>
  <c r="BO138" i="19" s="1"/>
  <c r="BC48" i="19"/>
  <c r="BP48" i="19" s="1"/>
  <c r="BB48" i="19"/>
  <c r="BO47" i="19"/>
  <c r="BE47" i="19"/>
  <c r="BO132" i="19" s="1"/>
  <c r="BC47" i="19"/>
  <c r="BB47" i="19"/>
  <c r="BO46" i="19"/>
  <c r="BE46" i="19"/>
  <c r="BO126" i="19" s="1"/>
  <c r="BC46" i="19"/>
  <c r="BQ46" i="19" s="1"/>
  <c r="BB46" i="19"/>
  <c r="BO45" i="19"/>
  <c r="BE45" i="19"/>
  <c r="BO120" i="19" s="1"/>
  <c r="BC45" i="19"/>
  <c r="BQ45" i="19" s="1"/>
  <c r="BB45" i="19"/>
  <c r="BO44" i="19"/>
  <c r="BL44" i="19"/>
  <c r="BE44" i="19"/>
  <c r="BO114" i="19" s="1"/>
  <c r="BC44" i="19"/>
  <c r="BB44" i="19"/>
  <c r="BO43" i="19"/>
  <c r="BE43" i="19"/>
  <c r="BO108" i="19" s="1"/>
  <c r="BC43" i="19"/>
  <c r="BP43" i="19" s="1"/>
  <c r="BB43" i="19"/>
  <c r="BL42" i="19"/>
  <c r="BL43" i="19" s="1"/>
  <c r="BE42" i="19"/>
  <c r="BO102" i="19" s="1"/>
  <c r="BC42" i="19"/>
  <c r="BB42" i="19"/>
  <c r="BO41" i="19"/>
  <c r="BE41" i="19"/>
  <c r="BO96" i="19" s="1"/>
  <c r="BC41" i="19"/>
  <c r="BQ41" i="19" s="1"/>
  <c r="BB41" i="19"/>
  <c r="BO40" i="19"/>
  <c r="BE40" i="19"/>
  <c r="BO90" i="19" s="1"/>
  <c r="BC40" i="19"/>
  <c r="BQ40" i="19" s="1"/>
  <c r="BB40" i="19"/>
  <c r="BO39" i="19"/>
  <c r="BE39" i="19"/>
  <c r="BO84" i="19" s="1"/>
  <c r="BC39" i="19"/>
  <c r="BB39" i="19"/>
  <c r="BO38" i="19"/>
  <c r="BL38" i="19"/>
  <c r="BE38" i="19"/>
  <c r="BO78" i="19" s="1"/>
  <c r="BC38" i="19"/>
  <c r="BQ38" i="19" s="1"/>
  <c r="BB38" i="19"/>
  <c r="BO37" i="19"/>
  <c r="BE37" i="19"/>
  <c r="BO72" i="19" s="1"/>
  <c r="BC37" i="19"/>
  <c r="BB37" i="19"/>
  <c r="BP36" i="19"/>
  <c r="BL36" i="19"/>
  <c r="BL37" i="19" s="1"/>
  <c r="BM36" i="19" s="1"/>
  <c r="BE36" i="19"/>
  <c r="BO66" i="19" s="1"/>
  <c r="BC36" i="19"/>
  <c r="BQ36" i="19" s="1"/>
  <c r="BB36" i="19"/>
  <c r="BO35" i="19"/>
  <c r="BE35" i="19"/>
  <c r="BO60" i="19" s="1"/>
  <c r="BC35" i="19"/>
  <c r="BP35" i="19" s="1"/>
  <c r="BB35" i="19"/>
  <c r="BO34" i="19"/>
  <c r="BE34" i="19"/>
  <c r="BO54" i="19" s="1"/>
  <c r="BC34" i="19"/>
  <c r="BB34" i="19"/>
  <c r="BO33" i="19"/>
  <c r="BE33" i="19"/>
  <c r="BO48" i="19" s="1"/>
  <c r="BC33" i="19"/>
  <c r="BP33" i="19" s="1"/>
  <c r="BB33" i="19"/>
  <c r="BO32" i="19"/>
  <c r="BL32" i="19"/>
  <c r="BE32" i="19"/>
  <c r="BO42" i="19" s="1"/>
  <c r="BC32" i="19"/>
  <c r="BQ32" i="19" s="1"/>
  <c r="BB32" i="19"/>
  <c r="BO31" i="19"/>
  <c r="BE31" i="19"/>
  <c r="BO36" i="19" s="1"/>
  <c r="BC31" i="19"/>
  <c r="BB31" i="19"/>
  <c r="BL30" i="19"/>
  <c r="BL31" i="19" s="1"/>
  <c r="BE30" i="19"/>
  <c r="BO30" i="19" s="1"/>
  <c r="BC30" i="19"/>
  <c r="BP30" i="19" s="1"/>
  <c r="BB30" i="19"/>
  <c r="BD29" i="19"/>
  <c r="BI26" i="19"/>
  <c r="BD26" i="19"/>
  <c r="BD17" i="19"/>
  <c r="BQ2" i="19"/>
  <c r="BP2" i="19"/>
  <c r="BO2" i="19"/>
  <c r="BN2" i="19"/>
  <c r="BM2" i="19"/>
  <c r="BL2" i="19"/>
  <c r="BK2" i="19"/>
  <c r="BJ2" i="19"/>
  <c r="BI2" i="19"/>
  <c r="BH2" i="19"/>
  <c r="BG2" i="19"/>
  <c r="BF2" i="19"/>
  <c r="BE2" i="19"/>
  <c r="BD2" i="19"/>
  <c r="BC2" i="19"/>
  <c r="BB2" i="19"/>
  <c r="BA2" i="19"/>
  <c r="BQ1" i="19"/>
  <c r="BP1" i="19"/>
  <c r="BO1" i="19"/>
  <c r="BN1" i="19"/>
  <c r="BM1" i="19"/>
  <c r="BL1" i="19"/>
  <c r="BK1" i="19"/>
  <c r="BJ1" i="19"/>
  <c r="BI1" i="19"/>
  <c r="BH1" i="19"/>
  <c r="BG1" i="19"/>
  <c r="BF1" i="19"/>
  <c r="BE1" i="19"/>
  <c r="BD1" i="19"/>
  <c r="BC1" i="19"/>
  <c r="BB1" i="19"/>
  <c r="BA1" i="19"/>
  <c r="CJ296" i="17"/>
  <c r="CJ294" i="17"/>
  <c r="CJ295" i="17" s="1"/>
  <c r="CK294" i="17" s="1"/>
  <c r="CJ290" i="17"/>
  <c r="CM288" i="17"/>
  <c r="CJ288" i="17"/>
  <c r="CJ289" i="17" s="1"/>
  <c r="CK288" i="17" s="1"/>
  <c r="CJ284" i="17"/>
  <c r="CK282" i="17"/>
  <c r="CL282" i="17" s="1"/>
  <c r="CK283" i="17" s="1"/>
  <c r="CJ282" i="17"/>
  <c r="CJ283" i="17" s="1"/>
  <c r="CJ278" i="17"/>
  <c r="CJ276" i="17"/>
  <c r="CJ277" i="17" s="1"/>
  <c r="CK276" i="17" s="1"/>
  <c r="CJ272" i="17"/>
  <c r="CJ270" i="17"/>
  <c r="CJ271" i="17" s="1"/>
  <c r="CK270" i="17" s="1"/>
  <c r="CJ266" i="17"/>
  <c r="CM264" i="17"/>
  <c r="CJ264" i="17"/>
  <c r="CJ265" i="17" s="1"/>
  <c r="CK264" i="17" s="1"/>
  <c r="CF264" i="17" s="1"/>
  <c r="CJ260" i="17"/>
  <c r="CJ258" i="17"/>
  <c r="CJ259" i="17" s="1"/>
  <c r="CJ254" i="17"/>
  <c r="CJ252" i="17"/>
  <c r="CJ253" i="17" s="1"/>
  <c r="CJ248" i="17"/>
  <c r="CJ246" i="17"/>
  <c r="CJ247" i="17" s="1"/>
  <c r="CK246" i="17" s="1"/>
  <c r="CJ242" i="17"/>
  <c r="CM240" i="17"/>
  <c r="CJ240" i="17"/>
  <c r="CJ241" i="17" s="1"/>
  <c r="CK240" i="17" s="1"/>
  <c r="CJ236" i="17"/>
  <c r="CJ234" i="17"/>
  <c r="CJ235" i="17" s="1"/>
  <c r="CK234" i="17" s="1"/>
  <c r="CJ230" i="17"/>
  <c r="CJ228" i="17"/>
  <c r="CJ229" i="17" s="1"/>
  <c r="CJ224" i="17"/>
  <c r="CJ222" i="17"/>
  <c r="CJ223" i="17" s="1"/>
  <c r="CK222" i="17" s="1"/>
  <c r="CJ218" i="17"/>
  <c r="CJ216" i="17"/>
  <c r="CJ217" i="17" s="1"/>
  <c r="CK216" i="17" s="1"/>
  <c r="CL216" i="17" s="1"/>
  <c r="CK217" i="17" s="1"/>
  <c r="CJ212" i="17"/>
  <c r="CJ210" i="17"/>
  <c r="CJ211" i="17" s="1"/>
  <c r="CK210" i="17" s="1"/>
  <c r="CJ206" i="17"/>
  <c r="CJ204" i="17"/>
  <c r="CJ205" i="17" s="1"/>
  <c r="CK204" i="17" s="1"/>
  <c r="CJ200" i="17"/>
  <c r="CJ198" i="17"/>
  <c r="CJ199" i="17" s="1"/>
  <c r="CK198" i="17" s="1"/>
  <c r="CJ194" i="17"/>
  <c r="CJ192" i="17"/>
  <c r="CJ193" i="17" s="1"/>
  <c r="CK192" i="17" s="1"/>
  <c r="CJ188" i="17"/>
  <c r="CJ186" i="17"/>
  <c r="CJ187" i="17" s="1"/>
  <c r="CK186" i="17" s="1"/>
  <c r="CJ182" i="17"/>
  <c r="CM180" i="17"/>
  <c r="CJ180" i="17"/>
  <c r="CJ181" i="17" s="1"/>
  <c r="CJ176" i="17"/>
  <c r="CJ174" i="17"/>
  <c r="CJ175" i="17" s="1"/>
  <c r="CJ170" i="17"/>
  <c r="CJ168" i="17"/>
  <c r="CJ169" i="17" s="1"/>
  <c r="CK168" i="17" s="1"/>
  <c r="CJ164" i="17"/>
  <c r="CJ162" i="17"/>
  <c r="CJ163" i="17" s="1"/>
  <c r="CK162" i="17" s="1"/>
  <c r="CJ158" i="17"/>
  <c r="CJ156" i="17"/>
  <c r="CJ157" i="17" s="1"/>
  <c r="CK156" i="17" s="1"/>
  <c r="CJ152" i="17"/>
  <c r="CJ150" i="17"/>
  <c r="CJ151" i="17" s="1"/>
  <c r="CK150" i="17" s="1"/>
  <c r="CJ146" i="17"/>
  <c r="CJ144" i="17"/>
  <c r="CJ145" i="17" s="1"/>
  <c r="CK144" i="17" s="1"/>
  <c r="CJ140" i="17"/>
  <c r="CJ138" i="17"/>
  <c r="CJ139" i="17" s="1"/>
  <c r="CK138" i="17" s="1"/>
  <c r="CJ134" i="17"/>
  <c r="CJ132" i="17"/>
  <c r="CJ133" i="17" s="1"/>
  <c r="CK132" i="17" s="1"/>
  <c r="CL132" i="17" s="1"/>
  <c r="CK133" i="17" s="1"/>
  <c r="CF132" i="17"/>
  <c r="CJ128" i="17"/>
  <c r="CJ126" i="17"/>
  <c r="CJ127" i="17" s="1"/>
  <c r="CK126" i="17" s="1"/>
  <c r="CL126" i="17" s="1"/>
  <c r="CK127" i="17" s="1"/>
  <c r="CF126" i="17"/>
  <c r="CJ122" i="17"/>
  <c r="CJ120" i="17"/>
  <c r="CJ121" i="17" s="1"/>
  <c r="CK120" i="17" s="1"/>
  <c r="CL120" i="17" s="1"/>
  <c r="CK121" i="17" s="1"/>
  <c r="CF120" i="17"/>
  <c r="CJ116" i="17"/>
  <c r="CJ114" i="17"/>
  <c r="CJ115" i="17" s="1"/>
  <c r="CK114" i="17" s="1"/>
  <c r="CJ110" i="17"/>
  <c r="CJ108" i="17"/>
  <c r="CJ109" i="17" s="1"/>
  <c r="CK108" i="17" s="1"/>
  <c r="CL108" i="17" s="1"/>
  <c r="CK109" i="17" s="1"/>
  <c r="CJ104" i="17"/>
  <c r="CM102" i="17"/>
  <c r="CJ102" i="17"/>
  <c r="CJ103" i="17" s="1"/>
  <c r="CK102" i="17" s="1"/>
  <c r="CJ98" i="17"/>
  <c r="CJ97" i="17"/>
  <c r="CJ96" i="17"/>
  <c r="CJ92" i="17"/>
  <c r="CJ90" i="17"/>
  <c r="CJ91" i="17" s="1"/>
  <c r="CK90" i="17" s="1"/>
  <c r="CJ86" i="17"/>
  <c r="CM84" i="17"/>
  <c r="CJ84" i="17"/>
  <c r="CJ85" i="17" s="1"/>
  <c r="CK84" i="17" s="1"/>
  <c r="CJ80" i="17"/>
  <c r="CM78" i="17"/>
  <c r="CJ78" i="17"/>
  <c r="CJ79" i="17" s="1"/>
  <c r="CK78" i="17" s="1"/>
  <c r="CL78" i="17" s="1"/>
  <c r="CK79" i="17" s="1"/>
  <c r="CL79" i="17" s="1"/>
  <c r="CK80" i="17" s="1"/>
  <c r="CB76" i="17"/>
  <c r="CB75" i="17" s="1"/>
  <c r="CA76" i="17"/>
  <c r="BZ76" i="17"/>
  <c r="BY76" i="17"/>
  <c r="CM74" i="17"/>
  <c r="CJ74" i="17"/>
  <c r="CC74" i="17"/>
  <c r="CM294" i="17" s="1"/>
  <c r="CA74" i="17"/>
  <c r="CO74" i="17" s="1"/>
  <c r="BZ74" i="17"/>
  <c r="CM73" i="17"/>
  <c r="CC73" i="17"/>
  <c r="CA73" i="17"/>
  <c r="CO73" i="17" s="1"/>
  <c r="BZ73" i="17"/>
  <c r="CO72" i="17"/>
  <c r="CN72" i="17"/>
  <c r="CK72" i="17"/>
  <c r="CL72" i="17" s="1"/>
  <c r="CK73" i="17" s="1"/>
  <c r="CJ72" i="17"/>
  <c r="CJ73" i="17" s="1"/>
  <c r="CC72" i="17"/>
  <c r="CM282" i="17" s="1"/>
  <c r="CA72" i="17"/>
  <c r="BZ72" i="17"/>
  <c r="CM71" i="17"/>
  <c r="CC71" i="17"/>
  <c r="CM276" i="17" s="1"/>
  <c r="CA71" i="17"/>
  <c r="CN71" i="17" s="1"/>
  <c r="BZ71" i="17"/>
  <c r="CM70" i="17"/>
  <c r="CC70" i="17"/>
  <c r="CM270" i="17" s="1"/>
  <c r="CA70" i="17"/>
  <c r="BZ70" i="17"/>
  <c r="CO69" i="17"/>
  <c r="CN69" i="17"/>
  <c r="CM69" i="17"/>
  <c r="CC69" i="17"/>
  <c r="CA69" i="17"/>
  <c r="BZ69" i="17"/>
  <c r="CM68" i="17"/>
  <c r="CJ68" i="17"/>
  <c r="CC68" i="17"/>
  <c r="CM258" i="17" s="1"/>
  <c r="CA68" i="17"/>
  <c r="CN68" i="17" s="1"/>
  <c r="BZ68" i="17"/>
  <c r="CM67" i="17"/>
  <c r="CJ67" i="17"/>
  <c r="CK66" i="17" s="1"/>
  <c r="CC67" i="17"/>
  <c r="CM252" i="17" s="1"/>
  <c r="CA67" i="17"/>
  <c r="CO67" i="17" s="1"/>
  <c r="BZ67" i="17"/>
  <c r="CJ66" i="17"/>
  <c r="CC66" i="17"/>
  <c r="CM246" i="17" s="1"/>
  <c r="CA66" i="17"/>
  <c r="BZ66" i="17"/>
  <c r="CM65" i="17"/>
  <c r="CC65" i="17"/>
  <c r="CA65" i="17"/>
  <c r="BZ65" i="17"/>
  <c r="CM64" i="17"/>
  <c r="CC64" i="17"/>
  <c r="CM234" i="17" s="1"/>
  <c r="CA64" i="17"/>
  <c r="CO64" i="17" s="1"/>
  <c r="BZ64" i="17"/>
  <c r="CO63" i="17"/>
  <c r="CN63" i="17"/>
  <c r="CM63" i="17"/>
  <c r="CC63" i="17"/>
  <c r="CM228" i="17" s="1"/>
  <c r="CA63" i="17"/>
  <c r="BZ63" i="17"/>
  <c r="CM62" i="17"/>
  <c r="CJ62" i="17"/>
  <c r="CC62" i="17"/>
  <c r="CM222" i="17" s="1"/>
  <c r="CA62" i="17"/>
  <c r="CO62" i="17" s="1"/>
  <c r="BZ62" i="17"/>
  <c r="CM61" i="17"/>
  <c r="CC61" i="17"/>
  <c r="CM216" i="17" s="1"/>
  <c r="CA61" i="17"/>
  <c r="BZ61" i="17"/>
  <c r="CN60" i="17"/>
  <c r="CJ60" i="17"/>
  <c r="CJ61" i="17" s="1"/>
  <c r="CC60" i="17"/>
  <c r="CM210" i="17" s="1"/>
  <c r="CA60" i="17"/>
  <c r="CO60" i="17" s="1"/>
  <c r="BZ60" i="17"/>
  <c r="CM59" i="17"/>
  <c r="CC59" i="17"/>
  <c r="CM204" i="17" s="1"/>
  <c r="CA59" i="17"/>
  <c r="CN59" i="17" s="1"/>
  <c r="BZ59" i="17"/>
  <c r="CM58" i="17"/>
  <c r="CC58" i="17"/>
  <c r="CM198" i="17" s="1"/>
  <c r="CA58" i="17"/>
  <c r="CO58" i="17" s="1"/>
  <c r="BZ58" i="17"/>
  <c r="CM57" i="17"/>
  <c r="CC57" i="17"/>
  <c r="CM192" i="17" s="1"/>
  <c r="CA57" i="17"/>
  <c r="BZ57" i="17"/>
  <c r="CM56" i="17"/>
  <c r="CJ56" i="17"/>
  <c r="CC56" i="17"/>
  <c r="CM186" i="17" s="1"/>
  <c r="CA56" i="17"/>
  <c r="CN56" i="17" s="1"/>
  <c r="BZ56" i="17"/>
  <c r="CM55" i="17"/>
  <c r="CJ55" i="17"/>
  <c r="CK54" i="17" s="1"/>
  <c r="CC55" i="17"/>
  <c r="CA55" i="17"/>
  <c r="BZ55" i="17"/>
  <c r="CN54" i="17"/>
  <c r="CJ54" i="17"/>
  <c r="CC54" i="17"/>
  <c r="CM174" i="17" s="1"/>
  <c r="CA54" i="17"/>
  <c r="CO54" i="17" s="1"/>
  <c r="BZ54" i="17"/>
  <c r="CM53" i="17"/>
  <c r="CC53" i="17"/>
  <c r="CM168" i="17" s="1"/>
  <c r="CA53" i="17"/>
  <c r="BZ53" i="17"/>
  <c r="CM52" i="17"/>
  <c r="CC52" i="17"/>
  <c r="CM162" i="17" s="1"/>
  <c r="CA52" i="17"/>
  <c r="CO52" i="17" s="1"/>
  <c r="BZ52" i="17"/>
  <c r="CM51" i="17"/>
  <c r="CC51" i="17"/>
  <c r="CM156" i="17" s="1"/>
  <c r="CA51" i="17"/>
  <c r="BZ51" i="17"/>
  <c r="CM50" i="17"/>
  <c r="CJ50" i="17"/>
  <c r="CC50" i="17"/>
  <c r="CM150" i="17" s="1"/>
  <c r="CA50" i="17"/>
  <c r="CN50" i="17" s="1"/>
  <c r="BZ50" i="17"/>
  <c r="CM49" i="17"/>
  <c r="CJ49" i="17"/>
  <c r="CK48" i="17" s="1"/>
  <c r="CC49" i="17"/>
  <c r="CM144" i="17" s="1"/>
  <c r="CA49" i="17"/>
  <c r="CO49" i="17" s="1"/>
  <c r="BZ49" i="17"/>
  <c r="CO48" i="17"/>
  <c r="CJ48" i="17"/>
  <c r="CC48" i="17"/>
  <c r="CM138" i="17" s="1"/>
  <c r="CA48" i="17"/>
  <c r="CN48" i="17" s="1"/>
  <c r="BZ48" i="17"/>
  <c r="CM47" i="17"/>
  <c r="CC47" i="17"/>
  <c r="CM132" i="17" s="1"/>
  <c r="CA47" i="17"/>
  <c r="CO47" i="17" s="1"/>
  <c r="BZ47" i="17"/>
  <c r="CM46" i="17"/>
  <c r="CC46" i="17"/>
  <c r="CM126" i="17" s="1"/>
  <c r="CA46" i="17"/>
  <c r="BZ46" i="17"/>
  <c r="CM45" i="17"/>
  <c r="CC45" i="17"/>
  <c r="CM120" i="17" s="1"/>
  <c r="CA45" i="17"/>
  <c r="BZ45" i="17"/>
  <c r="CM44" i="17"/>
  <c r="CJ44" i="17"/>
  <c r="CC44" i="17"/>
  <c r="CM114" i="17" s="1"/>
  <c r="CA44" i="17"/>
  <c r="BZ44" i="17"/>
  <c r="CM43" i="17"/>
  <c r="CC43" i="17"/>
  <c r="CM108" i="17" s="1"/>
  <c r="CA43" i="17"/>
  <c r="CO43" i="17" s="1"/>
  <c r="BZ43" i="17"/>
  <c r="CM42" i="17"/>
  <c r="CJ42" i="17"/>
  <c r="CJ43" i="17" s="1"/>
  <c r="CK42" i="17" s="1"/>
  <c r="CC42" i="17"/>
  <c r="CA42" i="17"/>
  <c r="BZ42" i="17"/>
  <c r="CM41" i="17"/>
  <c r="CC41" i="17"/>
  <c r="CM96" i="17" s="1"/>
  <c r="CA41" i="17"/>
  <c r="CO41" i="17" s="1"/>
  <c r="BZ41" i="17"/>
  <c r="CM40" i="17"/>
  <c r="CC40" i="17"/>
  <c r="CM90" i="17" s="1"/>
  <c r="CA40" i="17"/>
  <c r="CN40" i="17" s="1"/>
  <c r="BZ40" i="17"/>
  <c r="CN39" i="17"/>
  <c r="CM39" i="17"/>
  <c r="CC39" i="17"/>
  <c r="CA39" i="17"/>
  <c r="CO39" i="17" s="1"/>
  <c r="BZ39" i="17"/>
  <c r="CM38" i="17"/>
  <c r="CJ38" i="17"/>
  <c r="CC38" i="17"/>
  <c r="CA38" i="17"/>
  <c r="BZ38" i="17"/>
  <c r="CM37" i="17"/>
  <c r="CC37" i="17"/>
  <c r="CM72" i="17" s="1"/>
  <c r="CA37" i="17"/>
  <c r="BZ37" i="17"/>
  <c r="CO36" i="17"/>
  <c r="CN36" i="17"/>
  <c r="CJ36" i="17"/>
  <c r="CJ37" i="17" s="1"/>
  <c r="CK36" i="17" s="1"/>
  <c r="CL36" i="17" s="1"/>
  <c r="CK37" i="17" s="1"/>
  <c r="CC36" i="17"/>
  <c r="CM66" i="17" s="1"/>
  <c r="CA36" i="17"/>
  <c r="BZ36" i="17"/>
  <c r="CM35" i="17"/>
  <c r="CC35" i="17"/>
  <c r="CM60" i="17" s="1"/>
  <c r="CA35" i="17"/>
  <c r="CO35" i="17" s="1"/>
  <c r="BZ35" i="17"/>
  <c r="CM34" i="17"/>
  <c r="CC34" i="17"/>
  <c r="CM54" i="17" s="1"/>
  <c r="CA34" i="17"/>
  <c r="BZ34" i="17"/>
  <c r="CM33" i="17"/>
  <c r="CC33" i="17"/>
  <c r="CM48" i="17" s="1"/>
  <c r="CA33" i="17"/>
  <c r="CN33" i="17" s="1"/>
  <c r="BZ33" i="17"/>
  <c r="CM32" i="17"/>
  <c r="CJ32" i="17"/>
  <c r="CC32" i="17"/>
  <c r="CA32" i="17"/>
  <c r="CN32" i="17" s="1"/>
  <c r="BZ32" i="17"/>
  <c r="CM31" i="17"/>
  <c r="CC31" i="17"/>
  <c r="CM36" i="17" s="1"/>
  <c r="CA31" i="17"/>
  <c r="BZ31" i="17"/>
  <c r="CJ30" i="17"/>
  <c r="CJ31" i="17" s="1"/>
  <c r="CK30" i="17" s="1"/>
  <c r="CC30" i="17"/>
  <c r="CM30" i="17" s="1"/>
  <c r="CA30" i="17"/>
  <c r="CN30" i="17" s="1"/>
  <c r="BZ30" i="17"/>
  <c r="CB29" i="17"/>
  <c r="CG26" i="17"/>
  <c r="CB26" i="17"/>
  <c r="CB17" i="17"/>
  <c r="CG10" i="17"/>
  <c r="CO1" i="17"/>
  <c r="CN1" i="17"/>
  <c r="CM1" i="17"/>
  <c r="CL1" i="17"/>
  <c r="CK1" i="17"/>
  <c r="CJ1" i="17"/>
  <c r="CI1" i="17"/>
  <c r="CH1" i="17"/>
  <c r="CG1" i="17"/>
  <c r="CF1" i="17"/>
  <c r="CE1" i="17"/>
  <c r="CD1" i="17"/>
  <c r="CC1" i="17"/>
  <c r="CB1" i="17"/>
  <c r="CA1" i="17"/>
  <c r="BZ1" i="17"/>
  <c r="BY1" i="17"/>
  <c r="CQ1" i="17"/>
  <c r="CR1" i="17"/>
  <c r="CS1" i="17"/>
  <c r="CT1" i="17"/>
  <c r="CU1" i="17"/>
  <c r="CW1" i="17"/>
  <c r="CW2" i="17"/>
  <c r="CQ3" i="17"/>
  <c r="CR3" i="17"/>
  <c r="CS3" i="17"/>
  <c r="CT3" i="17"/>
  <c r="CU3" i="17"/>
  <c r="CQ7" i="17"/>
  <c r="CQ9" i="17"/>
  <c r="CQ17" i="17"/>
  <c r="CQ18" i="17"/>
  <c r="CQ19" i="17"/>
  <c r="CQ20" i="17"/>
  <c r="CQ25" i="17"/>
  <c r="CS98" i="17" a="1"/>
  <c r="CS98" i="17" s="1"/>
  <c r="CS100" i="17" a="1"/>
  <c r="CS100" i="17"/>
  <c r="CS103" i="17" a="1"/>
  <c r="CS103" i="17" s="1"/>
  <c r="CS105" i="17" a="1"/>
  <c r="CS105" i="17"/>
  <c r="CS118" i="17" a="1"/>
  <c r="CS118" i="17" s="1"/>
  <c r="CS119" i="17" a="1"/>
  <c r="CS119" i="17" s="1"/>
  <c r="CS120" i="17" a="1"/>
  <c r="CS120" i="17"/>
  <c r="CQ156" i="17"/>
  <c r="CQ157" i="17"/>
  <c r="CQ158" i="17"/>
  <c r="CQ159" i="17"/>
  <c r="CQ160" i="17"/>
  <c r="CQ161" i="17"/>
  <c r="CQ162" i="17"/>
  <c r="CQ163" i="17"/>
  <c r="CQ164" i="17"/>
  <c r="CQ165" i="17"/>
  <c r="CQ166" i="17"/>
  <c r="CQ167" i="17"/>
  <c r="CQ168" i="17"/>
  <c r="CQ169" i="17"/>
  <c r="CQ170" i="17"/>
  <c r="CQ171" i="17"/>
  <c r="CQ172" i="17"/>
  <c r="CQ173" i="17"/>
  <c r="CQ174" i="17"/>
  <c r="CQ175" i="17"/>
  <c r="CQ176" i="17"/>
  <c r="CQ177" i="17"/>
  <c r="CQ178" i="17"/>
  <c r="CQ179" i="17"/>
  <c r="CQ180" i="17"/>
  <c r="CQ181" i="17"/>
  <c r="CQ182" i="17"/>
  <c r="CQ186" i="17" a="1"/>
  <c r="CQ186" i="17" s="1"/>
  <c r="CR186" i="17"/>
  <c r="BQ33" i="19" l="1"/>
  <c r="BP70" i="19"/>
  <c r="BQ67" i="19"/>
  <c r="BP49" i="19"/>
  <c r="BQ73" i="19"/>
  <c r="BQ64" i="19"/>
  <c r="BM246" i="19"/>
  <c r="BH246" i="19" s="1"/>
  <c r="BI10" i="19"/>
  <c r="BM120" i="19"/>
  <c r="BH120" i="19" s="1"/>
  <c r="BM72" i="19"/>
  <c r="BM78" i="19"/>
  <c r="BN78" i="19" s="1"/>
  <c r="BM79" i="19" s="1"/>
  <c r="BM168" i="19"/>
  <c r="BH168" i="19" s="1"/>
  <c r="BM252" i="19"/>
  <c r="BH252" i="19" s="1"/>
  <c r="BN222" i="19"/>
  <c r="BM223" i="19" s="1"/>
  <c r="BH223" i="19" s="1"/>
  <c r="BH222" i="19"/>
  <c r="BN278" i="19"/>
  <c r="BM279" i="19" s="1"/>
  <c r="BH279" i="19" s="1"/>
  <c r="BH278" i="19"/>
  <c r="BN174" i="19"/>
  <c r="BM175" i="19" s="1"/>
  <c r="BN175" i="19" s="1"/>
  <c r="BM176" i="19" s="1"/>
  <c r="BH174" i="19"/>
  <c r="BQ59" i="19"/>
  <c r="BP53" i="19"/>
  <c r="BP38" i="19"/>
  <c r="BP60" i="19"/>
  <c r="BQ72" i="19"/>
  <c r="BM264" i="19"/>
  <c r="BH264" i="19" s="1"/>
  <c r="BH277" i="19"/>
  <c r="BP52" i="19"/>
  <c r="BQ43" i="19"/>
  <c r="BP46" i="19"/>
  <c r="BP40" i="19"/>
  <c r="BP71" i="19"/>
  <c r="BP68" i="19"/>
  <c r="BP62" i="19"/>
  <c r="BM66" i="19"/>
  <c r="BN66" i="19" s="1"/>
  <c r="BM67" i="19" s="1"/>
  <c r="BH67" i="19" s="1"/>
  <c r="BP32" i="19"/>
  <c r="BQ35" i="19"/>
  <c r="BP63" i="19"/>
  <c r="BP51" i="19"/>
  <c r="BM42" i="19"/>
  <c r="BN42" i="19" s="1"/>
  <c r="BM43" i="19" s="1"/>
  <c r="BH43" i="19" s="1"/>
  <c r="BP45" i="19"/>
  <c r="BM150" i="19"/>
  <c r="BH150" i="19" s="1"/>
  <c r="CL162" i="17"/>
  <c r="CK163" i="17" s="1"/>
  <c r="CL163" i="17" s="1"/>
  <c r="CK164" i="17" s="1"/>
  <c r="CF162" i="17"/>
  <c r="CL222" i="17"/>
  <c r="CK223" i="17" s="1"/>
  <c r="CF222" i="17"/>
  <c r="CL270" i="17"/>
  <c r="CK271" i="17" s="1"/>
  <c r="CF270" i="17"/>
  <c r="CL186" i="17"/>
  <c r="CK187" i="17" s="1"/>
  <c r="CF186" i="17"/>
  <c r="CF276" i="17"/>
  <c r="CL276" i="17"/>
  <c r="CK277" i="17" s="1"/>
  <c r="CL144" i="17"/>
  <c r="CK145" i="17" s="1"/>
  <c r="CL145" i="17" s="1"/>
  <c r="CK146" i="17" s="1"/>
  <c r="CF144" i="17"/>
  <c r="CL240" i="17"/>
  <c r="CK241" i="17" s="1"/>
  <c r="CL241" i="17" s="1"/>
  <c r="CK242" i="17" s="1"/>
  <c r="CF240" i="17"/>
  <c r="CL114" i="17"/>
  <c r="CK115" i="17" s="1"/>
  <c r="CF115" i="17" s="1"/>
  <c r="CF114" i="17"/>
  <c r="CO40" i="17"/>
  <c r="CN52" i="17"/>
  <c r="CN64" i="17"/>
  <c r="CN47" i="17"/>
  <c r="CN62" i="17"/>
  <c r="CN41" i="17"/>
  <c r="CO68" i="17"/>
  <c r="CN58" i="17"/>
  <c r="CN67" i="17"/>
  <c r="CN43" i="17"/>
  <c r="CN49" i="17"/>
  <c r="CN73" i="17"/>
  <c r="CO59" i="17"/>
  <c r="CN35" i="17"/>
  <c r="CO56" i="17"/>
  <c r="CO71" i="17"/>
  <c r="CO50" i="17"/>
  <c r="CO32" i="17"/>
  <c r="CK60" i="17"/>
  <c r="CN74" i="17"/>
  <c r="CK174" i="17"/>
  <c r="CK252" i="17"/>
  <c r="CL252" i="17" s="1"/>
  <c r="CK253" i="17" s="1"/>
  <c r="CK180" i="17"/>
  <c r="CF180" i="17" s="1"/>
  <c r="CK258" i="17"/>
  <c r="BQ34" i="19"/>
  <c r="BP34" i="19"/>
  <c r="BQ61" i="19"/>
  <c r="BP61" i="19"/>
  <c r="BN108" i="19"/>
  <c r="BM109" i="19" s="1"/>
  <c r="BN67" i="19"/>
  <c r="BM68" i="19" s="1"/>
  <c r="BQ31" i="19"/>
  <c r="BP31" i="19"/>
  <c r="BN96" i="19"/>
  <c r="BM97" i="19" s="1"/>
  <c r="BN126" i="19"/>
  <c r="BM127" i="19" s="1"/>
  <c r="BH126" i="19"/>
  <c r="BQ44" i="19"/>
  <c r="BP44" i="19"/>
  <c r="BN49" i="19"/>
  <c r="BM50" i="19" s="1"/>
  <c r="BH49" i="19"/>
  <c r="BQ54" i="19"/>
  <c r="BP54" i="19"/>
  <c r="BH144" i="19"/>
  <c r="BN36" i="19"/>
  <c r="BM37" i="19" s="1"/>
  <c r="BN54" i="19"/>
  <c r="BM55" i="19" s="1"/>
  <c r="BH54" i="19"/>
  <c r="BN229" i="19"/>
  <c r="BM230" i="19" s="1"/>
  <c r="BH229" i="19"/>
  <c r="BN61" i="19"/>
  <c r="BM62" i="19" s="1"/>
  <c r="BH288" i="19"/>
  <c r="BN288" i="19"/>
  <c r="BM289" i="19" s="1"/>
  <c r="BH192" i="19"/>
  <c r="BN192" i="19"/>
  <c r="BM193" i="19" s="1"/>
  <c r="BN145" i="19"/>
  <c r="BM146" i="19" s="1"/>
  <c r="BH145" i="19"/>
  <c r="BQ39" i="19"/>
  <c r="BP39" i="19"/>
  <c r="BQ42" i="19"/>
  <c r="BP42" i="19"/>
  <c r="BQ47" i="19"/>
  <c r="BP47" i="19"/>
  <c r="BN162" i="19"/>
  <c r="BM163" i="19" s="1"/>
  <c r="BH162" i="19"/>
  <c r="BN72" i="19"/>
  <c r="BM73" i="19" s="1"/>
  <c r="BN210" i="19"/>
  <c r="BM211" i="19" s="1"/>
  <c r="BH210" i="19"/>
  <c r="BN223" i="19"/>
  <c r="BM224" i="19" s="1"/>
  <c r="BN102" i="19"/>
  <c r="BM103" i="19" s="1"/>
  <c r="BN270" i="19"/>
  <c r="BM271" i="19" s="1"/>
  <c r="BH270" i="19"/>
  <c r="BN84" i="19"/>
  <c r="BM85" i="19" s="1"/>
  <c r="BQ50" i="19"/>
  <c r="BP50" i="19"/>
  <c r="BQ65" i="19"/>
  <c r="BM90" i="19"/>
  <c r="BH240" i="19"/>
  <c r="BM30" i="19"/>
  <c r="BQ37" i="19"/>
  <c r="BP37" i="19"/>
  <c r="BQ56" i="19"/>
  <c r="BN168" i="19"/>
  <c r="BM169" i="19" s="1"/>
  <c r="BN138" i="19"/>
  <c r="BM139" i="19" s="1"/>
  <c r="BH138" i="19"/>
  <c r="BN204" i="19"/>
  <c r="BM205" i="19" s="1"/>
  <c r="BH204" i="19"/>
  <c r="BN217" i="19"/>
  <c r="BM218" i="19" s="1"/>
  <c r="BH217" i="19"/>
  <c r="BN132" i="19"/>
  <c r="BM133" i="19" s="1"/>
  <c r="BH132" i="19"/>
  <c r="BN114" i="19"/>
  <c r="BM115" i="19" s="1"/>
  <c r="BH114" i="19"/>
  <c r="BP66" i="19"/>
  <c r="BQ66" i="19"/>
  <c r="BN186" i="19"/>
  <c r="BM187" i="19" s="1"/>
  <c r="BH186" i="19"/>
  <c r="BN241" i="19"/>
  <c r="BM242" i="19" s="1"/>
  <c r="BH241" i="19"/>
  <c r="BN246" i="19"/>
  <c r="BM247" i="19" s="1"/>
  <c r="BQ30" i="19"/>
  <c r="BP41" i="19"/>
  <c r="BN43" i="19"/>
  <c r="BM44" i="19" s="1"/>
  <c r="BQ57" i="19"/>
  <c r="BP57" i="19"/>
  <c r="BP58" i="19"/>
  <c r="BQ69" i="19"/>
  <c r="BP69" i="19"/>
  <c r="BQ48" i="19"/>
  <c r="BQ74" i="19"/>
  <c r="BN258" i="19"/>
  <c r="BM259" i="19" s="1"/>
  <c r="BH258" i="19"/>
  <c r="BN180" i="19"/>
  <c r="BM181" i="19" s="1"/>
  <c r="BH276" i="19"/>
  <c r="BM198" i="19"/>
  <c r="BQ55" i="19"/>
  <c r="BP55" i="19"/>
  <c r="BM156" i="19"/>
  <c r="BM234" i="19"/>
  <c r="BM294" i="19"/>
  <c r="BM282" i="19"/>
  <c r="CF42" i="17"/>
  <c r="CL42" i="17"/>
  <c r="CK43" i="17" s="1"/>
  <c r="CL258" i="17"/>
  <c r="CK259" i="17" s="1"/>
  <c r="CF258" i="17"/>
  <c r="CF164" i="17"/>
  <c r="CL164" i="17"/>
  <c r="CK165" i="17" s="1"/>
  <c r="CL187" i="17"/>
  <c r="CK188" i="17" s="1"/>
  <c r="CF187" i="17"/>
  <c r="CN66" i="17"/>
  <c r="CO66" i="17"/>
  <c r="CL109" i="17"/>
  <c r="CK110" i="17" s="1"/>
  <c r="CF109" i="17"/>
  <c r="CF168" i="17"/>
  <c r="CL168" i="17"/>
  <c r="CK169" i="17" s="1"/>
  <c r="CF192" i="17"/>
  <c r="CL192" i="17"/>
  <c r="CK193" i="17" s="1"/>
  <c r="CO51" i="17"/>
  <c r="CN51" i="17"/>
  <c r="CL271" i="17"/>
  <c r="CK272" i="17" s="1"/>
  <c r="CF271" i="17"/>
  <c r="CL48" i="17"/>
  <c r="CK49" i="17" s="1"/>
  <c r="CO37" i="17"/>
  <c r="CN37" i="17"/>
  <c r="CL90" i="17"/>
  <c r="CK91" i="17" s="1"/>
  <c r="CL30" i="17"/>
  <c r="CK31" i="17" s="1"/>
  <c r="CF30" i="17"/>
  <c r="CO34" i="17"/>
  <c r="CN34" i="17"/>
  <c r="CO53" i="17"/>
  <c r="CN53" i="17"/>
  <c r="CF156" i="17"/>
  <c r="CL156" i="17"/>
  <c r="CK157" i="17" s="1"/>
  <c r="CL204" i="17"/>
  <c r="CK205" i="17" s="1"/>
  <c r="CF204" i="17"/>
  <c r="CF37" i="17"/>
  <c r="CL37" i="17"/>
  <c r="CK38" i="17" s="1"/>
  <c r="CO44" i="17"/>
  <c r="CN44" i="17"/>
  <c r="CL102" i="17"/>
  <c r="CK103" i="17" s="1"/>
  <c r="CO57" i="17"/>
  <c r="CN57" i="17"/>
  <c r="CL127" i="17"/>
  <c r="CK128" i="17" s="1"/>
  <c r="CF127" i="17"/>
  <c r="CL66" i="17"/>
  <c r="CK67" i="17" s="1"/>
  <c r="CL80" i="17"/>
  <c r="CK81" i="17" s="1"/>
  <c r="CF80" i="17"/>
  <c r="CL277" i="17"/>
  <c r="CK278" i="17" s="1"/>
  <c r="CF277" i="17"/>
  <c r="CL198" i="17"/>
  <c r="CK199" i="17" s="1"/>
  <c r="CF198" i="17"/>
  <c r="CO55" i="17"/>
  <c r="CN55" i="17"/>
  <c r="CO31" i="17"/>
  <c r="CN31" i="17"/>
  <c r="CL150" i="17"/>
  <c r="CK151" i="17" s="1"/>
  <c r="CF150" i="17"/>
  <c r="CL174" i="17"/>
  <c r="CK175" i="17" s="1"/>
  <c r="CF174" i="17"/>
  <c r="CL54" i="17"/>
  <c r="CK55" i="17" s="1"/>
  <c r="CF54" i="17"/>
  <c r="CL264" i="17"/>
  <c r="CK265" i="17" s="1"/>
  <c r="CL294" i="17"/>
  <c r="CK295" i="17" s="1"/>
  <c r="CF294" i="17"/>
  <c r="CL73" i="17"/>
  <c r="CK74" i="17" s="1"/>
  <c r="CL60" i="17"/>
  <c r="CK61" i="17" s="1"/>
  <c r="CL121" i="17"/>
  <c r="CK122" i="17" s="1"/>
  <c r="CF121" i="17"/>
  <c r="CO70" i="17"/>
  <c r="CN70" i="17"/>
  <c r="CF163" i="17"/>
  <c r="CF216" i="17"/>
  <c r="CF282" i="17"/>
  <c r="CO38" i="17"/>
  <c r="CN38" i="17"/>
  <c r="CO45" i="17"/>
  <c r="CN45" i="17"/>
  <c r="CL138" i="17"/>
  <c r="CK139" i="17" s="1"/>
  <c r="CF138" i="17"/>
  <c r="CL84" i="17"/>
  <c r="CK85" i="17" s="1"/>
  <c r="CL133" i="17"/>
  <c r="CK134" i="17" s="1"/>
  <c r="CF133" i="17"/>
  <c r="CL234" i="17"/>
  <c r="CK235" i="17" s="1"/>
  <c r="CF234" i="17"/>
  <c r="CO65" i="17"/>
  <c r="CN65" i="17"/>
  <c r="CF252" i="17"/>
  <c r="CF288" i="17"/>
  <c r="CL288" i="17"/>
  <c r="CK289" i="17" s="1"/>
  <c r="CL210" i="17"/>
  <c r="CK211" i="17" s="1"/>
  <c r="CF210" i="17"/>
  <c r="CL217" i="17"/>
  <c r="CK218" i="17" s="1"/>
  <c r="CF217" i="17"/>
  <c r="CL223" i="17"/>
  <c r="CK224" i="17" s="1"/>
  <c r="CF223" i="17"/>
  <c r="CL283" i="17"/>
  <c r="CK284" i="17" s="1"/>
  <c r="CF283" i="17"/>
  <c r="CO33" i="17"/>
  <c r="CO30" i="17"/>
  <c r="CO42" i="17"/>
  <c r="CN42" i="17"/>
  <c r="CL246" i="17"/>
  <c r="CK247" i="17" s="1"/>
  <c r="CF246" i="17"/>
  <c r="CO46" i="17"/>
  <c r="CN46" i="17"/>
  <c r="CK228" i="17"/>
  <c r="CO61" i="17"/>
  <c r="CN61" i="17"/>
  <c r="CK96" i="17"/>
  <c r="CR214" i="17"/>
  <c r="CQ231" i="17"/>
  <c r="CQ233" i="17"/>
  <c r="CQ243" i="17"/>
  <c r="CR243" i="17"/>
  <c r="CS243" i="17"/>
  <c r="CT243" i="17"/>
  <c r="CU243" i="17"/>
  <c r="BN1" i="18"/>
  <c r="CJ296" i="8"/>
  <c r="CJ294" i="8"/>
  <c r="CJ295" i="8" s="1"/>
  <c r="CK294" i="8" s="1"/>
  <c r="CJ290" i="8"/>
  <c r="CJ288" i="8"/>
  <c r="CJ289" i="8" s="1"/>
  <c r="CK288" i="8" s="1"/>
  <c r="CJ284" i="8"/>
  <c r="CJ282" i="8"/>
  <c r="CJ283" i="8" s="1"/>
  <c r="CJ278" i="8"/>
  <c r="CJ276" i="8"/>
  <c r="CJ277" i="8" s="1"/>
  <c r="CK276" i="8" s="1"/>
  <c r="CF276" i="8" s="1"/>
  <c r="CJ272" i="8"/>
  <c r="CJ270" i="8"/>
  <c r="CJ271" i="8" s="1"/>
  <c r="CK270" i="8" s="1"/>
  <c r="CL270" i="8" s="1"/>
  <c r="CK271" i="8" s="1"/>
  <c r="CF270" i="8"/>
  <c r="CJ266" i="8"/>
  <c r="CJ264" i="8"/>
  <c r="CJ265" i="8" s="1"/>
  <c r="CJ260" i="8"/>
  <c r="CJ258" i="8"/>
  <c r="CJ259" i="8" s="1"/>
  <c r="CK258" i="8" s="1"/>
  <c r="CJ254" i="8"/>
  <c r="CJ253" i="8"/>
  <c r="CK252" i="8" s="1"/>
  <c r="CL252" i="8" s="1"/>
  <c r="CK253" i="8" s="1"/>
  <c r="CL253" i="8" s="1"/>
  <c r="CK254" i="8" s="1"/>
  <c r="CJ252" i="8"/>
  <c r="CJ248" i="8"/>
  <c r="CJ246" i="8"/>
  <c r="CJ247" i="8" s="1"/>
  <c r="CK246" i="8" s="1"/>
  <c r="CJ242" i="8"/>
  <c r="CJ240" i="8"/>
  <c r="CJ241" i="8" s="1"/>
  <c r="CK240" i="8" s="1"/>
  <c r="CJ236" i="8"/>
  <c r="CJ234" i="8"/>
  <c r="CJ235" i="8" s="1"/>
  <c r="CK234" i="8" s="1"/>
  <c r="CJ230" i="8"/>
  <c r="CM228" i="8"/>
  <c r="CJ228" i="8"/>
  <c r="CJ229" i="8" s="1"/>
  <c r="CJ224" i="8"/>
  <c r="CJ222" i="8"/>
  <c r="CJ223" i="8" s="1"/>
  <c r="CJ218" i="8"/>
  <c r="CJ216" i="8"/>
  <c r="CJ217" i="8" s="1"/>
  <c r="CJ212" i="8"/>
  <c r="CJ210" i="8"/>
  <c r="CJ211" i="8" s="1"/>
  <c r="CK210" i="8" s="1"/>
  <c r="CJ206" i="8"/>
  <c r="CJ204" i="8"/>
  <c r="CJ205" i="8" s="1"/>
  <c r="CK204" i="8" s="1"/>
  <c r="CJ200" i="8"/>
  <c r="CJ198" i="8"/>
  <c r="CJ199" i="8" s="1"/>
  <c r="CK198" i="8" s="1"/>
  <c r="CJ194" i="8"/>
  <c r="CK192" i="8" s="1"/>
  <c r="CF192" i="8" s="1"/>
  <c r="CL192" i="8"/>
  <c r="CK193" i="8" s="1"/>
  <c r="CL193" i="8" s="1"/>
  <c r="CK194" i="8" s="1"/>
  <c r="CJ192" i="8"/>
  <c r="CJ193" i="8" s="1"/>
  <c r="CJ188" i="8"/>
  <c r="CJ186" i="8"/>
  <c r="CJ187" i="8" s="1"/>
  <c r="CK186" i="8" s="1"/>
  <c r="CJ182" i="8"/>
  <c r="CJ180" i="8"/>
  <c r="CJ181" i="8" s="1"/>
  <c r="CK180" i="8" s="1"/>
  <c r="CJ176" i="8"/>
  <c r="CJ174" i="8"/>
  <c r="CJ175" i="8" s="1"/>
  <c r="CK174" i="8" s="1"/>
  <c r="CJ170" i="8"/>
  <c r="CM168" i="8"/>
  <c r="CJ168" i="8"/>
  <c r="CJ169" i="8" s="1"/>
  <c r="CJ164" i="8"/>
  <c r="CJ162" i="8"/>
  <c r="CJ163" i="8" s="1"/>
  <c r="CK162" i="8" s="1"/>
  <c r="CL162" i="8" s="1"/>
  <c r="CK163" i="8" s="1"/>
  <c r="CJ158" i="8"/>
  <c r="CJ156" i="8"/>
  <c r="CJ157" i="8" s="1"/>
  <c r="CJ152" i="8"/>
  <c r="CJ150" i="8"/>
  <c r="CJ151" i="8" s="1"/>
  <c r="CK150" i="8" s="1"/>
  <c r="CJ146" i="8"/>
  <c r="CM144" i="8"/>
  <c r="CJ144" i="8"/>
  <c r="CJ145" i="8" s="1"/>
  <c r="CJ140" i="8"/>
  <c r="CJ138" i="8"/>
  <c r="CJ139" i="8" s="1"/>
  <c r="CK138" i="8" s="1"/>
  <c r="CJ134" i="8"/>
  <c r="CJ132" i="8"/>
  <c r="CJ133" i="8" s="1"/>
  <c r="CK132" i="8" s="1"/>
  <c r="CJ128" i="8"/>
  <c r="CK126" i="8" s="1"/>
  <c r="CJ126" i="8"/>
  <c r="CJ127" i="8" s="1"/>
  <c r="CJ122" i="8"/>
  <c r="CJ120" i="8"/>
  <c r="CJ121" i="8" s="1"/>
  <c r="CK120" i="8" s="1"/>
  <c r="CJ116" i="8"/>
  <c r="CJ114" i="8"/>
  <c r="CJ115" i="8" s="1"/>
  <c r="CK114" i="8" s="1"/>
  <c r="CJ110" i="8"/>
  <c r="CJ108" i="8"/>
  <c r="CJ109" i="8" s="1"/>
  <c r="CK108" i="8" s="1"/>
  <c r="CJ104" i="8"/>
  <c r="CJ102" i="8"/>
  <c r="CJ103" i="8" s="1"/>
  <c r="CK102" i="8" s="1"/>
  <c r="CJ98" i="8"/>
  <c r="CM96" i="8"/>
  <c r="CJ96" i="8"/>
  <c r="CJ97" i="8" s="1"/>
  <c r="CJ92" i="8"/>
  <c r="CJ90" i="8"/>
  <c r="CJ91" i="8" s="1"/>
  <c r="CK90" i="8" s="1"/>
  <c r="CJ86" i="8"/>
  <c r="CJ84" i="8"/>
  <c r="CJ85" i="8" s="1"/>
  <c r="CK84" i="8" s="1"/>
  <c r="CL84" i="8" s="1"/>
  <c r="CK85" i="8" s="1"/>
  <c r="CJ80" i="8"/>
  <c r="CJ78" i="8"/>
  <c r="CJ79" i="8" s="1"/>
  <c r="CK78" i="8" s="1"/>
  <c r="CB76" i="8"/>
  <c r="CB75" i="8" s="1"/>
  <c r="CA76" i="8"/>
  <c r="BZ76" i="8"/>
  <c r="BY76" i="8"/>
  <c r="CN74" i="8"/>
  <c r="CM74" i="8"/>
  <c r="CJ74" i="8"/>
  <c r="CC74" i="8"/>
  <c r="CM294" i="8" s="1"/>
  <c r="CA74" i="8"/>
  <c r="CO74" i="8" s="1"/>
  <c r="BZ74" i="8"/>
  <c r="CM73" i="8"/>
  <c r="CC73" i="8"/>
  <c r="CM288" i="8" s="1"/>
  <c r="CA73" i="8"/>
  <c r="CO73" i="8" s="1"/>
  <c r="BZ73" i="8"/>
  <c r="CJ72" i="8"/>
  <c r="CJ73" i="8" s="1"/>
  <c r="CC72" i="8"/>
  <c r="CM282" i="8" s="1"/>
  <c r="CA72" i="8"/>
  <c r="BZ72" i="8"/>
  <c r="CO71" i="8"/>
  <c r="CN71" i="8"/>
  <c r="CM71" i="8"/>
  <c r="CC71" i="8"/>
  <c r="CM276" i="8" s="1"/>
  <c r="CA71" i="8"/>
  <c r="BZ71" i="8"/>
  <c r="CM70" i="8"/>
  <c r="CC70" i="8"/>
  <c r="CM270" i="8" s="1"/>
  <c r="CA70" i="8"/>
  <c r="BZ70" i="8"/>
  <c r="CM69" i="8"/>
  <c r="CC69" i="8"/>
  <c r="CM264" i="8" s="1"/>
  <c r="CA69" i="8"/>
  <c r="BZ69" i="8"/>
  <c r="CM68" i="8"/>
  <c r="CJ68" i="8"/>
  <c r="CC68" i="8"/>
  <c r="CM258" i="8" s="1"/>
  <c r="CA68" i="8"/>
  <c r="BZ68" i="8"/>
  <c r="CO67" i="8"/>
  <c r="CM67" i="8"/>
  <c r="CC67" i="8"/>
  <c r="CM252" i="8" s="1"/>
  <c r="CA67" i="8"/>
  <c r="CN67" i="8" s="1"/>
  <c r="BZ67" i="8"/>
  <c r="CM66" i="8"/>
  <c r="CJ66" i="8"/>
  <c r="CJ67" i="8" s="1"/>
  <c r="CK66" i="8" s="1"/>
  <c r="CC66" i="8"/>
  <c r="CM246" i="8" s="1"/>
  <c r="CA66" i="8"/>
  <c r="BZ66" i="8"/>
  <c r="CM65" i="8"/>
  <c r="CC65" i="8"/>
  <c r="CM240" i="8" s="1"/>
  <c r="CA65" i="8"/>
  <c r="CO65" i="8" s="1"/>
  <c r="BZ65" i="8"/>
  <c r="CM64" i="8"/>
  <c r="CC64" i="8"/>
  <c r="CM234" i="8" s="1"/>
  <c r="CA64" i="8"/>
  <c r="BZ64" i="8"/>
  <c r="CM63" i="8"/>
  <c r="CC63" i="8"/>
  <c r="CA63" i="8"/>
  <c r="CN63" i="8" s="1"/>
  <c r="BZ63" i="8"/>
  <c r="CM62" i="8"/>
  <c r="CJ62" i="8"/>
  <c r="CC62" i="8"/>
  <c r="CM222" i="8" s="1"/>
  <c r="CA62" i="8"/>
  <c r="BZ62" i="8"/>
  <c r="CM61" i="8"/>
  <c r="CC61" i="8"/>
  <c r="CM216" i="8" s="1"/>
  <c r="CA61" i="8"/>
  <c r="CO61" i="8" s="1"/>
  <c r="BZ61" i="8"/>
  <c r="CJ60" i="8"/>
  <c r="CJ61" i="8" s="1"/>
  <c r="CK60" i="8" s="1"/>
  <c r="CL60" i="8" s="1"/>
  <c r="CK61" i="8" s="1"/>
  <c r="CC60" i="8"/>
  <c r="CM210" i="8" s="1"/>
  <c r="CA60" i="8"/>
  <c r="BZ60" i="8"/>
  <c r="CM59" i="8"/>
  <c r="CC59" i="8"/>
  <c r="CM204" i="8" s="1"/>
  <c r="CA59" i="8"/>
  <c r="CO59" i="8" s="1"/>
  <c r="BZ59" i="8"/>
  <c r="CM58" i="8"/>
  <c r="CC58" i="8"/>
  <c r="CM198" i="8" s="1"/>
  <c r="CA58" i="8"/>
  <c r="CO58" i="8" s="1"/>
  <c r="BZ58" i="8"/>
  <c r="CM57" i="8"/>
  <c r="CC57" i="8"/>
  <c r="CM192" i="8" s="1"/>
  <c r="CA57" i="8"/>
  <c r="CO57" i="8" s="1"/>
  <c r="BZ57" i="8"/>
  <c r="CM56" i="8"/>
  <c r="CJ56" i="8"/>
  <c r="CC56" i="8"/>
  <c r="CM186" i="8" s="1"/>
  <c r="CA56" i="8"/>
  <c r="CO56" i="8" s="1"/>
  <c r="BZ56" i="8"/>
  <c r="CM55" i="8"/>
  <c r="CC55" i="8"/>
  <c r="CM180" i="8" s="1"/>
  <c r="CA55" i="8"/>
  <c r="BZ55" i="8"/>
  <c r="CJ54" i="8"/>
  <c r="CJ55" i="8" s="1"/>
  <c r="CK54" i="8" s="1"/>
  <c r="CF54" i="8" s="1"/>
  <c r="CC54" i="8"/>
  <c r="CM174" i="8" s="1"/>
  <c r="CA54" i="8"/>
  <c r="CN54" i="8" s="1"/>
  <c r="BZ54" i="8"/>
  <c r="CM53" i="8"/>
  <c r="CC53" i="8"/>
  <c r="CA53" i="8"/>
  <c r="BZ53" i="8"/>
  <c r="CM52" i="8"/>
  <c r="CC52" i="8"/>
  <c r="CM162" i="8" s="1"/>
  <c r="CA52" i="8"/>
  <c r="CN52" i="8" s="1"/>
  <c r="BZ52" i="8"/>
  <c r="CM51" i="8"/>
  <c r="CC51" i="8"/>
  <c r="CM156" i="8" s="1"/>
  <c r="CA51" i="8"/>
  <c r="BZ51" i="8"/>
  <c r="CO50" i="8"/>
  <c r="CN50" i="8"/>
  <c r="CM50" i="8"/>
  <c r="CJ50" i="8"/>
  <c r="CC50" i="8"/>
  <c r="CM150" i="8" s="1"/>
  <c r="CA50" i="8"/>
  <c r="BZ50" i="8"/>
  <c r="CO49" i="8"/>
  <c r="CN49" i="8"/>
  <c r="CM49" i="8"/>
  <c r="CJ49" i="8"/>
  <c r="CK48" i="8" s="1"/>
  <c r="CC49" i="8"/>
  <c r="CA49" i="8"/>
  <c r="BZ49" i="8"/>
  <c r="CJ48" i="8"/>
  <c r="CC48" i="8"/>
  <c r="CM138" i="8" s="1"/>
  <c r="CA48" i="8"/>
  <c r="CO48" i="8" s="1"/>
  <c r="BZ48" i="8"/>
  <c r="CN47" i="8"/>
  <c r="CM47" i="8"/>
  <c r="CC47" i="8"/>
  <c r="CM132" i="8" s="1"/>
  <c r="CA47" i="8"/>
  <c r="CO47" i="8" s="1"/>
  <c r="BZ47" i="8"/>
  <c r="CN46" i="8"/>
  <c r="CM46" i="8"/>
  <c r="CC46" i="8"/>
  <c r="CM126" i="8" s="1"/>
  <c r="CA46" i="8"/>
  <c r="CO46" i="8" s="1"/>
  <c r="BZ46" i="8"/>
  <c r="CM45" i="8"/>
  <c r="CC45" i="8"/>
  <c r="CM120" i="8" s="1"/>
  <c r="CA45" i="8"/>
  <c r="BZ45" i="8"/>
  <c r="CO44" i="8"/>
  <c r="CM44" i="8"/>
  <c r="CJ44" i="8"/>
  <c r="CC44" i="8"/>
  <c r="CM114" i="8" s="1"/>
  <c r="CA44" i="8"/>
  <c r="CN44" i="8" s="1"/>
  <c r="BZ44" i="8"/>
  <c r="CO43" i="8"/>
  <c r="CM43" i="8"/>
  <c r="CJ43" i="8"/>
  <c r="CC43" i="8"/>
  <c r="CM108" i="8" s="1"/>
  <c r="CA43" i="8"/>
  <c r="CN43" i="8" s="1"/>
  <c r="BZ43" i="8"/>
  <c r="CJ42" i="8"/>
  <c r="CC42" i="8"/>
  <c r="CM102" i="8" s="1"/>
  <c r="CA42" i="8"/>
  <c r="BZ42" i="8"/>
  <c r="CO41" i="8"/>
  <c r="CM41" i="8"/>
  <c r="CC41" i="8"/>
  <c r="CA41" i="8"/>
  <c r="CN41" i="8" s="1"/>
  <c r="BZ41" i="8"/>
  <c r="CO40" i="8"/>
  <c r="CN40" i="8"/>
  <c r="CM40" i="8"/>
  <c r="CC40" i="8"/>
  <c r="CM90" i="8" s="1"/>
  <c r="CA40" i="8"/>
  <c r="BZ40" i="8"/>
  <c r="CM39" i="8"/>
  <c r="CC39" i="8"/>
  <c r="CM84" i="8" s="1"/>
  <c r="CA39" i="8"/>
  <c r="BZ39" i="8"/>
  <c r="CM38" i="8"/>
  <c r="CJ38" i="8"/>
  <c r="CC38" i="8"/>
  <c r="CM78" i="8" s="1"/>
  <c r="CA38" i="8"/>
  <c r="CO38" i="8" s="1"/>
  <c r="BZ38" i="8"/>
  <c r="CM37" i="8"/>
  <c r="CJ37" i="8"/>
  <c r="CK36" i="8" s="1"/>
  <c r="CL36" i="8" s="1"/>
  <c r="CK37" i="8" s="1"/>
  <c r="CC37" i="8"/>
  <c r="CM72" i="8" s="1"/>
  <c r="CA37" i="8"/>
  <c r="BZ37" i="8"/>
  <c r="CJ36" i="8"/>
  <c r="CC36" i="8"/>
  <c r="CA36" i="8"/>
  <c r="CO36" i="8" s="1"/>
  <c r="BZ36" i="8"/>
  <c r="CM35" i="8"/>
  <c r="CC35" i="8"/>
  <c r="CM60" i="8" s="1"/>
  <c r="CA35" i="8"/>
  <c r="BZ35" i="8"/>
  <c r="CM34" i="8"/>
  <c r="CC34" i="8"/>
  <c r="CM54" i="8" s="1"/>
  <c r="CA34" i="8"/>
  <c r="CN34" i="8" s="1"/>
  <c r="BZ34" i="8"/>
  <c r="CM33" i="8"/>
  <c r="CC33" i="8"/>
  <c r="CM48" i="8" s="1"/>
  <c r="CA33" i="8"/>
  <c r="BZ33" i="8"/>
  <c r="CM32" i="8"/>
  <c r="CJ32" i="8"/>
  <c r="CC32" i="8"/>
  <c r="CM42" i="8" s="1"/>
  <c r="CA32" i="8"/>
  <c r="CN32" i="8" s="1"/>
  <c r="BZ32" i="8"/>
  <c r="CM31" i="8"/>
  <c r="CJ31" i="8"/>
  <c r="CK30" i="8" s="1"/>
  <c r="CC31" i="8"/>
  <c r="CM36" i="8" s="1"/>
  <c r="CA31" i="8"/>
  <c r="CN31" i="8" s="1"/>
  <c r="BZ31" i="8"/>
  <c r="CM30" i="8"/>
  <c r="CJ30" i="8"/>
  <c r="CC30" i="8"/>
  <c r="CA30" i="8"/>
  <c r="CO30" i="8" s="1"/>
  <c r="BZ30" i="8"/>
  <c r="CB29" i="8"/>
  <c r="CG10" i="8" s="1"/>
  <c r="CG26" i="8"/>
  <c r="CB26" i="8"/>
  <c r="CB17" i="8"/>
  <c r="CO1" i="8"/>
  <c r="CN1" i="8"/>
  <c r="CM1" i="8"/>
  <c r="CL1" i="8"/>
  <c r="CK1" i="8"/>
  <c r="CJ1" i="8"/>
  <c r="CI1" i="8"/>
  <c r="CH1" i="8"/>
  <c r="CG1" i="8"/>
  <c r="CF1" i="8"/>
  <c r="CE1" i="8"/>
  <c r="CD1" i="8"/>
  <c r="CC1" i="8"/>
  <c r="CB1" i="8"/>
  <c r="CA1" i="8"/>
  <c r="BZ1" i="8"/>
  <c r="BY1" i="8"/>
  <c r="BL296" i="18"/>
  <c r="BL294" i="18"/>
  <c r="BL295" i="18" s="1"/>
  <c r="BM294" i="18" s="1"/>
  <c r="BL290" i="18"/>
  <c r="BL288" i="18"/>
  <c r="BL289" i="18" s="1"/>
  <c r="BM288" i="18" s="1"/>
  <c r="BL284" i="18"/>
  <c r="BL282" i="18"/>
  <c r="BL283" i="18" s="1"/>
  <c r="BM282" i="18" s="1"/>
  <c r="BL278" i="18"/>
  <c r="BO276" i="18"/>
  <c r="BL276" i="18"/>
  <c r="BL277" i="18" s="1"/>
  <c r="BM276" i="18" s="1"/>
  <c r="BL272" i="18"/>
  <c r="BL271" i="18"/>
  <c r="BM270" i="18" s="1"/>
  <c r="BN270" i="18" s="1"/>
  <c r="BM271" i="18" s="1"/>
  <c r="BN271" i="18" s="1"/>
  <c r="BM272" i="18" s="1"/>
  <c r="BH271" i="18"/>
  <c r="BL270" i="18"/>
  <c r="BL266" i="18"/>
  <c r="BL264" i="18"/>
  <c r="BL265" i="18" s="1"/>
  <c r="BL260" i="18"/>
  <c r="BL258" i="18"/>
  <c r="BL259" i="18" s="1"/>
  <c r="BM258" i="18" s="1"/>
  <c r="BL254" i="18"/>
  <c r="BL252" i="18"/>
  <c r="BL253" i="18" s="1"/>
  <c r="BM252" i="18" s="1"/>
  <c r="BL248" i="18"/>
  <c r="BL246" i="18"/>
  <c r="BL247" i="18" s="1"/>
  <c r="BM246" i="18" s="1"/>
  <c r="BL242" i="18"/>
  <c r="BL240" i="18"/>
  <c r="BL241" i="18" s="1"/>
  <c r="BL236" i="18"/>
  <c r="BL234" i="18"/>
  <c r="BL235" i="18" s="1"/>
  <c r="BL230" i="18"/>
  <c r="BL228" i="18"/>
  <c r="BL229" i="18" s="1"/>
  <c r="BM228" i="18" s="1"/>
  <c r="BL224" i="18"/>
  <c r="BL222" i="18"/>
  <c r="BL223" i="18" s="1"/>
  <c r="BM222" i="18" s="1"/>
  <c r="BL218" i="18"/>
  <c r="BL216" i="18"/>
  <c r="BL217" i="18" s="1"/>
  <c r="BL212" i="18"/>
  <c r="BL210" i="18"/>
  <c r="BL211" i="18" s="1"/>
  <c r="BM210" i="18" s="1"/>
  <c r="BL206" i="18"/>
  <c r="BL204" i="18"/>
  <c r="BL205" i="18" s="1"/>
  <c r="BL200" i="18"/>
  <c r="BL198" i="18"/>
  <c r="BL199" i="18" s="1"/>
  <c r="BM198" i="18" s="1"/>
  <c r="BN198" i="18" s="1"/>
  <c r="BM199" i="18" s="1"/>
  <c r="BH198" i="18"/>
  <c r="BL194" i="18"/>
  <c r="BL192" i="18"/>
  <c r="BL193" i="18" s="1"/>
  <c r="BM192" i="18" s="1"/>
  <c r="BL188" i="18"/>
  <c r="BL186" i="18"/>
  <c r="BL187" i="18" s="1"/>
  <c r="BM186" i="18" s="1"/>
  <c r="BL182" i="18"/>
  <c r="BM180" i="18" s="1"/>
  <c r="BL180" i="18"/>
  <c r="BL181" i="18" s="1"/>
  <c r="BL176" i="18"/>
  <c r="BL174" i="18"/>
  <c r="BL175" i="18" s="1"/>
  <c r="BM174" i="18" s="1"/>
  <c r="BL170" i="18"/>
  <c r="BL168" i="18"/>
  <c r="BL169" i="18" s="1"/>
  <c r="BM168" i="18" s="1"/>
  <c r="BL164" i="18"/>
  <c r="BL162" i="18"/>
  <c r="BL163" i="18" s="1"/>
  <c r="BM162" i="18" s="1"/>
  <c r="BL158" i="18"/>
  <c r="BL156" i="18"/>
  <c r="BL157" i="18" s="1"/>
  <c r="BL152" i="18"/>
  <c r="BL150" i="18"/>
  <c r="BL151" i="18" s="1"/>
  <c r="BM150" i="18" s="1"/>
  <c r="BL146" i="18"/>
  <c r="BL145" i="18"/>
  <c r="BL144" i="18"/>
  <c r="BL140" i="18"/>
  <c r="BL138" i="18"/>
  <c r="BL139" i="18" s="1"/>
  <c r="BM138" i="18" s="1"/>
  <c r="BN138" i="18" s="1"/>
  <c r="BM139" i="18" s="1"/>
  <c r="BH138" i="18"/>
  <c r="BL134" i="18"/>
  <c r="BL132" i="18"/>
  <c r="BL133" i="18" s="1"/>
  <c r="BM132" i="18" s="1"/>
  <c r="BN132" i="18" s="1"/>
  <c r="BM133" i="18" s="1"/>
  <c r="BH132" i="18"/>
  <c r="BL128" i="18"/>
  <c r="BL127" i="18"/>
  <c r="BM126" i="18"/>
  <c r="BL126" i="18"/>
  <c r="BL122" i="18"/>
  <c r="BL120" i="18"/>
  <c r="BL121" i="18" s="1"/>
  <c r="BM120" i="18" s="1"/>
  <c r="BL116" i="18"/>
  <c r="BL114" i="18"/>
  <c r="BL115" i="18" s="1"/>
  <c r="BM114" i="18" s="1"/>
  <c r="BL110" i="18"/>
  <c r="BL108" i="18"/>
  <c r="BL109" i="18" s="1"/>
  <c r="BL104" i="18"/>
  <c r="BL102" i="18"/>
  <c r="BL103" i="18" s="1"/>
  <c r="BM102" i="18" s="1"/>
  <c r="BN102" i="18" s="1"/>
  <c r="BM103" i="18" s="1"/>
  <c r="BL98" i="18"/>
  <c r="BO96" i="18"/>
  <c r="BL96" i="18"/>
  <c r="BL97" i="18" s="1"/>
  <c r="BL92" i="18"/>
  <c r="BL90" i="18"/>
  <c r="BL91" i="18" s="1"/>
  <c r="BM90" i="18" s="1"/>
  <c r="BL86" i="18"/>
  <c r="BO84" i="18"/>
  <c r="BL84" i="18"/>
  <c r="BL85" i="18" s="1"/>
  <c r="BM84" i="18" s="1"/>
  <c r="BL80" i="18"/>
  <c r="BO78" i="18"/>
  <c r="BL78" i="18"/>
  <c r="BL79" i="18" s="1"/>
  <c r="BD76" i="18"/>
  <c r="BD75" i="18" s="1"/>
  <c r="BC76" i="18"/>
  <c r="BB76" i="18"/>
  <c r="BA76" i="18"/>
  <c r="BO74" i="18"/>
  <c r="BL74" i="18"/>
  <c r="BE74" i="18"/>
  <c r="BO294" i="18" s="1"/>
  <c r="BC74" i="18"/>
  <c r="BB74" i="18"/>
  <c r="BO73" i="18"/>
  <c r="BE73" i="18"/>
  <c r="BO288" i="18" s="1"/>
  <c r="BC73" i="18"/>
  <c r="BQ73" i="18" s="1"/>
  <c r="BB73" i="18"/>
  <c r="BQ72" i="18"/>
  <c r="BP72" i="18"/>
  <c r="BL72" i="18"/>
  <c r="BL73" i="18" s="1"/>
  <c r="BM72" i="18" s="1"/>
  <c r="BN72" i="18" s="1"/>
  <c r="BM73" i="18" s="1"/>
  <c r="BE72" i="18"/>
  <c r="BO282" i="18" s="1"/>
  <c r="BC72" i="18"/>
  <c r="BB72" i="18"/>
  <c r="BQ71" i="18"/>
  <c r="BP71" i="18"/>
  <c r="BO71" i="18"/>
  <c r="BE71" i="18"/>
  <c r="BC71" i="18"/>
  <c r="BB71" i="18"/>
  <c r="BO70" i="18"/>
  <c r="BE70" i="18"/>
  <c r="BO270" i="18" s="1"/>
  <c r="BC70" i="18"/>
  <c r="BQ70" i="18" s="1"/>
  <c r="BB70" i="18"/>
  <c r="BO69" i="18"/>
  <c r="BE69" i="18"/>
  <c r="BO264" i="18" s="1"/>
  <c r="BC69" i="18"/>
  <c r="BB69" i="18"/>
  <c r="BQ68" i="18"/>
  <c r="BP68" i="18"/>
  <c r="BO68" i="18"/>
  <c r="BL68" i="18"/>
  <c r="BE68" i="18"/>
  <c r="BO258" i="18" s="1"/>
  <c r="BC68" i="18"/>
  <c r="BB68" i="18"/>
  <c r="BO67" i="18"/>
  <c r="BE67" i="18"/>
  <c r="BO252" i="18" s="1"/>
  <c r="BC67" i="18"/>
  <c r="BB67" i="18"/>
  <c r="BQ66" i="18"/>
  <c r="BL66" i="18"/>
  <c r="BL67" i="18" s="1"/>
  <c r="BM66" i="18" s="1"/>
  <c r="BE66" i="18"/>
  <c r="BO246" i="18" s="1"/>
  <c r="BC66" i="18"/>
  <c r="BP66" i="18" s="1"/>
  <c r="BB66" i="18"/>
  <c r="BQ65" i="18"/>
  <c r="BP65" i="18"/>
  <c r="BO65" i="18"/>
  <c r="BE65" i="18"/>
  <c r="BO240" i="18" s="1"/>
  <c r="BC65" i="18"/>
  <c r="BB65" i="18"/>
  <c r="BO64" i="18"/>
  <c r="BE64" i="18"/>
  <c r="BO234" i="18" s="1"/>
  <c r="BC64" i="18"/>
  <c r="BB64" i="18"/>
  <c r="BQ63" i="18"/>
  <c r="BP63" i="18"/>
  <c r="BO63" i="18"/>
  <c r="BE63" i="18"/>
  <c r="BO228" i="18" s="1"/>
  <c r="BC63" i="18"/>
  <c r="BB63" i="18"/>
  <c r="BO62" i="18"/>
  <c r="BL62" i="18"/>
  <c r="BE62" i="18"/>
  <c r="BO222" i="18" s="1"/>
  <c r="BC62" i="18"/>
  <c r="BB62" i="18"/>
  <c r="BO61" i="18"/>
  <c r="BE61" i="18"/>
  <c r="BO216" i="18" s="1"/>
  <c r="BC61" i="18"/>
  <c r="BP61" i="18" s="1"/>
  <c r="BB61" i="18"/>
  <c r="BQ60" i="18"/>
  <c r="BP60" i="18"/>
  <c r="BO60" i="18"/>
  <c r="BL60" i="18"/>
  <c r="BL61" i="18" s="1"/>
  <c r="BM60" i="18" s="1"/>
  <c r="BE60" i="18"/>
  <c r="BO210" i="18" s="1"/>
  <c r="BC60" i="18"/>
  <c r="BB60" i="18"/>
  <c r="BO59" i="18"/>
  <c r="BE59" i="18"/>
  <c r="BO204" i="18" s="1"/>
  <c r="BC59" i="18"/>
  <c r="BB59" i="18"/>
  <c r="BO58" i="18"/>
  <c r="BE58" i="18"/>
  <c r="BO198" i="18" s="1"/>
  <c r="BC58" i="18"/>
  <c r="BB58" i="18"/>
  <c r="BO57" i="18"/>
  <c r="BE57" i="18"/>
  <c r="BO192" i="18" s="1"/>
  <c r="BC57" i="18"/>
  <c r="BQ57" i="18" s="1"/>
  <c r="BB57" i="18"/>
  <c r="BQ56" i="18"/>
  <c r="BP56" i="18"/>
  <c r="BO56" i="18"/>
  <c r="BL56" i="18"/>
  <c r="BE56" i="18"/>
  <c r="BO186" i="18" s="1"/>
  <c r="BC56" i="18"/>
  <c r="BB56" i="18"/>
  <c r="BO55" i="18"/>
  <c r="BE55" i="18"/>
  <c r="BO180" i="18" s="1"/>
  <c r="BC55" i="18"/>
  <c r="BB55" i="18"/>
  <c r="BL54" i="18"/>
  <c r="BL55" i="18" s="1"/>
  <c r="BM54" i="18" s="1"/>
  <c r="BE54" i="18"/>
  <c r="BO174" i="18" s="1"/>
  <c r="BC54" i="18"/>
  <c r="BB54" i="18"/>
  <c r="BO53" i="18"/>
  <c r="BE53" i="18"/>
  <c r="BO168" i="18" s="1"/>
  <c r="BC53" i="18"/>
  <c r="BP53" i="18" s="1"/>
  <c r="BB53" i="18"/>
  <c r="BO52" i="18"/>
  <c r="BE52" i="18"/>
  <c r="BO162" i="18" s="1"/>
  <c r="BC52" i="18"/>
  <c r="BB52" i="18"/>
  <c r="BO51" i="18"/>
  <c r="BE51" i="18"/>
  <c r="BO156" i="18" s="1"/>
  <c r="BC51" i="18"/>
  <c r="BP51" i="18" s="1"/>
  <c r="BB51" i="18"/>
  <c r="BO50" i="18"/>
  <c r="BL50" i="18"/>
  <c r="BE50" i="18"/>
  <c r="BO150" i="18" s="1"/>
  <c r="BC50" i="18"/>
  <c r="BQ50" i="18" s="1"/>
  <c r="BB50" i="18"/>
  <c r="BO49" i="18"/>
  <c r="BL49" i="18"/>
  <c r="BE49" i="18"/>
  <c r="BO144" i="18" s="1"/>
  <c r="BC49" i="18"/>
  <c r="BB49" i="18"/>
  <c r="BQ48" i="18"/>
  <c r="BP48" i="18"/>
  <c r="BM48" i="18"/>
  <c r="BN48" i="18" s="1"/>
  <c r="BM49" i="18" s="1"/>
  <c r="BH49" i="18" s="1"/>
  <c r="BL48" i="18"/>
  <c r="BE48" i="18"/>
  <c r="BO138" i="18" s="1"/>
  <c r="BC48" i="18"/>
  <c r="BB48" i="18"/>
  <c r="BQ47" i="18"/>
  <c r="BP47" i="18"/>
  <c r="BO47" i="18"/>
  <c r="BE47" i="18"/>
  <c r="BO132" i="18" s="1"/>
  <c r="BC47" i="18"/>
  <c r="BB47" i="18"/>
  <c r="BO46" i="18"/>
  <c r="BE46" i="18"/>
  <c r="BO126" i="18" s="1"/>
  <c r="BC46" i="18"/>
  <c r="BB46" i="18"/>
  <c r="BO45" i="18"/>
  <c r="BE45" i="18"/>
  <c r="BO120" i="18" s="1"/>
  <c r="BC45" i="18"/>
  <c r="BB45" i="18"/>
  <c r="BP44" i="18"/>
  <c r="BO44" i="18"/>
  <c r="BL44" i="18"/>
  <c r="BE44" i="18"/>
  <c r="BO114" i="18" s="1"/>
  <c r="BC44" i="18"/>
  <c r="BQ44" i="18" s="1"/>
  <c r="BB44" i="18"/>
  <c r="BO43" i="18"/>
  <c r="BE43" i="18"/>
  <c r="BO108" i="18" s="1"/>
  <c r="BC43" i="18"/>
  <c r="BP43" i="18" s="1"/>
  <c r="BB43" i="18"/>
  <c r="BL42" i="18"/>
  <c r="BL43" i="18" s="1"/>
  <c r="BM42" i="18" s="1"/>
  <c r="BE42" i="18"/>
  <c r="BO102" i="18" s="1"/>
  <c r="BC42" i="18"/>
  <c r="BB42" i="18"/>
  <c r="BQ41" i="18"/>
  <c r="BP41" i="18"/>
  <c r="BO41" i="18"/>
  <c r="BE41" i="18"/>
  <c r="BC41" i="18"/>
  <c r="BB41" i="18"/>
  <c r="BO40" i="18"/>
  <c r="BE40" i="18"/>
  <c r="BO90" i="18" s="1"/>
  <c r="BC40" i="18"/>
  <c r="BP40" i="18" s="1"/>
  <c r="BB40" i="18"/>
  <c r="BO39" i="18"/>
  <c r="BE39" i="18"/>
  <c r="BC39" i="18"/>
  <c r="BB39" i="18"/>
  <c r="BP38" i="18"/>
  <c r="BO38" i="18"/>
  <c r="BL38" i="18"/>
  <c r="BE38" i="18"/>
  <c r="BC38" i="18"/>
  <c r="BQ38" i="18" s="1"/>
  <c r="BB38" i="18"/>
  <c r="BO37" i="18"/>
  <c r="BE37" i="18"/>
  <c r="BO72" i="18" s="1"/>
  <c r="BC37" i="18"/>
  <c r="BQ37" i="18" s="1"/>
  <c r="BB37" i="18"/>
  <c r="BL36" i="18"/>
  <c r="BL37" i="18" s="1"/>
  <c r="BE36" i="18"/>
  <c r="BO66" i="18" s="1"/>
  <c r="BC36" i="18"/>
  <c r="BQ36" i="18" s="1"/>
  <c r="BB36" i="18"/>
  <c r="BO35" i="18"/>
  <c r="BE35" i="18"/>
  <c r="BC35" i="18"/>
  <c r="BQ35" i="18" s="1"/>
  <c r="BB35" i="18"/>
  <c r="BO34" i="18"/>
  <c r="BE34" i="18"/>
  <c r="BO54" i="18" s="1"/>
  <c r="BC34" i="18"/>
  <c r="BP34" i="18" s="1"/>
  <c r="BB34" i="18"/>
  <c r="BO33" i="18"/>
  <c r="BE33" i="18"/>
  <c r="BO48" i="18" s="1"/>
  <c r="BC33" i="18"/>
  <c r="BQ33" i="18" s="1"/>
  <c r="BB33" i="18"/>
  <c r="BO32" i="18"/>
  <c r="BL32" i="18"/>
  <c r="BE32" i="18"/>
  <c r="BO42" i="18" s="1"/>
  <c r="BC32" i="18"/>
  <c r="BP32" i="18" s="1"/>
  <c r="BB32" i="18"/>
  <c r="BQ31" i="18"/>
  <c r="BP31" i="18"/>
  <c r="BO31" i="18"/>
  <c r="BL31" i="18"/>
  <c r="BM30" i="18" s="1"/>
  <c r="BN30" i="18" s="1"/>
  <c r="BM31" i="18" s="1"/>
  <c r="BE31" i="18"/>
  <c r="BO36" i="18" s="1"/>
  <c r="BC31" i="18"/>
  <c r="BB31" i="18"/>
  <c r="BO30" i="18"/>
  <c r="BL30" i="18"/>
  <c r="BE30" i="18"/>
  <c r="BC30" i="18"/>
  <c r="BP30" i="18" s="1"/>
  <c r="BB30" i="18"/>
  <c r="BD29" i="18"/>
  <c r="BI26" i="18"/>
  <c r="BD26" i="18"/>
  <c r="BD17" i="18"/>
  <c r="BI10" i="18"/>
  <c r="BQ1" i="18"/>
  <c r="BP1" i="18"/>
  <c r="BO1" i="18"/>
  <c r="BM1" i="18"/>
  <c r="BL1" i="18"/>
  <c r="BK1" i="18"/>
  <c r="BJ1" i="18"/>
  <c r="BI1" i="18"/>
  <c r="BH1" i="18"/>
  <c r="BG1" i="18"/>
  <c r="BF1" i="18"/>
  <c r="BE1" i="18"/>
  <c r="BD1" i="18"/>
  <c r="BC1" i="18"/>
  <c r="BB1" i="18"/>
  <c r="BA1" i="18"/>
  <c r="BN252" i="19" l="1"/>
  <c r="BM253" i="19" s="1"/>
  <c r="BN120" i="19"/>
  <c r="BM121" i="19" s="1"/>
  <c r="BN279" i="19"/>
  <c r="BM280" i="19" s="1"/>
  <c r="BN264" i="19"/>
  <c r="BM265" i="19" s="1"/>
  <c r="BH175" i="19"/>
  <c r="BN150" i="19"/>
  <c r="BM151" i="19" s="1"/>
  <c r="BN151" i="19" s="1"/>
  <c r="BM152" i="19" s="1"/>
  <c r="BH42" i="19"/>
  <c r="CL114" i="8"/>
  <c r="CK115" i="8" s="1"/>
  <c r="CF114" i="8"/>
  <c r="CL234" i="8"/>
  <c r="CK235" i="8" s="1"/>
  <c r="CF234" i="8"/>
  <c r="CL150" i="8"/>
  <c r="CK151" i="8" s="1"/>
  <c r="CF151" i="8" s="1"/>
  <c r="CF150" i="8"/>
  <c r="CO52" i="8"/>
  <c r="CO31" i="8"/>
  <c r="CO34" i="8"/>
  <c r="CN65" i="8"/>
  <c r="CK264" i="8"/>
  <c r="CF264" i="8" s="1"/>
  <c r="CK216" i="8"/>
  <c r="CL216" i="8" s="1"/>
  <c r="CK217" i="8" s="1"/>
  <c r="CK42" i="8"/>
  <c r="CF42" i="8" s="1"/>
  <c r="CN56" i="8"/>
  <c r="CO32" i="8"/>
  <c r="CO63" i="8"/>
  <c r="CN59" i="8"/>
  <c r="CF252" i="8"/>
  <c r="CK282" i="8"/>
  <c r="CO54" i="8"/>
  <c r="CN57" i="8"/>
  <c r="CF162" i="8"/>
  <c r="CN36" i="8"/>
  <c r="CK96" i="8"/>
  <c r="CL96" i="8" s="1"/>
  <c r="CK97" i="8" s="1"/>
  <c r="CK228" i="8"/>
  <c r="CF241" i="17"/>
  <c r="CL115" i="17"/>
  <c r="CK116" i="17" s="1"/>
  <c r="CL180" i="17"/>
  <c r="CK181" i="17" s="1"/>
  <c r="CF145" i="17"/>
  <c r="BN79" i="19"/>
  <c r="BM80" i="19" s="1"/>
  <c r="BN169" i="19"/>
  <c r="BM170" i="19" s="1"/>
  <c r="BH169" i="19"/>
  <c r="BN259" i="19"/>
  <c r="BM260" i="19" s="1"/>
  <c r="BH259" i="19"/>
  <c r="BH187" i="19"/>
  <c r="BN187" i="19"/>
  <c r="BM188" i="19" s="1"/>
  <c r="BH103" i="19"/>
  <c r="BN103" i="19"/>
  <c r="BM104" i="19" s="1"/>
  <c r="BN68" i="19"/>
  <c r="BM69" i="19" s="1"/>
  <c r="BH68" i="19"/>
  <c r="BH146" i="19"/>
  <c r="BN146" i="19"/>
  <c r="BM147" i="19" s="1"/>
  <c r="BN224" i="19"/>
  <c r="BM225" i="19" s="1"/>
  <c r="BH224" i="19"/>
  <c r="BN193" i="19"/>
  <c r="BM194" i="19" s="1"/>
  <c r="BH193" i="19"/>
  <c r="BN109" i="19"/>
  <c r="BM110" i="19" s="1"/>
  <c r="BH109" i="19"/>
  <c r="BN30" i="19"/>
  <c r="BM31" i="19" s="1"/>
  <c r="BH30" i="19"/>
  <c r="BN289" i="19"/>
  <c r="BM290" i="19" s="1"/>
  <c r="BH289" i="19"/>
  <c r="BN62" i="19"/>
  <c r="BM63" i="19" s="1"/>
  <c r="BN127" i="19"/>
  <c r="BM128" i="19" s="1"/>
  <c r="BH127" i="19"/>
  <c r="BN163" i="19"/>
  <c r="BM164" i="19" s="1"/>
  <c r="BH163" i="19"/>
  <c r="BH230" i="19"/>
  <c r="BN230" i="19"/>
  <c r="BM231" i="19" s="1"/>
  <c r="BH242" i="19"/>
  <c r="BN242" i="19"/>
  <c r="BM243" i="19" s="1"/>
  <c r="BN282" i="19"/>
  <c r="BM283" i="19" s="1"/>
  <c r="BH282" i="19"/>
  <c r="BN50" i="19"/>
  <c r="BM51" i="19" s="1"/>
  <c r="BH50" i="19"/>
  <c r="BN294" i="19"/>
  <c r="BM295" i="19" s="1"/>
  <c r="BH294" i="19"/>
  <c r="BN44" i="19"/>
  <c r="BM45" i="19" s="1"/>
  <c r="BH44" i="19"/>
  <c r="BN198" i="19"/>
  <c r="BM199" i="19" s="1"/>
  <c r="BH198" i="19"/>
  <c r="BN205" i="19"/>
  <c r="BM206" i="19" s="1"/>
  <c r="BH205" i="19"/>
  <c r="BH280" i="19"/>
  <c r="BN280" i="19"/>
  <c r="BM281" i="19" s="1"/>
  <c r="BN97" i="19"/>
  <c r="BM98" i="19" s="1"/>
  <c r="BH176" i="19"/>
  <c r="BN176" i="19"/>
  <c r="BM177" i="19" s="1"/>
  <c r="BN253" i="19"/>
  <c r="BM254" i="19" s="1"/>
  <c r="BH253" i="19"/>
  <c r="BH115" i="19"/>
  <c r="BN115" i="19"/>
  <c r="BM116" i="19" s="1"/>
  <c r="BN234" i="19"/>
  <c r="BM235" i="19" s="1"/>
  <c r="BH234" i="19"/>
  <c r="BN133" i="19"/>
  <c r="BM134" i="19" s="1"/>
  <c r="BH133" i="19"/>
  <c r="BN121" i="19"/>
  <c r="BM122" i="19" s="1"/>
  <c r="BH121" i="19"/>
  <c r="BN55" i="19"/>
  <c r="BM56" i="19" s="1"/>
  <c r="BH55" i="19"/>
  <c r="BN265" i="19"/>
  <c r="BM266" i="19" s="1"/>
  <c r="BH265" i="19"/>
  <c r="BN271" i="19"/>
  <c r="BM272" i="19" s="1"/>
  <c r="BH271" i="19"/>
  <c r="BH37" i="19"/>
  <c r="BN37" i="19"/>
  <c r="BM38" i="19" s="1"/>
  <c r="BH211" i="19"/>
  <c r="BN211" i="19"/>
  <c r="BM212" i="19" s="1"/>
  <c r="BN90" i="19"/>
  <c r="BM91" i="19" s="1"/>
  <c r="BN73" i="19"/>
  <c r="BM74" i="19" s="1"/>
  <c r="BN156" i="19"/>
  <c r="BM157" i="19" s="1"/>
  <c r="BH156" i="19"/>
  <c r="BH218" i="19"/>
  <c r="BN218" i="19"/>
  <c r="BM219" i="19" s="1"/>
  <c r="BN181" i="19"/>
  <c r="BM182" i="19" s="1"/>
  <c r="BH181" i="19"/>
  <c r="BN247" i="19"/>
  <c r="BM248" i="19" s="1"/>
  <c r="BH247" i="19"/>
  <c r="BH139" i="19"/>
  <c r="BN139" i="19"/>
  <c r="BM140" i="19" s="1"/>
  <c r="BN85" i="19"/>
  <c r="BM86" i="19" s="1"/>
  <c r="CL31" i="17"/>
  <c r="CK32" i="17" s="1"/>
  <c r="CF31" i="17"/>
  <c r="CL122" i="17"/>
  <c r="CK123" i="17" s="1"/>
  <c r="CF122" i="17"/>
  <c r="CL181" i="17"/>
  <c r="CK182" i="17" s="1"/>
  <c r="CF181" i="17"/>
  <c r="CF134" i="17"/>
  <c r="CL134" i="17"/>
  <c r="CK135" i="17" s="1"/>
  <c r="CL103" i="17"/>
  <c r="CK104" i="17" s="1"/>
  <c r="CF103" i="17"/>
  <c r="CL211" i="17"/>
  <c r="CK212" i="17" s="1"/>
  <c r="CF211" i="17"/>
  <c r="CF110" i="17"/>
  <c r="CL110" i="17"/>
  <c r="CK111" i="17" s="1"/>
  <c r="CL247" i="17"/>
  <c r="CK248" i="17" s="1"/>
  <c r="CF247" i="17"/>
  <c r="CF67" i="17"/>
  <c r="CL67" i="17"/>
  <c r="CK68" i="17" s="1"/>
  <c r="CG30" i="17"/>
  <c r="CL96" i="17"/>
  <c r="CK97" i="17" s="1"/>
  <c r="CL61" i="17"/>
  <c r="CK62" i="17" s="1"/>
  <c r="CL85" i="17"/>
  <c r="CK86" i="17" s="1"/>
  <c r="CL289" i="17"/>
  <c r="CK290" i="17" s="1"/>
  <c r="CF289" i="17"/>
  <c r="CL253" i="17"/>
  <c r="CK254" i="17" s="1"/>
  <c r="CF253" i="17"/>
  <c r="CL272" i="17"/>
  <c r="CK273" i="17" s="1"/>
  <c r="CF272" i="17"/>
  <c r="CF165" i="17"/>
  <c r="CL165" i="17"/>
  <c r="CK166" i="17" s="1"/>
  <c r="CF146" i="17"/>
  <c r="CL146" i="17"/>
  <c r="CK147" i="17" s="1"/>
  <c r="CL175" i="17"/>
  <c r="CK176" i="17" s="1"/>
  <c r="CF175" i="17"/>
  <c r="CL128" i="17"/>
  <c r="CK129" i="17" s="1"/>
  <c r="CF128" i="17"/>
  <c r="CL259" i="17"/>
  <c r="CK260" i="17" s="1"/>
  <c r="CF259" i="17"/>
  <c r="CL235" i="17"/>
  <c r="CK236" i="17" s="1"/>
  <c r="CF235" i="17"/>
  <c r="CL242" i="17"/>
  <c r="CK243" i="17" s="1"/>
  <c r="CF242" i="17"/>
  <c r="CF199" i="17"/>
  <c r="CL199" i="17"/>
  <c r="CK200" i="17" s="1"/>
  <c r="CL38" i="17"/>
  <c r="CK39" i="17" s="1"/>
  <c r="CF38" i="17"/>
  <c r="CL139" i="17"/>
  <c r="CK140" i="17" s="1"/>
  <c r="CF139" i="17"/>
  <c r="CL295" i="17"/>
  <c r="CK296" i="17" s="1"/>
  <c r="CF295" i="17"/>
  <c r="CL265" i="17"/>
  <c r="CK266" i="17" s="1"/>
  <c r="CF265" i="17"/>
  <c r="CL205" i="17"/>
  <c r="CK206" i="17" s="1"/>
  <c r="CF205" i="17"/>
  <c r="CL116" i="17"/>
  <c r="CK117" i="17" s="1"/>
  <c r="CF116" i="17"/>
  <c r="CL169" i="17"/>
  <c r="CK170" i="17" s="1"/>
  <c r="CF169" i="17"/>
  <c r="CL43" i="17"/>
  <c r="CK44" i="17" s="1"/>
  <c r="CF43" i="17"/>
  <c r="CL224" i="17"/>
  <c r="CK225" i="17" s="1"/>
  <c r="CF224" i="17"/>
  <c r="CL91" i="17"/>
  <c r="CK92" i="17" s="1"/>
  <c r="CF218" i="17"/>
  <c r="CL218" i="17"/>
  <c r="CK219" i="17" s="1"/>
  <c r="CL228" i="17"/>
  <c r="CK229" i="17" s="1"/>
  <c r="CF228" i="17"/>
  <c r="CL74" i="17"/>
  <c r="CK75" i="17" s="1"/>
  <c r="CF74" i="17"/>
  <c r="CF49" i="17"/>
  <c r="CL49" i="17"/>
  <c r="CK50" i="17" s="1"/>
  <c r="CF278" i="17"/>
  <c r="CL278" i="17"/>
  <c r="CK279" i="17" s="1"/>
  <c r="CL81" i="17"/>
  <c r="CK82" i="17" s="1"/>
  <c r="CF81" i="17"/>
  <c r="CF188" i="17"/>
  <c r="CL188" i="17"/>
  <c r="CK189" i="17" s="1"/>
  <c r="CL157" i="17"/>
  <c r="CK158" i="17" s="1"/>
  <c r="CF157" i="17"/>
  <c r="CL55" i="17"/>
  <c r="CK56" i="17" s="1"/>
  <c r="CF55" i="17"/>
  <c r="CL193" i="17"/>
  <c r="CK194" i="17" s="1"/>
  <c r="CF193" i="17"/>
  <c r="CF284" i="17"/>
  <c r="CL284" i="17"/>
  <c r="CK285" i="17" s="1"/>
  <c r="CL151" i="17"/>
  <c r="CK152" i="17" s="1"/>
  <c r="CF151" i="17"/>
  <c r="CL78" i="8"/>
  <c r="CK79" i="8" s="1"/>
  <c r="CF120" i="8"/>
  <c r="CL120" i="8"/>
  <c r="CK121" i="8" s="1"/>
  <c r="CL246" i="8"/>
  <c r="CK247" i="8" s="1"/>
  <c r="CF246" i="8"/>
  <c r="CL282" i="8"/>
  <c r="CK283" i="8" s="1"/>
  <c r="CF282" i="8"/>
  <c r="CF180" i="8"/>
  <c r="CL180" i="8"/>
  <c r="CK181" i="8" s="1"/>
  <c r="CL132" i="8"/>
  <c r="CK133" i="8" s="1"/>
  <c r="CF132" i="8"/>
  <c r="CN60" i="8"/>
  <c r="CO60" i="8"/>
  <c r="CF254" i="8"/>
  <c r="CL254" i="8"/>
  <c r="CK255" i="8" s="1"/>
  <c r="CL66" i="8"/>
  <c r="CK67" i="8" s="1"/>
  <c r="CN37" i="8"/>
  <c r="CO37" i="8"/>
  <c r="CL138" i="8"/>
  <c r="CK139" i="8" s="1"/>
  <c r="CF138" i="8"/>
  <c r="CL271" i="8"/>
  <c r="CK272" i="8" s="1"/>
  <c r="CF271" i="8"/>
  <c r="CO66" i="8"/>
  <c r="CN66" i="8"/>
  <c r="CL198" i="8"/>
  <c r="CK199" i="8" s="1"/>
  <c r="CF198" i="8"/>
  <c r="CL61" i="8"/>
  <c r="CK62" i="8" s="1"/>
  <c r="CL108" i="8"/>
  <c r="CK109" i="8" s="1"/>
  <c r="CO55" i="8"/>
  <c r="CN55" i="8"/>
  <c r="CN64" i="8"/>
  <c r="CO64" i="8"/>
  <c r="CL186" i="8"/>
  <c r="CK187" i="8" s="1"/>
  <c r="CF186" i="8"/>
  <c r="CF288" i="8"/>
  <c r="CL288" i="8"/>
  <c r="CK289" i="8" s="1"/>
  <c r="CO62" i="8"/>
  <c r="CN62" i="8"/>
  <c r="CN38" i="8"/>
  <c r="CF163" i="8"/>
  <c r="CL163" i="8"/>
  <c r="CK164" i="8" s="1"/>
  <c r="CL276" i="8"/>
  <c r="CK277" i="8" s="1"/>
  <c r="CO35" i="8"/>
  <c r="CN35" i="8"/>
  <c r="CL85" i="8"/>
  <c r="CK86" i="8" s="1"/>
  <c r="CL102" i="8"/>
  <c r="CK103" i="8" s="1"/>
  <c r="CO51" i="8"/>
  <c r="CN51" i="8"/>
  <c r="CL194" i="8"/>
  <c r="CK195" i="8" s="1"/>
  <c r="CF194" i="8"/>
  <c r="CO42" i="8"/>
  <c r="CN42" i="8"/>
  <c r="CL48" i="8"/>
  <c r="CK49" i="8" s="1"/>
  <c r="CF253" i="8"/>
  <c r="CL97" i="8"/>
  <c r="CK98" i="8" s="1"/>
  <c r="CL204" i="8"/>
  <c r="CK205" i="8" s="1"/>
  <c r="CF204" i="8"/>
  <c r="CL235" i="8"/>
  <c r="CK236" i="8" s="1"/>
  <c r="CF235" i="8"/>
  <c r="CO45" i="8"/>
  <c r="CN45" i="8"/>
  <c r="CL258" i="8"/>
  <c r="CK259" i="8" s="1"/>
  <c r="CF258" i="8"/>
  <c r="CL90" i="8"/>
  <c r="CK91" i="8" s="1"/>
  <c r="CL210" i="8"/>
  <c r="CK211" i="8" s="1"/>
  <c r="CF210" i="8"/>
  <c r="CO53" i="8"/>
  <c r="CN53" i="8"/>
  <c r="CN69" i="8"/>
  <c r="CO69" i="8"/>
  <c r="CN73" i="8"/>
  <c r="CO33" i="8"/>
  <c r="CN33" i="8"/>
  <c r="CF193" i="8"/>
  <c r="CL294" i="8"/>
  <c r="CK295" i="8" s="1"/>
  <c r="CF294" i="8"/>
  <c r="CN58" i="8"/>
  <c r="CL30" i="8"/>
  <c r="CK31" i="8" s="1"/>
  <c r="CF30" i="8"/>
  <c r="CL54" i="8"/>
  <c r="CK55" i="8" s="1"/>
  <c r="CL174" i="8"/>
  <c r="CK175" i="8" s="1"/>
  <c r="CF174" i="8"/>
  <c r="CL126" i="8"/>
  <c r="CK127" i="8" s="1"/>
  <c r="CF126" i="8"/>
  <c r="CF37" i="8"/>
  <c r="CL37" i="8"/>
  <c r="CK38" i="8" s="1"/>
  <c r="CF115" i="8"/>
  <c r="CL115" i="8"/>
  <c r="CK116" i="8" s="1"/>
  <c r="CO68" i="8"/>
  <c r="CN68" i="8"/>
  <c r="CK156" i="8"/>
  <c r="CF240" i="8"/>
  <c r="CL240" i="8"/>
  <c r="CK241" i="8" s="1"/>
  <c r="CO70" i="8"/>
  <c r="CN70" i="8"/>
  <c r="CK144" i="8"/>
  <c r="CK72" i="8"/>
  <c r="CK168" i="8"/>
  <c r="CO39" i="8"/>
  <c r="CN39" i="8"/>
  <c r="CO72" i="8"/>
  <c r="CN72" i="8"/>
  <c r="CN30" i="8"/>
  <c r="CN48" i="8"/>
  <c r="CN61" i="8"/>
  <c r="CK222" i="8"/>
  <c r="BH192" i="18"/>
  <c r="BN192" i="18"/>
  <c r="BM193" i="18" s="1"/>
  <c r="BN150" i="18"/>
  <c r="BM151" i="18" s="1"/>
  <c r="BN151" i="18" s="1"/>
  <c r="BM152" i="18" s="1"/>
  <c r="BH150" i="18"/>
  <c r="BN246" i="18"/>
  <c r="BM247" i="18" s="1"/>
  <c r="BH246" i="18"/>
  <c r="BP57" i="18"/>
  <c r="BQ34" i="18"/>
  <c r="BP37" i="18"/>
  <c r="BQ51" i="18"/>
  <c r="BQ40" i="18"/>
  <c r="BQ43" i="18"/>
  <c r="BP70" i="18"/>
  <c r="BQ61" i="18"/>
  <c r="BQ32" i="18"/>
  <c r="BP35" i="18"/>
  <c r="BM36" i="18"/>
  <c r="BN36" i="18" s="1"/>
  <c r="BM37" i="18" s="1"/>
  <c r="BP73" i="18"/>
  <c r="BM234" i="18"/>
  <c r="BN234" i="18" s="1"/>
  <c r="BM235" i="18" s="1"/>
  <c r="BQ30" i="18"/>
  <c r="BP33" i="18"/>
  <c r="BP50" i="18"/>
  <c r="BQ53" i="18"/>
  <c r="BM96" i="18"/>
  <c r="BM204" i="18"/>
  <c r="BH204" i="18" s="1"/>
  <c r="BH270" i="18"/>
  <c r="BP36" i="18"/>
  <c r="BN133" i="18"/>
  <c r="BM134" i="18" s="1"/>
  <c r="BH133" i="18"/>
  <c r="BH120" i="18"/>
  <c r="BN120" i="18"/>
  <c r="BM121" i="18" s="1"/>
  <c r="BH42" i="18"/>
  <c r="BN42" i="18"/>
  <c r="BM43" i="18" s="1"/>
  <c r="BN60" i="18"/>
  <c r="BM61" i="18" s="1"/>
  <c r="BN66" i="18"/>
  <c r="BM67" i="18" s="1"/>
  <c r="BN73" i="18"/>
  <c r="BM74" i="18" s="1"/>
  <c r="BN168" i="18"/>
  <c r="BM169" i="18" s="1"/>
  <c r="BH168" i="18"/>
  <c r="BN180" i="18"/>
  <c r="BM181" i="18" s="1"/>
  <c r="BH180" i="18"/>
  <c r="BN193" i="18"/>
  <c r="BM194" i="18" s="1"/>
  <c r="BH193" i="18"/>
  <c r="BN103" i="18"/>
  <c r="BM104" i="18" s="1"/>
  <c r="BH103" i="18"/>
  <c r="BN126" i="18"/>
  <c r="BM127" i="18" s="1"/>
  <c r="BH126" i="18"/>
  <c r="BN90" i="18"/>
  <c r="BM91" i="18" s="1"/>
  <c r="BN139" i="18"/>
  <c r="BM140" i="18" s="1"/>
  <c r="BH139" i="18"/>
  <c r="BP49" i="18"/>
  <c r="BQ49" i="18"/>
  <c r="BN84" i="18"/>
  <c r="BM85" i="18" s="1"/>
  <c r="BH228" i="18"/>
  <c r="BN228" i="18"/>
  <c r="BM229" i="18" s="1"/>
  <c r="BH272" i="18"/>
  <c r="BN272" i="18"/>
  <c r="BM273" i="18" s="1"/>
  <c r="BN152" i="18"/>
  <c r="BM153" i="18" s="1"/>
  <c r="BH152" i="18"/>
  <c r="BN288" i="18"/>
  <c r="BM289" i="18" s="1"/>
  <c r="BH288" i="18"/>
  <c r="BH252" i="18"/>
  <c r="BN252" i="18"/>
  <c r="BM253" i="18" s="1"/>
  <c r="BQ54" i="18"/>
  <c r="BP54" i="18"/>
  <c r="BP59" i="18"/>
  <c r="BQ59" i="18"/>
  <c r="BN174" i="18"/>
  <c r="BM175" i="18" s="1"/>
  <c r="BH174" i="18"/>
  <c r="BN186" i="18"/>
  <c r="BM187" i="18" s="1"/>
  <c r="BH186" i="18"/>
  <c r="BN96" i="18"/>
  <c r="BM97" i="18" s="1"/>
  <c r="BN276" i="18"/>
  <c r="BM277" i="18" s="1"/>
  <c r="BH276" i="18"/>
  <c r="BQ64" i="18"/>
  <c r="BP64" i="18"/>
  <c r="BN210" i="18"/>
  <c r="BM211" i="18" s="1"/>
  <c r="BH210" i="18"/>
  <c r="BN31" i="18"/>
  <c r="BM32" i="18" s="1"/>
  <c r="BH31" i="18"/>
  <c r="BQ52" i="18"/>
  <c r="BP52" i="18"/>
  <c r="BQ69" i="18"/>
  <c r="BP69" i="18"/>
  <c r="BN222" i="18"/>
  <c r="BM223" i="18" s="1"/>
  <c r="BH222" i="18"/>
  <c r="BQ39" i="18"/>
  <c r="BP39" i="18"/>
  <c r="BQ46" i="18"/>
  <c r="BP46" i="18"/>
  <c r="BH54" i="18"/>
  <c r="BN54" i="18"/>
  <c r="BM55" i="18" s="1"/>
  <c r="BP62" i="18"/>
  <c r="BQ62" i="18"/>
  <c r="BN282" i="18"/>
  <c r="BM283" i="18" s="1"/>
  <c r="BH282" i="18"/>
  <c r="BN258" i="18"/>
  <c r="BM259" i="18" s="1"/>
  <c r="BH258" i="18"/>
  <c r="BH151" i="18"/>
  <c r="BM240" i="18"/>
  <c r="BH30" i="18"/>
  <c r="BN49" i="18"/>
  <c r="BM50" i="18" s="1"/>
  <c r="BM144" i="18"/>
  <c r="BN162" i="18"/>
  <c r="BM163" i="18" s="1"/>
  <c r="BH162" i="18"/>
  <c r="BH234" i="18"/>
  <c r="BN294" i="18"/>
  <c r="BM295" i="18" s="1"/>
  <c r="BH294" i="18"/>
  <c r="BQ58" i="18"/>
  <c r="BP58" i="18"/>
  <c r="BM156" i="18"/>
  <c r="BM216" i="18"/>
  <c r="BQ45" i="18"/>
  <c r="BP45" i="18"/>
  <c r="BQ55" i="18"/>
  <c r="BP55" i="18"/>
  <c r="BM78" i="18"/>
  <c r="BM108" i="18"/>
  <c r="BQ42" i="18"/>
  <c r="BP42" i="18"/>
  <c r="BQ67" i="18"/>
  <c r="BP67" i="18"/>
  <c r="BN114" i="18"/>
  <c r="BM115" i="18" s="1"/>
  <c r="BH114" i="18"/>
  <c r="BN199" i="18"/>
  <c r="BM200" i="18" s="1"/>
  <c r="BH199" i="18"/>
  <c r="BQ74" i="18"/>
  <c r="BP74" i="18"/>
  <c r="BM264" i="18"/>
  <c r="BH151" i="19" l="1"/>
  <c r="CL42" i="8"/>
  <c r="CK43" i="8" s="1"/>
  <c r="CL43" i="8" s="1"/>
  <c r="CK44" i="8" s="1"/>
  <c r="CF216" i="8"/>
  <c r="CL264" i="8"/>
  <c r="CK265" i="8" s="1"/>
  <c r="CL265" i="8" s="1"/>
  <c r="CK266" i="8" s="1"/>
  <c r="CL228" i="8"/>
  <c r="CK229" i="8" s="1"/>
  <c r="CF228" i="8"/>
  <c r="CL151" i="8"/>
  <c r="CK152" i="8" s="1"/>
  <c r="CF152" i="8" s="1"/>
  <c r="BN128" i="19"/>
  <c r="BM129" i="19" s="1"/>
  <c r="BH128" i="19"/>
  <c r="BH104" i="19"/>
  <c r="BN104" i="19"/>
  <c r="BM105" i="19" s="1"/>
  <c r="BH140" i="19"/>
  <c r="BN140" i="19"/>
  <c r="BM141" i="19" s="1"/>
  <c r="BN38" i="19"/>
  <c r="BM39" i="19" s="1"/>
  <c r="BH38" i="19"/>
  <c r="BN116" i="19"/>
  <c r="BM117" i="19" s="1"/>
  <c r="BH116" i="19"/>
  <c r="BN188" i="19"/>
  <c r="BM189" i="19" s="1"/>
  <c r="BH188" i="19"/>
  <c r="BN281" i="19"/>
  <c r="BH281" i="19"/>
  <c r="BN157" i="19"/>
  <c r="BM158" i="19" s="1"/>
  <c r="BH157" i="19"/>
  <c r="BH225" i="19"/>
  <c r="BN225" i="19"/>
  <c r="BM226" i="19" s="1"/>
  <c r="BH206" i="19"/>
  <c r="BN206" i="19"/>
  <c r="BM207" i="19" s="1"/>
  <c r="BN199" i="19"/>
  <c r="BM200" i="19" s="1"/>
  <c r="BH199" i="19"/>
  <c r="BN212" i="19"/>
  <c r="BM213" i="19" s="1"/>
  <c r="BH212" i="19"/>
  <c r="BN248" i="19"/>
  <c r="BM249" i="19" s="1"/>
  <c r="BH248" i="19"/>
  <c r="BN254" i="19"/>
  <c r="BM255" i="19" s="1"/>
  <c r="BH254" i="19"/>
  <c r="BN260" i="19"/>
  <c r="BM261" i="19" s="1"/>
  <c r="BH260" i="19"/>
  <c r="BH231" i="19"/>
  <c r="BN231" i="19"/>
  <c r="BM232" i="19" s="1"/>
  <c r="BN74" i="19"/>
  <c r="BM75" i="19" s="1"/>
  <c r="BH74" i="19"/>
  <c r="BN152" i="19"/>
  <c r="BM153" i="19" s="1"/>
  <c r="BH152" i="19"/>
  <c r="BN164" i="19"/>
  <c r="BM165" i="19" s="1"/>
  <c r="BH164" i="19"/>
  <c r="BN86" i="19"/>
  <c r="BM87" i="19" s="1"/>
  <c r="BH86" i="19"/>
  <c r="BH45" i="19"/>
  <c r="BN45" i="19"/>
  <c r="BM46" i="19" s="1"/>
  <c r="BI30" i="19"/>
  <c r="BN31" i="19"/>
  <c r="BM32" i="19" s="1"/>
  <c r="BH31" i="19"/>
  <c r="BH177" i="19"/>
  <c r="BN177" i="19"/>
  <c r="BM178" i="19" s="1"/>
  <c r="BN134" i="19"/>
  <c r="BM135" i="19" s="1"/>
  <c r="BH134" i="19"/>
  <c r="BN63" i="19"/>
  <c r="BM64" i="19" s="1"/>
  <c r="BH63" i="19"/>
  <c r="BN272" i="19"/>
  <c r="BM273" i="19" s="1"/>
  <c r="BH272" i="19"/>
  <c r="BH51" i="19"/>
  <c r="BN51" i="19"/>
  <c r="BM52" i="19" s="1"/>
  <c r="BH182" i="19"/>
  <c r="BN182" i="19"/>
  <c r="BM183" i="19" s="1"/>
  <c r="BN266" i="19"/>
  <c r="BM267" i="19" s="1"/>
  <c r="BH266" i="19"/>
  <c r="BH283" i="19"/>
  <c r="BN283" i="19"/>
  <c r="BM284" i="19" s="1"/>
  <c r="BN110" i="19"/>
  <c r="BM111" i="19" s="1"/>
  <c r="BH110" i="19"/>
  <c r="BN170" i="19"/>
  <c r="BM171" i="19" s="1"/>
  <c r="BH170" i="19"/>
  <c r="BH235" i="19"/>
  <c r="BN235" i="19"/>
  <c r="BM236" i="19" s="1"/>
  <c r="BN295" i="19"/>
  <c r="BM296" i="19" s="1"/>
  <c r="BH295" i="19"/>
  <c r="BN243" i="19"/>
  <c r="BM244" i="19" s="1"/>
  <c r="BH243" i="19"/>
  <c r="BH122" i="19"/>
  <c r="BN122" i="19"/>
  <c r="BM123" i="19" s="1"/>
  <c r="BH147" i="19"/>
  <c r="BN147" i="19"/>
  <c r="BM148" i="19" s="1"/>
  <c r="BN91" i="19"/>
  <c r="BM92" i="19" s="1"/>
  <c r="BH69" i="19"/>
  <c r="BN69" i="19"/>
  <c r="BM70" i="19" s="1"/>
  <c r="BN290" i="19"/>
  <c r="BM291" i="19" s="1"/>
  <c r="BH290" i="19"/>
  <c r="BH219" i="19"/>
  <c r="BN219" i="19"/>
  <c r="BM220" i="19" s="1"/>
  <c r="BH56" i="19"/>
  <c r="BN56" i="19"/>
  <c r="BM57" i="19" s="1"/>
  <c r="BN98" i="19"/>
  <c r="BM99" i="19" s="1"/>
  <c r="BH98" i="19"/>
  <c r="BN194" i="19"/>
  <c r="BM195" i="19" s="1"/>
  <c r="BH194" i="19"/>
  <c r="BH80" i="19"/>
  <c r="BN80" i="19"/>
  <c r="BM81" i="19" s="1"/>
  <c r="CL194" i="17"/>
  <c r="CK195" i="17" s="1"/>
  <c r="CF194" i="17"/>
  <c r="CL229" i="17"/>
  <c r="CK230" i="17" s="1"/>
  <c r="CF229" i="17"/>
  <c r="CL243" i="17"/>
  <c r="CK244" i="17" s="1"/>
  <c r="CF243" i="17"/>
  <c r="CL254" i="17"/>
  <c r="CK255" i="17" s="1"/>
  <c r="CF254" i="17"/>
  <c r="CL111" i="17"/>
  <c r="CK112" i="17" s="1"/>
  <c r="CF111" i="17"/>
  <c r="CF236" i="17"/>
  <c r="CL236" i="17"/>
  <c r="CK237" i="17" s="1"/>
  <c r="CL219" i="17"/>
  <c r="CK220" i="17" s="1"/>
  <c r="CF219" i="17"/>
  <c r="CL212" i="17"/>
  <c r="CK213" i="17" s="1"/>
  <c r="CF212" i="17"/>
  <c r="CL260" i="17"/>
  <c r="CK261" i="17" s="1"/>
  <c r="CF260" i="17"/>
  <c r="CF189" i="17"/>
  <c r="CL189" i="17"/>
  <c r="CK190" i="17" s="1"/>
  <c r="CL86" i="17"/>
  <c r="CK87" i="17" s="1"/>
  <c r="CF86" i="17"/>
  <c r="CL135" i="17"/>
  <c r="CK136" i="17" s="1"/>
  <c r="CF135" i="17"/>
  <c r="CL82" i="17"/>
  <c r="CK83" i="17" s="1"/>
  <c r="CF82" i="17"/>
  <c r="CL225" i="17"/>
  <c r="CK226" i="17" s="1"/>
  <c r="CF225" i="17"/>
  <c r="CL140" i="17"/>
  <c r="CK141" i="17" s="1"/>
  <c r="CF140" i="17"/>
  <c r="CF176" i="17"/>
  <c r="CL176" i="17"/>
  <c r="CK177" i="17" s="1"/>
  <c r="CF182" i="17"/>
  <c r="CL182" i="17"/>
  <c r="CK183" i="17" s="1"/>
  <c r="CL44" i="17"/>
  <c r="CK45" i="17" s="1"/>
  <c r="CF44" i="17"/>
  <c r="CF39" i="17"/>
  <c r="CL39" i="17"/>
  <c r="CK40" i="17" s="1"/>
  <c r="CL152" i="17"/>
  <c r="CK153" i="17" s="1"/>
  <c r="CF152" i="17"/>
  <c r="CL200" i="17"/>
  <c r="CK201" i="17" s="1"/>
  <c r="CF200" i="17"/>
  <c r="CF170" i="17"/>
  <c r="CL170" i="17"/>
  <c r="CK171" i="17" s="1"/>
  <c r="CL68" i="17"/>
  <c r="CK69" i="17" s="1"/>
  <c r="CF68" i="17"/>
  <c r="CL75" i="17"/>
  <c r="CK76" i="17" s="1"/>
  <c r="CF75" i="17"/>
  <c r="CF117" i="17"/>
  <c r="CL117" i="17"/>
  <c r="CK118" i="17" s="1"/>
  <c r="CL273" i="17"/>
  <c r="CK274" i="17" s="1"/>
  <c r="CF273" i="17"/>
  <c r="CE30" i="17"/>
  <c r="CD30" i="17"/>
  <c r="CL248" i="17"/>
  <c r="CK249" i="17" s="1"/>
  <c r="CF248" i="17"/>
  <c r="CL56" i="17"/>
  <c r="CK57" i="17" s="1"/>
  <c r="CF56" i="17"/>
  <c r="CL206" i="17"/>
  <c r="CK207" i="17" s="1"/>
  <c r="CF206" i="17"/>
  <c r="CL158" i="17"/>
  <c r="CK159" i="17" s="1"/>
  <c r="CF158" i="17"/>
  <c r="CL266" i="17"/>
  <c r="CK267" i="17" s="1"/>
  <c r="CF266" i="17"/>
  <c r="CF290" i="17"/>
  <c r="CL290" i="17"/>
  <c r="CK291" i="17" s="1"/>
  <c r="CF92" i="17"/>
  <c r="CL92" i="17"/>
  <c r="CK93" i="17" s="1"/>
  <c r="CL104" i="17"/>
  <c r="CK105" i="17" s="1"/>
  <c r="CF104" i="17"/>
  <c r="CF296" i="17"/>
  <c r="CL296" i="17"/>
  <c r="CK297" i="17" s="1"/>
  <c r="CL129" i="17"/>
  <c r="CK130" i="17" s="1"/>
  <c r="CF129" i="17"/>
  <c r="CL62" i="17"/>
  <c r="CK63" i="17" s="1"/>
  <c r="CL279" i="17"/>
  <c r="CK280" i="17" s="1"/>
  <c r="CF279" i="17"/>
  <c r="CL147" i="17"/>
  <c r="CK148" i="17" s="1"/>
  <c r="CF147" i="17"/>
  <c r="CL97" i="17"/>
  <c r="CK98" i="17" s="1"/>
  <c r="CL50" i="17"/>
  <c r="CK51" i="17" s="1"/>
  <c r="CF50" i="17"/>
  <c r="CF166" i="17"/>
  <c r="CL166" i="17"/>
  <c r="CK167" i="17" s="1"/>
  <c r="CL123" i="17"/>
  <c r="CK124" i="17" s="1"/>
  <c r="CF123" i="17"/>
  <c r="CF285" i="17"/>
  <c r="CL285" i="17"/>
  <c r="CK286" i="17" s="1"/>
  <c r="CF32" i="17"/>
  <c r="CL32" i="17"/>
  <c r="CK33" i="17" s="1"/>
  <c r="CF55" i="8"/>
  <c r="CL55" i="8"/>
  <c r="CK56" i="8" s="1"/>
  <c r="CL62" i="8"/>
  <c r="CK63" i="8" s="1"/>
  <c r="CG30" i="8"/>
  <c r="CF49" i="8"/>
  <c r="CL49" i="8"/>
  <c r="CK50" i="8" s="1"/>
  <c r="CL211" i="8"/>
  <c r="CK212" i="8" s="1"/>
  <c r="CF211" i="8"/>
  <c r="CL91" i="8"/>
  <c r="CK92" i="8" s="1"/>
  <c r="CL289" i="8"/>
  <c r="CK290" i="8" s="1"/>
  <c r="CF289" i="8"/>
  <c r="CF295" i="8"/>
  <c r="CL295" i="8"/>
  <c r="CK296" i="8" s="1"/>
  <c r="CF195" i="8"/>
  <c r="CL195" i="8"/>
  <c r="CK196" i="8" s="1"/>
  <c r="CL133" i="8"/>
  <c r="CK134" i="8" s="1"/>
  <c r="CF133" i="8"/>
  <c r="CF43" i="8"/>
  <c r="CL259" i="8"/>
  <c r="CK260" i="8" s="1"/>
  <c r="CF259" i="8"/>
  <c r="CF272" i="8"/>
  <c r="CL272" i="8"/>
  <c r="CK273" i="8" s="1"/>
  <c r="CF116" i="8"/>
  <c r="CL116" i="8"/>
  <c r="CK117" i="8" s="1"/>
  <c r="CL283" i="8"/>
  <c r="CK284" i="8" s="1"/>
  <c r="CF283" i="8"/>
  <c r="CF38" i="8"/>
  <c r="CL38" i="8"/>
  <c r="CK39" i="8" s="1"/>
  <c r="CF236" i="8"/>
  <c r="CL236" i="8"/>
  <c r="CK237" i="8" s="1"/>
  <c r="CL168" i="8"/>
  <c r="CK169" i="8" s="1"/>
  <c r="CF168" i="8"/>
  <c r="CL247" i="8"/>
  <c r="CK248" i="8" s="1"/>
  <c r="CF247" i="8"/>
  <c r="CL72" i="8"/>
  <c r="CK73" i="8" s="1"/>
  <c r="CF127" i="8"/>
  <c r="CL127" i="8"/>
  <c r="CK128" i="8" s="1"/>
  <c r="CF67" i="8"/>
  <c r="CL67" i="8"/>
  <c r="CK68" i="8" s="1"/>
  <c r="CL79" i="8"/>
  <c r="CK80" i="8" s="1"/>
  <c r="CL255" i="8"/>
  <c r="CK256" i="8" s="1"/>
  <c r="CF255" i="8"/>
  <c r="CL241" i="8"/>
  <c r="CK242" i="8" s="1"/>
  <c r="CF241" i="8"/>
  <c r="CF31" i="8"/>
  <c r="CL31" i="8"/>
  <c r="CK32" i="8" s="1"/>
  <c r="CF199" i="8"/>
  <c r="CL199" i="8"/>
  <c r="CK200" i="8" s="1"/>
  <c r="CL222" i="8"/>
  <c r="CK223" i="8" s="1"/>
  <c r="CF222" i="8"/>
  <c r="CF156" i="8"/>
  <c r="CL156" i="8"/>
  <c r="CK157" i="8" s="1"/>
  <c r="CL181" i="8"/>
  <c r="CK182" i="8" s="1"/>
  <c r="CF181" i="8"/>
  <c r="CL217" i="8"/>
  <c r="CK218" i="8" s="1"/>
  <c r="CF217" i="8"/>
  <c r="CF187" i="8"/>
  <c r="CL187" i="8"/>
  <c r="CK188" i="8" s="1"/>
  <c r="CF103" i="8"/>
  <c r="CL103" i="8"/>
  <c r="CK104" i="8" s="1"/>
  <c r="CL139" i="8"/>
  <c r="CK140" i="8" s="1"/>
  <c r="CF139" i="8"/>
  <c r="CF86" i="8"/>
  <c r="CL86" i="8"/>
  <c r="CK87" i="8" s="1"/>
  <c r="CL205" i="8"/>
  <c r="CK206" i="8" s="1"/>
  <c r="CF205" i="8"/>
  <c r="CL121" i="8"/>
  <c r="CK122" i="8" s="1"/>
  <c r="CF121" i="8"/>
  <c r="CL144" i="8"/>
  <c r="CK145" i="8" s="1"/>
  <c r="CF144" i="8"/>
  <c r="CL98" i="8"/>
  <c r="CK99" i="8" s="1"/>
  <c r="CF98" i="8"/>
  <c r="CL277" i="8"/>
  <c r="CK278" i="8" s="1"/>
  <c r="CF277" i="8"/>
  <c r="CL109" i="8"/>
  <c r="CK110" i="8" s="1"/>
  <c r="CF109" i="8"/>
  <c r="CL175" i="8"/>
  <c r="CK176" i="8" s="1"/>
  <c r="CF175" i="8"/>
  <c r="CF164" i="8"/>
  <c r="CL164" i="8"/>
  <c r="CK165" i="8" s="1"/>
  <c r="BN247" i="18"/>
  <c r="BM248" i="18" s="1"/>
  <c r="BH247" i="18"/>
  <c r="BN204" i="18"/>
  <c r="BM205" i="18" s="1"/>
  <c r="BH235" i="18"/>
  <c r="BN235" i="18"/>
  <c r="BM236" i="18" s="1"/>
  <c r="BN85" i="18"/>
  <c r="BM86" i="18" s="1"/>
  <c r="BN115" i="18"/>
  <c r="BM116" i="18" s="1"/>
  <c r="BH115" i="18"/>
  <c r="BN295" i="18"/>
  <c r="BM296" i="18" s="1"/>
  <c r="BH295" i="18"/>
  <c r="BH283" i="18"/>
  <c r="BN283" i="18"/>
  <c r="BM284" i="18" s="1"/>
  <c r="BH175" i="18"/>
  <c r="BN175" i="18"/>
  <c r="BM176" i="18" s="1"/>
  <c r="BN181" i="18"/>
  <c r="BM182" i="18" s="1"/>
  <c r="BH181" i="18"/>
  <c r="BN32" i="18"/>
  <c r="BM33" i="18" s="1"/>
  <c r="BH32" i="18"/>
  <c r="BN205" i="18"/>
  <c r="BM206" i="18" s="1"/>
  <c r="BH205" i="18"/>
  <c r="BN169" i="18"/>
  <c r="BM170" i="18" s="1"/>
  <c r="BH169" i="18"/>
  <c r="BH163" i="18"/>
  <c r="BN163" i="18"/>
  <c r="BM164" i="18" s="1"/>
  <c r="BH55" i="18"/>
  <c r="BN55" i="18"/>
  <c r="BM56" i="18" s="1"/>
  <c r="BN144" i="18"/>
  <c r="BM145" i="18" s="1"/>
  <c r="BH144" i="18"/>
  <c r="BN211" i="18"/>
  <c r="BM212" i="18" s="1"/>
  <c r="BH211" i="18"/>
  <c r="BN74" i="18"/>
  <c r="BM75" i="18" s="1"/>
  <c r="BH74" i="18"/>
  <c r="BI30" i="18"/>
  <c r="BN91" i="18"/>
  <c r="BM92" i="18" s="1"/>
  <c r="BN289" i="18"/>
  <c r="BM290" i="18" s="1"/>
  <c r="BH289" i="18"/>
  <c r="BN43" i="18"/>
  <c r="BM44" i="18" s="1"/>
  <c r="BH43" i="18"/>
  <c r="BN108" i="18"/>
  <c r="BM109" i="18" s="1"/>
  <c r="BN253" i="18"/>
  <c r="BM254" i="18" s="1"/>
  <c r="BH253" i="18"/>
  <c r="BH140" i="18"/>
  <c r="BN140" i="18"/>
  <c r="BM141" i="18" s="1"/>
  <c r="BH67" i="18"/>
  <c r="BN67" i="18"/>
  <c r="BM68" i="18" s="1"/>
  <c r="BN78" i="18"/>
  <c r="BM79" i="18" s="1"/>
  <c r="BN61" i="18"/>
  <c r="BM62" i="18" s="1"/>
  <c r="BN240" i="18"/>
  <c r="BM241" i="18" s="1"/>
  <c r="BH240" i="18"/>
  <c r="BN277" i="18"/>
  <c r="BM278" i="18" s="1"/>
  <c r="BH277" i="18"/>
  <c r="BN264" i="18"/>
  <c r="BM265" i="18" s="1"/>
  <c r="BH264" i="18"/>
  <c r="BN97" i="18"/>
  <c r="BM98" i="18" s="1"/>
  <c r="BH153" i="18"/>
  <c r="BN153" i="18"/>
  <c r="BM154" i="18" s="1"/>
  <c r="BH127" i="18"/>
  <c r="BN127" i="18"/>
  <c r="BM128" i="18" s="1"/>
  <c r="BH50" i="18"/>
  <c r="BN50" i="18"/>
  <c r="BM51" i="18" s="1"/>
  <c r="BN216" i="18"/>
  <c r="BM217" i="18" s="1"/>
  <c r="BH216" i="18"/>
  <c r="BN259" i="18"/>
  <c r="BM260" i="18" s="1"/>
  <c r="BH259" i="18"/>
  <c r="BN37" i="18"/>
  <c r="BM38" i="18" s="1"/>
  <c r="BH37" i="18"/>
  <c r="BN273" i="18"/>
  <c r="BM274" i="18" s="1"/>
  <c r="BH273" i="18"/>
  <c r="BN121" i="18"/>
  <c r="BM122" i="18" s="1"/>
  <c r="BH121" i="18"/>
  <c r="BH156" i="18"/>
  <c r="BN156" i="18"/>
  <c r="BM157" i="18" s="1"/>
  <c r="BH223" i="18"/>
  <c r="BN223" i="18"/>
  <c r="BM224" i="18" s="1"/>
  <c r="BN104" i="18"/>
  <c r="BM105" i="18" s="1"/>
  <c r="BH104" i="18"/>
  <c r="BN229" i="18"/>
  <c r="BM230" i="18" s="1"/>
  <c r="BH229" i="18"/>
  <c r="BN200" i="18"/>
  <c r="BM201" i="18" s="1"/>
  <c r="BH200" i="18"/>
  <c r="BH187" i="18"/>
  <c r="BN187" i="18"/>
  <c r="BM188" i="18" s="1"/>
  <c r="BH194" i="18"/>
  <c r="BN194" i="18"/>
  <c r="BM195" i="18" s="1"/>
  <c r="BN134" i="18"/>
  <c r="BM135" i="18" s="1"/>
  <c r="BH134" i="18"/>
  <c r="CL229" i="8" l="1"/>
  <c r="CK230" i="8" s="1"/>
  <c r="CF229" i="8"/>
  <c r="CL152" i="8"/>
  <c r="CK153" i="8" s="1"/>
  <c r="CF265" i="8"/>
  <c r="BH99" i="19"/>
  <c r="BN99" i="19"/>
  <c r="BM100" i="19" s="1"/>
  <c r="BN57" i="19"/>
  <c r="BM58" i="19" s="1"/>
  <c r="BH57" i="19"/>
  <c r="BN158" i="19"/>
  <c r="BM159" i="19" s="1"/>
  <c r="BH158" i="19"/>
  <c r="BH220" i="19"/>
  <c r="BN220" i="19"/>
  <c r="BM221" i="19" s="1"/>
  <c r="BN70" i="19"/>
  <c r="BM71" i="19" s="1"/>
  <c r="BH70" i="19"/>
  <c r="BH117" i="19"/>
  <c r="BN117" i="19"/>
  <c r="BM118" i="19" s="1"/>
  <c r="BH39" i="19"/>
  <c r="BN39" i="19"/>
  <c r="BM40" i="19" s="1"/>
  <c r="BH148" i="19"/>
  <c r="BN148" i="19"/>
  <c r="BM149" i="19" s="1"/>
  <c r="BH200" i="19"/>
  <c r="BN200" i="19"/>
  <c r="BM201" i="19" s="1"/>
  <c r="BH244" i="19"/>
  <c r="BN244" i="19"/>
  <c r="BM245" i="19" s="1"/>
  <c r="BH273" i="19"/>
  <c r="BN273" i="19"/>
  <c r="BM274" i="19" s="1"/>
  <c r="BH135" i="19"/>
  <c r="BN135" i="19"/>
  <c r="BM136" i="19" s="1"/>
  <c r="BH87" i="19"/>
  <c r="BN87" i="19"/>
  <c r="BM88" i="19" s="1"/>
  <c r="BN284" i="19"/>
  <c r="BM285" i="19" s="1"/>
  <c r="BH284" i="19"/>
  <c r="BN165" i="19"/>
  <c r="BM166" i="19" s="1"/>
  <c r="BH165" i="19"/>
  <c r="BH32" i="19"/>
  <c r="BN32" i="19"/>
  <c r="BM33" i="19" s="1"/>
  <c r="BG30" i="19"/>
  <c r="BF30" i="19"/>
  <c r="BN207" i="19"/>
  <c r="BM208" i="19" s="1"/>
  <c r="BH207" i="19"/>
  <c r="BN105" i="19"/>
  <c r="BM106" i="19" s="1"/>
  <c r="BH105" i="19"/>
  <c r="BN189" i="19"/>
  <c r="BM190" i="19" s="1"/>
  <c r="BH189" i="19"/>
  <c r="BN249" i="19"/>
  <c r="BM250" i="19" s="1"/>
  <c r="BH249" i="19"/>
  <c r="BN178" i="19"/>
  <c r="BM179" i="19" s="1"/>
  <c r="BH178" i="19"/>
  <c r="BN92" i="19"/>
  <c r="BM93" i="19" s="1"/>
  <c r="BH92" i="19"/>
  <c r="BH141" i="19"/>
  <c r="BN141" i="19"/>
  <c r="BM142" i="19" s="1"/>
  <c r="BH153" i="19"/>
  <c r="BN153" i="19"/>
  <c r="BM154" i="19" s="1"/>
  <c r="BN52" i="19"/>
  <c r="BM53" i="19" s="1"/>
  <c r="BH52" i="19"/>
  <c r="BN255" i="19"/>
  <c r="BM256" i="19" s="1"/>
  <c r="BH255" i="19"/>
  <c r="BH64" i="19"/>
  <c r="BN64" i="19"/>
  <c r="BM65" i="19" s="1"/>
  <c r="BH46" i="19"/>
  <c r="BN46" i="19"/>
  <c r="BM47" i="19" s="1"/>
  <c r="BH171" i="19"/>
  <c r="BN171" i="19"/>
  <c r="BM172" i="19" s="1"/>
  <c r="BN111" i="19"/>
  <c r="BM112" i="19" s="1"/>
  <c r="BH111" i="19"/>
  <c r="BN81" i="19"/>
  <c r="BM82" i="19" s="1"/>
  <c r="BH81" i="19"/>
  <c r="BH195" i="19"/>
  <c r="BN195" i="19"/>
  <c r="BM196" i="19" s="1"/>
  <c r="BN267" i="19"/>
  <c r="BM268" i="19" s="1"/>
  <c r="BH267" i="19"/>
  <c r="BN226" i="19"/>
  <c r="BM227" i="19" s="1"/>
  <c r="BH226" i="19"/>
  <c r="BH232" i="19"/>
  <c r="BN232" i="19"/>
  <c r="BM233" i="19" s="1"/>
  <c r="BN261" i="19"/>
  <c r="BM262" i="19" s="1"/>
  <c r="BH261" i="19"/>
  <c r="BN296" i="19"/>
  <c r="BM297" i="19" s="1"/>
  <c r="BH296" i="19"/>
  <c r="BN236" i="19"/>
  <c r="BM237" i="19" s="1"/>
  <c r="BH236" i="19"/>
  <c r="BN291" i="19"/>
  <c r="BM292" i="19" s="1"/>
  <c r="BH291" i="19"/>
  <c r="BN213" i="19"/>
  <c r="BM214" i="19" s="1"/>
  <c r="BH213" i="19"/>
  <c r="BN123" i="19"/>
  <c r="BM124" i="19" s="1"/>
  <c r="BH123" i="19"/>
  <c r="BH183" i="19"/>
  <c r="BN183" i="19"/>
  <c r="BM184" i="19" s="1"/>
  <c r="BN75" i="19"/>
  <c r="BM76" i="19" s="1"/>
  <c r="BH75" i="19"/>
  <c r="BN129" i="19"/>
  <c r="BM130" i="19" s="1"/>
  <c r="BH129" i="19"/>
  <c r="CL267" i="17"/>
  <c r="CK268" i="17" s="1"/>
  <c r="CF267" i="17"/>
  <c r="CL159" i="17"/>
  <c r="CK160" i="17" s="1"/>
  <c r="CF159" i="17"/>
  <c r="CF220" i="17"/>
  <c r="CL220" i="17"/>
  <c r="CK221" i="17" s="1"/>
  <c r="CL171" i="17"/>
  <c r="CK172" i="17" s="1"/>
  <c r="CF171" i="17"/>
  <c r="CL286" i="17"/>
  <c r="CK287" i="17" s="1"/>
  <c r="CF286" i="17"/>
  <c r="CF201" i="17"/>
  <c r="CL201" i="17"/>
  <c r="CK202" i="17" s="1"/>
  <c r="CF244" i="17"/>
  <c r="CL244" i="17"/>
  <c r="CK245" i="17" s="1"/>
  <c r="CL183" i="17"/>
  <c r="CK184" i="17" s="1"/>
  <c r="CF183" i="17"/>
  <c r="CF148" i="17"/>
  <c r="CL148" i="17"/>
  <c r="CK149" i="17" s="1"/>
  <c r="CL213" i="17"/>
  <c r="CK214" i="17" s="1"/>
  <c r="CF213" i="17"/>
  <c r="CF69" i="17"/>
  <c r="CL69" i="17"/>
  <c r="CK70" i="17" s="1"/>
  <c r="CL237" i="17"/>
  <c r="CK238" i="17" s="1"/>
  <c r="CF237" i="17"/>
  <c r="CF207" i="17"/>
  <c r="CL207" i="17"/>
  <c r="CK208" i="17" s="1"/>
  <c r="CF57" i="17"/>
  <c r="CL57" i="17"/>
  <c r="CK58" i="17" s="1"/>
  <c r="CL83" i="17"/>
  <c r="CF83" i="17"/>
  <c r="CF297" i="17"/>
  <c r="CL297" i="17"/>
  <c r="CK298" i="17" s="1"/>
  <c r="CL153" i="17"/>
  <c r="CK154" i="17" s="1"/>
  <c r="CF153" i="17"/>
  <c r="CL255" i="17"/>
  <c r="CK256" i="17" s="1"/>
  <c r="CF255" i="17"/>
  <c r="CL167" i="17"/>
  <c r="CF167" i="17"/>
  <c r="CF40" i="17"/>
  <c r="CL40" i="17"/>
  <c r="CK41" i="17" s="1"/>
  <c r="CL105" i="17"/>
  <c r="CK106" i="17" s="1"/>
  <c r="CF105" i="17"/>
  <c r="CF87" i="17"/>
  <c r="CL87" i="17"/>
  <c r="CK88" i="17" s="1"/>
  <c r="CL93" i="17"/>
  <c r="CK94" i="17" s="1"/>
  <c r="CF93" i="17"/>
  <c r="CF274" i="17"/>
  <c r="CL274" i="17"/>
  <c r="CK275" i="17" s="1"/>
  <c r="CF33" i="17"/>
  <c r="CL33" i="17"/>
  <c r="CK34" i="17" s="1"/>
  <c r="CL98" i="17"/>
  <c r="CK99" i="17" s="1"/>
  <c r="CF98" i="17"/>
  <c r="CL261" i="17"/>
  <c r="CK262" i="17" s="1"/>
  <c r="CF261" i="17"/>
  <c r="CL195" i="17"/>
  <c r="CK196" i="17" s="1"/>
  <c r="CF195" i="17"/>
  <c r="CF76" i="17"/>
  <c r="CL76" i="17"/>
  <c r="CK77" i="17" s="1"/>
  <c r="CF280" i="17"/>
  <c r="CL280" i="17"/>
  <c r="CK281" i="17" s="1"/>
  <c r="CF141" i="17"/>
  <c r="CL141" i="17"/>
  <c r="CK142" i="17" s="1"/>
  <c r="CF63" i="17"/>
  <c r="CL63" i="17"/>
  <c r="CK64" i="17" s="1"/>
  <c r="CF226" i="17"/>
  <c r="CL226" i="17"/>
  <c r="CK227" i="17" s="1"/>
  <c r="CL130" i="17"/>
  <c r="CK131" i="17" s="1"/>
  <c r="CF130" i="17"/>
  <c r="CF112" i="17"/>
  <c r="CL112" i="17"/>
  <c r="CK113" i="17" s="1"/>
  <c r="CF124" i="17"/>
  <c r="CL124" i="17"/>
  <c r="CK125" i="17" s="1"/>
  <c r="CL249" i="17"/>
  <c r="CK250" i="17" s="1"/>
  <c r="CF249" i="17"/>
  <c r="CF136" i="17"/>
  <c r="CL136" i="17"/>
  <c r="CK137" i="17" s="1"/>
  <c r="CL190" i="17"/>
  <c r="CK191" i="17" s="1"/>
  <c r="CF190" i="17"/>
  <c r="CF51" i="17"/>
  <c r="CL51" i="17"/>
  <c r="CK52" i="17" s="1"/>
  <c r="CL45" i="17"/>
  <c r="CK46" i="17" s="1"/>
  <c r="CF45" i="17"/>
  <c r="CF230" i="17"/>
  <c r="CL230" i="17"/>
  <c r="CK231" i="17" s="1"/>
  <c r="CL291" i="17"/>
  <c r="CK292" i="17" s="1"/>
  <c r="CF291" i="17"/>
  <c r="CF118" i="17"/>
  <c r="CL118" i="17"/>
  <c r="CK119" i="17" s="1"/>
  <c r="CF177" i="17"/>
  <c r="CL177" i="17"/>
  <c r="CK178" i="17" s="1"/>
  <c r="CL157" i="8"/>
  <c r="CK158" i="8" s="1"/>
  <c r="CF157" i="8"/>
  <c r="CL87" i="8"/>
  <c r="CK88" i="8" s="1"/>
  <c r="CF87" i="8"/>
  <c r="CF128" i="8"/>
  <c r="CL128" i="8"/>
  <c r="CK129" i="8" s="1"/>
  <c r="CF92" i="8"/>
  <c r="CL92" i="8"/>
  <c r="CK93" i="8" s="1"/>
  <c r="CF140" i="8"/>
  <c r="CL140" i="8"/>
  <c r="CK141" i="8" s="1"/>
  <c r="CF104" i="8"/>
  <c r="CL104" i="8"/>
  <c r="CK105" i="8" s="1"/>
  <c r="CF248" i="8"/>
  <c r="CL248" i="8"/>
  <c r="CK249" i="8" s="1"/>
  <c r="CF242" i="8"/>
  <c r="CL242" i="8"/>
  <c r="CK243" i="8" s="1"/>
  <c r="CF256" i="8"/>
  <c r="CL256" i="8"/>
  <c r="CK257" i="8" s="1"/>
  <c r="CF237" i="8"/>
  <c r="CL237" i="8"/>
  <c r="CK238" i="8" s="1"/>
  <c r="CF122" i="8"/>
  <c r="CL122" i="8"/>
  <c r="CK123" i="8" s="1"/>
  <c r="CF196" i="8"/>
  <c r="CL196" i="8"/>
  <c r="CK197" i="8" s="1"/>
  <c r="CF206" i="8"/>
  <c r="CL206" i="8"/>
  <c r="CK207" i="8" s="1"/>
  <c r="CF176" i="8"/>
  <c r="CL176" i="8"/>
  <c r="CK177" i="8" s="1"/>
  <c r="CL266" i="8"/>
  <c r="CK267" i="8" s="1"/>
  <c r="CF266" i="8"/>
  <c r="CF117" i="8"/>
  <c r="CL117" i="8"/>
  <c r="CK118" i="8" s="1"/>
  <c r="CL73" i="8"/>
  <c r="CK74" i="8" s="1"/>
  <c r="CL278" i="8"/>
  <c r="CK279" i="8" s="1"/>
  <c r="CF278" i="8"/>
  <c r="CE30" i="8"/>
  <c r="CD30" i="8"/>
  <c r="CF188" i="8"/>
  <c r="CL188" i="8"/>
  <c r="CK189" i="8" s="1"/>
  <c r="CL44" i="8"/>
  <c r="CK45" i="8" s="1"/>
  <c r="CF44" i="8"/>
  <c r="CL169" i="8"/>
  <c r="CK170" i="8" s="1"/>
  <c r="CF169" i="8"/>
  <c r="CL218" i="8"/>
  <c r="CK219" i="8" s="1"/>
  <c r="CF218" i="8"/>
  <c r="CL134" i="8"/>
  <c r="CK135" i="8" s="1"/>
  <c r="CF134" i="8"/>
  <c r="CF68" i="8"/>
  <c r="CL68" i="8"/>
  <c r="CK69" i="8" s="1"/>
  <c r="CL39" i="8"/>
  <c r="CK40" i="8" s="1"/>
  <c r="CF39" i="8"/>
  <c r="CL56" i="8"/>
  <c r="CK57" i="8" s="1"/>
  <c r="CF56" i="8"/>
  <c r="CL153" i="8"/>
  <c r="CK154" i="8" s="1"/>
  <c r="CF153" i="8"/>
  <c r="CF284" i="8"/>
  <c r="CL284" i="8"/>
  <c r="CK285" i="8" s="1"/>
  <c r="CF290" i="8"/>
  <c r="CL290" i="8"/>
  <c r="CK291" i="8" s="1"/>
  <c r="CL223" i="8"/>
  <c r="CK224" i="8" s="1"/>
  <c r="CF223" i="8"/>
  <c r="CF200" i="8"/>
  <c r="CL200" i="8"/>
  <c r="CK201" i="8" s="1"/>
  <c r="CL110" i="8"/>
  <c r="CK111" i="8" s="1"/>
  <c r="CF110" i="8"/>
  <c r="CL273" i="8"/>
  <c r="CK274" i="8" s="1"/>
  <c r="CF273" i="8"/>
  <c r="CF32" i="8"/>
  <c r="CL32" i="8"/>
  <c r="CK33" i="8" s="1"/>
  <c r="CF212" i="8"/>
  <c r="CL212" i="8"/>
  <c r="CK213" i="8" s="1"/>
  <c r="CF260" i="8"/>
  <c r="CL260" i="8"/>
  <c r="CK261" i="8" s="1"/>
  <c r="CL50" i="8"/>
  <c r="CK51" i="8" s="1"/>
  <c r="CF50" i="8"/>
  <c r="CL99" i="8"/>
  <c r="CK100" i="8" s="1"/>
  <c r="CF99" i="8"/>
  <c r="CL145" i="8"/>
  <c r="CK146" i="8" s="1"/>
  <c r="CF145" i="8"/>
  <c r="CF80" i="8"/>
  <c r="CL80" i="8"/>
  <c r="CK81" i="8" s="1"/>
  <c r="CL63" i="8"/>
  <c r="CK64" i="8" s="1"/>
  <c r="CF63" i="8"/>
  <c r="CF165" i="8"/>
  <c r="CL165" i="8"/>
  <c r="CK166" i="8" s="1"/>
  <c r="CL182" i="8"/>
  <c r="CK183" i="8" s="1"/>
  <c r="CF182" i="8"/>
  <c r="CF296" i="8"/>
  <c r="CL296" i="8"/>
  <c r="CK297" i="8" s="1"/>
  <c r="BN236" i="18"/>
  <c r="BM237" i="18" s="1"/>
  <c r="BH236" i="18"/>
  <c r="BH248" i="18"/>
  <c r="BN248" i="18"/>
  <c r="BM249" i="18" s="1"/>
  <c r="BN68" i="18"/>
  <c r="BM69" i="18" s="1"/>
  <c r="BH68" i="18"/>
  <c r="BF30" i="18"/>
  <c r="BG30" i="18"/>
  <c r="BH122" i="18"/>
  <c r="BN122" i="18"/>
  <c r="BM123" i="18" s="1"/>
  <c r="BN274" i="18"/>
  <c r="BM275" i="18" s="1"/>
  <c r="BH274" i="18"/>
  <c r="BH212" i="18"/>
  <c r="BN212" i="18"/>
  <c r="BM213" i="18" s="1"/>
  <c r="BN157" i="18"/>
  <c r="BM158" i="18" s="1"/>
  <c r="BH157" i="18"/>
  <c r="BN290" i="18"/>
  <c r="BM291" i="18" s="1"/>
  <c r="BH290" i="18"/>
  <c r="BN141" i="18"/>
  <c r="BM142" i="18" s="1"/>
  <c r="BH141" i="18"/>
  <c r="BN33" i="18"/>
  <c r="BM34" i="18" s="1"/>
  <c r="BH33" i="18"/>
  <c r="BN75" i="18"/>
  <c r="BM76" i="18" s="1"/>
  <c r="BH75" i="18"/>
  <c r="BN254" i="18"/>
  <c r="BM255" i="18" s="1"/>
  <c r="BH254" i="18"/>
  <c r="BN201" i="18"/>
  <c r="BM202" i="18" s="1"/>
  <c r="BH201" i="18"/>
  <c r="BN145" i="18"/>
  <c r="BM146" i="18" s="1"/>
  <c r="BH145" i="18"/>
  <c r="BH230" i="18"/>
  <c r="BN230" i="18"/>
  <c r="BM231" i="18" s="1"/>
  <c r="BN278" i="18"/>
  <c r="BM279" i="18" s="1"/>
  <c r="BH278" i="18"/>
  <c r="BN44" i="18"/>
  <c r="BM45" i="18" s="1"/>
  <c r="BH44" i="18"/>
  <c r="BN296" i="18"/>
  <c r="BM297" i="18" s="1"/>
  <c r="BH296" i="18"/>
  <c r="BN217" i="18"/>
  <c r="BM218" i="18" s="1"/>
  <c r="BH217" i="18"/>
  <c r="BN62" i="18"/>
  <c r="BM63" i="18" s="1"/>
  <c r="BN164" i="18"/>
  <c r="BM165" i="18" s="1"/>
  <c r="BH164" i="18"/>
  <c r="BN105" i="18"/>
  <c r="BM106" i="18" s="1"/>
  <c r="BH105" i="18"/>
  <c r="BN170" i="18"/>
  <c r="BM171" i="18" s="1"/>
  <c r="BH170" i="18"/>
  <c r="BN86" i="18"/>
  <c r="BM87" i="18" s="1"/>
  <c r="BH86" i="18"/>
  <c r="BN195" i="18"/>
  <c r="BM196" i="18" s="1"/>
  <c r="BH195" i="18"/>
  <c r="BN154" i="18"/>
  <c r="BM155" i="18" s="1"/>
  <c r="BH154" i="18"/>
  <c r="BN206" i="18"/>
  <c r="BM207" i="18" s="1"/>
  <c r="BH206" i="18"/>
  <c r="BH188" i="18"/>
  <c r="BN188" i="18"/>
  <c r="BM189" i="18" s="1"/>
  <c r="BN92" i="18"/>
  <c r="BM93" i="18" s="1"/>
  <c r="BH92" i="18"/>
  <c r="BH98" i="18"/>
  <c r="BN98" i="18"/>
  <c r="BM99" i="18" s="1"/>
  <c r="BH182" i="18"/>
  <c r="BN182" i="18"/>
  <c r="BM183" i="18" s="1"/>
  <c r="BN265" i="18"/>
  <c r="BM266" i="18" s="1"/>
  <c r="BH265" i="18"/>
  <c r="BN176" i="18"/>
  <c r="BM177" i="18" s="1"/>
  <c r="BH176" i="18"/>
  <c r="BN38" i="18"/>
  <c r="BM39" i="18" s="1"/>
  <c r="BH38" i="18"/>
  <c r="BH284" i="18"/>
  <c r="BN284" i="18"/>
  <c r="BM285" i="18" s="1"/>
  <c r="BN109" i="18"/>
  <c r="BM110" i="18" s="1"/>
  <c r="BH109" i="18"/>
  <c r="BN260" i="18"/>
  <c r="BM261" i="18" s="1"/>
  <c r="BH260" i="18"/>
  <c r="BN56" i="18"/>
  <c r="BM57" i="18" s="1"/>
  <c r="BH56" i="18"/>
  <c r="BN241" i="18"/>
  <c r="BM242" i="18" s="1"/>
  <c r="BH241" i="18"/>
  <c r="BH51" i="18"/>
  <c r="BN51" i="18"/>
  <c r="BM52" i="18" s="1"/>
  <c r="BN116" i="18"/>
  <c r="BM117" i="18" s="1"/>
  <c r="BH116" i="18"/>
  <c r="BH224" i="18"/>
  <c r="BN224" i="18"/>
  <c r="BM225" i="18" s="1"/>
  <c r="BH128" i="18"/>
  <c r="BN128" i="18"/>
  <c r="BM129" i="18" s="1"/>
  <c r="BN135" i="18"/>
  <c r="BM136" i="18" s="1"/>
  <c r="BH135" i="18"/>
  <c r="BN79" i="18"/>
  <c r="BM80" i="18" s="1"/>
  <c r="CF230" i="8" l="1"/>
  <c r="CL230" i="8"/>
  <c r="CK231" i="8" s="1"/>
  <c r="BH184" i="19"/>
  <c r="BN184" i="19"/>
  <c r="BM185" i="19" s="1"/>
  <c r="BH106" i="19"/>
  <c r="BN106" i="19"/>
  <c r="BM107" i="19" s="1"/>
  <c r="BH274" i="19"/>
  <c r="BN274" i="19"/>
  <c r="BM275" i="19" s="1"/>
  <c r="BH221" i="19"/>
  <c r="BN221" i="19"/>
  <c r="BN142" i="19"/>
  <c r="BM143" i="19" s="1"/>
  <c r="BH142" i="19"/>
  <c r="BH33" i="19"/>
  <c r="BN33" i="19"/>
  <c r="BM34" i="19" s="1"/>
  <c r="BH292" i="19"/>
  <c r="BN292" i="19"/>
  <c r="BM293" i="19" s="1"/>
  <c r="BN53" i="19"/>
  <c r="BH53" i="19"/>
  <c r="BN297" i="19"/>
  <c r="BM298" i="19" s="1"/>
  <c r="BH297" i="19"/>
  <c r="BH208" i="19"/>
  <c r="BN208" i="19"/>
  <c r="BM209" i="19" s="1"/>
  <c r="BH262" i="19"/>
  <c r="BN262" i="19"/>
  <c r="BM263" i="19" s="1"/>
  <c r="BH93" i="19"/>
  <c r="BN93" i="19"/>
  <c r="BM94" i="19" s="1"/>
  <c r="BN166" i="19"/>
  <c r="BM167" i="19" s="1"/>
  <c r="BH166" i="19"/>
  <c r="BN201" i="19"/>
  <c r="BM202" i="19" s="1"/>
  <c r="BH201" i="19"/>
  <c r="BH190" i="19"/>
  <c r="BN190" i="19"/>
  <c r="BM191" i="19" s="1"/>
  <c r="BN237" i="19"/>
  <c r="BM238" i="19" s="1"/>
  <c r="BH237" i="19"/>
  <c r="BN285" i="19"/>
  <c r="BM286" i="19" s="1"/>
  <c r="BH285" i="19"/>
  <c r="BH118" i="19"/>
  <c r="BN118" i="19"/>
  <c r="BM119" i="19" s="1"/>
  <c r="BN71" i="19"/>
  <c r="BH71" i="19"/>
  <c r="BN227" i="19"/>
  <c r="BH227" i="19"/>
  <c r="BN159" i="19"/>
  <c r="BM160" i="19" s="1"/>
  <c r="BH159" i="19"/>
  <c r="BN47" i="19"/>
  <c r="BH47" i="19"/>
  <c r="BH58" i="19"/>
  <c r="BN58" i="19"/>
  <c r="BM59" i="19" s="1"/>
  <c r="BH40" i="19"/>
  <c r="BN40" i="19"/>
  <c r="BM41" i="19" s="1"/>
  <c r="BN88" i="19"/>
  <c r="BM89" i="19" s="1"/>
  <c r="BH88" i="19"/>
  <c r="BN245" i="19"/>
  <c r="BH245" i="19"/>
  <c r="BH76" i="19"/>
  <c r="BN76" i="19"/>
  <c r="BM77" i="19" s="1"/>
  <c r="BH268" i="19"/>
  <c r="BN268" i="19"/>
  <c r="BM269" i="19" s="1"/>
  <c r="BN179" i="19"/>
  <c r="BH179" i="19"/>
  <c r="BH100" i="19"/>
  <c r="BN100" i="19"/>
  <c r="BM101" i="19" s="1"/>
  <c r="BH256" i="19"/>
  <c r="BN256" i="19"/>
  <c r="BM257" i="19" s="1"/>
  <c r="BH233" i="19"/>
  <c r="BN233" i="19"/>
  <c r="BH214" i="19"/>
  <c r="BN214" i="19"/>
  <c r="BM215" i="19" s="1"/>
  <c r="BH196" i="19"/>
  <c r="BN196" i="19"/>
  <c r="BM197" i="19" s="1"/>
  <c r="BN65" i="19"/>
  <c r="BH65" i="19"/>
  <c r="BN154" i="19"/>
  <c r="BM155" i="19" s="1"/>
  <c r="BH154" i="19"/>
  <c r="BH124" i="19"/>
  <c r="BN124" i="19"/>
  <c r="BM125" i="19" s="1"/>
  <c r="BH136" i="19"/>
  <c r="BN136" i="19"/>
  <c r="BM137" i="19" s="1"/>
  <c r="BH82" i="19"/>
  <c r="BN82" i="19"/>
  <c r="BM83" i="19" s="1"/>
  <c r="BH112" i="19"/>
  <c r="BN112" i="19"/>
  <c r="BM113" i="19" s="1"/>
  <c r="BH172" i="19"/>
  <c r="BN172" i="19"/>
  <c r="BM173" i="19" s="1"/>
  <c r="BN130" i="19"/>
  <c r="BM131" i="19" s="1"/>
  <c r="BH130" i="19"/>
  <c r="BN250" i="19"/>
  <c r="BM251" i="19" s="1"/>
  <c r="BH250" i="19"/>
  <c r="BH149" i="19"/>
  <c r="BN149" i="19"/>
  <c r="CL275" i="17"/>
  <c r="CF275" i="17"/>
  <c r="CF184" i="17"/>
  <c r="CL184" i="17"/>
  <c r="CK185" i="17" s="1"/>
  <c r="CF202" i="17"/>
  <c r="CL202" i="17"/>
  <c r="CK203" i="17" s="1"/>
  <c r="CF208" i="17"/>
  <c r="CL208" i="17"/>
  <c r="CK209" i="17" s="1"/>
  <c r="CL119" i="17"/>
  <c r="CF119" i="17"/>
  <c r="CL41" i="17"/>
  <c r="CF41" i="17"/>
  <c r="CF172" i="17"/>
  <c r="CL172" i="17"/>
  <c r="CK173" i="17" s="1"/>
  <c r="CF292" i="17"/>
  <c r="CL292" i="17"/>
  <c r="CK293" i="17" s="1"/>
  <c r="CL262" i="17"/>
  <c r="CK263" i="17" s="1"/>
  <c r="CF262" i="17"/>
  <c r="CL231" i="17"/>
  <c r="CK232" i="17" s="1"/>
  <c r="CF231" i="17"/>
  <c r="CL52" i="17"/>
  <c r="CK53" i="17" s="1"/>
  <c r="CF52" i="17"/>
  <c r="CL298" i="17"/>
  <c r="CK299" i="17" s="1"/>
  <c r="CF298" i="17"/>
  <c r="CL142" i="17"/>
  <c r="CK143" i="17" s="1"/>
  <c r="CF142" i="17"/>
  <c r="CL245" i="17"/>
  <c r="CF245" i="17"/>
  <c r="CL191" i="17"/>
  <c r="CF191" i="17"/>
  <c r="CL94" i="17"/>
  <c r="CK95" i="17" s="1"/>
  <c r="CF94" i="17"/>
  <c r="CL137" i="17"/>
  <c r="CF137" i="17"/>
  <c r="CF58" i="17"/>
  <c r="CL58" i="17"/>
  <c r="CK59" i="17" s="1"/>
  <c r="CL106" i="17"/>
  <c r="CK107" i="17" s="1"/>
  <c r="CF106" i="17"/>
  <c r="CF125" i="17"/>
  <c r="CL125" i="17"/>
  <c r="CF196" i="17"/>
  <c r="CL196" i="17"/>
  <c r="CK197" i="17" s="1"/>
  <c r="CL70" i="17"/>
  <c r="CK71" i="17" s="1"/>
  <c r="CF70" i="17"/>
  <c r="CL131" i="17"/>
  <c r="CF131" i="17"/>
  <c r="CF214" i="17"/>
  <c r="CL214" i="17"/>
  <c r="CK215" i="17" s="1"/>
  <c r="CL227" i="17"/>
  <c r="CF227" i="17"/>
  <c r="CL34" i="17"/>
  <c r="CK35" i="17" s="1"/>
  <c r="CF34" i="17"/>
  <c r="CL149" i="17"/>
  <c r="CF149" i="17"/>
  <c r="CL64" i="17"/>
  <c r="CK65" i="17" s="1"/>
  <c r="CF64" i="17"/>
  <c r="CL281" i="17"/>
  <c r="CF281" i="17"/>
  <c r="CL88" i="17"/>
  <c r="CK89" i="17" s="1"/>
  <c r="CF88" i="17"/>
  <c r="CL77" i="17"/>
  <c r="CF77" i="17"/>
  <c r="CF250" i="17"/>
  <c r="CL250" i="17"/>
  <c r="CK251" i="17" s="1"/>
  <c r="CL287" i="17"/>
  <c r="CF287" i="17"/>
  <c r="CL238" i="17"/>
  <c r="CK239" i="17" s="1"/>
  <c r="CF238" i="17"/>
  <c r="CL113" i="17"/>
  <c r="CF113" i="17"/>
  <c r="CF221" i="17"/>
  <c r="CL221" i="17"/>
  <c r="CF99" i="17"/>
  <c r="CL99" i="17"/>
  <c r="CK100" i="17" s="1"/>
  <c r="CF256" i="17"/>
  <c r="CL256" i="17"/>
  <c r="CK257" i="17" s="1"/>
  <c r="CF160" i="17"/>
  <c r="CL160" i="17"/>
  <c r="CK161" i="17" s="1"/>
  <c r="CL178" i="17"/>
  <c r="CK179" i="17" s="1"/>
  <c r="CF178" i="17"/>
  <c r="CF46" i="17"/>
  <c r="CL46" i="17"/>
  <c r="CK47" i="17" s="1"/>
  <c r="CL154" i="17"/>
  <c r="CK155" i="17" s="1"/>
  <c r="CF154" i="17"/>
  <c r="CF268" i="17"/>
  <c r="CL268" i="17"/>
  <c r="CK269" i="17" s="1"/>
  <c r="CL154" i="8"/>
  <c r="CK155" i="8" s="1"/>
  <c r="CF154" i="8"/>
  <c r="CL123" i="8"/>
  <c r="CK124" i="8" s="1"/>
  <c r="CF123" i="8"/>
  <c r="CL297" i="8"/>
  <c r="CK298" i="8" s="1"/>
  <c r="CF297" i="8"/>
  <c r="CF219" i="8"/>
  <c r="CL219" i="8"/>
  <c r="CK220" i="8" s="1"/>
  <c r="CL105" i="8"/>
  <c r="CK106" i="8" s="1"/>
  <c r="CF105" i="8"/>
  <c r="CL257" i="8"/>
  <c r="CF257" i="8"/>
  <c r="CL274" i="8"/>
  <c r="CK275" i="8" s="1"/>
  <c r="CF274" i="8"/>
  <c r="CL118" i="8"/>
  <c r="CK119" i="8" s="1"/>
  <c r="CF118" i="8"/>
  <c r="CL141" i="8"/>
  <c r="CK142" i="8" s="1"/>
  <c r="CF141" i="8"/>
  <c r="CF40" i="8"/>
  <c r="CL40" i="8"/>
  <c r="CK41" i="8" s="1"/>
  <c r="CF93" i="8"/>
  <c r="CL93" i="8"/>
  <c r="CK94" i="8" s="1"/>
  <c r="CL69" i="8"/>
  <c r="CK70" i="8" s="1"/>
  <c r="CF69" i="8"/>
  <c r="CL45" i="8"/>
  <c r="CK46" i="8" s="1"/>
  <c r="CF45" i="8"/>
  <c r="CL238" i="8"/>
  <c r="CK239" i="8" s="1"/>
  <c r="CF238" i="8"/>
  <c r="CF224" i="8"/>
  <c r="CL224" i="8"/>
  <c r="CK225" i="8" s="1"/>
  <c r="CL207" i="8"/>
  <c r="CK208" i="8" s="1"/>
  <c r="CF207" i="8"/>
  <c r="CF249" i="8"/>
  <c r="CL249" i="8"/>
  <c r="CK250" i="8" s="1"/>
  <c r="CL291" i="8"/>
  <c r="CK292" i="8" s="1"/>
  <c r="CF291" i="8"/>
  <c r="CF88" i="8"/>
  <c r="CL88" i="8"/>
  <c r="CK89" i="8" s="1"/>
  <c r="CF100" i="8"/>
  <c r="CL100" i="8"/>
  <c r="CK101" i="8" s="1"/>
  <c r="CL285" i="8"/>
  <c r="CK286" i="8" s="1"/>
  <c r="CF285" i="8"/>
  <c r="CF158" i="8"/>
  <c r="CL158" i="8"/>
  <c r="CK159" i="8" s="1"/>
  <c r="CL135" i="8"/>
  <c r="CK136" i="8" s="1"/>
  <c r="CF135" i="8"/>
  <c r="CF33" i="8"/>
  <c r="CL33" i="8"/>
  <c r="CK34" i="8" s="1"/>
  <c r="CL279" i="8"/>
  <c r="CK280" i="8" s="1"/>
  <c r="CF279" i="8"/>
  <c r="CF81" i="8"/>
  <c r="CL81" i="8"/>
  <c r="CK82" i="8" s="1"/>
  <c r="CL243" i="8"/>
  <c r="CK244" i="8" s="1"/>
  <c r="CF243" i="8"/>
  <c r="CL74" i="8"/>
  <c r="CK75" i="8" s="1"/>
  <c r="CF74" i="8"/>
  <c r="CF51" i="8"/>
  <c r="CL51" i="8"/>
  <c r="CK52" i="8" s="1"/>
  <c r="CF57" i="8"/>
  <c r="CL57" i="8"/>
  <c r="CK58" i="8" s="1"/>
  <c r="CF189" i="8"/>
  <c r="CL189" i="8"/>
  <c r="CK190" i="8" s="1"/>
  <c r="CL261" i="8"/>
  <c r="CK262" i="8" s="1"/>
  <c r="CF261" i="8"/>
  <c r="CF183" i="8"/>
  <c r="CL183" i="8"/>
  <c r="CK184" i="8" s="1"/>
  <c r="CF111" i="8"/>
  <c r="CL111" i="8"/>
  <c r="CK112" i="8" s="1"/>
  <c r="CL166" i="8"/>
  <c r="CK167" i="8" s="1"/>
  <c r="CF166" i="8"/>
  <c r="CF201" i="8"/>
  <c r="CL201" i="8"/>
  <c r="CK202" i="8" s="1"/>
  <c r="CL267" i="8"/>
  <c r="CK268" i="8" s="1"/>
  <c r="CF267" i="8"/>
  <c r="CF170" i="8"/>
  <c r="CL170" i="8"/>
  <c r="CK171" i="8" s="1"/>
  <c r="CF177" i="8"/>
  <c r="CL177" i="8"/>
  <c r="CK178" i="8" s="1"/>
  <c r="CL129" i="8"/>
  <c r="CK130" i="8" s="1"/>
  <c r="CF129" i="8"/>
  <c r="CL64" i="8"/>
  <c r="CK65" i="8" s="1"/>
  <c r="CF64" i="8"/>
  <c r="CL146" i="8"/>
  <c r="CK147" i="8" s="1"/>
  <c r="CF146" i="8"/>
  <c r="CL213" i="8"/>
  <c r="CK214" i="8" s="1"/>
  <c r="CF213" i="8"/>
  <c r="CL197" i="8"/>
  <c r="CF197" i="8"/>
  <c r="BN249" i="18"/>
  <c r="BM250" i="18" s="1"/>
  <c r="BH249" i="18"/>
  <c r="BH237" i="18"/>
  <c r="BN237" i="18"/>
  <c r="BM238" i="18" s="1"/>
  <c r="BN129" i="18"/>
  <c r="BM130" i="18" s="1"/>
  <c r="BH129" i="18"/>
  <c r="BN57" i="18"/>
  <c r="BM58" i="18" s="1"/>
  <c r="BH57" i="18"/>
  <c r="BN285" i="18"/>
  <c r="BM286" i="18" s="1"/>
  <c r="BH285" i="18"/>
  <c r="BH106" i="18"/>
  <c r="BN106" i="18"/>
  <c r="BM107" i="18" s="1"/>
  <c r="BN158" i="18"/>
  <c r="BM159" i="18" s="1"/>
  <c r="BH158" i="18"/>
  <c r="BN183" i="18"/>
  <c r="BM184" i="18" s="1"/>
  <c r="BH183" i="18"/>
  <c r="BH196" i="18"/>
  <c r="BN196" i="18"/>
  <c r="BM197" i="18" s="1"/>
  <c r="BH261" i="18"/>
  <c r="BN261" i="18"/>
  <c r="BM262" i="18" s="1"/>
  <c r="BN34" i="18"/>
  <c r="BM35" i="18" s="1"/>
  <c r="BH34" i="18"/>
  <c r="BN87" i="18"/>
  <c r="BM88" i="18" s="1"/>
  <c r="BH87" i="18"/>
  <c r="BN275" i="18"/>
  <c r="BH275" i="18"/>
  <c r="BN80" i="18"/>
  <c r="BM81" i="18" s="1"/>
  <c r="BH80" i="18"/>
  <c r="BN171" i="18"/>
  <c r="BM172" i="18" s="1"/>
  <c r="BH171" i="18"/>
  <c r="BN231" i="18"/>
  <c r="BM232" i="18" s="1"/>
  <c r="BH231" i="18"/>
  <c r="BN52" i="18"/>
  <c r="BM53" i="18" s="1"/>
  <c r="BH52" i="18"/>
  <c r="BN63" i="18"/>
  <c r="BM64" i="18" s="1"/>
  <c r="BH63" i="18"/>
  <c r="BH202" i="18"/>
  <c r="BN202" i="18"/>
  <c r="BM203" i="18" s="1"/>
  <c r="BN291" i="18"/>
  <c r="BM292" i="18" s="1"/>
  <c r="BH291" i="18"/>
  <c r="BN207" i="18"/>
  <c r="BM208" i="18" s="1"/>
  <c r="BH207" i="18"/>
  <c r="BN45" i="18"/>
  <c r="BM46" i="18" s="1"/>
  <c r="BH45" i="18"/>
  <c r="BN123" i="18"/>
  <c r="BM124" i="18" s="1"/>
  <c r="BH123" i="18"/>
  <c r="BN266" i="18"/>
  <c r="BM267" i="18" s="1"/>
  <c r="BH266" i="18"/>
  <c r="BH213" i="18"/>
  <c r="BN213" i="18"/>
  <c r="BM214" i="18" s="1"/>
  <c r="BN279" i="18"/>
  <c r="BM280" i="18" s="1"/>
  <c r="BH279" i="18"/>
  <c r="BN255" i="18"/>
  <c r="BM256" i="18" s="1"/>
  <c r="BH255" i="18"/>
  <c r="BN146" i="18"/>
  <c r="BM147" i="18" s="1"/>
  <c r="BH146" i="18"/>
  <c r="BN117" i="18"/>
  <c r="BM118" i="18" s="1"/>
  <c r="BH117" i="18"/>
  <c r="BH93" i="18"/>
  <c r="BN93" i="18"/>
  <c r="BM94" i="18" s="1"/>
  <c r="BH218" i="18"/>
  <c r="BN218" i="18"/>
  <c r="BM219" i="18" s="1"/>
  <c r="BH69" i="18"/>
  <c r="BN69" i="18"/>
  <c r="BM70" i="18" s="1"/>
  <c r="BN297" i="18"/>
  <c r="BM298" i="18" s="1"/>
  <c r="BH297" i="18"/>
  <c r="BN225" i="18"/>
  <c r="BM226" i="18" s="1"/>
  <c r="BH225" i="18"/>
  <c r="BN76" i="18"/>
  <c r="BM77" i="18" s="1"/>
  <c r="BH76" i="18"/>
  <c r="BN155" i="18"/>
  <c r="BH155" i="18"/>
  <c r="BN99" i="18"/>
  <c r="BM100" i="18" s="1"/>
  <c r="BH99" i="18"/>
  <c r="BN177" i="18"/>
  <c r="BM178" i="18" s="1"/>
  <c r="BH177" i="18"/>
  <c r="BH165" i="18"/>
  <c r="BN165" i="18"/>
  <c r="BM166" i="18" s="1"/>
  <c r="BH136" i="18"/>
  <c r="BN136" i="18"/>
  <c r="BM137" i="18" s="1"/>
  <c r="BN39" i="18"/>
  <c r="BM40" i="18" s="1"/>
  <c r="BH39" i="18"/>
  <c r="BN242" i="18"/>
  <c r="BM243" i="18" s="1"/>
  <c r="BH242" i="18"/>
  <c r="BH110" i="18"/>
  <c r="BN110" i="18"/>
  <c r="BM111" i="18" s="1"/>
  <c r="BN189" i="18"/>
  <c r="BM190" i="18" s="1"/>
  <c r="BH189" i="18"/>
  <c r="BN142" i="18"/>
  <c r="BM143" i="18" s="1"/>
  <c r="BH142" i="18"/>
  <c r="CF231" i="8" l="1"/>
  <c r="CL231" i="8"/>
  <c r="CK232" i="8" s="1"/>
  <c r="BN77" i="19"/>
  <c r="BH77" i="19"/>
  <c r="BH131" i="19"/>
  <c r="BN131" i="19"/>
  <c r="BN155" i="19"/>
  <c r="BH155" i="19"/>
  <c r="BN257" i="19"/>
  <c r="BH257" i="19"/>
  <c r="BN251" i="19"/>
  <c r="BH251" i="19"/>
  <c r="BN215" i="19"/>
  <c r="BH215" i="19"/>
  <c r="BN59" i="19"/>
  <c r="BH59" i="19"/>
  <c r="BN137" i="19"/>
  <c r="BH137" i="19"/>
  <c r="BN263" i="19"/>
  <c r="BH263" i="19"/>
  <c r="BN286" i="19"/>
  <c r="BM287" i="19" s="1"/>
  <c r="BH286" i="19"/>
  <c r="BH293" i="19"/>
  <c r="BN293" i="19"/>
  <c r="BH94" i="19"/>
  <c r="BN94" i="19"/>
  <c r="BM95" i="19" s="1"/>
  <c r="BN143" i="19"/>
  <c r="BH143" i="19"/>
  <c r="BN209" i="19"/>
  <c r="BH209" i="19"/>
  <c r="BN298" i="19"/>
  <c r="BM299" i="19" s="1"/>
  <c r="BH298" i="19"/>
  <c r="BN101" i="19"/>
  <c r="BH101" i="19"/>
  <c r="BN202" i="19"/>
  <c r="BM203" i="19" s="1"/>
  <c r="BH202" i="19"/>
  <c r="BN185" i="19"/>
  <c r="BH185" i="19"/>
  <c r="BN41" i="19"/>
  <c r="BH41" i="19"/>
  <c r="BN173" i="19"/>
  <c r="BH173" i="19"/>
  <c r="BN275" i="19"/>
  <c r="BH275" i="19"/>
  <c r="BN191" i="19"/>
  <c r="BH191" i="19"/>
  <c r="BN197" i="19"/>
  <c r="BH197" i="19"/>
  <c r="BH160" i="19"/>
  <c r="BN160" i="19"/>
  <c r="BM161" i="19" s="1"/>
  <c r="BN34" i="19"/>
  <c r="BM35" i="19" s="1"/>
  <c r="BH34" i="19"/>
  <c r="BN83" i="19"/>
  <c r="BH83" i="19"/>
  <c r="BN269" i="19"/>
  <c r="BH269" i="19"/>
  <c r="BH119" i="19"/>
  <c r="BN119" i="19"/>
  <c r="BN125" i="19"/>
  <c r="BH125" i="19"/>
  <c r="BN238" i="19"/>
  <c r="BM239" i="19" s="1"/>
  <c r="BH238" i="19"/>
  <c r="BH107" i="19"/>
  <c r="BN107" i="19"/>
  <c r="BN113" i="19"/>
  <c r="BH113" i="19"/>
  <c r="BN89" i="19"/>
  <c r="BH89" i="19"/>
  <c r="BN167" i="19"/>
  <c r="BH167" i="19"/>
  <c r="CF293" i="17"/>
  <c r="CL293" i="17"/>
  <c r="CF161" i="17"/>
  <c r="CL161" i="17"/>
  <c r="CF100" i="17"/>
  <c r="CL100" i="17"/>
  <c r="CK101" i="17" s="1"/>
  <c r="CL65" i="17"/>
  <c r="CF65" i="17"/>
  <c r="CF59" i="17"/>
  <c r="CL59" i="17"/>
  <c r="CL185" i="17"/>
  <c r="CF185" i="17"/>
  <c r="CL251" i="17"/>
  <c r="CF251" i="17"/>
  <c r="CF173" i="17"/>
  <c r="CL173" i="17"/>
  <c r="CF257" i="17"/>
  <c r="CL257" i="17"/>
  <c r="CL89" i="17"/>
  <c r="CF89" i="17"/>
  <c r="CL143" i="17"/>
  <c r="CF143" i="17"/>
  <c r="CL299" i="17"/>
  <c r="CF299" i="17"/>
  <c r="CL203" i="17"/>
  <c r="CF203" i="17"/>
  <c r="CF53" i="17"/>
  <c r="CL53" i="17"/>
  <c r="CF232" i="17"/>
  <c r="CL232" i="17"/>
  <c r="CK233" i="17" s="1"/>
  <c r="CF47" i="17"/>
  <c r="CL47" i="17"/>
  <c r="CL215" i="17"/>
  <c r="CF215" i="17"/>
  <c r="CL179" i="17"/>
  <c r="CF179" i="17"/>
  <c r="CF95" i="17"/>
  <c r="CL95" i="17"/>
  <c r="CL269" i="17"/>
  <c r="CF269" i="17"/>
  <c r="CL71" i="17"/>
  <c r="CF71" i="17"/>
  <c r="CL155" i="17"/>
  <c r="CF155" i="17"/>
  <c r="CL197" i="17"/>
  <c r="CF197" i="17"/>
  <c r="CL209" i="17"/>
  <c r="CF209" i="17"/>
  <c r="CL107" i="17"/>
  <c r="CF107" i="17"/>
  <c r="CL239" i="17"/>
  <c r="CF239" i="17"/>
  <c r="CF35" i="17"/>
  <c r="CL35" i="17"/>
  <c r="CL263" i="17"/>
  <c r="CF263" i="17"/>
  <c r="CL82" i="8"/>
  <c r="CK83" i="8" s="1"/>
  <c r="CF82" i="8"/>
  <c r="CF89" i="8"/>
  <c r="CL89" i="8"/>
  <c r="CF70" i="8"/>
  <c r="CL70" i="8"/>
  <c r="CK71" i="8" s="1"/>
  <c r="CL286" i="8"/>
  <c r="CK287" i="8" s="1"/>
  <c r="CF286" i="8"/>
  <c r="CL214" i="8"/>
  <c r="CK215" i="8" s="1"/>
  <c r="CF214" i="8"/>
  <c r="CF184" i="8"/>
  <c r="CL184" i="8"/>
  <c r="CK185" i="8" s="1"/>
  <c r="CL106" i="8"/>
  <c r="CK107" i="8" s="1"/>
  <c r="CF106" i="8"/>
  <c r="CF268" i="8"/>
  <c r="CL268" i="8"/>
  <c r="CK269" i="8" s="1"/>
  <c r="CL94" i="8"/>
  <c r="CK95" i="8" s="1"/>
  <c r="CF94" i="8"/>
  <c r="CF136" i="8"/>
  <c r="CL136" i="8"/>
  <c r="CK137" i="8" s="1"/>
  <c r="CL178" i="8"/>
  <c r="CK179" i="8" s="1"/>
  <c r="CF178" i="8"/>
  <c r="CL202" i="8"/>
  <c r="CK203" i="8" s="1"/>
  <c r="CF202" i="8"/>
  <c r="CF159" i="8"/>
  <c r="CL159" i="8"/>
  <c r="CK160" i="8" s="1"/>
  <c r="CL119" i="8"/>
  <c r="CF119" i="8"/>
  <c r="CL298" i="8"/>
  <c r="CK299" i="8" s="1"/>
  <c r="CF298" i="8"/>
  <c r="CL58" i="8"/>
  <c r="CK59" i="8" s="1"/>
  <c r="CF58" i="8"/>
  <c r="CF52" i="8"/>
  <c r="CL52" i="8"/>
  <c r="CK53" i="8" s="1"/>
  <c r="CL75" i="8"/>
  <c r="CK76" i="8" s="1"/>
  <c r="CF75" i="8"/>
  <c r="CF220" i="8"/>
  <c r="CL220" i="8"/>
  <c r="CK221" i="8" s="1"/>
  <c r="CL41" i="8"/>
  <c r="CF41" i="8"/>
  <c r="CL262" i="8"/>
  <c r="CK263" i="8" s="1"/>
  <c r="CF262" i="8"/>
  <c r="CL250" i="8"/>
  <c r="CK251" i="8" s="1"/>
  <c r="CF250" i="8"/>
  <c r="CL275" i="8"/>
  <c r="CF275" i="8"/>
  <c r="CF244" i="8"/>
  <c r="CL244" i="8"/>
  <c r="CK245" i="8" s="1"/>
  <c r="CF147" i="8"/>
  <c r="CL147" i="8"/>
  <c r="CK148" i="8" s="1"/>
  <c r="CF112" i="8"/>
  <c r="CL112" i="8"/>
  <c r="CK113" i="8" s="1"/>
  <c r="CL225" i="8"/>
  <c r="CK226" i="8" s="1"/>
  <c r="CF225" i="8"/>
  <c r="CL130" i="8"/>
  <c r="CK131" i="8" s="1"/>
  <c r="CF130" i="8"/>
  <c r="CF280" i="8"/>
  <c r="CL280" i="8"/>
  <c r="CK281" i="8" s="1"/>
  <c r="CL34" i="8"/>
  <c r="CK35" i="8" s="1"/>
  <c r="CF34" i="8"/>
  <c r="CL142" i="8"/>
  <c r="CK143" i="8" s="1"/>
  <c r="CF142" i="8"/>
  <c r="CL65" i="8"/>
  <c r="CF65" i="8"/>
  <c r="CF292" i="8"/>
  <c r="CL292" i="8"/>
  <c r="CK293" i="8" s="1"/>
  <c r="CL239" i="8"/>
  <c r="CF239" i="8"/>
  <c r="CF124" i="8"/>
  <c r="CL124" i="8"/>
  <c r="CK125" i="8" s="1"/>
  <c r="CL171" i="8"/>
  <c r="CK172" i="8" s="1"/>
  <c r="CF171" i="8"/>
  <c r="CL167" i="8"/>
  <c r="CF167" i="8"/>
  <c r="CL190" i="8"/>
  <c r="CK191" i="8" s="1"/>
  <c r="CF190" i="8"/>
  <c r="CF101" i="8"/>
  <c r="CL101" i="8"/>
  <c r="CF208" i="8"/>
  <c r="CL208" i="8"/>
  <c r="CK209" i="8" s="1"/>
  <c r="CL46" i="8"/>
  <c r="CK47" i="8" s="1"/>
  <c r="CF46" i="8"/>
  <c r="CL155" i="8"/>
  <c r="CF155" i="8"/>
  <c r="BN238" i="18"/>
  <c r="BM239" i="18" s="1"/>
  <c r="BH238" i="18"/>
  <c r="BN250" i="18"/>
  <c r="BM251" i="18" s="1"/>
  <c r="BH250" i="18"/>
  <c r="BN77" i="18"/>
  <c r="BH77" i="18"/>
  <c r="BN137" i="18"/>
  <c r="BH137" i="18"/>
  <c r="BN94" i="18"/>
  <c r="BM95" i="18" s="1"/>
  <c r="BH94" i="18"/>
  <c r="BH214" i="18"/>
  <c r="BN214" i="18"/>
  <c r="BM215" i="18" s="1"/>
  <c r="BH298" i="18"/>
  <c r="BN298" i="18"/>
  <c r="BM299" i="18" s="1"/>
  <c r="BN70" i="18"/>
  <c r="BM71" i="18" s="1"/>
  <c r="BH70" i="18"/>
  <c r="BH184" i="18"/>
  <c r="BN184" i="18"/>
  <c r="BM185" i="18" s="1"/>
  <c r="BN243" i="18"/>
  <c r="BM244" i="18" s="1"/>
  <c r="BH243" i="18"/>
  <c r="BN159" i="18"/>
  <c r="BM160" i="18" s="1"/>
  <c r="BH159" i="18"/>
  <c r="BH256" i="18"/>
  <c r="BN256" i="18"/>
  <c r="BM257" i="18" s="1"/>
  <c r="BN64" i="18"/>
  <c r="BM65" i="18" s="1"/>
  <c r="BH64" i="18"/>
  <c r="BH118" i="18"/>
  <c r="BN118" i="18"/>
  <c r="BM119" i="18" s="1"/>
  <c r="BH280" i="18"/>
  <c r="BN280" i="18"/>
  <c r="BM281" i="18" s="1"/>
  <c r="BN46" i="18"/>
  <c r="BM47" i="18" s="1"/>
  <c r="BH46" i="18"/>
  <c r="BH35" i="18"/>
  <c r="BN35" i="18"/>
  <c r="BN286" i="18"/>
  <c r="BM287" i="18" s="1"/>
  <c r="BH286" i="18"/>
  <c r="BN111" i="18"/>
  <c r="BM112" i="18" s="1"/>
  <c r="BH111" i="18"/>
  <c r="BN226" i="18"/>
  <c r="BM227" i="18" s="1"/>
  <c r="BH226" i="18"/>
  <c r="BN53" i="18"/>
  <c r="BH53" i="18"/>
  <c r="BN267" i="18"/>
  <c r="BM268" i="18" s="1"/>
  <c r="BH267" i="18"/>
  <c r="BH124" i="18"/>
  <c r="BN124" i="18"/>
  <c r="BM125" i="18" s="1"/>
  <c r="BN107" i="18"/>
  <c r="BH107" i="18"/>
  <c r="BH100" i="18"/>
  <c r="BN100" i="18"/>
  <c r="BM101" i="18" s="1"/>
  <c r="BH208" i="18"/>
  <c r="BN208" i="18"/>
  <c r="BM209" i="18" s="1"/>
  <c r="BH190" i="18"/>
  <c r="BN190" i="18"/>
  <c r="BM191" i="18" s="1"/>
  <c r="BN147" i="18"/>
  <c r="BM148" i="18" s="1"/>
  <c r="BH147" i="18"/>
  <c r="BH292" i="18"/>
  <c r="BN292" i="18"/>
  <c r="BM293" i="18" s="1"/>
  <c r="BH262" i="18"/>
  <c r="BN262" i="18"/>
  <c r="BM263" i="18" s="1"/>
  <c r="BN40" i="18"/>
  <c r="BM41" i="18" s="1"/>
  <c r="BH40" i="18"/>
  <c r="BN166" i="18"/>
  <c r="BM167" i="18" s="1"/>
  <c r="BH166" i="18"/>
  <c r="BN197" i="18"/>
  <c r="BH197" i="18"/>
  <c r="BN143" i="18"/>
  <c r="BH143" i="18"/>
  <c r="BH178" i="18"/>
  <c r="BN178" i="18"/>
  <c r="BM179" i="18" s="1"/>
  <c r="BH172" i="18"/>
  <c r="BN172" i="18"/>
  <c r="BM173" i="18" s="1"/>
  <c r="BN88" i="18"/>
  <c r="BM89" i="18" s="1"/>
  <c r="BH88" i="18"/>
  <c r="BN81" i="18"/>
  <c r="BM82" i="18" s="1"/>
  <c r="BH81" i="18"/>
  <c r="BN219" i="18"/>
  <c r="BM220" i="18" s="1"/>
  <c r="BH219" i="18"/>
  <c r="BH232" i="18"/>
  <c r="BN232" i="18"/>
  <c r="BM233" i="18" s="1"/>
  <c r="BN58" i="18"/>
  <c r="BM59" i="18" s="1"/>
  <c r="BH58" i="18"/>
  <c r="BN203" i="18"/>
  <c r="BH203" i="18"/>
  <c r="BN130" i="18"/>
  <c r="BM131" i="18" s="1"/>
  <c r="BH130" i="18"/>
  <c r="CF232" i="8" l="1"/>
  <c r="CL232" i="8"/>
  <c r="CK233" i="8" s="1"/>
  <c r="BN299" i="19"/>
  <c r="BH299" i="19"/>
  <c r="BN239" i="19"/>
  <c r="BH239" i="19"/>
  <c r="BH161" i="19"/>
  <c r="BN161" i="19"/>
  <c r="BN95" i="19"/>
  <c r="BH95" i="19"/>
  <c r="BN287" i="19"/>
  <c r="BH287" i="19"/>
  <c r="BH36" i="19"/>
  <c r="BH48" i="19"/>
  <c r="BI32" i="19" s="1"/>
  <c r="BN35" i="19"/>
  <c r="BH35" i="19"/>
  <c r="BN203" i="19"/>
  <c r="BH203" i="19"/>
  <c r="CF36" i="17"/>
  <c r="CF48" i="17" s="1"/>
  <c r="CF60" i="17" s="1"/>
  <c r="CL101" i="17"/>
  <c r="CF101" i="17"/>
  <c r="CL233" i="17"/>
  <c r="CF233" i="17"/>
  <c r="CL107" i="8"/>
  <c r="CF107" i="8"/>
  <c r="CF148" i="8"/>
  <c r="CL148" i="8"/>
  <c r="CK149" i="8" s="1"/>
  <c r="CL143" i="8"/>
  <c r="CF143" i="8"/>
  <c r="CL185" i="8"/>
  <c r="CF185" i="8"/>
  <c r="CL251" i="8"/>
  <c r="CF251" i="8"/>
  <c r="CL215" i="8"/>
  <c r="CF215" i="8"/>
  <c r="CF160" i="8"/>
  <c r="CL160" i="8"/>
  <c r="CK161" i="8" s="1"/>
  <c r="CF35" i="8"/>
  <c r="CL35" i="8"/>
  <c r="CF172" i="8"/>
  <c r="CL172" i="8"/>
  <c r="CK173" i="8" s="1"/>
  <c r="CL281" i="8"/>
  <c r="CF281" i="8"/>
  <c r="CL263" i="8"/>
  <c r="CF263" i="8"/>
  <c r="CF71" i="8"/>
  <c r="CL71" i="8"/>
  <c r="CF137" i="8"/>
  <c r="CL137" i="8"/>
  <c r="CF125" i="8"/>
  <c r="CL125" i="8"/>
  <c r="CL179" i="8"/>
  <c r="CF179" i="8"/>
  <c r="CF95" i="8"/>
  <c r="CL95" i="8"/>
  <c r="CL53" i="8"/>
  <c r="CF53" i="8"/>
  <c r="CF36" i="8"/>
  <c r="CL47" i="8"/>
  <c r="CF47" i="8"/>
  <c r="CF48" i="8" s="1"/>
  <c r="CL299" i="8"/>
  <c r="CF299" i="8"/>
  <c r="CL221" i="8"/>
  <c r="CF221" i="8"/>
  <c r="CL226" i="8"/>
  <c r="CK227" i="8" s="1"/>
  <c r="CF226" i="8"/>
  <c r="CF245" i="8"/>
  <c r="CL245" i="8"/>
  <c r="CL83" i="8"/>
  <c r="CF83" i="8"/>
  <c r="CL191" i="8"/>
  <c r="CF191" i="8"/>
  <c r="CF269" i="8"/>
  <c r="CL269" i="8"/>
  <c r="CL59" i="8"/>
  <c r="CF59" i="8"/>
  <c r="CL287" i="8"/>
  <c r="CF287" i="8"/>
  <c r="CL209" i="8"/>
  <c r="CF209" i="8"/>
  <c r="CL203" i="8"/>
  <c r="CF203" i="8"/>
  <c r="CL293" i="8"/>
  <c r="CF293" i="8"/>
  <c r="CL131" i="8"/>
  <c r="CF131" i="8"/>
  <c r="CL113" i="8"/>
  <c r="CF113" i="8"/>
  <c r="CL76" i="8"/>
  <c r="CK77" i="8" s="1"/>
  <c r="CF76" i="8"/>
  <c r="BN251" i="18"/>
  <c r="BH251" i="18"/>
  <c r="BN239" i="18"/>
  <c r="BH239" i="18"/>
  <c r="BN287" i="18"/>
  <c r="BH287" i="18"/>
  <c r="BH36" i="18"/>
  <c r="BH48" i="18" s="1"/>
  <c r="BN173" i="18"/>
  <c r="BH173" i="18"/>
  <c r="BN179" i="18"/>
  <c r="BH179" i="18"/>
  <c r="BN71" i="18"/>
  <c r="BH71" i="18"/>
  <c r="BN191" i="18"/>
  <c r="BH191" i="18"/>
  <c r="BN119" i="18"/>
  <c r="BH119" i="18"/>
  <c r="BN131" i="18"/>
  <c r="BH131" i="18"/>
  <c r="BN209" i="18"/>
  <c r="BH209" i="18"/>
  <c r="BH148" i="18"/>
  <c r="BN148" i="18"/>
  <c r="BM149" i="18" s="1"/>
  <c r="BH65" i="18"/>
  <c r="BN65" i="18"/>
  <c r="BN95" i="18"/>
  <c r="BH95" i="18"/>
  <c r="BN82" i="18"/>
  <c r="BM83" i="18" s="1"/>
  <c r="BH82" i="18"/>
  <c r="BN263" i="18"/>
  <c r="BH263" i="18"/>
  <c r="BH220" i="18"/>
  <c r="BN220" i="18"/>
  <c r="BM221" i="18" s="1"/>
  <c r="BN293" i="18"/>
  <c r="BH293" i="18"/>
  <c r="BN167" i="18"/>
  <c r="BH167" i="18"/>
  <c r="BN257" i="18"/>
  <c r="BH257" i="18"/>
  <c r="BN59" i="18"/>
  <c r="BH59" i="18"/>
  <c r="BN101" i="18"/>
  <c r="BH101" i="18"/>
  <c r="BN233" i="18"/>
  <c r="BH233" i="18"/>
  <c r="BH112" i="18"/>
  <c r="BN112" i="18"/>
  <c r="BM113" i="18" s="1"/>
  <c r="BH244" i="18"/>
  <c r="BN244" i="18"/>
  <c r="BM245" i="18" s="1"/>
  <c r="BN89" i="18"/>
  <c r="BH89" i="18"/>
  <c r="BH185" i="18"/>
  <c r="BN185" i="18"/>
  <c r="BH125" i="18"/>
  <c r="BN125" i="18"/>
  <c r="BN299" i="18"/>
  <c r="BH299" i="18"/>
  <c r="BN47" i="18"/>
  <c r="BH47" i="18"/>
  <c r="BH268" i="18"/>
  <c r="BN268" i="18"/>
  <c r="BM269" i="18" s="1"/>
  <c r="BN215" i="18"/>
  <c r="BH215" i="18"/>
  <c r="BH281" i="18"/>
  <c r="BN281" i="18"/>
  <c r="BN227" i="18"/>
  <c r="BH227" i="18"/>
  <c r="BH41" i="18"/>
  <c r="BN41" i="18"/>
  <c r="BH160" i="18"/>
  <c r="BN160" i="18"/>
  <c r="BM161" i="18" s="1"/>
  <c r="CL233" i="8" l="1"/>
  <c r="CF233" i="8"/>
  <c r="BH60" i="19"/>
  <c r="BI31" i="19"/>
  <c r="BA32" i="19"/>
  <c r="BG32" i="19"/>
  <c r="BF32" i="19"/>
  <c r="BI33" i="19"/>
  <c r="CG32" i="17"/>
  <c r="CG33" i="17"/>
  <c r="CG31" i="17"/>
  <c r="CF61" i="17"/>
  <c r="CG33" i="8"/>
  <c r="CG32" i="8"/>
  <c r="CL77" i="8"/>
  <c r="CF77" i="8"/>
  <c r="CL173" i="8"/>
  <c r="CF173" i="8"/>
  <c r="CL161" i="8"/>
  <c r="CF161" i="8"/>
  <c r="CL227" i="8"/>
  <c r="CF227" i="8"/>
  <c r="CF60" i="8"/>
  <c r="CF61" i="8" s="1"/>
  <c r="CF62" i="8" s="1"/>
  <c r="CF149" i="8"/>
  <c r="CL149" i="8"/>
  <c r="CG31" i="8"/>
  <c r="BH60" i="18"/>
  <c r="BI33" i="18"/>
  <c r="BH83" i="18"/>
  <c r="BN83" i="18"/>
  <c r="BN269" i="18"/>
  <c r="BH269" i="18"/>
  <c r="BH161" i="18"/>
  <c r="BN161" i="18"/>
  <c r="BN113" i="18"/>
  <c r="BH113" i="18"/>
  <c r="BH221" i="18"/>
  <c r="BN221" i="18"/>
  <c r="BN149" i="18"/>
  <c r="BH149" i="18"/>
  <c r="BH62" i="18"/>
  <c r="BH245" i="18"/>
  <c r="BN245" i="18"/>
  <c r="BI32" i="18"/>
  <c r="BH61" i="18"/>
  <c r="BI31" i="18"/>
  <c r="BH61" i="19" l="1"/>
  <c r="BG33" i="19"/>
  <c r="BF33" i="19"/>
  <c r="BA33" i="19"/>
  <c r="BA31" i="19"/>
  <c r="BG31" i="19"/>
  <c r="BF31" i="19"/>
  <c r="CE33" i="17"/>
  <c r="BY33" i="17"/>
  <c r="CD33" i="17"/>
  <c r="CF62" i="17"/>
  <c r="CD32" i="17"/>
  <c r="BY32" i="17"/>
  <c r="CE32" i="17"/>
  <c r="CE31" i="17"/>
  <c r="BY31" i="17"/>
  <c r="CD31" i="17"/>
  <c r="CF66" i="8"/>
  <c r="CG36" i="8"/>
  <c r="CG35" i="8"/>
  <c r="BY33" i="8"/>
  <c r="CE33" i="8"/>
  <c r="CD33" i="8"/>
  <c r="CF72" i="8"/>
  <c r="CF73" i="8" s="1"/>
  <c r="CE31" i="8"/>
  <c r="BY31" i="8"/>
  <c r="CD31" i="8"/>
  <c r="BY32" i="8"/>
  <c r="CE32" i="8"/>
  <c r="CD32" i="8"/>
  <c r="CG34" i="8"/>
  <c r="BG33" i="18"/>
  <c r="BF33" i="18"/>
  <c r="BA33" i="18"/>
  <c r="BG31" i="18"/>
  <c r="BA31" i="18"/>
  <c r="BF31" i="18"/>
  <c r="BI35" i="18"/>
  <c r="BI34" i="18"/>
  <c r="BH66" i="18"/>
  <c r="BI36" i="18" s="1"/>
  <c r="BF32" i="18"/>
  <c r="BA32" i="18"/>
  <c r="BG32" i="18"/>
  <c r="CG38" i="8" l="1"/>
  <c r="CE38" i="8" s="1"/>
  <c r="BH62" i="19"/>
  <c r="CF66" i="17"/>
  <c r="BY38" i="8"/>
  <c r="CD38" i="8"/>
  <c r="BY36" i="8"/>
  <c r="CE36" i="8"/>
  <c r="CD36" i="8"/>
  <c r="BY34" i="8"/>
  <c r="CE34" i="8"/>
  <c r="CD34" i="8"/>
  <c r="CF78" i="8"/>
  <c r="CD35" i="8"/>
  <c r="CE35" i="8"/>
  <c r="BY35" i="8"/>
  <c r="BG36" i="18"/>
  <c r="BF36" i="18"/>
  <c r="BA36" i="18"/>
  <c r="BH72" i="18"/>
  <c r="BA34" i="18"/>
  <c r="BG34" i="18"/>
  <c r="BF34" i="18"/>
  <c r="BF35" i="18"/>
  <c r="BG35" i="18"/>
  <c r="BA35" i="18"/>
  <c r="BH66" i="19" l="1"/>
  <c r="BH72" i="19" s="1"/>
  <c r="BH73" i="19" s="1"/>
  <c r="BH78" i="19" s="1"/>
  <c r="BH79" i="19" s="1"/>
  <c r="BH84" i="19" s="1"/>
  <c r="BH85" i="19" s="1"/>
  <c r="BH90" i="19" s="1"/>
  <c r="BH91" i="19" s="1"/>
  <c r="BH96" i="19" s="1"/>
  <c r="BH97" i="19" s="1"/>
  <c r="BH102" i="19" s="1"/>
  <c r="BH108" i="19" s="1"/>
  <c r="BI236" i="19" s="1"/>
  <c r="CF72" i="17"/>
  <c r="CF73" i="17" s="1"/>
  <c r="CF78" i="17" s="1"/>
  <c r="CF79" i="17" s="1"/>
  <c r="CF84" i="17" s="1"/>
  <c r="CF85" i="17" s="1"/>
  <c r="CF90" i="17" s="1"/>
  <c r="CF91" i="17" s="1"/>
  <c r="CF96" i="17" s="1"/>
  <c r="CF97" i="17" s="1"/>
  <c r="CF79" i="8"/>
  <c r="BH73" i="18"/>
  <c r="BI38" i="18"/>
  <c r="BI37" i="18"/>
  <c r="BG236" i="19" l="1"/>
  <c r="BF236" i="19"/>
  <c r="BI208" i="19"/>
  <c r="BI193" i="19"/>
  <c r="BI60" i="19"/>
  <c r="BI213" i="19"/>
  <c r="BI240" i="19"/>
  <c r="BI204" i="19"/>
  <c r="BI257" i="19"/>
  <c r="BI263" i="19"/>
  <c r="BI282" i="19"/>
  <c r="BI297" i="19"/>
  <c r="BI65" i="19"/>
  <c r="BI209" i="19"/>
  <c r="BI159" i="19"/>
  <c r="BI233" i="19"/>
  <c r="BI203" i="19"/>
  <c r="BI113" i="19"/>
  <c r="BI272" i="19"/>
  <c r="BI172" i="19"/>
  <c r="BI34" i="19"/>
  <c r="BI206" i="19"/>
  <c r="BI162" i="19"/>
  <c r="BI170" i="19"/>
  <c r="BI237" i="19"/>
  <c r="BI252" i="19"/>
  <c r="BI220" i="19"/>
  <c r="BI61" i="19"/>
  <c r="BI280" i="19"/>
  <c r="BI156" i="19"/>
  <c r="BI62" i="19"/>
  <c r="BI225" i="19"/>
  <c r="BI161" i="19"/>
  <c r="BI98" i="19"/>
  <c r="BI72" i="19"/>
  <c r="BI212" i="19"/>
  <c r="BI231" i="19"/>
  <c r="BI270" i="19"/>
  <c r="BI298" i="19"/>
  <c r="BI191" i="19"/>
  <c r="BI77" i="19"/>
  <c r="BI261" i="19"/>
  <c r="BI222" i="19"/>
  <c r="BI226" i="19"/>
  <c r="BI180" i="19"/>
  <c r="BI92" i="19"/>
  <c r="BI116" i="19"/>
  <c r="BI250" i="19"/>
  <c r="BI152" i="19"/>
  <c r="BI136" i="19"/>
  <c r="BI299" i="19"/>
  <c r="BI199" i="19"/>
  <c r="BI67" i="19"/>
  <c r="BI74" i="19"/>
  <c r="BI276" i="19"/>
  <c r="BI130" i="19"/>
  <c r="BI273" i="19"/>
  <c r="BI42" i="19"/>
  <c r="BI200" i="19"/>
  <c r="BI234" i="19"/>
  <c r="BI168" i="19"/>
  <c r="BI96" i="19"/>
  <c r="BI133" i="19"/>
  <c r="BI124" i="19"/>
  <c r="BI68" i="19"/>
  <c r="BI246" i="19"/>
  <c r="BI52" i="19"/>
  <c r="BI111" i="19"/>
  <c r="BI49" i="19"/>
  <c r="BI274" i="19"/>
  <c r="BI265" i="19"/>
  <c r="BI110" i="19"/>
  <c r="BI256" i="19"/>
  <c r="BI230" i="19"/>
  <c r="BI262" i="19"/>
  <c r="BI290" i="19"/>
  <c r="BI229" i="19"/>
  <c r="BI254" i="19"/>
  <c r="BI94" i="19"/>
  <c r="BI169" i="19"/>
  <c r="BI186" i="19"/>
  <c r="BI87" i="19"/>
  <c r="BI221" i="19"/>
  <c r="BI271" i="19"/>
  <c r="BI284" i="19"/>
  <c r="BI51" i="19"/>
  <c r="BI141" i="19"/>
  <c r="BI138" i="19"/>
  <c r="BI128" i="19"/>
  <c r="BI54" i="19"/>
  <c r="BI142" i="19"/>
  <c r="BI147" i="19"/>
  <c r="BI279" i="19"/>
  <c r="BI249" i="19"/>
  <c r="BI69" i="19"/>
  <c r="BI174" i="19"/>
  <c r="BI241" i="19"/>
  <c r="BI153" i="19"/>
  <c r="BI158" i="19"/>
  <c r="BI89" i="19"/>
  <c r="BI102" i="19"/>
  <c r="BI288" i="19"/>
  <c r="BI228" i="19"/>
  <c r="BI38" i="19"/>
  <c r="BI211" i="19"/>
  <c r="BI291" i="19"/>
  <c r="BI248" i="19"/>
  <c r="BI155" i="19"/>
  <c r="BI148" i="19"/>
  <c r="BI46" i="19"/>
  <c r="BI181" i="19"/>
  <c r="BI184" i="19"/>
  <c r="BI93" i="19"/>
  <c r="BI242" i="19"/>
  <c r="BI201" i="19"/>
  <c r="BI251" i="19"/>
  <c r="BI192" i="19"/>
  <c r="BI183" i="19"/>
  <c r="BI151" i="19"/>
  <c r="BI149" i="19"/>
  <c r="BI219" i="19"/>
  <c r="BI154" i="19"/>
  <c r="BI75" i="19"/>
  <c r="BI165" i="19"/>
  <c r="BI175" i="19"/>
  <c r="BI289" i="19"/>
  <c r="BI36" i="19"/>
  <c r="BI126" i="19"/>
  <c r="BI182" i="19"/>
  <c r="BI202" i="19"/>
  <c r="BI140" i="19"/>
  <c r="BI112" i="19"/>
  <c r="BI137" i="19"/>
  <c r="BI268" i="19"/>
  <c r="BI48" i="19"/>
  <c r="BI264" i="19"/>
  <c r="BI109" i="19"/>
  <c r="BI134" i="19"/>
  <c r="BI160" i="19"/>
  <c r="BI63" i="19"/>
  <c r="BI119" i="19"/>
  <c r="BI197" i="19"/>
  <c r="BI47" i="19"/>
  <c r="BI173" i="19"/>
  <c r="BI166" i="19"/>
  <c r="BI121" i="19"/>
  <c r="BI40" i="19"/>
  <c r="BI177" i="19"/>
  <c r="BI43" i="19"/>
  <c r="BI39" i="19"/>
  <c r="BI244" i="19"/>
  <c r="BI73" i="19"/>
  <c r="BI188" i="19"/>
  <c r="BI56" i="19"/>
  <c r="BI247" i="19"/>
  <c r="BI185" i="19"/>
  <c r="BI106" i="19"/>
  <c r="BI171" i="19"/>
  <c r="BI139" i="19"/>
  <c r="BI243" i="19"/>
  <c r="BI216" i="19"/>
  <c r="BI150" i="19"/>
  <c r="BI253" i="19"/>
  <c r="BI135" i="19"/>
  <c r="BI144" i="19"/>
  <c r="BI277" i="19"/>
  <c r="BI259" i="19"/>
  <c r="BI293" i="19"/>
  <c r="BI82" i="19"/>
  <c r="BI215" i="19"/>
  <c r="BI205" i="19"/>
  <c r="BI120" i="19"/>
  <c r="BI44" i="19"/>
  <c r="BI79" i="19"/>
  <c r="BI59" i="19"/>
  <c r="BI85" i="19"/>
  <c r="BI108" i="19"/>
  <c r="BI286" i="19"/>
  <c r="BI90" i="19"/>
  <c r="BI88" i="19"/>
  <c r="BI84" i="19"/>
  <c r="BI143" i="19"/>
  <c r="BI245" i="19"/>
  <c r="BI232" i="19"/>
  <c r="BI266" i="19"/>
  <c r="BI145" i="19"/>
  <c r="BI70" i="19"/>
  <c r="BI292" i="19"/>
  <c r="BI55" i="19"/>
  <c r="BI101" i="19"/>
  <c r="BI64" i="19"/>
  <c r="BI267" i="19"/>
  <c r="BI58" i="19"/>
  <c r="BI285" i="19"/>
  <c r="BI260" i="19"/>
  <c r="BI190" i="19"/>
  <c r="BI103" i="19"/>
  <c r="BI99" i="19"/>
  <c r="BI95" i="19"/>
  <c r="BI218" i="19"/>
  <c r="BI223" i="19"/>
  <c r="BI100" i="19"/>
  <c r="BI295" i="19"/>
  <c r="BI294" i="19"/>
  <c r="BI283" i="19"/>
  <c r="BI45" i="19"/>
  <c r="BI227" i="19"/>
  <c r="BI217" i="19"/>
  <c r="BI296" i="19"/>
  <c r="BI41" i="19"/>
  <c r="BI76" i="19"/>
  <c r="BI235" i="19"/>
  <c r="BI210" i="19"/>
  <c r="BI238" i="19"/>
  <c r="BI187" i="19"/>
  <c r="BI163" i="19"/>
  <c r="BI81" i="19"/>
  <c r="BI86" i="19"/>
  <c r="BI198" i="19"/>
  <c r="BI53" i="19"/>
  <c r="BI214" i="19"/>
  <c r="BI80" i="19"/>
  <c r="BI131" i="19"/>
  <c r="BI129" i="19"/>
  <c r="BI167" i="19"/>
  <c r="BI37" i="19"/>
  <c r="BI281" i="19"/>
  <c r="BI71" i="19"/>
  <c r="BI118" i="19"/>
  <c r="BI224" i="19"/>
  <c r="BI97" i="19"/>
  <c r="BI255" i="19"/>
  <c r="BI275" i="19"/>
  <c r="BI195" i="19"/>
  <c r="BI176" i="19"/>
  <c r="BI117" i="19"/>
  <c r="BI258" i="19"/>
  <c r="BI196" i="19"/>
  <c r="BI207" i="19"/>
  <c r="BI78" i="19"/>
  <c r="BI157" i="19"/>
  <c r="BI123" i="19"/>
  <c r="BI287" i="19"/>
  <c r="BI132" i="19"/>
  <c r="BI146" i="19"/>
  <c r="BI179" i="19"/>
  <c r="BI194" i="19"/>
  <c r="BI57" i="19"/>
  <c r="BI66" i="19"/>
  <c r="BI107" i="19"/>
  <c r="BI105" i="19"/>
  <c r="BI83" i="19"/>
  <c r="BI278" i="19"/>
  <c r="BI127" i="19"/>
  <c r="BI50" i="19"/>
  <c r="BI115" i="19"/>
  <c r="BI125" i="19"/>
  <c r="BI35" i="19"/>
  <c r="BI239" i="19"/>
  <c r="BI178" i="19"/>
  <c r="BI91" i="19"/>
  <c r="BI122" i="19"/>
  <c r="BI189" i="19"/>
  <c r="BI164" i="19"/>
  <c r="BI269" i="19"/>
  <c r="BI104" i="19"/>
  <c r="BI114" i="19"/>
  <c r="CF102" i="17"/>
  <c r="CF108" i="17" s="1"/>
  <c r="CG279" i="17" s="1"/>
  <c r="CF84" i="8"/>
  <c r="CG40" i="8"/>
  <c r="BA37" i="18"/>
  <c r="BG37" i="18"/>
  <c r="BF37" i="18"/>
  <c r="BH78" i="18"/>
  <c r="BA38" i="18"/>
  <c r="BG38" i="18"/>
  <c r="BF38" i="18"/>
  <c r="BG78" i="19" l="1"/>
  <c r="BF78" i="19"/>
  <c r="BF173" i="19"/>
  <c r="BG173" i="19"/>
  <c r="BG250" i="19"/>
  <c r="BF250" i="19"/>
  <c r="BG131" i="19"/>
  <c r="BF131" i="19"/>
  <c r="BF64" i="19"/>
  <c r="BA64" i="19"/>
  <c r="BG64" i="19"/>
  <c r="BF139" i="19"/>
  <c r="BG139" i="19"/>
  <c r="BG36" i="19"/>
  <c r="BF36" i="19"/>
  <c r="BA36" i="19"/>
  <c r="BF69" i="19"/>
  <c r="BA69" i="19"/>
  <c r="BG69" i="19"/>
  <c r="BF133" i="19"/>
  <c r="BG133" i="19"/>
  <c r="BA62" i="19"/>
  <c r="BF62" i="19"/>
  <c r="BG62" i="19"/>
  <c r="BG127" i="19"/>
  <c r="BF127" i="19"/>
  <c r="BF80" i="19"/>
  <c r="BG80" i="19"/>
  <c r="BG101" i="19"/>
  <c r="BF101" i="19"/>
  <c r="BF171" i="19"/>
  <c r="BG171" i="19"/>
  <c r="BG289" i="19"/>
  <c r="BF289" i="19"/>
  <c r="BG249" i="19"/>
  <c r="BF249" i="19"/>
  <c r="BF96" i="19"/>
  <c r="BG96" i="19"/>
  <c r="BG209" i="19"/>
  <c r="BF209" i="19"/>
  <c r="BF258" i="19"/>
  <c r="BG258" i="19"/>
  <c r="BG283" i="19"/>
  <c r="BF283" i="19"/>
  <c r="BA44" i="19"/>
  <c r="BG44" i="19"/>
  <c r="BF44" i="19"/>
  <c r="BG119" i="19"/>
  <c r="BF119" i="19"/>
  <c r="BG148" i="19"/>
  <c r="BF148" i="19"/>
  <c r="BG229" i="19"/>
  <c r="BF229" i="19"/>
  <c r="BG168" i="19"/>
  <c r="BF168" i="19"/>
  <c r="BG280" i="19"/>
  <c r="BF280" i="19"/>
  <c r="BF117" i="19"/>
  <c r="BG117" i="19"/>
  <c r="BG53" i="19"/>
  <c r="BF53" i="19"/>
  <c r="BA53" i="19"/>
  <c r="BG294" i="19"/>
  <c r="BF294" i="19"/>
  <c r="BG292" i="19"/>
  <c r="BF292" i="19"/>
  <c r="BG120" i="19"/>
  <c r="BF120" i="19"/>
  <c r="BF185" i="19"/>
  <c r="BG185" i="19"/>
  <c r="BA63" i="19"/>
  <c r="BF63" i="19"/>
  <c r="BG63" i="19"/>
  <c r="BG165" i="19"/>
  <c r="BF165" i="19"/>
  <c r="BG155" i="19"/>
  <c r="BF155" i="19"/>
  <c r="BG147" i="19"/>
  <c r="BF147" i="19"/>
  <c r="BF290" i="19"/>
  <c r="BG290" i="19"/>
  <c r="BF234" i="19"/>
  <c r="BG234" i="19"/>
  <c r="BG226" i="19"/>
  <c r="BF226" i="19"/>
  <c r="BF61" i="19"/>
  <c r="BA61" i="19"/>
  <c r="BG61" i="19"/>
  <c r="BG297" i="19"/>
  <c r="BF297" i="19"/>
  <c r="BG267" i="19"/>
  <c r="BF267" i="19"/>
  <c r="BG174" i="19"/>
  <c r="BF174" i="19"/>
  <c r="BG207" i="19"/>
  <c r="BF207" i="19"/>
  <c r="BG227" i="19"/>
  <c r="BF227" i="19"/>
  <c r="BG59" i="19"/>
  <c r="BF59" i="19"/>
  <c r="BA59" i="19"/>
  <c r="BG47" i="19"/>
  <c r="BA47" i="19"/>
  <c r="BF47" i="19"/>
  <c r="BG181" i="19"/>
  <c r="BF181" i="19"/>
  <c r="BF94" i="19"/>
  <c r="BG94" i="19"/>
  <c r="BG116" i="19"/>
  <c r="BF116" i="19"/>
  <c r="BG159" i="19"/>
  <c r="BF159" i="19"/>
  <c r="BF196" i="19"/>
  <c r="BG196" i="19"/>
  <c r="BA45" i="19"/>
  <c r="BG45" i="19"/>
  <c r="BF45" i="19"/>
  <c r="BG79" i="19"/>
  <c r="BF79" i="19"/>
  <c r="BG197" i="19"/>
  <c r="BF197" i="19"/>
  <c r="BG46" i="19"/>
  <c r="BF46" i="19"/>
  <c r="BA46" i="19"/>
  <c r="BF254" i="19"/>
  <c r="BG254" i="19"/>
  <c r="BF92" i="19"/>
  <c r="BG92" i="19"/>
  <c r="BG156" i="19"/>
  <c r="BF156" i="19"/>
  <c r="BF278" i="19"/>
  <c r="BG278" i="19"/>
  <c r="BG214" i="19"/>
  <c r="BF214" i="19"/>
  <c r="BG55" i="19"/>
  <c r="BF55" i="19"/>
  <c r="BA55" i="19"/>
  <c r="BG106" i="19"/>
  <c r="BF106" i="19"/>
  <c r="BG175" i="19"/>
  <c r="BF175" i="19"/>
  <c r="BG279" i="19"/>
  <c r="BF279" i="19"/>
  <c r="BG180" i="19"/>
  <c r="BF180" i="19"/>
  <c r="BF65" i="19"/>
  <c r="BG65" i="19"/>
  <c r="BA65" i="19"/>
  <c r="BF83" i="19"/>
  <c r="BG83" i="19"/>
  <c r="BF114" i="19"/>
  <c r="BG114" i="19"/>
  <c r="BF105" i="19"/>
  <c r="BG105" i="19"/>
  <c r="BF176" i="19"/>
  <c r="BG176" i="19"/>
  <c r="BF198" i="19"/>
  <c r="BG198" i="19"/>
  <c r="BF295" i="19"/>
  <c r="BG295" i="19"/>
  <c r="BF70" i="19"/>
  <c r="BG70" i="19"/>
  <c r="BA70" i="19"/>
  <c r="BG205" i="19"/>
  <c r="BF205" i="19"/>
  <c r="BF247" i="19"/>
  <c r="BG247" i="19"/>
  <c r="BF160" i="19"/>
  <c r="BG160" i="19"/>
  <c r="BF75" i="19"/>
  <c r="BG75" i="19"/>
  <c r="BG248" i="19"/>
  <c r="BF248" i="19"/>
  <c r="BG142" i="19"/>
  <c r="BF142" i="19"/>
  <c r="BF262" i="19"/>
  <c r="BG262" i="19"/>
  <c r="BF200" i="19"/>
  <c r="BG200" i="19"/>
  <c r="BF222" i="19"/>
  <c r="BG222" i="19"/>
  <c r="BF220" i="19"/>
  <c r="BG220" i="19"/>
  <c r="BF282" i="19"/>
  <c r="BG282" i="19"/>
  <c r="BG85" i="19"/>
  <c r="BF85" i="19"/>
  <c r="BF169" i="19"/>
  <c r="BG169" i="19"/>
  <c r="BA50" i="19"/>
  <c r="BG50" i="19"/>
  <c r="BF50" i="19"/>
  <c r="BG86" i="19"/>
  <c r="BF86" i="19"/>
  <c r="BG56" i="19"/>
  <c r="BF56" i="19"/>
  <c r="BA56" i="19"/>
  <c r="BG54" i="19"/>
  <c r="BF54" i="19"/>
  <c r="BA54" i="19"/>
  <c r="BG263" i="19"/>
  <c r="BF263" i="19"/>
  <c r="BG275" i="19"/>
  <c r="BF275" i="19"/>
  <c r="BG82" i="19"/>
  <c r="BF82" i="19"/>
  <c r="BG211" i="19"/>
  <c r="BF211" i="19"/>
  <c r="BG77" i="19"/>
  <c r="BF77" i="19"/>
  <c r="BA57" i="19"/>
  <c r="BG57" i="19"/>
  <c r="BF57" i="19"/>
  <c r="BG232" i="19"/>
  <c r="BF232" i="19"/>
  <c r="BG149" i="19"/>
  <c r="BF149" i="19"/>
  <c r="BG130" i="19"/>
  <c r="BF130" i="19"/>
  <c r="BG189" i="19"/>
  <c r="BF189" i="19"/>
  <c r="BF95" i="19"/>
  <c r="BG95" i="19"/>
  <c r="BA48" i="19"/>
  <c r="BF48" i="19"/>
  <c r="BG48" i="19"/>
  <c r="BG265" i="19"/>
  <c r="BF265" i="19"/>
  <c r="BG162" i="19"/>
  <c r="BF162" i="19"/>
  <c r="BG224" i="19"/>
  <c r="BF224" i="19"/>
  <c r="BG277" i="19"/>
  <c r="BF277" i="19"/>
  <c r="BG51" i="19"/>
  <c r="BF51" i="19"/>
  <c r="BA51" i="19"/>
  <c r="BF206" i="19"/>
  <c r="BG206" i="19"/>
  <c r="BF118" i="19"/>
  <c r="BG118" i="19"/>
  <c r="BF144" i="19"/>
  <c r="BG144" i="19"/>
  <c r="BG102" i="19"/>
  <c r="BF102" i="19"/>
  <c r="BF231" i="19"/>
  <c r="BG231" i="19"/>
  <c r="BG178" i="19"/>
  <c r="BF178" i="19"/>
  <c r="BG132" i="19"/>
  <c r="BF132" i="19"/>
  <c r="BA71" i="19"/>
  <c r="BG71" i="19"/>
  <c r="BF71" i="19"/>
  <c r="BG235" i="19"/>
  <c r="BF235" i="19"/>
  <c r="BG190" i="19"/>
  <c r="BF190" i="19"/>
  <c r="BG88" i="19"/>
  <c r="BF88" i="19"/>
  <c r="BG135" i="19"/>
  <c r="BF135" i="19"/>
  <c r="BG177" i="19"/>
  <c r="BF177" i="19"/>
  <c r="BG112" i="19"/>
  <c r="BF112" i="19"/>
  <c r="BG251" i="19"/>
  <c r="BF251" i="19"/>
  <c r="BG89" i="19"/>
  <c r="BF89" i="19"/>
  <c r="BG271" i="19"/>
  <c r="BF271" i="19"/>
  <c r="BG111" i="19"/>
  <c r="BF111" i="19"/>
  <c r="BG199" i="19"/>
  <c r="BF199" i="19"/>
  <c r="BG212" i="19"/>
  <c r="BF212" i="19"/>
  <c r="BF172" i="19"/>
  <c r="BG172" i="19"/>
  <c r="BG193" i="19"/>
  <c r="BF193" i="19"/>
  <c r="BF129" i="19"/>
  <c r="BG129" i="19"/>
  <c r="BG126" i="19"/>
  <c r="BF126" i="19"/>
  <c r="BG225" i="19"/>
  <c r="BF225" i="19"/>
  <c r="BG107" i="19"/>
  <c r="BF107" i="19"/>
  <c r="BG145" i="19"/>
  <c r="BF145" i="19"/>
  <c r="BG154" i="19"/>
  <c r="BF154" i="19"/>
  <c r="BA42" i="19"/>
  <c r="BF42" i="19"/>
  <c r="BG42" i="19"/>
  <c r="BG269" i="19"/>
  <c r="BF269" i="19"/>
  <c r="BG223" i="19"/>
  <c r="BF223" i="19"/>
  <c r="BG109" i="19"/>
  <c r="BF109" i="19"/>
  <c r="BG256" i="19"/>
  <c r="BF256" i="19"/>
  <c r="BG237" i="19"/>
  <c r="BF237" i="19"/>
  <c r="BG255" i="19"/>
  <c r="BF255" i="19"/>
  <c r="BG293" i="19"/>
  <c r="BF293" i="19"/>
  <c r="BG138" i="19"/>
  <c r="BF138" i="19"/>
  <c r="BF204" i="19"/>
  <c r="BG204" i="19"/>
  <c r="BF97" i="19"/>
  <c r="BG97" i="19"/>
  <c r="BG259" i="19"/>
  <c r="BF259" i="19"/>
  <c r="BF228" i="19"/>
  <c r="BG228" i="19"/>
  <c r="BF298" i="19"/>
  <c r="BG298" i="19"/>
  <c r="BF179" i="19"/>
  <c r="BG179" i="19"/>
  <c r="BG143" i="19"/>
  <c r="BF143" i="19"/>
  <c r="BG183" i="19"/>
  <c r="BF183" i="19"/>
  <c r="BF74" i="19"/>
  <c r="BG74" i="19"/>
  <c r="BA74" i="19"/>
  <c r="BF91" i="19"/>
  <c r="BG91" i="19"/>
  <c r="BG103" i="19"/>
  <c r="BF103" i="19"/>
  <c r="BG137" i="19"/>
  <c r="BF137" i="19"/>
  <c r="BA67" i="19"/>
  <c r="BG67" i="19"/>
  <c r="BF67" i="19"/>
  <c r="BG239" i="19"/>
  <c r="BF239" i="19"/>
  <c r="BF76" i="19"/>
  <c r="BG76" i="19"/>
  <c r="BG90" i="19"/>
  <c r="BF90" i="19"/>
  <c r="BF253" i="19"/>
  <c r="BG253" i="19"/>
  <c r="BF40" i="19"/>
  <c r="BG40" i="19"/>
  <c r="BA40" i="19"/>
  <c r="BG140" i="19"/>
  <c r="BF140" i="19"/>
  <c r="BG201" i="19"/>
  <c r="BF201" i="19"/>
  <c r="BF158" i="19"/>
  <c r="BG158" i="19"/>
  <c r="BG221" i="19"/>
  <c r="BF221" i="19"/>
  <c r="BG52" i="19"/>
  <c r="BF52" i="19"/>
  <c r="BA52" i="19"/>
  <c r="BG299" i="19"/>
  <c r="BF299" i="19"/>
  <c r="BA72" i="19"/>
  <c r="BG72" i="19"/>
  <c r="BF72" i="19"/>
  <c r="BG272" i="19"/>
  <c r="BF272" i="19"/>
  <c r="BF208" i="19"/>
  <c r="BG208" i="19"/>
  <c r="BG217" i="19"/>
  <c r="BF217" i="19"/>
  <c r="BF184" i="19"/>
  <c r="BG184" i="19"/>
  <c r="BF233" i="19"/>
  <c r="BG233" i="19"/>
  <c r="BF195" i="19"/>
  <c r="BG195" i="19"/>
  <c r="BG215" i="19"/>
  <c r="BF215" i="19"/>
  <c r="BG291" i="19"/>
  <c r="BF291" i="19"/>
  <c r="BG261" i="19"/>
  <c r="BF261" i="19"/>
  <c r="BA66" i="19"/>
  <c r="BF66" i="19"/>
  <c r="BG66" i="19"/>
  <c r="BF266" i="19"/>
  <c r="BG266" i="19"/>
  <c r="BG219" i="19"/>
  <c r="BF219" i="19"/>
  <c r="BG273" i="19"/>
  <c r="BF273" i="19"/>
  <c r="BF164" i="19"/>
  <c r="BG164" i="19"/>
  <c r="BF218" i="19"/>
  <c r="BG218" i="19"/>
  <c r="BG264" i="19"/>
  <c r="BF264" i="19"/>
  <c r="BA38" i="19"/>
  <c r="BF38" i="19"/>
  <c r="BG38" i="19"/>
  <c r="BG191" i="19"/>
  <c r="BF191" i="19"/>
  <c r="BF194" i="19"/>
  <c r="BG194" i="19"/>
  <c r="BF245" i="19"/>
  <c r="BG245" i="19"/>
  <c r="BG151" i="19"/>
  <c r="BF151" i="19"/>
  <c r="BG276" i="19"/>
  <c r="BF276" i="19"/>
  <c r="BF122" i="19"/>
  <c r="BG122" i="19"/>
  <c r="BG99" i="19"/>
  <c r="BF99" i="19"/>
  <c r="BF39" i="19"/>
  <c r="BA39" i="19"/>
  <c r="BG39" i="19"/>
  <c r="BG288" i="19"/>
  <c r="BF288" i="19"/>
  <c r="BF270" i="19"/>
  <c r="BG270" i="19"/>
  <c r="BF146" i="19"/>
  <c r="BG146" i="19"/>
  <c r="BG84" i="19"/>
  <c r="BF84" i="19"/>
  <c r="BG192" i="19"/>
  <c r="BF192" i="19"/>
  <c r="BG49" i="19"/>
  <c r="BF49" i="19"/>
  <c r="BA49" i="19"/>
  <c r="BG34" i="19"/>
  <c r="BF34" i="19"/>
  <c r="BA34" i="19"/>
  <c r="BG287" i="19"/>
  <c r="BF287" i="19"/>
  <c r="BG260" i="19"/>
  <c r="BF260" i="19"/>
  <c r="BA35" i="19"/>
  <c r="BG35" i="19"/>
  <c r="BF35" i="19"/>
  <c r="BF123" i="19"/>
  <c r="BG123" i="19"/>
  <c r="BA37" i="19"/>
  <c r="BG37" i="19"/>
  <c r="BF37" i="19"/>
  <c r="BA41" i="19"/>
  <c r="BG41" i="19"/>
  <c r="BF41" i="19"/>
  <c r="BG285" i="19"/>
  <c r="BF285" i="19"/>
  <c r="BG286" i="19"/>
  <c r="BF286" i="19"/>
  <c r="BG150" i="19"/>
  <c r="BF150" i="19"/>
  <c r="BG121" i="19"/>
  <c r="BF121" i="19"/>
  <c r="BG202" i="19"/>
  <c r="BF202" i="19"/>
  <c r="BF242" i="19"/>
  <c r="BG242" i="19"/>
  <c r="BG153" i="19"/>
  <c r="BF153" i="19"/>
  <c r="BG87" i="19"/>
  <c r="BF87" i="19"/>
  <c r="BF246" i="19"/>
  <c r="BG246" i="19"/>
  <c r="BF136" i="19"/>
  <c r="BG136" i="19"/>
  <c r="BG98" i="19"/>
  <c r="BF98" i="19"/>
  <c r="BF113" i="19"/>
  <c r="BG113" i="19"/>
  <c r="BF115" i="19"/>
  <c r="BG115" i="19"/>
  <c r="BG243" i="19"/>
  <c r="BF243" i="19"/>
  <c r="BG124" i="19"/>
  <c r="BF124" i="19"/>
  <c r="BF104" i="19"/>
  <c r="BG104" i="19"/>
  <c r="BF100" i="19"/>
  <c r="BG100" i="19"/>
  <c r="BF134" i="19"/>
  <c r="BG134" i="19"/>
  <c r="BF230" i="19"/>
  <c r="BG230" i="19"/>
  <c r="BF252" i="19"/>
  <c r="BG252" i="19"/>
  <c r="BG81" i="19"/>
  <c r="BF81" i="19"/>
  <c r="BG188" i="19"/>
  <c r="BF188" i="19"/>
  <c r="BG128" i="19"/>
  <c r="BF128" i="19"/>
  <c r="BG257" i="19"/>
  <c r="BF257" i="19"/>
  <c r="BF163" i="19"/>
  <c r="BG163" i="19"/>
  <c r="BF73" i="19"/>
  <c r="BA73" i="19"/>
  <c r="BG73" i="19"/>
  <c r="BF110" i="19"/>
  <c r="BG110" i="19"/>
  <c r="BF170" i="19"/>
  <c r="BG170" i="19"/>
  <c r="BG187" i="19"/>
  <c r="BF187" i="19"/>
  <c r="BG244" i="19"/>
  <c r="BF244" i="19"/>
  <c r="BG141" i="19"/>
  <c r="BF141" i="19"/>
  <c r="BF240" i="19"/>
  <c r="BG240" i="19"/>
  <c r="BG238" i="19"/>
  <c r="BF238" i="19"/>
  <c r="BG268" i="19"/>
  <c r="BF268" i="19"/>
  <c r="BG274" i="19"/>
  <c r="BF274" i="19"/>
  <c r="BG213" i="19"/>
  <c r="BF213" i="19"/>
  <c r="BG210" i="19"/>
  <c r="BF210" i="19"/>
  <c r="BG43" i="19"/>
  <c r="BF43" i="19"/>
  <c r="BA43" i="19"/>
  <c r="BG284" i="19"/>
  <c r="BF284" i="19"/>
  <c r="BA60" i="19"/>
  <c r="BG60" i="19"/>
  <c r="BF60" i="19"/>
  <c r="BG281" i="19"/>
  <c r="BF281" i="19"/>
  <c r="BG125" i="19"/>
  <c r="BF125" i="19"/>
  <c r="BG157" i="19"/>
  <c r="BF157" i="19"/>
  <c r="BF167" i="19"/>
  <c r="BG167" i="19"/>
  <c r="BF296" i="19"/>
  <c r="BG296" i="19"/>
  <c r="BF58" i="19"/>
  <c r="BA58" i="19"/>
  <c r="BG58" i="19"/>
  <c r="BG108" i="19"/>
  <c r="BF108" i="19"/>
  <c r="BG216" i="19"/>
  <c r="BF216" i="19"/>
  <c r="BG166" i="19"/>
  <c r="BF166" i="19"/>
  <c r="BF182" i="19"/>
  <c r="BG182" i="19"/>
  <c r="BG93" i="19"/>
  <c r="BF93" i="19"/>
  <c r="BG241" i="19"/>
  <c r="BF241" i="19"/>
  <c r="BG186" i="19"/>
  <c r="BF186" i="19"/>
  <c r="BG68" i="19"/>
  <c r="BF68" i="19"/>
  <c r="BA68" i="19"/>
  <c r="BG152" i="19"/>
  <c r="BF152" i="19"/>
  <c r="BG161" i="19"/>
  <c r="BF161" i="19"/>
  <c r="BF203" i="19"/>
  <c r="BG203" i="19"/>
  <c r="CE279" i="17"/>
  <c r="CD279" i="17"/>
  <c r="CG42" i="17"/>
  <c r="CG160" i="17"/>
  <c r="CG58" i="17"/>
  <c r="CG233" i="17"/>
  <c r="CG290" i="17"/>
  <c r="CG297" i="17"/>
  <c r="CG34" i="17"/>
  <c r="CG287" i="17"/>
  <c r="CG191" i="17"/>
  <c r="CG235" i="17"/>
  <c r="CG135" i="17"/>
  <c r="CG146" i="17"/>
  <c r="CG39" i="17"/>
  <c r="CG226" i="17"/>
  <c r="CG224" i="17"/>
  <c r="CG248" i="17"/>
  <c r="CG252" i="17"/>
  <c r="CG266" i="17"/>
  <c r="CG153" i="17"/>
  <c r="CG269" i="17"/>
  <c r="CG240" i="17"/>
  <c r="CG225" i="17"/>
  <c r="CG150" i="17"/>
  <c r="CG116" i="17"/>
  <c r="CG158" i="17"/>
  <c r="CG219" i="17"/>
  <c r="CG282" i="17"/>
  <c r="CG178" i="17"/>
  <c r="CG155" i="17"/>
  <c r="CG216" i="17"/>
  <c r="CG83" i="17"/>
  <c r="CG131" i="17"/>
  <c r="CG36" i="17"/>
  <c r="CG157" i="17"/>
  <c r="CG151" i="17"/>
  <c r="CG169" i="17"/>
  <c r="CG230" i="17"/>
  <c r="CG66" i="17"/>
  <c r="CG241" i="17"/>
  <c r="CG123" i="17"/>
  <c r="CG194" i="17"/>
  <c r="CG128" i="17"/>
  <c r="CG280" i="17"/>
  <c r="CG65" i="17"/>
  <c r="CG273" i="17"/>
  <c r="CG64" i="17"/>
  <c r="CG48" i="17"/>
  <c r="CG228" i="17"/>
  <c r="CG239" i="17"/>
  <c r="CG35" i="17"/>
  <c r="CG130" i="17"/>
  <c r="CG208" i="17"/>
  <c r="CG192" i="17"/>
  <c r="CG99" i="17"/>
  <c r="CG154" i="17"/>
  <c r="CG168" i="17"/>
  <c r="CG103" i="17"/>
  <c r="CG67" i="17"/>
  <c r="CG96" i="17"/>
  <c r="CG145" i="17"/>
  <c r="CG195" i="17"/>
  <c r="CG80" i="17"/>
  <c r="CG110" i="17"/>
  <c r="CG111" i="17"/>
  <c r="CG132" i="17"/>
  <c r="CG100" i="17"/>
  <c r="CG265" i="17"/>
  <c r="CG78" i="17"/>
  <c r="CG38" i="17"/>
  <c r="CG85" i="17"/>
  <c r="CG183" i="17"/>
  <c r="CG270" i="17"/>
  <c r="CG207" i="17"/>
  <c r="CG139" i="17"/>
  <c r="CG104" i="17"/>
  <c r="CG256" i="17"/>
  <c r="CG294" i="17"/>
  <c r="CG133" i="17"/>
  <c r="CG271" i="17"/>
  <c r="CG41" i="17"/>
  <c r="CG291" i="17"/>
  <c r="CG147" i="17"/>
  <c r="CG210" i="17"/>
  <c r="CG95" i="17"/>
  <c r="CG204" i="17"/>
  <c r="CG203" i="17"/>
  <c r="CG57" i="17"/>
  <c r="CG77" i="17"/>
  <c r="CG188" i="17"/>
  <c r="CG236" i="17"/>
  <c r="CG198" i="17"/>
  <c r="CG205" i="17"/>
  <c r="CG199" i="17"/>
  <c r="CG89" i="17"/>
  <c r="CG72" i="17"/>
  <c r="CG255" i="17"/>
  <c r="CG246" i="17"/>
  <c r="CG275" i="17"/>
  <c r="CG109" i="17"/>
  <c r="CG180" i="17"/>
  <c r="CG148" i="17"/>
  <c r="CG108" i="17"/>
  <c r="CG87" i="17"/>
  <c r="CG258" i="17"/>
  <c r="CG93" i="17"/>
  <c r="CG214" i="17"/>
  <c r="CG152" i="17"/>
  <c r="CG47" i="17"/>
  <c r="CG149" i="17"/>
  <c r="CG79" i="17"/>
  <c r="CG165" i="17"/>
  <c r="CG117" i="17"/>
  <c r="CG173" i="17"/>
  <c r="CG262" i="17"/>
  <c r="CG162" i="17"/>
  <c r="CG298" i="17"/>
  <c r="CG122" i="17"/>
  <c r="CG181" i="17"/>
  <c r="CG257" i="17"/>
  <c r="CG244" i="17"/>
  <c r="CG50" i="17"/>
  <c r="CG281" i="17"/>
  <c r="CG222" i="17"/>
  <c r="CG86" i="17"/>
  <c r="CG105" i="17"/>
  <c r="CG276" i="17"/>
  <c r="CG163" i="17"/>
  <c r="CG75" i="17"/>
  <c r="CG113" i="17"/>
  <c r="CG71" i="17"/>
  <c r="CG55" i="17"/>
  <c r="CG53" i="17"/>
  <c r="CG166" i="17"/>
  <c r="CG227" i="17"/>
  <c r="CG184" i="17"/>
  <c r="CG243" i="17"/>
  <c r="CG172" i="17"/>
  <c r="CG260" i="17"/>
  <c r="CG63" i="17"/>
  <c r="CG74" i="17"/>
  <c r="CG102" i="17"/>
  <c r="CG218" i="17"/>
  <c r="CG193" i="17"/>
  <c r="CG68" i="17"/>
  <c r="CG40" i="17"/>
  <c r="CG171" i="17"/>
  <c r="CG144" i="17"/>
  <c r="CG176" i="17"/>
  <c r="CG43" i="17"/>
  <c r="CG249" i="17"/>
  <c r="CG201" i="17"/>
  <c r="CG299" i="17"/>
  <c r="CG268" i="17"/>
  <c r="CG134" i="17"/>
  <c r="CG70" i="17"/>
  <c r="CG221" i="17"/>
  <c r="CG112" i="17"/>
  <c r="CG234" i="17"/>
  <c r="CG272" i="17"/>
  <c r="CG61" i="17"/>
  <c r="CG185" i="17"/>
  <c r="CG84" i="17"/>
  <c r="CG274" i="17"/>
  <c r="CG217" i="17"/>
  <c r="CG238" i="17"/>
  <c r="CG159" i="17"/>
  <c r="CG81" i="17"/>
  <c r="CG285" i="17"/>
  <c r="CG125" i="17"/>
  <c r="CG98" i="17"/>
  <c r="CG237" i="17"/>
  <c r="CG250" i="17"/>
  <c r="CG94" i="17"/>
  <c r="CG182" i="17"/>
  <c r="CG126" i="17"/>
  <c r="CG259" i="17"/>
  <c r="CG136" i="17"/>
  <c r="CG129" i="17"/>
  <c r="CG37" i="17"/>
  <c r="CG141" i="17"/>
  <c r="CG200" i="17"/>
  <c r="CG253" i="17"/>
  <c r="CG264" i="17"/>
  <c r="CG288" i="17"/>
  <c r="CG267" i="17"/>
  <c r="CG114" i="17"/>
  <c r="CG115" i="17"/>
  <c r="CG156" i="17"/>
  <c r="CG251" i="17"/>
  <c r="CG46" i="17"/>
  <c r="CG295" i="17"/>
  <c r="CG137" i="17"/>
  <c r="CG263" i="17"/>
  <c r="CG293" i="17"/>
  <c r="CG62" i="17"/>
  <c r="CG49" i="17"/>
  <c r="CG121" i="17"/>
  <c r="CG277" i="17"/>
  <c r="CG292" i="17"/>
  <c r="CG202" i="17"/>
  <c r="CG231" i="17"/>
  <c r="CG170" i="17"/>
  <c r="CG88" i="17"/>
  <c r="CG175" i="17"/>
  <c r="CG76" i="17"/>
  <c r="CG261" i="17"/>
  <c r="CG167" i="17"/>
  <c r="CG229" i="17"/>
  <c r="CG143" i="17"/>
  <c r="CG73" i="17"/>
  <c r="CG106" i="17"/>
  <c r="CG220" i="17"/>
  <c r="CG223" i="17"/>
  <c r="CG179" i="17"/>
  <c r="CG51" i="17"/>
  <c r="CG232" i="17"/>
  <c r="CG284" i="17"/>
  <c r="CG197" i="17"/>
  <c r="CG245" i="17"/>
  <c r="CG56" i="17"/>
  <c r="CG54" i="17"/>
  <c r="CG186" i="17"/>
  <c r="CG174" i="17"/>
  <c r="CG189" i="17"/>
  <c r="CG247" i="17"/>
  <c r="CG211" i="17"/>
  <c r="CG92" i="17"/>
  <c r="CG101" i="17"/>
  <c r="CG164" i="17"/>
  <c r="CG69" i="17"/>
  <c r="CG296" i="17"/>
  <c r="CG215" i="17"/>
  <c r="CG138" i="17"/>
  <c r="CG119" i="17"/>
  <c r="CG286" i="17"/>
  <c r="CG212" i="17"/>
  <c r="CG45" i="17"/>
  <c r="CG187" i="17"/>
  <c r="CG120" i="17"/>
  <c r="CG283" i="17"/>
  <c r="CG254" i="17"/>
  <c r="CG118" i="17"/>
  <c r="CG196" i="17"/>
  <c r="CG52" i="17"/>
  <c r="CG97" i="17"/>
  <c r="CG190" i="17"/>
  <c r="CG242" i="17"/>
  <c r="CG209" i="17"/>
  <c r="CG213" i="17"/>
  <c r="CG278" i="17"/>
  <c r="CG289" i="17"/>
  <c r="CG44" i="17"/>
  <c r="CG127" i="17"/>
  <c r="CG59" i="17"/>
  <c r="CG107" i="17"/>
  <c r="CG91" i="17"/>
  <c r="CG60" i="17"/>
  <c r="CG206" i="17"/>
  <c r="CG177" i="17"/>
  <c r="CG161" i="17"/>
  <c r="CG82" i="17"/>
  <c r="CG142" i="17"/>
  <c r="CG140" i="17"/>
  <c r="CG90" i="17"/>
  <c r="CG124" i="17"/>
  <c r="CE40" i="8"/>
  <c r="CD40" i="8"/>
  <c r="BY40" i="8"/>
  <c r="CF85" i="8"/>
  <c r="BH79" i="18"/>
  <c r="BI39" i="18"/>
  <c r="CE59" i="17" l="1"/>
  <c r="CD59" i="17"/>
  <c r="BY59" i="17"/>
  <c r="CD186" i="17"/>
  <c r="CE186" i="17"/>
  <c r="CD182" i="17"/>
  <c r="CE182" i="17"/>
  <c r="CD276" i="17"/>
  <c r="CE276" i="17"/>
  <c r="CE133" i="17"/>
  <c r="CD133" i="17"/>
  <c r="CD216" i="17"/>
  <c r="CE216" i="17"/>
  <c r="CE54" i="17"/>
  <c r="CD54" i="17"/>
  <c r="BY54" i="17"/>
  <c r="CE94" i="17"/>
  <c r="CD94" i="17"/>
  <c r="CD105" i="17"/>
  <c r="CE105" i="17"/>
  <c r="CE294" i="17"/>
  <c r="CD294" i="17"/>
  <c r="CD155" i="17"/>
  <c r="CE155" i="17"/>
  <c r="CE44" i="17"/>
  <c r="CD44" i="17"/>
  <c r="BY44" i="17"/>
  <c r="CD175" i="17"/>
  <c r="CE175" i="17"/>
  <c r="CE221" i="17"/>
  <c r="CD221" i="17"/>
  <c r="CE47" i="17"/>
  <c r="CD47" i="17"/>
  <c r="BY47" i="17"/>
  <c r="CE256" i="17"/>
  <c r="CD256" i="17"/>
  <c r="CE178" i="17"/>
  <c r="CD178" i="17"/>
  <c r="CE286" i="17"/>
  <c r="CD286" i="17"/>
  <c r="CE115" i="17"/>
  <c r="CD115" i="17"/>
  <c r="CE63" i="17"/>
  <c r="CD63" i="17"/>
  <c r="BY63" i="17"/>
  <c r="CE198" i="17"/>
  <c r="CD198" i="17"/>
  <c r="CE96" i="17"/>
  <c r="CD96" i="17"/>
  <c r="CE135" i="17"/>
  <c r="CD135" i="17"/>
  <c r="CD197" i="17"/>
  <c r="CE197" i="17"/>
  <c r="CE98" i="17"/>
  <c r="CD98" i="17"/>
  <c r="CD281" i="17"/>
  <c r="CE281" i="17"/>
  <c r="CE236" i="17"/>
  <c r="CD236" i="17"/>
  <c r="CD128" i="17"/>
  <c r="CE128" i="17"/>
  <c r="CE124" i="17"/>
  <c r="CD124" i="17"/>
  <c r="CE284" i="17"/>
  <c r="CD284" i="17"/>
  <c r="CE125" i="17"/>
  <c r="CD125" i="17"/>
  <c r="CD50" i="17"/>
  <c r="CE50" i="17"/>
  <c r="BY50" i="17"/>
  <c r="CE207" i="17"/>
  <c r="CD207" i="17"/>
  <c r="CD158" i="17"/>
  <c r="CE158" i="17"/>
  <c r="CE209" i="17"/>
  <c r="CD209" i="17"/>
  <c r="CD202" i="17"/>
  <c r="CE202" i="17"/>
  <c r="CE299" i="17"/>
  <c r="CD299" i="17"/>
  <c r="CE258" i="17"/>
  <c r="CD258" i="17"/>
  <c r="CD168" i="17"/>
  <c r="CE168" i="17"/>
  <c r="CE287" i="17"/>
  <c r="CD287" i="17"/>
  <c r="CD296" i="17"/>
  <c r="CE296" i="17"/>
  <c r="CE264" i="17"/>
  <c r="CD264" i="17"/>
  <c r="CD184" i="17"/>
  <c r="CE184" i="17"/>
  <c r="CE57" i="17"/>
  <c r="CD57" i="17"/>
  <c r="BY57" i="17"/>
  <c r="CD241" i="17"/>
  <c r="CE241" i="17"/>
  <c r="CE142" i="17"/>
  <c r="CD142" i="17"/>
  <c r="CE179" i="17"/>
  <c r="CD179" i="17"/>
  <c r="CE159" i="17"/>
  <c r="CD159" i="17"/>
  <c r="CE181" i="17"/>
  <c r="CD181" i="17"/>
  <c r="CD99" i="17"/>
  <c r="CE99" i="17"/>
  <c r="CE297" i="17"/>
  <c r="CD297" i="17"/>
  <c r="CE164" i="17"/>
  <c r="CD164" i="17"/>
  <c r="CD200" i="17"/>
  <c r="CE200" i="17"/>
  <c r="CE166" i="17"/>
  <c r="CD166" i="17"/>
  <c r="CE204" i="17"/>
  <c r="CD204" i="17"/>
  <c r="CD230" i="17"/>
  <c r="CE230" i="17"/>
  <c r="CD161" i="17"/>
  <c r="CE161" i="17"/>
  <c r="CD220" i="17"/>
  <c r="CE220" i="17"/>
  <c r="CE217" i="17"/>
  <c r="CD217" i="17"/>
  <c r="CE298" i="17"/>
  <c r="CD298" i="17"/>
  <c r="CD78" i="17"/>
  <c r="CE78" i="17"/>
  <c r="CD269" i="17"/>
  <c r="CE269" i="17"/>
  <c r="CE196" i="17"/>
  <c r="CD196" i="17"/>
  <c r="CD62" i="17"/>
  <c r="BY62" i="17"/>
  <c r="CE62" i="17"/>
  <c r="CE144" i="17"/>
  <c r="CD144" i="17"/>
  <c r="CD109" i="17"/>
  <c r="CE109" i="17"/>
  <c r="CE130" i="17"/>
  <c r="CD130" i="17"/>
  <c r="CE153" i="17"/>
  <c r="CD153" i="17"/>
  <c r="CE118" i="17"/>
  <c r="CD118" i="17"/>
  <c r="CE293" i="17"/>
  <c r="CD293" i="17"/>
  <c r="CD171" i="17"/>
  <c r="CE171" i="17"/>
  <c r="CE275" i="17"/>
  <c r="CD275" i="17"/>
  <c r="CD35" i="17"/>
  <c r="CE35" i="17"/>
  <c r="BY35" i="17"/>
  <c r="CE157" i="17"/>
  <c r="CD157" i="17"/>
  <c r="CD254" i="17"/>
  <c r="CE254" i="17"/>
  <c r="CD143" i="17"/>
  <c r="CE143" i="17"/>
  <c r="CE263" i="17"/>
  <c r="CD263" i="17"/>
  <c r="CD136" i="17"/>
  <c r="CE136" i="17"/>
  <c r="CE185" i="17"/>
  <c r="CD185" i="17"/>
  <c r="BY40" i="17"/>
  <c r="CE40" i="17"/>
  <c r="CD40" i="17"/>
  <c r="CD113" i="17"/>
  <c r="CE113" i="17"/>
  <c r="CD173" i="17"/>
  <c r="CE173" i="17"/>
  <c r="CD246" i="17"/>
  <c r="CE246" i="17"/>
  <c r="CE291" i="17"/>
  <c r="CD291" i="17"/>
  <c r="CE132" i="17"/>
  <c r="CD132" i="17"/>
  <c r="CE239" i="17"/>
  <c r="CD239" i="17"/>
  <c r="CD36" i="17"/>
  <c r="CE36" i="17"/>
  <c r="BY36" i="17"/>
  <c r="CE252" i="17"/>
  <c r="CD252" i="17"/>
  <c r="CE42" i="17"/>
  <c r="BY42" i="17"/>
  <c r="CD42" i="17"/>
  <c r="CE261" i="17"/>
  <c r="CD261" i="17"/>
  <c r="CD218" i="17"/>
  <c r="CE218" i="17"/>
  <c r="CE89" i="17"/>
  <c r="CD89" i="17"/>
  <c r="CD64" i="17"/>
  <c r="BY64" i="17"/>
  <c r="CE64" i="17"/>
  <c r="CD127" i="17"/>
  <c r="CE127" i="17"/>
  <c r="CD76" i="17"/>
  <c r="CE76" i="17"/>
  <c r="CE102" i="17"/>
  <c r="CD102" i="17"/>
  <c r="CD199" i="17"/>
  <c r="CE199" i="17"/>
  <c r="CE273" i="17"/>
  <c r="CD273" i="17"/>
  <c r="CE212" i="17"/>
  <c r="CD212" i="17"/>
  <c r="CD156" i="17"/>
  <c r="CE156" i="17"/>
  <c r="CE86" i="17"/>
  <c r="CD86" i="17"/>
  <c r="CE145" i="17"/>
  <c r="CD145" i="17"/>
  <c r="CD146" i="17"/>
  <c r="CE146" i="17"/>
  <c r="CE245" i="17"/>
  <c r="CD245" i="17"/>
  <c r="CD70" i="17"/>
  <c r="BY70" i="17"/>
  <c r="CE70" i="17"/>
  <c r="CE152" i="17"/>
  <c r="CD152" i="17"/>
  <c r="CE280" i="17"/>
  <c r="CD280" i="17"/>
  <c r="CE119" i="17"/>
  <c r="CD119" i="17"/>
  <c r="CD114" i="17"/>
  <c r="CE114" i="17"/>
  <c r="CD260" i="17"/>
  <c r="CE260" i="17"/>
  <c r="CD139" i="17"/>
  <c r="CE139" i="17"/>
  <c r="CE219" i="17"/>
  <c r="CD219" i="17"/>
  <c r="CE213" i="17"/>
  <c r="CD213" i="17"/>
  <c r="CE231" i="17"/>
  <c r="CD231" i="17"/>
  <c r="CE268" i="17"/>
  <c r="CD268" i="17"/>
  <c r="CE93" i="17"/>
  <c r="CD93" i="17"/>
  <c r="CE103" i="17"/>
  <c r="CD103" i="17"/>
  <c r="CD191" i="17"/>
  <c r="CE191" i="17"/>
  <c r="CD215" i="17"/>
  <c r="CE215" i="17"/>
  <c r="CE288" i="17"/>
  <c r="CD288" i="17"/>
  <c r="CE243" i="17"/>
  <c r="CD243" i="17"/>
  <c r="CE77" i="17"/>
  <c r="CD77" i="17"/>
  <c r="CE123" i="17"/>
  <c r="CD123" i="17"/>
  <c r="CE140" i="17"/>
  <c r="CD140" i="17"/>
  <c r="BY51" i="17"/>
  <c r="CE51" i="17"/>
  <c r="CD51" i="17"/>
  <c r="CD81" i="17"/>
  <c r="CE81" i="17"/>
  <c r="CE257" i="17"/>
  <c r="CD257" i="17"/>
  <c r="CE183" i="17"/>
  <c r="CD183" i="17"/>
  <c r="CD154" i="17"/>
  <c r="CE154" i="17"/>
  <c r="BY34" i="17"/>
  <c r="CE34" i="17"/>
  <c r="CD34" i="17"/>
  <c r="CE69" i="17"/>
  <c r="BY69" i="17"/>
  <c r="CD69" i="17"/>
  <c r="CE253" i="17"/>
  <c r="CD253" i="17"/>
  <c r="CE227" i="17"/>
  <c r="CD227" i="17"/>
  <c r="CD203" i="17"/>
  <c r="CE203" i="17"/>
  <c r="BY66" i="17"/>
  <c r="CD66" i="17"/>
  <c r="CE66" i="17"/>
  <c r="CE82" i="17"/>
  <c r="CD82" i="17"/>
  <c r="CE223" i="17"/>
  <c r="CD223" i="17"/>
  <c r="CD238" i="17"/>
  <c r="CE238" i="17"/>
  <c r="CD122" i="17"/>
  <c r="CE122" i="17"/>
  <c r="CE192" i="17"/>
  <c r="CD192" i="17"/>
  <c r="CD290" i="17"/>
  <c r="CE290" i="17"/>
  <c r="CE101" i="17"/>
  <c r="CD101" i="17"/>
  <c r="CE141" i="17"/>
  <c r="CD141" i="17"/>
  <c r="CD53" i="17"/>
  <c r="BY53" i="17"/>
  <c r="CE53" i="17"/>
  <c r="CE95" i="17"/>
  <c r="CD95" i="17"/>
  <c r="CD169" i="17"/>
  <c r="CE169" i="17"/>
  <c r="CE177" i="17"/>
  <c r="CD177" i="17"/>
  <c r="CE106" i="17"/>
  <c r="CD106" i="17"/>
  <c r="CE274" i="17"/>
  <c r="CD274" i="17"/>
  <c r="CD162" i="17"/>
  <c r="CE162" i="17"/>
  <c r="CD265" i="17"/>
  <c r="CE265" i="17"/>
  <c r="CD58" i="17"/>
  <c r="BY58" i="17"/>
  <c r="CE58" i="17"/>
  <c r="CD211" i="17"/>
  <c r="CE211" i="17"/>
  <c r="CE84" i="17"/>
  <c r="CD84" i="17"/>
  <c r="CD262" i="17"/>
  <c r="CE262" i="17"/>
  <c r="CD100" i="17"/>
  <c r="CE100" i="17"/>
  <c r="CD266" i="17"/>
  <c r="CE266" i="17"/>
  <c r="BY60" i="17"/>
  <c r="CE60" i="17"/>
  <c r="CD60" i="17"/>
  <c r="CD91" i="17"/>
  <c r="CE91" i="17"/>
  <c r="CE283" i="17"/>
  <c r="CD283" i="17"/>
  <c r="CE189" i="17"/>
  <c r="CD189" i="17"/>
  <c r="CE229" i="17"/>
  <c r="CD229" i="17"/>
  <c r="CE137" i="17"/>
  <c r="CD137" i="17"/>
  <c r="CE259" i="17"/>
  <c r="CD259" i="17"/>
  <c r="BY61" i="17"/>
  <c r="CE61" i="17"/>
  <c r="CD61" i="17"/>
  <c r="CE68" i="17"/>
  <c r="BY68" i="17"/>
  <c r="CD68" i="17"/>
  <c r="CE75" i="17"/>
  <c r="CD75" i="17"/>
  <c r="CD117" i="17"/>
  <c r="CE117" i="17"/>
  <c r="CE255" i="17"/>
  <c r="CD255" i="17"/>
  <c r="BY41" i="17"/>
  <c r="CE41" i="17"/>
  <c r="CD41" i="17"/>
  <c r="CD111" i="17"/>
  <c r="CE111" i="17"/>
  <c r="CE228" i="17"/>
  <c r="CD228" i="17"/>
  <c r="CE131" i="17"/>
  <c r="CD131" i="17"/>
  <c r="CE248" i="17"/>
  <c r="CD248" i="17"/>
  <c r="CE187" i="17"/>
  <c r="CD187" i="17"/>
  <c r="CE46" i="17"/>
  <c r="BY46" i="17"/>
  <c r="CD46" i="17"/>
  <c r="CD234" i="17"/>
  <c r="CE234" i="17"/>
  <c r="CE79" i="17"/>
  <c r="CD79" i="17"/>
  <c r="CE80" i="17"/>
  <c r="CD80" i="17"/>
  <c r="CD226" i="17"/>
  <c r="CE226" i="17"/>
  <c r="BY45" i="17"/>
  <c r="CD45" i="17"/>
  <c r="CE45" i="17"/>
  <c r="CE251" i="17"/>
  <c r="CD251" i="17"/>
  <c r="CD112" i="17"/>
  <c r="CE112" i="17"/>
  <c r="CD149" i="17"/>
  <c r="CE149" i="17"/>
  <c r="CD195" i="17"/>
  <c r="CE195" i="17"/>
  <c r="BY39" i="17"/>
  <c r="CE39" i="17"/>
  <c r="CD39" i="17"/>
  <c r="CE56" i="17"/>
  <c r="CD56" i="17"/>
  <c r="BY56" i="17"/>
  <c r="CE250" i="17"/>
  <c r="CD250" i="17"/>
  <c r="CE74" i="17"/>
  <c r="CD74" i="17"/>
  <c r="BY74" i="17"/>
  <c r="CE205" i="17"/>
  <c r="CD205" i="17"/>
  <c r="CE65" i="17"/>
  <c r="CD65" i="17"/>
  <c r="BY65" i="17"/>
  <c r="CE289" i="17"/>
  <c r="CD289" i="17"/>
  <c r="CE88" i="17"/>
  <c r="CD88" i="17"/>
  <c r="CE237" i="17"/>
  <c r="CD237" i="17"/>
  <c r="CE222" i="17"/>
  <c r="CD222" i="17"/>
  <c r="CE104" i="17"/>
  <c r="CD104" i="17"/>
  <c r="CE282" i="17"/>
  <c r="CD282" i="17"/>
  <c r="CD278" i="17"/>
  <c r="CE278" i="17"/>
  <c r="CD170" i="17"/>
  <c r="CE170" i="17"/>
  <c r="CD134" i="17"/>
  <c r="CE134" i="17"/>
  <c r="CE214" i="17"/>
  <c r="CD214" i="17"/>
  <c r="BY67" i="17"/>
  <c r="CE67" i="17"/>
  <c r="CD67" i="17"/>
  <c r="CE235" i="17"/>
  <c r="CD235" i="17"/>
  <c r="CE138" i="17"/>
  <c r="CD138" i="17"/>
  <c r="CD267" i="17"/>
  <c r="CE267" i="17"/>
  <c r="CE172" i="17"/>
  <c r="CD172" i="17"/>
  <c r="CE188" i="17"/>
  <c r="CD188" i="17"/>
  <c r="CD194" i="17"/>
  <c r="CE194" i="17"/>
  <c r="CE90" i="17"/>
  <c r="CD90" i="17"/>
  <c r="CD232" i="17"/>
  <c r="CE232" i="17"/>
  <c r="CE285" i="17"/>
  <c r="CD285" i="17"/>
  <c r="CE244" i="17"/>
  <c r="CD244" i="17"/>
  <c r="CD270" i="17"/>
  <c r="CE270" i="17"/>
  <c r="CE116" i="17"/>
  <c r="CD116" i="17"/>
  <c r="CD242" i="17"/>
  <c r="CE242" i="17"/>
  <c r="CD292" i="17"/>
  <c r="CE292" i="17"/>
  <c r="CE201" i="17"/>
  <c r="CD201" i="17"/>
  <c r="CE87" i="17"/>
  <c r="CD87" i="17"/>
  <c r="CD150" i="17"/>
  <c r="CE150" i="17"/>
  <c r="CE190" i="17"/>
  <c r="CD190" i="17"/>
  <c r="CE277" i="17"/>
  <c r="CD277" i="17"/>
  <c r="CE249" i="17"/>
  <c r="CD249" i="17"/>
  <c r="CE108" i="17"/>
  <c r="CD108" i="17"/>
  <c r="CD85" i="17"/>
  <c r="CE85" i="17"/>
  <c r="CE225" i="17"/>
  <c r="CD225" i="17"/>
  <c r="CD97" i="17"/>
  <c r="CE97" i="17"/>
  <c r="CD121" i="17"/>
  <c r="CE121" i="17"/>
  <c r="CE43" i="17"/>
  <c r="CD43" i="17"/>
  <c r="BY43" i="17"/>
  <c r="CE148" i="17"/>
  <c r="CD148" i="17"/>
  <c r="BY38" i="17"/>
  <c r="CD38" i="17"/>
  <c r="CE38" i="17"/>
  <c r="CD240" i="17"/>
  <c r="CE240" i="17"/>
  <c r="BY52" i="17"/>
  <c r="CE52" i="17"/>
  <c r="CD52" i="17"/>
  <c r="CD49" i="17"/>
  <c r="BY49" i="17"/>
  <c r="CE49" i="17"/>
  <c r="CE176" i="17"/>
  <c r="CD176" i="17"/>
  <c r="CD180" i="17"/>
  <c r="CE180" i="17"/>
  <c r="CE208" i="17"/>
  <c r="CD208" i="17"/>
  <c r="CD233" i="17"/>
  <c r="CE233" i="17"/>
  <c r="CE92" i="17"/>
  <c r="CD92" i="17"/>
  <c r="BY37" i="17"/>
  <c r="CE37" i="17"/>
  <c r="CD37" i="17"/>
  <c r="CD55" i="17"/>
  <c r="BY55" i="17"/>
  <c r="CE55" i="17"/>
  <c r="CE210" i="17"/>
  <c r="CD210" i="17"/>
  <c r="CD151" i="17"/>
  <c r="CE151" i="17"/>
  <c r="CD206" i="17"/>
  <c r="CE206" i="17"/>
  <c r="BY73" i="17"/>
  <c r="CD73" i="17"/>
  <c r="CE73" i="17"/>
  <c r="CE129" i="17"/>
  <c r="CD129" i="17"/>
  <c r="BY71" i="17"/>
  <c r="CD71" i="17"/>
  <c r="CE71" i="17"/>
  <c r="CD147" i="17"/>
  <c r="CE147" i="17"/>
  <c r="CE160" i="17"/>
  <c r="CD160" i="17"/>
  <c r="CD247" i="17"/>
  <c r="CE247" i="17"/>
  <c r="CE107" i="17"/>
  <c r="CD107" i="17"/>
  <c r="CD120" i="17"/>
  <c r="CE120" i="17"/>
  <c r="CE174" i="17"/>
  <c r="CD174" i="17"/>
  <c r="CE167" i="17"/>
  <c r="CD167" i="17"/>
  <c r="CE295" i="17"/>
  <c r="CD295" i="17"/>
  <c r="CD126" i="17"/>
  <c r="CE126" i="17"/>
  <c r="CE272" i="17"/>
  <c r="CD272" i="17"/>
  <c r="CE193" i="17"/>
  <c r="CD193" i="17"/>
  <c r="CE163" i="17"/>
  <c r="CD163" i="17"/>
  <c r="CE165" i="17"/>
  <c r="CD165" i="17"/>
  <c r="CD72" i="17"/>
  <c r="BY72" i="17"/>
  <c r="CE72" i="17"/>
  <c r="CE271" i="17"/>
  <c r="CD271" i="17"/>
  <c r="CE110" i="17"/>
  <c r="CD110" i="17"/>
  <c r="CE48" i="17"/>
  <c r="CD48" i="17"/>
  <c r="BY48" i="17"/>
  <c r="CE83" i="17"/>
  <c r="CD83" i="17"/>
  <c r="CE224" i="17"/>
  <c r="CD224" i="17"/>
  <c r="CF90" i="8"/>
  <c r="CG42" i="8"/>
  <c r="BF39" i="18"/>
  <c r="BA39" i="18"/>
  <c r="BG39" i="18"/>
  <c r="BH84" i="18"/>
  <c r="BI40" i="18"/>
  <c r="CE42" i="8" l="1"/>
  <c r="CD42" i="8"/>
  <c r="BY42" i="8"/>
  <c r="CF91" i="8"/>
  <c r="BH85" i="18"/>
  <c r="BI42" i="18"/>
  <c r="BA40" i="18"/>
  <c r="BG40" i="18"/>
  <c r="BF40" i="18"/>
  <c r="CF96" i="8" l="1"/>
  <c r="BG42" i="18"/>
  <c r="BA42" i="18"/>
  <c r="BF42" i="18"/>
  <c r="BH90" i="18"/>
  <c r="CF97" i="8" l="1"/>
  <c r="CF102" i="8" s="1"/>
  <c r="CF108" i="8" s="1"/>
  <c r="CG249" i="8"/>
  <c r="CG285" i="8"/>
  <c r="CG137" i="8"/>
  <c r="BH91" i="18"/>
  <c r="BH96" i="18" s="1"/>
  <c r="BH97" i="18" s="1"/>
  <c r="BH102" i="18" s="1"/>
  <c r="BH108" i="18" s="1"/>
  <c r="BI272" i="18"/>
  <c r="BI70" i="18"/>
  <c r="BI47" i="18"/>
  <c r="BI243" i="18"/>
  <c r="BI234" i="18"/>
  <c r="BI248" i="18"/>
  <c r="BI149" i="18"/>
  <c r="BI87" i="18"/>
  <c r="BI114" i="18"/>
  <c r="BI86" i="18"/>
  <c r="BI95" i="18"/>
  <c r="BI281" i="18"/>
  <c r="BI266" i="18"/>
  <c r="BI175" i="18"/>
  <c r="BI134" i="18"/>
  <c r="BI169" i="18"/>
  <c r="BI285" i="18"/>
  <c r="BI108" i="18"/>
  <c r="BI229" i="18"/>
  <c r="BI113" i="18"/>
  <c r="BI216" i="18"/>
  <c r="BI103" i="18"/>
  <c r="BI94" i="18"/>
  <c r="BI218" i="18"/>
  <c r="BI295" i="18"/>
  <c r="BI184" i="18"/>
  <c r="BI241" i="18"/>
  <c r="BI131" i="18"/>
  <c r="BI162" i="18"/>
  <c r="BI271" i="18"/>
  <c r="BI224" i="18"/>
  <c r="BI264" i="18"/>
  <c r="BI133" i="18"/>
  <c r="BI132" i="18"/>
  <c r="BI46" i="18"/>
  <c r="BI152" i="18"/>
  <c r="BI227" i="18"/>
  <c r="BI98" i="18"/>
  <c r="BI225" i="18"/>
  <c r="BI161" i="18"/>
  <c r="BI194" i="18"/>
  <c r="BI255" i="18"/>
  <c r="BI79" i="18"/>
  <c r="BI262" i="18"/>
  <c r="BI253" i="18"/>
  <c r="BI139" i="18"/>
  <c r="BI72" i="18"/>
  <c r="BI67" i="18"/>
  <c r="BI56" i="18"/>
  <c r="BI201" i="18"/>
  <c r="BI71" i="18"/>
  <c r="BI164" i="18"/>
  <c r="BI146" i="18"/>
  <c r="BI283" i="18"/>
  <c r="BI209" i="18"/>
  <c r="BI144" i="18"/>
  <c r="BI157" i="18"/>
  <c r="BI63" i="18"/>
  <c r="BI217" i="18"/>
  <c r="BI270" i="18"/>
  <c r="BI88" i="18"/>
  <c r="BI269" i="18"/>
  <c r="BI102" i="18"/>
  <c r="BI57" i="18"/>
  <c r="BI268" i="18"/>
  <c r="BI43" i="18"/>
  <c r="BI126" i="18"/>
  <c r="BI263" i="18"/>
  <c r="BI142" i="18"/>
  <c r="BI287" i="18"/>
  <c r="BI85" i="18"/>
  <c r="BI195" i="18"/>
  <c r="BI174" i="18"/>
  <c r="BI215" i="18"/>
  <c r="BI51" i="18"/>
  <c r="BI153" i="18"/>
  <c r="BI294" i="18"/>
  <c r="BI179" i="18"/>
  <c r="BI143" i="18"/>
  <c r="BI245" i="18"/>
  <c r="BI54" i="18"/>
  <c r="BI110" i="18"/>
  <c r="BI65" i="18"/>
  <c r="CE285" i="8" l="1"/>
  <c r="CD285" i="8"/>
  <c r="CE249" i="8"/>
  <c r="CD249" i="8"/>
  <c r="CE137" i="8"/>
  <c r="CD137" i="8"/>
  <c r="CG273" i="8"/>
  <c r="CG37" i="8"/>
  <c r="CG138" i="8"/>
  <c r="CG120" i="8"/>
  <c r="CG83" i="8"/>
  <c r="CG41" i="8"/>
  <c r="CG221" i="8"/>
  <c r="CG216" i="8"/>
  <c r="CG63" i="8"/>
  <c r="CG68" i="8"/>
  <c r="CG108" i="8"/>
  <c r="CG127" i="8"/>
  <c r="CG151" i="8"/>
  <c r="CG104" i="8"/>
  <c r="CG39" i="8"/>
  <c r="CG92" i="8"/>
  <c r="CG279" i="8"/>
  <c r="CG64" i="8"/>
  <c r="CG264" i="8"/>
  <c r="CG51" i="8"/>
  <c r="CG209" i="8"/>
  <c r="CG232" i="8"/>
  <c r="CG248" i="8"/>
  <c r="CG251" i="8"/>
  <c r="CG148" i="8"/>
  <c r="CG125" i="8"/>
  <c r="CG222" i="8"/>
  <c r="CG84" i="8"/>
  <c r="CG241" i="8"/>
  <c r="CG254" i="8"/>
  <c r="CG297" i="8"/>
  <c r="CG194" i="8"/>
  <c r="CG246" i="8"/>
  <c r="CG180" i="8"/>
  <c r="CG144" i="8"/>
  <c r="CG174" i="8"/>
  <c r="CG276" i="8"/>
  <c r="CG191" i="8"/>
  <c r="CG60" i="8"/>
  <c r="CG262" i="8"/>
  <c r="CG128" i="8"/>
  <c r="CG234" i="8"/>
  <c r="CG166" i="8"/>
  <c r="CG162" i="8"/>
  <c r="CG260" i="8"/>
  <c r="CG160" i="8"/>
  <c r="CG58" i="8"/>
  <c r="CG65" i="8"/>
  <c r="CG250" i="8"/>
  <c r="CG72" i="8"/>
  <c r="CG47" i="8"/>
  <c r="CG243" i="8"/>
  <c r="CG71" i="8"/>
  <c r="CG79" i="8"/>
  <c r="CG187" i="8"/>
  <c r="CG87" i="8"/>
  <c r="CG210" i="8"/>
  <c r="CG200" i="8"/>
  <c r="CG86" i="8"/>
  <c r="CG168" i="8"/>
  <c r="CG226" i="8"/>
  <c r="CG270" i="8"/>
  <c r="CG98" i="8"/>
  <c r="CG217" i="8"/>
  <c r="CG114" i="8"/>
  <c r="CG207" i="8"/>
  <c r="CG155" i="8"/>
  <c r="CG54" i="8"/>
  <c r="CG229" i="8"/>
  <c r="CG106" i="8"/>
  <c r="CG43" i="8"/>
  <c r="CG237" i="8"/>
  <c r="CG66" i="8"/>
  <c r="CG212" i="8"/>
  <c r="CG159" i="8"/>
  <c r="CG56" i="8"/>
  <c r="CG146" i="8"/>
  <c r="CG97" i="8"/>
  <c r="CG258" i="8"/>
  <c r="CG157" i="8"/>
  <c r="CG219" i="8"/>
  <c r="CG220" i="8"/>
  <c r="CG102" i="8"/>
  <c r="CG75" i="8"/>
  <c r="CG115" i="8"/>
  <c r="CG288" i="8"/>
  <c r="CG85" i="8"/>
  <c r="CG189" i="8"/>
  <c r="CG119" i="8"/>
  <c r="CG231" i="8"/>
  <c r="CG213" i="8"/>
  <c r="CG175" i="8"/>
  <c r="CG272" i="8"/>
  <c r="CG278" i="8"/>
  <c r="CG50" i="8"/>
  <c r="CG49" i="8"/>
  <c r="CG110" i="8"/>
  <c r="CG59" i="8"/>
  <c r="CG193" i="8"/>
  <c r="CG178" i="8"/>
  <c r="CG103" i="8"/>
  <c r="CG215" i="8"/>
  <c r="CG57" i="8"/>
  <c r="CG105" i="8"/>
  <c r="CG90" i="8"/>
  <c r="CG95" i="8"/>
  <c r="CG186" i="8"/>
  <c r="CG141" i="8"/>
  <c r="CG275" i="8"/>
  <c r="CG293" i="8"/>
  <c r="CG198" i="8"/>
  <c r="CG290" i="8"/>
  <c r="CG239" i="8"/>
  <c r="CG171" i="8"/>
  <c r="CG169" i="8"/>
  <c r="CG153" i="8"/>
  <c r="CG195" i="8"/>
  <c r="CG62" i="8"/>
  <c r="CG55" i="8"/>
  <c r="CG149" i="8"/>
  <c r="CG91" i="8"/>
  <c r="CG266" i="8"/>
  <c r="CG182" i="8"/>
  <c r="CG179" i="8"/>
  <c r="CG274" i="8"/>
  <c r="CG211" i="8"/>
  <c r="CG136" i="8"/>
  <c r="CG202" i="8"/>
  <c r="CG147" i="8"/>
  <c r="CG145" i="8"/>
  <c r="CG96" i="8"/>
  <c r="CG257" i="8"/>
  <c r="CG53" i="8"/>
  <c r="CG112" i="8"/>
  <c r="CG129" i="8"/>
  <c r="CG44" i="8"/>
  <c r="CG116" i="8"/>
  <c r="CG124" i="8"/>
  <c r="CG283" i="8"/>
  <c r="CG67" i="8"/>
  <c r="CG247" i="8"/>
  <c r="CG291" i="8"/>
  <c r="CG265" i="8"/>
  <c r="CG143" i="8"/>
  <c r="CG192" i="8"/>
  <c r="CG117" i="8"/>
  <c r="CG113" i="8"/>
  <c r="CG252" i="8"/>
  <c r="CG199" i="8"/>
  <c r="CG233" i="8"/>
  <c r="CG69" i="8"/>
  <c r="CG242" i="8"/>
  <c r="CG203" i="8"/>
  <c r="CG253" i="8"/>
  <c r="CG152" i="8"/>
  <c r="CG82" i="8"/>
  <c r="CG245" i="8"/>
  <c r="CG121" i="8"/>
  <c r="CG181" i="8"/>
  <c r="CG256" i="8"/>
  <c r="CG122" i="8"/>
  <c r="CG214" i="8"/>
  <c r="CG184" i="8"/>
  <c r="CG81" i="8"/>
  <c r="CG142" i="8"/>
  <c r="CG156" i="8"/>
  <c r="CG223" i="8"/>
  <c r="CG190" i="8"/>
  <c r="CG238" i="8"/>
  <c r="CG131" i="8"/>
  <c r="CG170" i="8"/>
  <c r="CG99" i="8"/>
  <c r="CG130" i="8"/>
  <c r="CG196" i="8"/>
  <c r="CG286" i="8"/>
  <c r="CG111" i="8"/>
  <c r="CG197" i="8"/>
  <c r="CG240" i="8"/>
  <c r="CG133" i="8"/>
  <c r="CG73" i="8"/>
  <c r="CG188" i="8"/>
  <c r="CG109" i="8"/>
  <c r="CG282" i="8"/>
  <c r="CG296" i="8"/>
  <c r="CG167" i="8"/>
  <c r="CG277" i="8"/>
  <c r="CG183" i="8"/>
  <c r="CG52" i="8"/>
  <c r="CG206" i="8"/>
  <c r="CG205" i="8"/>
  <c r="CG294" i="8"/>
  <c r="CG176" i="8"/>
  <c r="CG236" i="8"/>
  <c r="CG281" i="8"/>
  <c r="CG280" i="8"/>
  <c r="CG268" i="8"/>
  <c r="CG201" i="8"/>
  <c r="CG100" i="8"/>
  <c r="CG227" i="8"/>
  <c r="CG284" i="8"/>
  <c r="CG126" i="8"/>
  <c r="CG89" i="8"/>
  <c r="CG154" i="8"/>
  <c r="CG101" i="8"/>
  <c r="CG118" i="8"/>
  <c r="CG45" i="8"/>
  <c r="CG255" i="8"/>
  <c r="CG218" i="8"/>
  <c r="CG48" i="8"/>
  <c r="CG259" i="8"/>
  <c r="CG292" i="8"/>
  <c r="CG139" i="8"/>
  <c r="CG80" i="8"/>
  <c r="CG94" i="8"/>
  <c r="CG158" i="8"/>
  <c r="CG299" i="8"/>
  <c r="CG161" i="8"/>
  <c r="CG78" i="8"/>
  <c r="CG271" i="8"/>
  <c r="CG150" i="8"/>
  <c r="CG93" i="8"/>
  <c r="CG177" i="8"/>
  <c r="CG107" i="8"/>
  <c r="CG164" i="8"/>
  <c r="CG261" i="8"/>
  <c r="CG88" i="8"/>
  <c r="CG134" i="8"/>
  <c r="CG287" i="8"/>
  <c r="CG135" i="8"/>
  <c r="CG235" i="8"/>
  <c r="CG208" i="8"/>
  <c r="CG46" i="8"/>
  <c r="CG173" i="8"/>
  <c r="CG172" i="8"/>
  <c r="CG74" i="8"/>
  <c r="CG123" i="8"/>
  <c r="CG230" i="8"/>
  <c r="CG204" i="8"/>
  <c r="CG225" i="8"/>
  <c r="CG267" i="8"/>
  <c r="CG132" i="8"/>
  <c r="CG140" i="8"/>
  <c r="CG61" i="8"/>
  <c r="CG76" i="8"/>
  <c r="CG295" i="8"/>
  <c r="CG263" i="8"/>
  <c r="CG224" i="8"/>
  <c r="CG70" i="8"/>
  <c r="CG77" i="8"/>
  <c r="CG298" i="8"/>
  <c r="CG163" i="8"/>
  <c r="CG269" i="8"/>
  <c r="CG228" i="8"/>
  <c r="CG244" i="8"/>
  <c r="CG289" i="8"/>
  <c r="CG165" i="8"/>
  <c r="CG185" i="8"/>
  <c r="BI260" i="18"/>
  <c r="BG153" i="18"/>
  <c r="BF153" i="18"/>
  <c r="BG131" i="18"/>
  <c r="BF131" i="18"/>
  <c r="BG217" i="18"/>
  <c r="BF217" i="18"/>
  <c r="BF95" i="18"/>
  <c r="BG95" i="18"/>
  <c r="BF255" i="18"/>
  <c r="BG255" i="18"/>
  <c r="BG295" i="18"/>
  <c r="BF295" i="18"/>
  <c r="BG270" i="18"/>
  <c r="BF270" i="18"/>
  <c r="BF281" i="18"/>
  <c r="BG281" i="18"/>
  <c r="BG79" i="18"/>
  <c r="BF79" i="18"/>
  <c r="BG215" i="18"/>
  <c r="BF215" i="18"/>
  <c r="BF86" i="18"/>
  <c r="BG86" i="18"/>
  <c r="BG157" i="18"/>
  <c r="BF157" i="18"/>
  <c r="BF114" i="18"/>
  <c r="BG114" i="18"/>
  <c r="BG144" i="18"/>
  <c r="BF144" i="18"/>
  <c r="BF218" i="18"/>
  <c r="BG218" i="18"/>
  <c r="BG85" i="18"/>
  <c r="BF85" i="18"/>
  <c r="BF94" i="18"/>
  <c r="BG94" i="18"/>
  <c r="BF283" i="18"/>
  <c r="BG283" i="18"/>
  <c r="BG248" i="18"/>
  <c r="BF248" i="18"/>
  <c r="BG227" i="18"/>
  <c r="BF227" i="18"/>
  <c r="BG263" i="18"/>
  <c r="BF263" i="18"/>
  <c r="BG113" i="18"/>
  <c r="BF113" i="18"/>
  <c r="BG126" i="18"/>
  <c r="BF126" i="18"/>
  <c r="BA46" i="18"/>
  <c r="BG46" i="18"/>
  <c r="BF46" i="18"/>
  <c r="BF110" i="18"/>
  <c r="BG110" i="18"/>
  <c r="BG132" i="18"/>
  <c r="BF132" i="18"/>
  <c r="BF54" i="18"/>
  <c r="BG54" i="18"/>
  <c r="BA54" i="18"/>
  <c r="BG285" i="18"/>
  <c r="BF285" i="18"/>
  <c r="BG245" i="18"/>
  <c r="BF245" i="18"/>
  <c r="BG264" i="18"/>
  <c r="BF264" i="18"/>
  <c r="BG143" i="18"/>
  <c r="BF143" i="18"/>
  <c r="BG102" i="18"/>
  <c r="BF102" i="18"/>
  <c r="BG72" i="18"/>
  <c r="BF72" i="18"/>
  <c r="BA72" i="18"/>
  <c r="BG224" i="18"/>
  <c r="BF224" i="18"/>
  <c r="BF134" i="18"/>
  <c r="BG134" i="18"/>
  <c r="BI226" i="18"/>
  <c r="BG262" i="18"/>
  <c r="BF262" i="18"/>
  <c r="BA51" i="18"/>
  <c r="BG51" i="18"/>
  <c r="BF51" i="18"/>
  <c r="BG241" i="18"/>
  <c r="BF241" i="18"/>
  <c r="BG63" i="18"/>
  <c r="BF63" i="18"/>
  <c r="BA63" i="18"/>
  <c r="BF184" i="18"/>
  <c r="BG184" i="18"/>
  <c r="BF174" i="18"/>
  <c r="BG174" i="18"/>
  <c r="BF194" i="18"/>
  <c r="BG194" i="18"/>
  <c r="BF195" i="18"/>
  <c r="BG195" i="18"/>
  <c r="BG161" i="18"/>
  <c r="BF161" i="18"/>
  <c r="BG87" i="18"/>
  <c r="BF87" i="18"/>
  <c r="BG209" i="18"/>
  <c r="BF209" i="18"/>
  <c r="BF149" i="18"/>
  <c r="BG149" i="18"/>
  <c r="BG103" i="18"/>
  <c r="BF103" i="18"/>
  <c r="BF142" i="18"/>
  <c r="BG142" i="18"/>
  <c r="BG216" i="18"/>
  <c r="BF216" i="18"/>
  <c r="BG164" i="18"/>
  <c r="BF164" i="18"/>
  <c r="BG243" i="18"/>
  <c r="BF243" i="18"/>
  <c r="BA71" i="18"/>
  <c r="BG71" i="18"/>
  <c r="BF71" i="18"/>
  <c r="BG47" i="18"/>
  <c r="BF47" i="18"/>
  <c r="BA47" i="18"/>
  <c r="BA43" i="18"/>
  <c r="BG43" i="18"/>
  <c r="BF43" i="18"/>
  <c r="BG108" i="18"/>
  <c r="BF108" i="18"/>
  <c r="BG268" i="18"/>
  <c r="BF268" i="18"/>
  <c r="BG133" i="18"/>
  <c r="BF133" i="18"/>
  <c r="BG57" i="18"/>
  <c r="BF57" i="18"/>
  <c r="BA57" i="18"/>
  <c r="BG169" i="18"/>
  <c r="BF169" i="18"/>
  <c r="BG179" i="18"/>
  <c r="BF179" i="18"/>
  <c r="BG269" i="18"/>
  <c r="BF269" i="18"/>
  <c r="BF139" i="18"/>
  <c r="BG139" i="18"/>
  <c r="BF271" i="18"/>
  <c r="BG271" i="18"/>
  <c r="BF175" i="18"/>
  <c r="BG175" i="18"/>
  <c r="BI228" i="18"/>
  <c r="BG225" i="18"/>
  <c r="BF225" i="18"/>
  <c r="BG287" i="18"/>
  <c r="BF287" i="18"/>
  <c r="BF98" i="18"/>
  <c r="BG98" i="18"/>
  <c r="BF146" i="18"/>
  <c r="BG146" i="18"/>
  <c r="BG234" i="18"/>
  <c r="BF234" i="18"/>
  <c r="BG152" i="18"/>
  <c r="BF152" i="18"/>
  <c r="BF65" i="18"/>
  <c r="BA65" i="18"/>
  <c r="BG65" i="18"/>
  <c r="BG229" i="18"/>
  <c r="BF229" i="18"/>
  <c r="BG201" i="18"/>
  <c r="BF201" i="18"/>
  <c r="BA70" i="18"/>
  <c r="BG70" i="18"/>
  <c r="BF70" i="18"/>
  <c r="BA56" i="18"/>
  <c r="BG56" i="18"/>
  <c r="BF56" i="18"/>
  <c r="BG272" i="18"/>
  <c r="BF272" i="18"/>
  <c r="BA67" i="18"/>
  <c r="BG67" i="18"/>
  <c r="BF67" i="18"/>
  <c r="BG260" i="18"/>
  <c r="BF260" i="18"/>
  <c r="BG294" i="18"/>
  <c r="BF294" i="18"/>
  <c r="BG88" i="18"/>
  <c r="BF88" i="18"/>
  <c r="BG253" i="18"/>
  <c r="BF253" i="18"/>
  <c r="BG162" i="18"/>
  <c r="BF162" i="18"/>
  <c r="BF266" i="18"/>
  <c r="BG266" i="18"/>
  <c r="BI165" i="18"/>
  <c r="BI49" i="18"/>
  <c r="BI168" i="18"/>
  <c r="BI158" i="18"/>
  <c r="BI148" i="18"/>
  <c r="BI84" i="18"/>
  <c r="BI230" i="18"/>
  <c r="BI205" i="18"/>
  <c r="BI197" i="18"/>
  <c r="BI297" i="18"/>
  <c r="BI198" i="18"/>
  <c r="BI296" i="18"/>
  <c r="BI41" i="18"/>
  <c r="BI247" i="18"/>
  <c r="BI242" i="18"/>
  <c r="BI141" i="18"/>
  <c r="BI128" i="18"/>
  <c r="BI292" i="18"/>
  <c r="BI100" i="18"/>
  <c r="BI73" i="18"/>
  <c r="BI52" i="18"/>
  <c r="BI48" i="18"/>
  <c r="BI237" i="18"/>
  <c r="BI257" i="18"/>
  <c r="BI258" i="18"/>
  <c r="BI280" i="18"/>
  <c r="BI173" i="18"/>
  <c r="BI199" i="18"/>
  <c r="BI122" i="18"/>
  <c r="BI238" i="18"/>
  <c r="BI101" i="18"/>
  <c r="BI276" i="18"/>
  <c r="BI231" i="18"/>
  <c r="BI109" i="18"/>
  <c r="BI240" i="18"/>
  <c r="BI288" i="18"/>
  <c r="BI279" i="18"/>
  <c r="BI298" i="18"/>
  <c r="BI66" i="18"/>
  <c r="BI59" i="18"/>
  <c r="BI200" i="18"/>
  <c r="BI293" i="18"/>
  <c r="BI274" i="18"/>
  <c r="BI118" i="18"/>
  <c r="BI282" i="18"/>
  <c r="BI181" i="18"/>
  <c r="BI64" i="18"/>
  <c r="BI77" i="18"/>
  <c r="BI111" i="18"/>
  <c r="BI212" i="18"/>
  <c r="BI196" i="18"/>
  <c r="BI213" i="18"/>
  <c r="BI185" i="18"/>
  <c r="BI121" i="18"/>
  <c r="BI190" i="18"/>
  <c r="BI246" i="18"/>
  <c r="BI117" i="18"/>
  <c r="BI138" i="18"/>
  <c r="BI99" i="18"/>
  <c r="BI189" i="18"/>
  <c r="BI289" i="18"/>
  <c r="BI254" i="18"/>
  <c r="BI62" i="18"/>
  <c r="BI275" i="18"/>
  <c r="BI106" i="18"/>
  <c r="BI278" i="18"/>
  <c r="BI135" i="18"/>
  <c r="BI261" i="18"/>
  <c r="BI180" i="18"/>
  <c r="BI163" i="18"/>
  <c r="BI150" i="18"/>
  <c r="BI170" i="18"/>
  <c r="BI252" i="18"/>
  <c r="BI137" i="18"/>
  <c r="BI130" i="18"/>
  <c r="BI219" i="18"/>
  <c r="BI90" i="18"/>
  <c r="BI45" i="18"/>
  <c r="BI156" i="18"/>
  <c r="BI91" i="18"/>
  <c r="BI127" i="18"/>
  <c r="BI186" i="18"/>
  <c r="BI220" i="18"/>
  <c r="BI55" i="18"/>
  <c r="BI233" i="18"/>
  <c r="BI192" i="18"/>
  <c r="BI211" i="18"/>
  <c r="BI208" i="18"/>
  <c r="BI232" i="18"/>
  <c r="BI80" i="18"/>
  <c r="BI188" i="18"/>
  <c r="BI251" i="18"/>
  <c r="BI221" i="18"/>
  <c r="BI68" i="18"/>
  <c r="BI61" i="18"/>
  <c r="BI256" i="18"/>
  <c r="BI69" i="18"/>
  <c r="BI259" i="18"/>
  <c r="BI171" i="18"/>
  <c r="BI160" i="18"/>
  <c r="BI50" i="18"/>
  <c r="BI136" i="18"/>
  <c r="BI166" i="18"/>
  <c r="BI177" i="18"/>
  <c r="BI105" i="18"/>
  <c r="BI76" i="18"/>
  <c r="BI193" i="18"/>
  <c r="BI93" i="18"/>
  <c r="BI97" i="18"/>
  <c r="BI236" i="18"/>
  <c r="BI115" i="18"/>
  <c r="BI244" i="18"/>
  <c r="BI222" i="18"/>
  <c r="BI92" i="18"/>
  <c r="BI284" i="18"/>
  <c r="BI155" i="18"/>
  <c r="BI44" i="18"/>
  <c r="BI265" i="18"/>
  <c r="BI286" i="18"/>
  <c r="BI82" i="18"/>
  <c r="BI277" i="18"/>
  <c r="BI273" i="18"/>
  <c r="BI119" i="18"/>
  <c r="BI78" i="18"/>
  <c r="BI267" i="18"/>
  <c r="BI96" i="18"/>
  <c r="BI107" i="18"/>
  <c r="BI204" i="18"/>
  <c r="BI235" i="18"/>
  <c r="BI89" i="18"/>
  <c r="BI167" i="18"/>
  <c r="BI176" i="18"/>
  <c r="BI129" i="18"/>
  <c r="BI145" i="18"/>
  <c r="BI182" i="18"/>
  <c r="BI112" i="18"/>
  <c r="BI125" i="18"/>
  <c r="BI239" i="18"/>
  <c r="BI178" i="18"/>
  <c r="BI206" i="18"/>
  <c r="BI53" i="18"/>
  <c r="BI249" i="18"/>
  <c r="BI203" i="18"/>
  <c r="BI83" i="18"/>
  <c r="BI116" i="18"/>
  <c r="BI290" i="18"/>
  <c r="BI299" i="18"/>
  <c r="BI172" i="18"/>
  <c r="BI120" i="18"/>
  <c r="BI250" i="18"/>
  <c r="BI154" i="18"/>
  <c r="BI159" i="18"/>
  <c r="BI210" i="18"/>
  <c r="BI207" i="18"/>
  <c r="BI223" i="18"/>
  <c r="BI202" i="18"/>
  <c r="BI81" i="18"/>
  <c r="BI104" i="18"/>
  <c r="BI60" i="18"/>
  <c r="BI123" i="18"/>
  <c r="BI191" i="18"/>
  <c r="BI291" i="18"/>
  <c r="BI58" i="18"/>
  <c r="BI75" i="18"/>
  <c r="BI147" i="18"/>
  <c r="BI140" i="18"/>
  <c r="BI214" i="18"/>
  <c r="BI124" i="18"/>
  <c r="BI183" i="18"/>
  <c r="BI151" i="18"/>
  <c r="BI74" i="18"/>
  <c r="BI187" i="18"/>
  <c r="CE89" i="8" l="1"/>
  <c r="CD89" i="8"/>
  <c r="CD124" i="8"/>
  <c r="CE124" i="8"/>
  <c r="CD212" i="8"/>
  <c r="CE212" i="8"/>
  <c r="CD200" i="8"/>
  <c r="CE200" i="8"/>
  <c r="CE173" i="8"/>
  <c r="CD173" i="8"/>
  <c r="CE238" i="8"/>
  <c r="CD238" i="8"/>
  <c r="CE90" i="8"/>
  <c r="CD90" i="8"/>
  <c r="CD128" i="8"/>
  <c r="CE128" i="8"/>
  <c r="CE299" i="8"/>
  <c r="CD299" i="8"/>
  <c r="CE190" i="8"/>
  <c r="CD190" i="8"/>
  <c r="CD149" i="8"/>
  <c r="CE149" i="8"/>
  <c r="CD262" i="8"/>
  <c r="CE262" i="8"/>
  <c r="CD158" i="8"/>
  <c r="CE158" i="8"/>
  <c r="BY69" i="8"/>
  <c r="CD69" i="8"/>
  <c r="CE69" i="8"/>
  <c r="CE85" i="8"/>
  <c r="CD85" i="8"/>
  <c r="CE60" i="8"/>
  <c r="CD60" i="8"/>
  <c r="BY60" i="8"/>
  <c r="CE235" i="8"/>
  <c r="CD235" i="8"/>
  <c r="CE156" i="8"/>
  <c r="CD156" i="8"/>
  <c r="CE215" i="8"/>
  <c r="CD215" i="8"/>
  <c r="CE191" i="8"/>
  <c r="CD191" i="8"/>
  <c r="CE135" i="8"/>
  <c r="CD135" i="8"/>
  <c r="CE142" i="8"/>
  <c r="CD142" i="8"/>
  <c r="CE103" i="8"/>
  <c r="CD103" i="8"/>
  <c r="CE276" i="8"/>
  <c r="CD276" i="8"/>
  <c r="CD76" i="8"/>
  <c r="CE76" i="8"/>
  <c r="CE73" i="8"/>
  <c r="BY73" i="8"/>
  <c r="CD73" i="8"/>
  <c r="CE153" i="8"/>
  <c r="CD153" i="8"/>
  <c r="CE243" i="8"/>
  <c r="CD243" i="8"/>
  <c r="BY61" i="8"/>
  <c r="CE61" i="8"/>
  <c r="CD61" i="8"/>
  <c r="CE133" i="8"/>
  <c r="CD133" i="8"/>
  <c r="CE169" i="8"/>
  <c r="CD169" i="8"/>
  <c r="CE155" i="8"/>
  <c r="CD155" i="8"/>
  <c r="CE144" i="8"/>
  <c r="CD144" i="8"/>
  <c r="CE264" i="8"/>
  <c r="CD264" i="8"/>
  <c r="CE138" i="8"/>
  <c r="CD138" i="8"/>
  <c r="CE140" i="8"/>
  <c r="CD140" i="8"/>
  <c r="CE88" i="8"/>
  <c r="CD88" i="8"/>
  <c r="CE259" i="8"/>
  <c r="CD259" i="8"/>
  <c r="CD281" i="8"/>
  <c r="CE281" i="8"/>
  <c r="CE240" i="8"/>
  <c r="CD240" i="8"/>
  <c r="CE214" i="8"/>
  <c r="CD214" i="8"/>
  <c r="CE117" i="8"/>
  <c r="CD117" i="8"/>
  <c r="CE145" i="8"/>
  <c r="CD145" i="8"/>
  <c r="CE171" i="8"/>
  <c r="CD171" i="8"/>
  <c r="CE59" i="8"/>
  <c r="CD59" i="8"/>
  <c r="BY59" i="8"/>
  <c r="CE220" i="8"/>
  <c r="CD220" i="8"/>
  <c r="CE207" i="8"/>
  <c r="CD207" i="8"/>
  <c r="CE72" i="8"/>
  <c r="CD72" i="8"/>
  <c r="BY72" i="8"/>
  <c r="CD180" i="8"/>
  <c r="CE180" i="8"/>
  <c r="CD64" i="8"/>
  <c r="BY64" i="8"/>
  <c r="CE64" i="8"/>
  <c r="CE37" i="8"/>
  <c r="CD37" i="8"/>
  <c r="BY37" i="8"/>
  <c r="CD185" i="8"/>
  <c r="CE185" i="8"/>
  <c r="CE132" i="8"/>
  <c r="CD132" i="8"/>
  <c r="CE261" i="8"/>
  <c r="CD261" i="8"/>
  <c r="CD48" i="8"/>
  <c r="CE48" i="8"/>
  <c r="BY48" i="8"/>
  <c r="CE236" i="8"/>
  <c r="CD236" i="8"/>
  <c r="CE197" i="8"/>
  <c r="CD197" i="8"/>
  <c r="CD122" i="8"/>
  <c r="CE122" i="8"/>
  <c r="CE192" i="8"/>
  <c r="CD192" i="8"/>
  <c r="CE147" i="8"/>
  <c r="CD147" i="8"/>
  <c r="CE239" i="8"/>
  <c r="CD239" i="8"/>
  <c r="CD110" i="8"/>
  <c r="CE110" i="8"/>
  <c r="CE219" i="8"/>
  <c r="CD219" i="8"/>
  <c r="CE114" i="8"/>
  <c r="CD114" i="8"/>
  <c r="CE250" i="8"/>
  <c r="CD250" i="8"/>
  <c r="CE246" i="8"/>
  <c r="CD246" i="8"/>
  <c r="CD279" i="8"/>
  <c r="CE279" i="8"/>
  <c r="CE273" i="8"/>
  <c r="CD273" i="8"/>
  <c r="CE172" i="8"/>
  <c r="CD172" i="8"/>
  <c r="CE131" i="8"/>
  <c r="CD131" i="8"/>
  <c r="CD95" i="8"/>
  <c r="CE95" i="8"/>
  <c r="CE125" i="8"/>
  <c r="CD125" i="8"/>
  <c r="CE161" i="8"/>
  <c r="CD161" i="8"/>
  <c r="CE203" i="8"/>
  <c r="CD203" i="8"/>
  <c r="CD119" i="8"/>
  <c r="CE119" i="8"/>
  <c r="CD63" i="8"/>
  <c r="CE63" i="8"/>
  <c r="BY63" i="8"/>
  <c r="CD284" i="8"/>
  <c r="CE284" i="8"/>
  <c r="CD44" i="8"/>
  <c r="CE44" i="8"/>
  <c r="BY44" i="8"/>
  <c r="CE237" i="8"/>
  <c r="CD237" i="8"/>
  <c r="CE87" i="8"/>
  <c r="CD87" i="8"/>
  <c r="CE227" i="8"/>
  <c r="CD227" i="8"/>
  <c r="CE129" i="8"/>
  <c r="CD129" i="8"/>
  <c r="CE187" i="8"/>
  <c r="CD187" i="8"/>
  <c r="CD263" i="8"/>
  <c r="CE263" i="8"/>
  <c r="CE109" i="8"/>
  <c r="CD109" i="8"/>
  <c r="BY62" i="8"/>
  <c r="CD62" i="8"/>
  <c r="CE62" i="8"/>
  <c r="CD79" i="8"/>
  <c r="CE79" i="8"/>
  <c r="CE295" i="8"/>
  <c r="CD295" i="8"/>
  <c r="CE188" i="8"/>
  <c r="CD188" i="8"/>
  <c r="CE195" i="8"/>
  <c r="CD195" i="8"/>
  <c r="BY71" i="8"/>
  <c r="CE71" i="8"/>
  <c r="CD71" i="8"/>
  <c r="CE287" i="8"/>
  <c r="CD287" i="8"/>
  <c r="CE257" i="8"/>
  <c r="CD257" i="8"/>
  <c r="BY54" i="8"/>
  <c r="CE54" i="8"/>
  <c r="CD54" i="8"/>
  <c r="CE120" i="8"/>
  <c r="CD120" i="8"/>
  <c r="CD280" i="8"/>
  <c r="CE280" i="8"/>
  <c r="CD96" i="8"/>
  <c r="CE96" i="8"/>
  <c r="CD47" i="8"/>
  <c r="CE47" i="8"/>
  <c r="BY47" i="8"/>
  <c r="CE164" i="8"/>
  <c r="CD164" i="8"/>
  <c r="CE111" i="8"/>
  <c r="CD111" i="8"/>
  <c r="CD202" i="8"/>
  <c r="CE202" i="8"/>
  <c r="CE157" i="8"/>
  <c r="CD157" i="8"/>
  <c r="BY65" i="8"/>
  <c r="CE65" i="8"/>
  <c r="CD65" i="8"/>
  <c r="CD255" i="8"/>
  <c r="CE255" i="8"/>
  <c r="CE181" i="8"/>
  <c r="CD181" i="8"/>
  <c r="CE198" i="8"/>
  <c r="CD198" i="8"/>
  <c r="CD98" i="8"/>
  <c r="CE98" i="8"/>
  <c r="CE39" i="8"/>
  <c r="BY39" i="8"/>
  <c r="CD39" i="8"/>
  <c r="CE204" i="8"/>
  <c r="CD204" i="8"/>
  <c r="CE205" i="8"/>
  <c r="CD205" i="8"/>
  <c r="CD291" i="8"/>
  <c r="CE291" i="8"/>
  <c r="CD278" i="8"/>
  <c r="CE278" i="8"/>
  <c r="CE160" i="8"/>
  <c r="CD160" i="8"/>
  <c r="CD228" i="8"/>
  <c r="CE228" i="8"/>
  <c r="CD230" i="8"/>
  <c r="CE230" i="8"/>
  <c r="CE93" i="8"/>
  <c r="CD93" i="8"/>
  <c r="CE118" i="8"/>
  <c r="CD118" i="8"/>
  <c r="CD206" i="8"/>
  <c r="CE206" i="8"/>
  <c r="CD130" i="8"/>
  <c r="CE130" i="8"/>
  <c r="CE245" i="8"/>
  <c r="CD245" i="8"/>
  <c r="CE247" i="8"/>
  <c r="CD247" i="8"/>
  <c r="CE274" i="8"/>
  <c r="CD274" i="8"/>
  <c r="CD275" i="8"/>
  <c r="CE275" i="8"/>
  <c r="CE272" i="8"/>
  <c r="CD272" i="8"/>
  <c r="CD146" i="8"/>
  <c r="CE146" i="8"/>
  <c r="CE226" i="8"/>
  <c r="CD226" i="8"/>
  <c r="CE260" i="8"/>
  <c r="CD260" i="8"/>
  <c r="CE241" i="8"/>
  <c r="CD241" i="8"/>
  <c r="CE151" i="8"/>
  <c r="CD151" i="8"/>
  <c r="CE298" i="8"/>
  <c r="CD298" i="8"/>
  <c r="CE277" i="8"/>
  <c r="CD277" i="8"/>
  <c r="CD266" i="8"/>
  <c r="CE266" i="8"/>
  <c r="CE68" i="8"/>
  <c r="CD68" i="8"/>
  <c r="BY68" i="8"/>
  <c r="CE126" i="8"/>
  <c r="CD126" i="8"/>
  <c r="CE116" i="8"/>
  <c r="CD116" i="8"/>
  <c r="CD66" i="8"/>
  <c r="BY66" i="8"/>
  <c r="CE66" i="8"/>
  <c r="CD148" i="8"/>
  <c r="CE148" i="8"/>
  <c r="CE46" i="8"/>
  <c r="CD46" i="8"/>
  <c r="BY46" i="8"/>
  <c r="CD242" i="8"/>
  <c r="CE242" i="8"/>
  <c r="CE189" i="8"/>
  <c r="CD189" i="8"/>
  <c r="CE251" i="8"/>
  <c r="CD251" i="8"/>
  <c r="CE224" i="8"/>
  <c r="CD224" i="8"/>
  <c r="CE282" i="8"/>
  <c r="CD282" i="8"/>
  <c r="CE57" i="8"/>
  <c r="CD57" i="8"/>
  <c r="BY57" i="8"/>
  <c r="CD248" i="8"/>
  <c r="CE248" i="8"/>
  <c r="CE94" i="8"/>
  <c r="CD94" i="8"/>
  <c r="CE233" i="8"/>
  <c r="CD233" i="8"/>
  <c r="CD288" i="8"/>
  <c r="CE288" i="8"/>
  <c r="CE232" i="8"/>
  <c r="CD232" i="8"/>
  <c r="CE80" i="8"/>
  <c r="CD80" i="8"/>
  <c r="CE199" i="8"/>
  <c r="CD199" i="8"/>
  <c r="CE115" i="8"/>
  <c r="CD115" i="8"/>
  <c r="CD209" i="8"/>
  <c r="CE209" i="8"/>
  <c r="CD139" i="8"/>
  <c r="CE139" i="8"/>
  <c r="CE81" i="8"/>
  <c r="CD81" i="8"/>
  <c r="CD178" i="8"/>
  <c r="CE178" i="8"/>
  <c r="CE51" i="8"/>
  <c r="CD51" i="8"/>
  <c r="BY51" i="8"/>
  <c r="CE292" i="8"/>
  <c r="CD292" i="8"/>
  <c r="CE113" i="8"/>
  <c r="CD113" i="8"/>
  <c r="CE102" i="8"/>
  <c r="CD102" i="8"/>
  <c r="CD267" i="8"/>
  <c r="CE267" i="8"/>
  <c r="CD176" i="8"/>
  <c r="CE176" i="8"/>
  <c r="CD143" i="8"/>
  <c r="CE143" i="8"/>
  <c r="BY49" i="8"/>
  <c r="CD49" i="8"/>
  <c r="CE49" i="8"/>
  <c r="CD194" i="8"/>
  <c r="CE194" i="8"/>
  <c r="CE289" i="8"/>
  <c r="CD289" i="8"/>
  <c r="CE107" i="8"/>
  <c r="CD107" i="8"/>
  <c r="CD286" i="8"/>
  <c r="CE286" i="8"/>
  <c r="CE136" i="8"/>
  <c r="CD136" i="8"/>
  <c r="CE258" i="8"/>
  <c r="CD258" i="8"/>
  <c r="CE58" i="8"/>
  <c r="BY58" i="8"/>
  <c r="CD58" i="8"/>
  <c r="CE177" i="8"/>
  <c r="CD177" i="8"/>
  <c r="CD196" i="8"/>
  <c r="CE196" i="8"/>
  <c r="CD211" i="8"/>
  <c r="CE211" i="8"/>
  <c r="CE97" i="8"/>
  <c r="CD97" i="8"/>
  <c r="CE104" i="8"/>
  <c r="CD104" i="8"/>
  <c r="CD269" i="8"/>
  <c r="CE269" i="8"/>
  <c r="CE123" i="8"/>
  <c r="CD123" i="8"/>
  <c r="CE150" i="8"/>
  <c r="CD150" i="8"/>
  <c r="CD101" i="8"/>
  <c r="CE101" i="8"/>
  <c r="BY52" i="8"/>
  <c r="CE52" i="8"/>
  <c r="CD52" i="8"/>
  <c r="CD99" i="8"/>
  <c r="CE99" i="8"/>
  <c r="CE82" i="8"/>
  <c r="CD82" i="8"/>
  <c r="CD67" i="8"/>
  <c r="CE67" i="8"/>
  <c r="BY67" i="8"/>
  <c r="CE179" i="8"/>
  <c r="CD179" i="8"/>
  <c r="CE141" i="8"/>
  <c r="CD141" i="8"/>
  <c r="CE175" i="8"/>
  <c r="CD175" i="8"/>
  <c r="BY56" i="8"/>
  <c r="CD56" i="8"/>
  <c r="CE56" i="8"/>
  <c r="CE168" i="8"/>
  <c r="CD168" i="8"/>
  <c r="CE162" i="8"/>
  <c r="CD162" i="8"/>
  <c r="CD84" i="8"/>
  <c r="CE84" i="8"/>
  <c r="CE127" i="8"/>
  <c r="CD127" i="8"/>
  <c r="CD78" i="8"/>
  <c r="CE78" i="8"/>
  <c r="CE253" i="8"/>
  <c r="CD253" i="8"/>
  <c r="CD231" i="8"/>
  <c r="CE231" i="8"/>
  <c r="CE234" i="8"/>
  <c r="CD234" i="8"/>
  <c r="CD77" i="8"/>
  <c r="CE77" i="8"/>
  <c r="CD167" i="8"/>
  <c r="CE167" i="8"/>
  <c r="CD91" i="8"/>
  <c r="CE91" i="8"/>
  <c r="CE210" i="8"/>
  <c r="CD210" i="8"/>
  <c r="CD70" i="8"/>
  <c r="CE70" i="8"/>
  <c r="BY70" i="8"/>
  <c r="CE296" i="8"/>
  <c r="CD296" i="8"/>
  <c r="CE105" i="8"/>
  <c r="CD105" i="8"/>
  <c r="CD216" i="8"/>
  <c r="CE216" i="8"/>
  <c r="CE208" i="8"/>
  <c r="CD208" i="8"/>
  <c r="CD223" i="8"/>
  <c r="CE223" i="8"/>
  <c r="CE55" i="8"/>
  <c r="CD55" i="8"/>
  <c r="BY55" i="8"/>
  <c r="BY43" i="8"/>
  <c r="CE43" i="8"/>
  <c r="CD43" i="8"/>
  <c r="CE221" i="8"/>
  <c r="CD221" i="8"/>
  <c r="CE100" i="8"/>
  <c r="CD100" i="8"/>
  <c r="CE112" i="8"/>
  <c r="CD112" i="8"/>
  <c r="CE106" i="8"/>
  <c r="CD106" i="8"/>
  <c r="CE41" i="8"/>
  <c r="BY41" i="8"/>
  <c r="CD41" i="8"/>
  <c r="CE201" i="8"/>
  <c r="CD201" i="8"/>
  <c r="CD53" i="8"/>
  <c r="CE53" i="8"/>
  <c r="BY53" i="8"/>
  <c r="CE229" i="8"/>
  <c r="CD229" i="8"/>
  <c r="CD83" i="8"/>
  <c r="CE83" i="8"/>
  <c r="CE268" i="8"/>
  <c r="CD268" i="8"/>
  <c r="CE252" i="8"/>
  <c r="CD252" i="8"/>
  <c r="CE75" i="8"/>
  <c r="CD75" i="8"/>
  <c r="CE174" i="8"/>
  <c r="CD174" i="8"/>
  <c r="CD134" i="8"/>
  <c r="CE134" i="8"/>
  <c r="CE184" i="8"/>
  <c r="CD184" i="8"/>
  <c r="CE193" i="8"/>
  <c r="CD193" i="8"/>
  <c r="CE165" i="8"/>
  <c r="CD165" i="8"/>
  <c r="CD218" i="8"/>
  <c r="CE218" i="8"/>
  <c r="CD256" i="8"/>
  <c r="CE256" i="8"/>
  <c r="CD290" i="8"/>
  <c r="CE290" i="8"/>
  <c r="CE217" i="8"/>
  <c r="CD217" i="8"/>
  <c r="CE92" i="8"/>
  <c r="CD92" i="8"/>
  <c r="CE225" i="8"/>
  <c r="CD225" i="8"/>
  <c r="CE294" i="8"/>
  <c r="CD294" i="8"/>
  <c r="CE265" i="8"/>
  <c r="CD265" i="8"/>
  <c r="CD50" i="8"/>
  <c r="CE50" i="8"/>
  <c r="BY50" i="8"/>
  <c r="CE297" i="8"/>
  <c r="CD297" i="8"/>
  <c r="CD244" i="8"/>
  <c r="CE244" i="8"/>
  <c r="CD45" i="8"/>
  <c r="BY45" i="8"/>
  <c r="CE45" i="8"/>
  <c r="CE121" i="8"/>
  <c r="CD121" i="8"/>
  <c r="CE293" i="8"/>
  <c r="CD293" i="8"/>
  <c r="CE270" i="8"/>
  <c r="CD270" i="8"/>
  <c r="CD254" i="8"/>
  <c r="CE254" i="8"/>
  <c r="CE163" i="8"/>
  <c r="CD163" i="8"/>
  <c r="CE74" i="8"/>
  <c r="CD74" i="8"/>
  <c r="BY74" i="8"/>
  <c r="CD271" i="8"/>
  <c r="CE271" i="8"/>
  <c r="CE154" i="8"/>
  <c r="CD154" i="8"/>
  <c r="CD183" i="8"/>
  <c r="CE183" i="8"/>
  <c r="CD170" i="8"/>
  <c r="CE170" i="8"/>
  <c r="CD152" i="8"/>
  <c r="CE152" i="8"/>
  <c r="CE283" i="8"/>
  <c r="CD283" i="8"/>
  <c r="CD182" i="8"/>
  <c r="CE182" i="8"/>
  <c r="CE186" i="8"/>
  <c r="CD186" i="8"/>
  <c r="CE213" i="8"/>
  <c r="CD213" i="8"/>
  <c r="CE159" i="8"/>
  <c r="CD159" i="8"/>
  <c r="CE86" i="8"/>
  <c r="CD86" i="8"/>
  <c r="CE166" i="8"/>
  <c r="CD166" i="8"/>
  <c r="CE222" i="8"/>
  <c r="CD222" i="8"/>
  <c r="CE108" i="8"/>
  <c r="CD108" i="8"/>
  <c r="BG210" i="18"/>
  <c r="BF210" i="18"/>
  <c r="BG105" i="18"/>
  <c r="BF105" i="18"/>
  <c r="BG117" i="18"/>
  <c r="BF117" i="18"/>
  <c r="BG197" i="18"/>
  <c r="BF197" i="18"/>
  <c r="BG124" i="18"/>
  <c r="BF124" i="18"/>
  <c r="BG82" i="18"/>
  <c r="BF82" i="18"/>
  <c r="BF208" i="18"/>
  <c r="BG208" i="18"/>
  <c r="BA59" i="18"/>
  <c r="BG59" i="18"/>
  <c r="BF59" i="18"/>
  <c r="BF154" i="18"/>
  <c r="BG154" i="18"/>
  <c r="BG166" i="18"/>
  <c r="BF166" i="18"/>
  <c r="BG190" i="18"/>
  <c r="BF190" i="18"/>
  <c r="BF230" i="18"/>
  <c r="BG230" i="18"/>
  <c r="BG145" i="18"/>
  <c r="BF145" i="18"/>
  <c r="BF192" i="18"/>
  <c r="BG192" i="18"/>
  <c r="BG298" i="18"/>
  <c r="BF298" i="18"/>
  <c r="BG48" i="18"/>
  <c r="BF48" i="18"/>
  <c r="BA48" i="18"/>
  <c r="BG120" i="18"/>
  <c r="BF120" i="18"/>
  <c r="BA50" i="18"/>
  <c r="BG50" i="18"/>
  <c r="BF50" i="18"/>
  <c r="BG185" i="18"/>
  <c r="BF185" i="18"/>
  <c r="BF279" i="18"/>
  <c r="BG279" i="18"/>
  <c r="BG176" i="18"/>
  <c r="BF176" i="18"/>
  <c r="BG55" i="18"/>
  <c r="BF55" i="18"/>
  <c r="BA55" i="18"/>
  <c r="BG288" i="18"/>
  <c r="BF288" i="18"/>
  <c r="BG299" i="18"/>
  <c r="BF299" i="18"/>
  <c r="BF171" i="18"/>
  <c r="BG171" i="18"/>
  <c r="BG196" i="18"/>
  <c r="BF196" i="18"/>
  <c r="BG100" i="18"/>
  <c r="BF100" i="18"/>
  <c r="BF290" i="18"/>
  <c r="BG290" i="18"/>
  <c r="BF92" i="18"/>
  <c r="BG92" i="18"/>
  <c r="BF278" i="18"/>
  <c r="BG278" i="18"/>
  <c r="BG109" i="18"/>
  <c r="BF109" i="18"/>
  <c r="BF235" i="18"/>
  <c r="BG235" i="18"/>
  <c r="BG127" i="18"/>
  <c r="BF127" i="18"/>
  <c r="BG128" i="18"/>
  <c r="BF128" i="18"/>
  <c r="BG83" i="18"/>
  <c r="BF83" i="18"/>
  <c r="BG204" i="18"/>
  <c r="BF204" i="18"/>
  <c r="BG244" i="18"/>
  <c r="BF244" i="18"/>
  <c r="BG256" i="18"/>
  <c r="BF256" i="18"/>
  <c r="BG91" i="18"/>
  <c r="BF91" i="18"/>
  <c r="BG275" i="18"/>
  <c r="BF275" i="18"/>
  <c r="BF77" i="18"/>
  <c r="BG77" i="18"/>
  <c r="BF276" i="18"/>
  <c r="BG276" i="18"/>
  <c r="BG141" i="18"/>
  <c r="BF141" i="18"/>
  <c r="BG60" i="18"/>
  <c r="BF60" i="18"/>
  <c r="BA60" i="18"/>
  <c r="BG203" i="18"/>
  <c r="BF203" i="18"/>
  <c r="BG107" i="18"/>
  <c r="BF107" i="18"/>
  <c r="BF115" i="18"/>
  <c r="BG115" i="18"/>
  <c r="BG61" i="18"/>
  <c r="BF61" i="18"/>
  <c r="BA61" i="18"/>
  <c r="BG156" i="18"/>
  <c r="BF156" i="18"/>
  <c r="BF62" i="18"/>
  <c r="BA62" i="18"/>
  <c r="BG62" i="18"/>
  <c r="BA64" i="18"/>
  <c r="BG64" i="18"/>
  <c r="BF64" i="18"/>
  <c r="BG101" i="18"/>
  <c r="BF101" i="18"/>
  <c r="BF242" i="18"/>
  <c r="BG242" i="18"/>
  <c r="BG104" i="18"/>
  <c r="BF104" i="18"/>
  <c r="BG249" i="18"/>
  <c r="BF249" i="18"/>
  <c r="BG96" i="18"/>
  <c r="BF96" i="18"/>
  <c r="BG236" i="18"/>
  <c r="BF236" i="18"/>
  <c r="BA68" i="18"/>
  <c r="BG68" i="18"/>
  <c r="BF68" i="18"/>
  <c r="BG45" i="18"/>
  <c r="BF45" i="18"/>
  <c r="BA45" i="18"/>
  <c r="BF254" i="18"/>
  <c r="BG254" i="18"/>
  <c r="BF181" i="18"/>
  <c r="BG181" i="18"/>
  <c r="BG238" i="18"/>
  <c r="BF238" i="18"/>
  <c r="BG247" i="18"/>
  <c r="BF247" i="18"/>
  <c r="BG125" i="18"/>
  <c r="BF125" i="18"/>
  <c r="BG252" i="18"/>
  <c r="BF252" i="18"/>
  <c r="BG258" i="18"/>
  <c r="BF258" i="18"/>
  <c r="BF112" i="18"/>
  <c r="BG112" i="18"/>
  <c r="BF170" i="18"/>
  <c r="BG170" i="18"/>
  <c r="BG257" i="18"/>
  <c r="BF257" i="18"/>
  <c r="BG214" i="18"/>
  <c r="BF214" i="18"/>
  <c r="BG286" i="18"/>
  <c r="BF286" i="18"/>
  <c r="BF211" i="18"/>
  <c r="BG211" i="18"/>
  <c r="BF66" i="18"/>
  <c r="BG66" i="18"/>
  <c r="BA66" i="18"/>
  <c r="BG140" i="18"/>
  <c r="BF140" i="18"/>
  <c r="BG265" i="18"/>
  <c r="BF265" i="18"/>
  <c r="BG121" i="18"/>
  <c r="BF121" i="18"/>
  <c r="BG228" i="18"/>
  <c r="BF228" i="18"/>
  <c r="BG147" i="18"/>
  <c r="BF147" i="18"/>
  <c r="BF44" i="18"/>
  <c r="BA44" i="18"/>
  <c r="BG44" i="18"/>
  <c r="BG180" i="18"/>
  <c r="BF180" i="18"/>
  <c r="BG148" i="18"/>
  <c r="BF148" i="18"/>
  <c r="BG172" i="18"/>
  <c r="BF172" i="18"/>
  <c r="BG160" i="18"/>
  <c r="BF160" i="18"/>
  <c r="BG213" i="18"/>
  <c r="BF213" i="18"/>
  <c r="BF158" i="18"/>
  <c r="BG158" i="18"/>
  <c r="BG167" i="18"/>
  <c r="BF167" i="18"/>
  <c r="BG220" i="18"/>
  <c r="BF220" i="18"/>
  <c r="BG168" i="18"/>
  <c r="BF168" i="18"/>
  <c r="BF226" i="18"/>
  <c r="BG226" i="18"/>
  <c r="BF89" i="18"/>
  <c r="BG89" i="18"/>
  <c r="BG186" i="18"/>
  <c r="BF186" i="18"/>
  <c r="BF292" i="18"/>
  <c r="BG292" i="18"/>
  <c r="BG191" i="18"/>
  <c r="BF191" i="18"/>
  <c r="BG222" i="18"/>
  <c r="BF222" i="18"/>
  <c r="BF106" i="18"/>
  <c r="BG106" i="18"/>
  <c r="BG231" i="18"/>
  <c r="BF231" i="18"/>
  <c r="BG123" i="18"/>
  <c r="BF123" i="18"/>
  <c r="BA53" i="18"/>
  <c r="BG53" i="18"/>
  <c r="BF53" i="18"/>
  <c r="BG97" i="18"/>
  <c r="BF97" i="18"/>
  <c r="BG90" i="18"/>
  <c r="BF90" i="18"/>
  <c r="BG282" i="18"/>
  <c r="BF282" i="18"/>
  <c r="BG41" i="18"/>
  <c r="BF41" i="18"/>
  <c r="BA41" i="18"/>
  <c r="BF202" i="18"/>
  <c r="BG202" i="18"/>
  <c r="BF78" i="18"/>
  <c r="BG78" i="18"/>
  <c r="BG251" i="18"/>
  <c r="BF251" i="18"/>
  <c r="BG189" i="18"/>
  <c r="BF189" i="18"/>
  <c r="BG199" i="18"/>
  <c r="BF199" i="18"/>
  <c r="BF296" i="18"/>
  <c r="BG296" i="18"/>
  <c r="BG223" i="18"/>
  <c r="BF223" i="18"/>
  <c r="BG119" i="18"/>
  <c r="BF119" i="18"/>
  <c r="BF274" i="18"/>
  <c r="BG274" i="18"/>
  <c r="BG183" i="18"/>
  <c r="BF183" i="18"/>
  <c r="BF277" i="18"/>
  <c r="BG277" i="18"/>
  <c r="BG232" i="18"/>
  <c r="BF232" i="18"/>
  <c r="BG200" i="18"/>
  <c r="BF200" i="18"/>
  <c r="BF159" i="18"/>
  <c r="BG159" i="18"/>
  <c r="BG177" i="18"/>
  <c r="BF177" i="18"/>
  <c r="BG246" i="18"/>
  <c r="BF246" i="18"/>
  <c r="BG205" i="18"/>
  <c r="BF205" i="18"/>
  <c r="BF182" i="18"/>
  <c r="BG182" i="18"/>
  <c r="BG150" i="18"/>
  <c r="BF150" i="18"/>
  <c r="BG237" i="18"/>
  <c r="BF237" i="18"/>
  <c r="BG250" i="18"/>
  <c r="BF250" i="18"/>
  <c r="BF136" i="18"/>
  <c r="BG136" i="18"/>
  <c r="BG163" i="18"/>
  <c r="BF163" i="18"/>
  <c r="BG84" i="18"/>
  <c r="BF84" i="18"/>
  <c r="BG129" i="18"/>
  <c r="BF129" i="18"/>
  <c r="BG233" i="18"/>
  <c r="BF233" i="18"/>
  <c r="BG52" i="18"/>
  <c r="BF52" i="18"/>
  <c r="BA52" i="18"/>
  <c r="BG75" i="18"/>
  <c r="BF75" i="18"/>
  <c r="BG155" i="18"/>
  <c r="BF155" i="18"/>
  <c r="BG261" i="18"/>
  <c r="BF261" i="18"/>
  <c r="BF73" i="18"/>
  <c r="BG73" i="18"/>
  <c r="BA73" i="18"/>
  <c r="BG58" i="18"/>
  <c r="BF58" i="18"/>
  <c r="BA58" i="18"/>
  <c r="BG284" i="18"/>
  <c r="BF284" i="18"/>
  <c r="BG135" i="18"/>
  <c r="BF135" i="18"/>
  <c r="BG240" i="18"/>
  <c r="BF240" i="18"/>
  <c r="BG291" i="18"/>
  <c r="BF291" i="18"/>
  <c r="BG259" i="18"/>
  <c r="BF259" i="18"/>
  <c r="BF212" i="18"/>
  <c r="BG212" i="18"/>
  <c r="BG49" i="18"/>
  <c r="BF49" i="18"/>
  <c r="BA49" i="18"/>
  <c r="BF116" i="18"/>
  <c r="BG116" i="18"/>
  <c r="BG69" i="18"/>
  <c r="BF69" i="18"/>
  <c r="BA69" i="18"/>
  <c r="BG111" i="18"/>
  <c r="BF111" i="18"/>
  <c r="BG165" i="18"/>
  <c r="BF165" i="18"/>
  <c r="BG81" i="18"/>
  <c r="BF81" i="18"/>
  <c r="BG267" i="18"/>
  <c r="BF267" i="18"/>
  <c r="BF221" i="18"/>
  <c r="BG221" i="18"/>
  <c r="BG289" i="18"/>
  <c r="BF289" i="18"/>
  <c r="BF122" i="18"/>
  <c r="BG122" i="18"/>
  <c r="BG187" i="18"/>
  <c r="BF187" i="18"/>
  <c r="BF206" i="18"/>
  <c r="BG206" i="18"/>
  <c r="BG93" i="18"/>
  <c r="BF93" i="18"/>
  <c r="BG219" i="18"/>
  <c r="BF219" i="18"/>
  <c r="BG118" i="18"/>
  <c r="BF118" i="18"/>
  <c r="BA74" i="18"/>
  <c r="BG74" i="18"/>
  <c r="BF74" i="18"/>
  <c r="BG178" i="18"/>
  <c r="BF178" i="18"/>
  <c r="BG193" i="18"/>
  <c r="BF193" i="18"/>
  <c r="BG188" i="18"/>
  <c r="BF188" i="18"/>
  <c r="BF130" i="18"/>
  <c r="BG130" i="18"/>
  <c r="BG99" i="18"/>
  <c r="BF99" i="18"/>
  <c r="BG173" i="18"/>
  <c r="BF173" i="18"/>
  <c r="BG198" i="18"/>
  <c r="BF198" i="18"/>
  <c r="BF151" i="18"/>
  <c r="BG151" i="18"/>
  <c r="BF207" i="18"/>
  <c r="BG207" i="18"/>
  <c r="BG239" i="18"/>
  <c r="BF239" i="18"/>
  <c r="BG273" i="18"/>
  <c r="BF273" i="18"/>
  <c r="BG76" i="18"/>
  <c r="BF76" i="18"/>
  <c r="BG80" i="18"/>
  <c r="BF80" i="18"/>
  <c r="BF137" i="18"/>
  <c r="BG137" i="18"/>
  <c r="BG138" i="18"/>
  <c r="BF138" i="18"/>
  <c r="BG293" i="18"/>
  <c r="BF293" i="18"/>
  <c r="BF280" i="18"/>
  <c r="BG280" i="18"/>
  <c r="BG297" i="18"/>
  <c r="BF297" i="18"/>
  <c r="CS13" i="18" l="1"/>
  <c r="C12" i="8"/>
  <c r="BW3" i="19"/>
  <c r="BW1" i="19"/>
  <c r="BW3" i="18"/>
  <c r="BW1" i="18"/>
  <c r="CU1" i="8"/>
  <c r="CU3" i="8"/>
  <c r="N51" i="20"/>
  <c r="C12" i="21"/>
  <c r="EF408" i="21"/>
  <c r="ED408" i="21"/>
  <c r="AE7" i="21" s="1"/>
  <c r="EC406" i="21"/>
  <c r="EB406" i="21"/>
  <c r="EA406" i="21"/>
  <c r="DZ406" i="21"/>
  <c r="DY406" i="21"/>
  <c r="DX406" i="21"/>
  <c r="DV406" i="21"/>
  <c r="DU406" i="21"/>
  <c r="DT406" i="21"/>
  <c r="DS406" i="21"/>
  <c r="DR406" i="21"/>
  <c r="DQ406" i="21"/>
  <c r="DO406" i="21"/>
  <c r="DN406" i="21"/>
  <c r="DM406" i="21"/>
  <c r="DL406" i="21"/>
  <c r="DK406" i="21"/>
  <c r="DJ406" i="21"/>
  <c r="AJ181" i="21" a="1"/>
  <c r="AJ181" i="21" s="1"/>
  <c r="AJ180" i="21" a="1"/>
  <c r="AJ180" i="21" s="1"/>
  <c r="AJ179" i="21" a="1"/>
  <c r="AJ179" i="21" s="1"/>
  <c r="AJ178" i="21" a="1"/>
  <c r="AJ178" i="21" s="1"/>
  <c r="AJ177" i="21" a="1"/>
  <c r="AJ177" i="21" s="1"/>
  <c r="AJ176" i="21" a="1"/>
  <c r="AJ176" i="21" s="1"/>
  <c r="AJ175" i="21" a="1"/>
  <c r="AJ175" i="21" s="1"/>
  <c r="AJ174" i="21" a="1"/>
  <c r="AJ174" i="21" s="1"/>
  <c r="AJ173" i="21" a="1"/>
  <c r="AJ173" i="21" s="1"/>
  <c r="AJ172" i="21" a="1"/>
  <c r="AJ172" i="21" s="1"/>
  <c r="AJ171" i="21" a="1"/>
  <c r="AJ171" i="21" s="1"/>
  <c r="AJ170" i="21" a="1"/>
  <c r="AJ170" i="21" s="1"/>
  <c r="AJ169" i="21" a="1"/>
  <c r="AJ169" i="21" s="1"/>
  <c r="AJ168" i="21" a="1"/>
  <c r="AJ168" i="21" s="1"/>
  <c r="AJ167" i="21" a="1"/>
  <c r="AJ167" i="21" s="1"/>
  <c r="AJ166" i="21" a="1"/>
  <c r="AJ166" i="21" s="1"/>
  <c r="AJ165" i="21" a="1"/>
  <c r="AJ165" i="21" s="1"/>
  <c r="AJ164" i="21" a="1"/>
  <c r="AJ164" i="21" s="1"/>
  <c r="AJ163" i="21" a="1"/>
  <c r="AJ163" i="21" s="1"/>
  <c r="AJ162" i="21" a="1"/>
  <c r="AJ162" i="21" s="1"/>
  <c r="AJ161" i="21" a="1"/>
  <c r="AJ161" i="21" s="1"/>
  <c r="AJ160" i="21" a="1"/>
  <c r="AJ160" i="21" s="1"/>
  <c r="AJ159" i="21" a="1"/>
  <c r="AJ159" i="21" s="1"/>
  <c r="AJ158" i="21" a="1"/>
  <c r="AJ158" i="21" s="1"/>
  <c r="AJ157" i="21" a="1"/>
  <c r="AJ157" i="21" s="1"/>
  <c r="AJ156" i="21" a="1"/>
  <c r="AJ156" i="21" s="1"/>
  <c r="AJ155" i="21" a="1"/>
  <c r="AJ155" i="21" s="1"/>
  <c r="AJ154" i="21" a="1"/>
  <c r="AJ154" i="21" s="1"/>
  <c r="AJ153" i="21" a="1"/>
  <c r="AJ153" i="21" s="1"/>
  <c r="AJ152" i="21" a="1"/>
  <c r="AJ152" i="21" s="1"/>
  <c r="AJ151" i="21"/>
  <c r="AJ151" i="21" a="1"/>
  <c r="AJ150" i="21" a="1"/>
  <c r="AJ150" i="21" s="1"/>
  <c r="AJ149" i="21" a="1"/>
  <c r="AJ149" i="21" s="1"/>
  <c r="AJ148" i="21" a="1"/>
  <c r="AJ148" i="21" s="1"/>
  <c r="AJ147" i="21" a="1"/>
  <c r="AJ147" i="21" s="1"/>
  <c r="AJ146" i="21" a="1"/>
  <c r="AJ146" i="21" s="1"/>
  <c r="AJ145" i="21" a="1"/>
  <c r="AJ145" i="21" s="1"/>
  <c r="AJ144" i="21" a="1"/>
  <c r="AJ144" i="21" s="1"/>
  <c r="AJ143" i="21" a="1"/>
  <c r="AJ143" i="21" s="1"/>
  <c r="AJ142" i="21" a="1"/>
  <c r="AJ142" i="21" s="1"/>
  <c r="AJ141" i="21" a="1"/>
  <c r="AJ141" i="21" s="1"/>
  <c r="AJ140" i="21" a="1"/>
  <c r="AJ140" i="21" s="1"/>
  <c r="AJ139" i="21" a="1"/>
  <c r="AJ139" i="21" s="1"/>
  <c r="AJ138" i="21" a="1"/>
  <c r="AJ138" i="21" s="1"/>
  <c r="AJ137" i="21" a="1"/>
  <c r="AJ137" i="21" s="1"/>
  <c r="AJ136" i="21" a="1"/>
  <c r="AJ136" i="21" s="1"/>
  <c r="AJ135" i="21" a="1"/>
  <c r="AJ135" i="21" s="1"/>
  <c r="AJ134" i="21" a="1"/>
  <c r="AJ134" i="21" s="1"/>
  <c r="AJ133" i="21" a="1"/>
  <c r="AJ133" i="21" s="1"/>
  <c r="AJ132" i="21" a="1"/>
  <c r="AJ132" i="21" s="1"/>
  <c r="AJ131" i="21" a="1"/>
  <c r="AJ131" i="21" s="1"/>
  <c r="AJ130" i="21" a="1"/>
  <c r="AJ130" i="21" s="1"/>
  <c r="AJ129" i="21" a="1"/>
  <c r="AJ129" i="21" s="1"/>
  <c r="AJ128" i="21" a="1"/>
  <c r="AJ128" i="21" s="1"/>
  <c r="AJ127" i="21" a="1"/>
  <c r="AJ127" i="21" s="1"/>
  <c r="AJ126" i="21" a="1"/>
  <c r="AJ126" i="21" s="1"/>
  <c r="AJ125" i="21" a="1"/>
  <c r="AJ125" i="21" s="1"/>
  <c r="AJ124" i="21" a="1"/>
  <c r="AJ124" i="21" s="1"/>
  <c r="AJ123" i="21" a="1"/>
  <c r="AJ123" i="21" s="1"/>
  <c r="AJ122" i="21" a="1"/>
  <c r="AJ122" i="21" s="1"/>
  <c r="AJ121" i="21" a="1"/>
  <c r="AJ121" i="21" s="1"/>
  <c r="AJ120" i="21" a="1"/>
  <c r="AJ120" i="21" s="1"/>
  <c r="AJ119" i="21" a="1"/>
  <c r="AJ119" i="21" s="1"/>
  <c r="AJ118" i="21" a="1"/>
  <c r="AJ118" i="21" s="1"/>
  <c r="AJ117" i="21" a="1"/>
  <c r="AJ117" i="21" s="1"/>
  <c r="AJ116" i="21" a="1"/>
  <c r="AJ116" i="21" s="1"/>
  <c r="AJ115" i="21" a="1"/>
  <c r="AJ115" i="21" s="1"/>
  <c r="AJ114" i="21" a="1"/>
  <c r="AJ114" i="21" s="1"/>
  <c r="AJ113" i="21" a="1"/>
  <c r="AJ113" i="21" s="1"/>
  <c r="AJ112" i="21" a="1"/>
  <c r="AJ112" i="21" s="1"/>
  <c r="AJ111" i="21" a="1"/>
  <c r="AJ111" i="21" s="1"/>
  <c r="AJ110" i="21" a="1"/>
  <c r="AJ110" i="21" s="1"/>
  <c r="AJ109" i="21" a="1"/>
  <c r="AJ109" i="21" s="1"/>
  <c r="AJ108" i="21" a="1"/>
  <c r="AJ108" i="21" s="1"/>
  <c r="AJ107" i="21" a="1"/>
  <c r="AJ107" i="21" s="1"/>
  <c r="AJ106" i="21" a="1"/>
  <c r="AJ106" i="21" s="1"/>
  <c r="AJ105" i="21" a="1"/>
  <c r="AJ105" i="21" s="1"/>
  <c r="AJ104" i="21" a="1"/>
  <c r="AJ104" i="21" s="1"/>
  <c r="AJ103" i="21" a="1"/>
  <c r="AJ103" i="21" s="1"/>
  <c r="AJ102" i="21" a="1"/>
  <c r="AJ102" i="21" s="1"/>
  <c r="AJ101" i="21" a="1"/>
  <c r="AJ101" i="21" s="1"/>
  <c r="AJ100" i="21" a="1"/>
  <c r="AJ100" i="21" s="1"/>
  <c r="AJ99" i="21" a="1"/>
  <c r="AJ99" i="21" s="1"/>
  <c r="AJ98" i="21" a="1"/>
  <c r="AJ98" i="21" s="1"/>
  <c r="AJ97" i="21" a="1"/>
  <c r="AJ97" i="21" s="1"/>
  <c r="AJ96" i="21" a="1"/>
  <c r="AJ96" i="21" s="1"/>
  <c r="AJ95" i="21" a="1"/>
  <c r="AJ95" i="21" s="1"/>
  <c r="AJ94" i="21" a="1"/>
  <c r="AJ94" i="21" s="1"/>
  <c r="AJ93" i="21" a="1"/>
  <c r="AJ93" i="21" s="1"/>
  <c r="AJ92" i="21" a="1"/>
  <c r="AJ92" i="21" s="1"/>
  <c r="AJ91" i="21" a="1"/>
  <c r="AJ91" i="21" s="1"/>
  <c r="AJ90" i="21" a="1"/>
  <c r="AJ90" i="21" s="1"/>
  <c r="AJ89" i="21" a="1"/>
  <c r="AJ89" i="21" s="1"/>
  <c r="AJ88" i="21" a="1"/>
  <c r="AJ88" i="21" s="1"/>
  <c r="AJ87" i="21" a="1"/>
  <c r="AJ87" i="21" s="1"/>
  <c r="AJ86" i="21" a="1"/>
  <c r="AJ86" i="21" s="1"/>
  <c r="AJ85" i="21" a="1"/>
  <c r="AJ85" i="21" s="1"/>
  <c r="AJ84" i="21" a="1"/>
  <c r="AJ84" i="21" s="1"/>
  <c r="AJ82" i="21" a="1"/>
  <c r="AJ82" i="21" s="1"/>
  <c r="AJ81" i="21" a="1"/>
  <c r="AJ81" i="21" s="1"/>
  <c r="AJ80" i="21" a="1"/>
  <c r="AJ80" i="21" s="1"/>
  <c r="AJ79" i="21" a="1"/>
  <c r="AJ79" i="21" s="1"/>
  <c r="AJ78" i="21" a="1"/>
  <c r="AJ78" i="21" s="1"/>
  <c r="AJ77" i="21" a="1"/>
  <c r="AJ77" i="21" s="1"/>
  <c r="AJ76" i="21" a="1"/>
  <c r="AJ76" i="21" s="1"/>
  <c r="AH76" i="21"/>
  <c r="AG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J75" i="21" a="1"/>
  <c r="AJ75" i="21" s="1"/>
  <c r="AG75" i="21"/>
  <c r="AJ74" i="21" a="1"/>
  <c r="AJ74" i="21" s="1"/>
  <c r="AG74" i="21"/>
  <c r="H74" i="21"/>
  <c r="AJ73" i="21" a="1"/>
  <c r="AJ73" i="21" s="1"/>
  <c r="AG73" i="21"/>
  <c r="AJ72" i="21" a="1"/>
  <c r="AJ72" i="21" s="1"/>
  <c r="AG72" i="21"/>
  <c r="AJ71" i="21" a="1"/>
  <c r="AJ71" i="21" s="1"/>
  <c r="AG71" i="21"/>
  <c r="AJ70" i="21" a="1"/>
  <c r="AJ70" i="21" s="1"/>
  <c r="AG70" i="21"/>
  <c r="AJ69" i="21" a="1"/>
  <c r="AJ69" i="21" s="1"/>
  <c r="AG69" i="21"/>
  <c r="AJ68" i="21" a="1"/>
  <c r="AJ68" i="21" s="1"/>
  <c r="X68" i="21"/>
  <c r="O68" i="21"/>
  <c r="B68" i="21"/>
  <c r="AG68" i="21" s="1"/>
  <c r="AJ67" i="21" a="1"/>
  <c r="AJ67" i="21" s="1"/>
  <c r="X67" i="21"/>
  <c r="O67" i="21"/>
  <c r="B67" i="21"/>
  <c r="AG67" i="21" s="1"/>
  <c r="AJ66" i="21" a="1"/>
  <c r="AJ66" i="21" s="1"/>
  <c r="X66" i="21"/>
  <c r="O66" i="21"/>
  <c r="B66" i="21"/>
  <c r="AG66" i="21" s="1"/>
  <c r="AJ65" i="21" a="1"/>
  <c r="AJ65" i="21" s="1"/>
  <c r="X65" i="21"/>
  <c r="O65" i="21"/>
  <c r="B65" i="21"/>
  <c r="AG65" i="21" s="1"/>
  <c r="AJ64" i="21" a="1"/>
  <c r="AJ64" i="21" s="1"/>
  <c r="X64" i="21"/>
  <c r="O64" i="21"/>
  <c r="B64" i="21"/>
  <c r="AG64" i="21" s="1"/>
  <c r="AJ63" i="21" a="1"/>
  <c r="AJ63" i="21" s="1"/>
  <c r="X63" i="21"/>
  <c r="O63" i="21"/>
  <c r="B63" i="21"/>
  <c r="AG63" i="21" s="1"/>
  <c r="AJ62" i="21" a="1"/>
  <c r="AJ62" i="21" s="1"/>
  <c r="X62" i="21"/>
  <c r="O62" i="21"/>
  <c r="B62" i="21"/>
  <c r="AG62" i="21" s="1"/>
  <c r="AJ61" i="21" a="1"/>
  <c r="AJ61" i="21" s="1"/>
  <c r="X61" i="21"/>
  <c r="O61" i="21"/>
  <c r="B61" i="21"/>
  <c r="AG61" i="21" s="1"/>
  <c r="AJ60" i="21" a="1"/>
  <c r="AJ60" i="21" s="1"/>
  <c r="AG60" i="21"/>
  <c r="X60" i="21"/>
  <c r="O60" i="21"/>
  <c r="B60" i="21"/>
  <c r="AV54" i="21"/>
  <c r="AU54" i="21"/>
  <c r="AT54" i="21"/>
  <c r="AS54" i="21"/>
  <c r="AJ59" i="21" a="1"/>
  <c r="AJ59" i="21" s="1"/>
  <c r="X59" i="21"/>
  <c r="O59" i="21"/>
  <c r="B59" i="21"/>
  <c r="AG59" i="21" s="1"/>
  <c r="X58" i="21"/>
  <c r="O58" i="21"/>
  <c r="B58" i="21"/>
  <c r="AG58" i="21" s="1"/>
  <c r="X57" i="21"/>
  <c r="O57" i="21"/>
  <c r="B57" i="21"/>
  <c r="AG57" i="21" s="1"/>
  <c r="X56" i="21"/>
  <c r="B56" i="21"/>
  <c r="AG56" i="21" s="1"/>
  <c r="X55" i="21"/>
  <c r="B55" i="21"/>
  <c r="AG55" i="21" s="1"/>
  <c r="AJ54" i="21" a="1"/>
  <c r="AJ54" i="21" s="1"/>
  <c r="X54" i="21"/>
  <c r="B54" i="21"/>
  <c r="AG54" i="21" s="1"/>
  <c r="B53" i="21"/>
  <c r="AG53" i="21" s="1"/>
  <c r="AJ52" i="21" a="1"/>
  <c r="AJ52" i="21" s="1"/>
  <c r="B52" i="21"/>
  <c r="AG52" i="21" s="1"/>
  <c r="AJ51" i="21" a="1"/>
  <c r="AJ51" i="21" s="1"/>
  <c r="AG51" i="21"/>
  <c r="X51" i="21"/>
  <c r="B51" i="21"/>
  <c r="AJ50" i="21" a="1"/>
  <c r="AJ50" i="21" s="1"/>
  <c r="X50" i="21"/>
  <c r="B50" i="21"/>
  <c r="AG50" i="21" s="1"/>
  <c r="AJ49" i="21" a="1"/>
  <c r="AJ49" i="21" s="1"/>
  <c r="X49" i="21"/>
  <c r="O49" i="21"/>
  <c r="B49" i="21"/>
  <c r="AG49" i="21" s="1"/>
  <c r="AJ48" i="21" a="1"/>
  <c r="AJ48" i="21" s="1"/>
  <c r="AG48" i="21"/>
  <c r="AJ47" i="21" a="1"/>
  <c r="AJ47" i="21" s="1"/>
  <c r="AG47" i="21"/>
  <c r="AJ46" i="21" a="1"/>
  <c r="AJ46" i="21" s="1"/>
  <c r="AG46" i="21"/>
  <c r="AJ45" i="21" a="1"/>
  <c r="AJ45" i="21" s="1"/>
  <c r="AG45" i="21"/>
  <c r="AJ44" i="21" a="1"/>
  <c r="AJ44" i="21" s="1"/>
  <c r="AG44" i="21"/>
  <c r="AJ43" i="21" a="1"/>
  <c r="AJ43" i="21" s="1"/>
  <c r="AG43" i="21"/>
  <c r="AJ42" i="21" a="1"/>
  <c r="AJ42" i="21" s="1"/>
  <c r="AG42" i="21"/>
  <c r="AJ41" i="21" a="1"/>
  <c r="AJ41" i="21" s="1"/>
  <c r="AD41" i="21"/>
  <c r="Z41" i="21"/>
  <c r="V41" i="21"/>
  <c r="E41" i="21" a="1"/>
  <c r="E41" i="21" s="1"/>
  <c r="D41" i="21"/>
  <c r="D41" i="21" a="1"/>
  <c r="C41" i="21" a="1"/>
  <c r="C41" i="21" s="1"/>
  <c r="B41" i="21"/>
  <c r="AG41" i="21" s="1"/>
  <c r="AS35" i="21"/>
  <c r="AJ40" i="21" a="1"/>
  <c r="AJ40" i="21" s="1"/>
  <c r="AD40" i="21"/>
  <c r="Z40" i="21"/>
  <c r="V40" i="21"/>
  <c r="E40" i="21" a="1"/>
  <c r="E40" i="21" s="1"/>
  <c r="D40" i="21" a="1"/>
  <c r="D40" i="21" s="1"/>
  <c r="C40" i="21" a="1"/>
  <c r="C40" i="21" s="1"/>
  <c r="B40" i="21"/>
  <c r="AG40" i="21" s="1"/>
  <c r="AJ39" i="21" a="1"/>
  <c r="AJ39" i="21" s="1"/>
  <c r="AD39" i="21"/>
  <c r="Z39" i="21"/>
  <c r="V39" i="21"/>
  <c r="E39" i="21"/>
  <c r="E39" i="21" a="1"/>
  <c r="D39" i="21" a="1"/>
  <c r="D39" i="21" s="1"/>
  <c r="C39" i="21" a="1"/>
  <c r="C39" i="21" s="1"/>
  <c r="B39" i="21"/>
  <c r="AG39" i="21" s="1"/>
  <c r="AJ38" i="21" a="1"/>
  <c r="AJ38" i="21" s="1"/>
  <c r="AD38" i="21"/>
  <c r="Z38" i="21"/>
  <c r="V38" i="21"/>
  <c r="E38" i="21" a="1"/>
  <c r="E38" i="21" s="1"/>
  <c r="D38" i="21" a="1"/>
  <c r="D38" i="21" s="1"/>
  <c r="C38" i="21" a="1"/>
  <c r="C38" i="21" s="1"/>
  <c r="B38" i="21"/>
  <c r="AG38" i="21" s="1"/>
  <c r="AJ37" i="21" a="1"/>
  <c r="AJ37" i="21" s="1"/>
  <c r="AG37" i="21"/>
  <c r="AD37" i="21"/>
  <c r="Z37" i="21"/>
  <c r="V37" i="21"/>
  <c r="E37" i="21" a="1"/>
  <c r="E37" i="21" s="1"/>
  <c r="D37" i="21" a="1"/>
  <c r="D37" i="21" s="1"/>
  <c r="C37" i="21" a="1"/>
  <c r="C37" i="21" s="1"/>
  <c r="B37" i="21"/>
  <c r="AJ36" i="21" a="1"/>
  <c r="AJ36" i="21" s="1"/>
  <c r="AD36" i="21"/>
  <c r="Z36" i="21"/>
  <c r="V36" i="21"/>
  <c r="E36" i="21" a="1"/>
  <c r="E36" i="21" s="1"/>
  <c r="D36" i="21" a="1"/>
  <c r="D36" i="21" s="1"/>
  <c r="C36" i="21"/>
  <c r="C36" i="21" a="1"/>
  <c r="B36" i="21"/>
  <c r="AG36" i="21" s="1"/>
  <c r="AJ35" i="21" a="1"/>
  <c r="AJ35" i="21" s="1"/>
  <c r="AD35" i="21"/>
  <c r="Z35" i="21"/>
  <c r="V35" i="21"/>
  <c r="E35" i="21" a="1"/>
  <c r="E35" i="21" s="1"/>
  <c r="D35" i="21" a="1"/>
  <c r="D35" i="21" s="1"/>
  <c r="C35" i="21" a="1"/>
  <c r="C35" i="21" s="1"/>
  <c r="B35" i="21"/>
  <c r="AG35" i="21" s="1"/>
  <c r="AJ34" i="21" a="1"/>
  <c r="AJ34" i="21" s="1"/>
  <c r="AD34" i="21"/>
  <c r="Z34" i="21"/>
  <c r="V34" i="21"/>
  <c r="E34" i="21" a="1"/>
  <c r="E34" i="21" s="1"/>
  <c r="D34" i="21" a="1"/>
  <c r="D34" i="21" s="1"/>
  <c r="C34" i="21" a="1"/>
  <c r="C34" i="21" s="1"/>
  <c r="B34" i="21"/>
  <c r="AG34" i="21" s="1"/>
  <c r="AJ33" i="21" a="1"/>
  <c r="AJ33" i="21" s="1"/>
  <c r="V33" i="21"/>
  <c r="E33" i="21" a="1"/>
  <c r="E33" i="21" s="1"/>
  <c r="D33" i="21" a="1"/>
  <c r="D33" i="21" s="1"/>
  <c r="C33" i="21" a="1"/>
  <c r="C33" i="21" s="1"/>
  <c r="B33" i="21"/>
  <c r="AG33" i="21" s="1"/>
  <c r="AJ32" i="21" a="1"/>
  <c r="AJ32" i="21" s="1"/>
  <c r="Z32" i="21"/>
  <c r="V32" i="21"/>
  <c r="E32" i="21" a="1"/>
  <c r="E32" i="21" s="1"/>
  <c r="D32" i="21" a="1"/>
  <c r="D32" i="21" s="1"/>
  <c r="C32" i="21" a="1"/>
  <c r="C32" i="21" s="1"/>
  <c r="B32" i="21"/>
  <c r="AG32" i="21" s="1"/>
  <c r="AJ31" i="21" a="1"/>
  <c r="AJ31" i="21" s="1"/>
  <c r="AD31" i="21"/>
  <c r="Z31" i="21"/>
  <c r="V31" i="21"/>
  <c r="E31" i="21" a="1"/>
  <c r="E31" i="21" s="1"/>
  <c r="D31" i="21" a="1"/>
  <c r="D31" i="21" s="1"/>
  <c r="C31" i="21" a="1"/>
  <c r="C31" i="21" s="1"/>
  <c r="B31" i="21"/>
  <c r="AG31" i="21" s="1"/>
  <c r="AJ30" i="21" a="1"/>
  <c r="AJ30" i="21" s="1"/>
  <c r="AD30" i="21"/>
  <c r="V30" i="21"/>
  <c r="E30" i="21" a="1"/>
  <c r="E30" i="21" s="1"/>
  <c r="D30" i="21" a="1"/>
  <c r="D30" i="21" s="1"/>
  <c r="C30" i="21" a="1"/>
  <c r="C30" i="21" s="1"/>
  <c r="B30" i="21"/>
  <c r="AG30" i="21" s="1"/>
  <c r="AJ29" i="21" a="1"/>
  <c r="AJ29" i="21" s="1"/>
  <c r="AD29" i="21"/>
  <c r="V29" i="21"/>
  <c r="E29" i="21" a="1"/>
  <c r="E29" i="21" s="1"/>
  <c r="D29" i="21" a="1"/>
  <c r="D29" i="21" s="1"/>
  <c r="C29" i="21" a="1"/>
  <c r="C29" i="21" s="1"/>
  <c r="B29" i="21"/>
  <c r="AG29" i="21" s="1"/>
  <c r="AJ28" i="21" a="1"/>
  <c r="AJ28" i="21" s="1"/>
  <c r="Z28" i="21"/>
  <c r="E28" i="21" a="1"/>
  <c r="E28" i="21" s="1"/>
  <c r="D28" i="21" a="1"/>
  <c r="D28" i="21" s="1"/>
  <c r="C28" i="21" a="1"/>
  <c r="C28" i="21" s="1"/>
  <c r="B28" i="21"/>
  <c r="AG28" i="21" s="1"/>
  <c r="AJ27" i="21" a="1"/>
  <c r="AJ27" i="21" s="1"/>
  <c r="E27" i="21" a="1"/>
  <c r="E27" i="21" s="1"/>
  <c r="D27" i="21" a="1"/>
  <c r="D27" i="21" s="1"/>
  <c r="C27" i="21" a="1"/>
  <c r="C27" i="21" s="1"/>
  <c r="B27" i="21"/>
  <c r="AG27" i="21" s="1"/>
  <c r="AJ26" i="21" a="1"/>
  <c r="AJ26" i="21" s="1"/>
  <c r="AG26" i="21"/>
  <c r="AJ25" i="21" a="1"/>
  <c r="AJ25" i="21" s="1"/>
  <c r="AG25" i="21"/>
  <c r="AG24" i="21"/>
  <c r="L24" i="21"/>
  <c r="I24" i="21"/>
  <c r="F24" i="21"/>
  <c r="AG23" i="21"/>
  <c r="N23" i="21"/>
  <c r="K23" i="21"/>
  <c r="H23" i="21"/>
  <c r="AG22" i="21"/>
  <c r="AG21" i="21"/>
  <c r="AG20" i="21"/>
  <c r="AG19" i="21"/>
  <c r="AG18" i="21"/>
  <c r="AG17" i="21"/>
  <c r="Y17" i="21"/>
  <c r="AG16" i="21"/>
  <c r="Y16" i="21"/>
  <c r="Y14" i="21" s="1"/>
  <c r="U16" i="21"/>
  <c r="BB15" i="21"/>
  <c r="AG15" i="21"/>
  <c r="BB14" i="21"/>
  <c r="AG14" i="21"/>
  <c r="AG13" i="21"/>
  <c r="DE12" i="21"/>
  <c r="CA12" i="21"/>
  <c r="AG12" i="21"/>
  <c r="AE12" i="21"/>
  <c r="CN11" i="21"/>
  <c r="AG11" i="21"/>
  <c r="CN10" i="21"/>
  <c r="CB10" i="21"/>
  <c r="AH8" i="21"/>
  <c r="EE7" i="21"/>
  <c r="J7" i="21"/>
  <c r="EE6" i="21"/>
  <c r="BT5" i="21"/>
  <c r="AV3" i="21"/>
  <c r="AU3" i="21"/>
  <c r="AT3" i="21"/>
  <c r="AS3" i="21"/>
  <c r="EC2" i="21"/>
  <c r="EB2" i="21"/>
  <c r="EA2" i="21"/>
  <c r="DZ2" i="21"/>
  <c r="DY2" i="21"/>
  <c r="DX2" i="21"/>
  <c r="DV2" i="21"/>
  <c r="DU2" i="21"/>
  <c r="DT2" i="21"/>
  <c r="DS2" i="21"/>
  <c r="DR2" i="21"/>
  <c r="DQ2" i="21"/>
  <c r="DN2" i="21"/>
  <c r="DM2" i="21"/>
  <c r="DL2" i="21"/>
  <c r="DK2" i="21"/>
  <c r="DJ2" i="21"/>
  <c r="DH2" i="21"/>
  <c r="DG2" i="21"/>
  <c r="DF2" i="21"/>
  <c r="DE2" i="21"/>
  <c r="DD2" i="21"/>
  <c r="DC2" i="21"/>
  <c r="DB2" i="21"/>
  <c r="DA2" i="21"/>
  <c r="CZ2" i="21"/>
  <c r="CY2" i="21"/>
  <c r="CW2" i="21"/>
  <c r="CV2" i="21"/>
  <c r="CT2" i="21"/>
  <c r="CS2" i="21"/>
  <c r="CQ2" i="21"/>
  <c r="CP2" i="21"/>
  <c r="CN2" i="21"/>
  <c r="CM2" i="21"/>
  <c r="CL2" i="21"/>
  <c r="CJ2" i="21"/>
  <c r="CI2" i="21"/>
  <c r="CH2" i="21"/>
  <c r="CF2" i="21"/>
  <c r="CE2" i="21"/>
  <c r="CD2" i="21"/>
  <c r="CB2" i="21"/>
  <c r="CA2" i="21"/>
  <c r="BZ2" i="21"/>
  <c r="BX2" i="21"/>
  <c r="BW2" i="21"/>
  <c r="BV2" i="21"/>
  <c r="BT2" i="21"/>
  <c r="BS2" i="21"/>
  <c r="BR2" i="21"/>
  <c r="BP2" i="21"/>
  <c r="BO2" i="21"/>
  <c r="BN2" i="21"/>
  <c r="BL2" i="21"/>
  <c r="BK2" i="21"/>
  <c r="BJ2" i="21"/>
  <c r="BH2" i="21"/>
  <c r="BG2" i="21"/>
  <c r="BF2" i="21"/>
  <c r="BD2" i="21"/>
  <c r="BC2" i="21"/>
  <c r="BB2" i="21"/>
  <c r="AZ2" i="21"/>
  <c r="AY2" i="21"/>
  <c r="AX2" i="21"/>
  <c r="AQ2" i="21"/>
  <c r="AP2" i="21"/>
  <c r="AO2" i="21"/>
  <c r="AN2" i="21"/>
  <c r="AM2" i="21"/>
  <c r="AL2" i="21"/>
  <c r="AK2" i="21"/>
  <c r="AJ2" i="21"/>
  <c r="AE2" i="21"/>
  <c r="AD2" i="21"/>
  <c r="AC2" i="21"/>
  <c r="AB2" i="21"/>
  <c r="AA2" i="21"/>
  <c r="Z2" i="21"/>
  <c r="Y2" i="21"/>
  <c r="X2" i="21"/>
  <c r="W2" i="21"/>
  <c r="V2" i="21"/>
  <c r="U2" i="21"/>
  <c r="T2" i="21"/>
  <c r="S2" i="21"/>
  <c r="R2" i="21"/>
  <c r="Q2" i="21"/>
  <c r="P2" i="21"/>
  <c r="O2" i="21"/>
  <c r="N2" i="21"/>
  <c r="M2" i="21"/>
  <c r="L2" i="21"/>
  <c r="K2" i="21"/>
  <c r="J2" i="21"/>
  <c r="I2" i="21"/>
  <c r="H2" i="21"/>
  <c r="G2" i="21"/>
  <c r="F2" i="21"/>
  <c r="E2" i="21"/>
  <c r="D2" i="21"/>
  <c r="C2" i="21"/>
  <c r="B2" i="21"/>
  <c r="EF1" i="21"/>
  <c r="EE1" i="21"/>
  <c r="EC1" i="21"/>
  <c r="EB1" i="21"/>
  <c r="EA1" i="21"/>
  <c r="DZ1" i="21"/>
  <c r="DY1" i="21"/>
  <c r="DX1" i="21"/>
  <c r="DV1" i="21"/>
  <c r="DU1" i="21"/>
  <c r="DT1" i="21"/>
  <c r="DS1" i="21"/>
  <c r="DR1" i="21"/>
  <c r="DQ1" i="21"/>
  <c r="DN1" i="21"/>
  <c r="DM1" i="21"/>
  <c r="DL1" i="21"/>
  <c r="DK1" i="21"/>
  <c r="DJ1" i="21"/>
  <c r="DH1" i="21"/>
  <c r="DG1" i="21"/>
  <c r="DF1" i="21"/>
  <c r="DE1" i="21"/>
  <c r="DD1" i="21"/>
  <c r="DC1" i="21"/>
  <c r="DB1" i="21"/>
  <c r="DA1" i="21"/>
  <c r="CZ1" i="21"/>
  <c r="CY1" i="21"/>
  <c r="CW1" i="21"/>
  <c r="CV1" i="21"/>
  <c r="CT1" i="21"/>
  <c r="CS1" i="21"/>
  <c r="CQ1" i="21"/>
  <c r="CP1" i="21"/>
  <c r="CN1" i="21"/>
  <c r="CM1" i="21"/>
  <c r="CL1" i="21"/>
  <c r="CJ1" i="21"/>
  <c r="CI1" i="21"/>
  <c r="CH1" i="21"/>
  <c r="CF1" i="21"/>
  <c r="CE1" i="21"/>
  <c r="CD1" i="21"/>
  <c r="CB1" i="21"/>
  <c r="CA1" i="21"/>
  <c r="BZ1" i="21"/>
  <c r="BX1" i="21"/>
  <c r="BW1" i="21"/>
  <c r="BV1" i="21"/>
  <c r="BT1" i="21"/>
  <c r="BS1" i="21"/>
  <c r="BR1" i="21"/>
  <c r="BP1" i="21"/>
  <c r="BO1" i="21"/>
  <c r="BN1" i="21"/>
  <c r="BL1" i="21"/>
  <c r="BK1" i="21"/>
  <c r="BJ1" i="21"/>
  <c r="BH1" i="21"/>
  <c r="BG1" i="21"/>
  <c r="BF1" i="21"/>
  <c r="BD1" i="21"/>
  <c r="BC1" i="21"/>
  <c r="BB1" i="21"/>
  <c r="AZ1" i="21"/>
  <c r="AY1" i="21"/>
  <c r="AX1" i="21"/>
  <c r="AV1" i="21"/>
  <c r="AU1" i="21"/>
  <c r="AT1" i="21"/>
  <c r="AS1" i="21"/>
  <c r="AQ1" i="21"/>
  <c r="AP1" i="21"/>
  <c r="AO1" i="21"/>
  <c r="AN1" i="21"/>
  <c r="AM1" i="21"/>
  <c r="AL1" i="21"/>
  <c r="AK1" i="21"/>
  <c r="AJ1" i="21"/>
  <c r="AE1" i="21"/>
  <c r="AD1" i="21"/>
  <c r="AC1" i="21"/>
  <c r="AB1" i="21"/>
  <c r="AA1" i="21"/>
  <c r="Z1" i="21"/>
  <c r="Y1" i="21"/>
  <c r="X1" i="21"/>
  <c r="W1" i="21"/>
  <c r="V1" i="21"/>
  <c r="U1" i="21"/>
  <c r="T1" i="21"/>
  <c r="S1" i="21"/>
  <c r="R1" i="21"/>
  <c r="Q1" i="21"/>
  <c r="P1" i="21"/>
  <c r="O1" i="21"/>
  <c r="N1" i="21"/>
  <c r="M1" i="21"/>
  <c r="L1" i="21"/>
  <c r="K1" i="21"/>
  <c r="J1" i="21"/>
  <c r="I1" i="21"/>
  <c r="H1" i="21"/>
  <c r="G1" i="21"/>
  <c r="F1" i="21"/>
  <c r="E1" i="21"/>
  <c r="D1" i="21"/>
  <c r="C1" i="21"/>
  <c r="B1" i="21"/>
  <c r="A1" i="21"/>
  <c r="Y270" i="20"/>
  <c r="W270" i="20"/>
  <c r="C260" i="20"/>
  <c r="G161" i="20"/>
  <c r="G160" i="20"/>
  <c r="C134" i="20"/>
  <c r="D130" i="20"/>
  <c r="C91" i="20"/>
  <c r="B91" i="20"/>
  <c r="C82" i="20"/>
  <c r="B47" i="20"/>
  <c r="X7" i="20"/>
  <c r="X6" i="20"/>
  <c r="U2" i="20"/>
  <c r="Y1" i="20"/>
  <c r="X1" i="20"/>
  <c r="A1" i="20"/>
  <c r="FG409" i="19"/>
  <c r="FE409" i="19"/>
  <c r="AM7" i="19" s="1"/>
  <c r="FD406" i="19"/>
  <c r="FC406" i="19"/>
  <c r="FB406" i="19"/>
  <c r="FA406" i="19"/>
  <c r="EZ406" i="19"/>
  <c r="EY406" i="19"/>
  <c r="EW406" i="19"/>
  <c r="EV406" i="19"/>
  <c r="EU406" i="19"/>
  <c r="ET406" i="19"/>
  <c r="ES406" i="19"/>
  <c r="ER406" i="19"/>
  <c r="EP406" i="19"/>
  <c r="EO406" i="19"/>
  <c r="EN406" i="19"/>
  <c r="EM406" i="19"/>
  <c r="EL406" i="19"/>
  <c r="EK406" i="19"/>
  <c r="AR240" i="19" a="1"/>
  <c r="AR240" i="19" s="1"/>
  <c r="AR239" i="19" a="1"/>
  <c r="AR239" i="19" s="1"/>
  <c r="AR238" i="19" a="1"/>
  <c r="AR238" i="19" s="1"/>
  <c r="AR237" i="19" a="1"/>
  <c r="AR237" i="19" s="1"/>
  <c r="AR236" i="19" a="1"/>
  <c r="AR236" i="19" s="1"/>
  <c r="AR235" i="19" a="1"/>
  <c r="AR235" i="19" s="1"/>
  <c r="AR234" i="19" a="1"/>
  <c r="AR234" i="19" s="1"/>
  <c r="AR233" i="19" a="1"/>
  <c r="AR233" i="19" s="1"/>
  <c r="AR232" i="19" a="1"/>
  <c r="AR232" i="19" s="1"/>
  <c r="AR231" i="19" a="1"/>
  <c r="AR231" i="19" s="1"/>
  <c r="AR230" i="19" a="1"/>
  <c r="AR230" i="19" s="1"/>
  <c r="AR229" i="19" a="1"/>
  <c r="AR229" i="19" s="1"/>
  <c r="AR228" i="19" a="1"/>
  <c r="AR228" i="19" s="1"/>
  <c r="AR227" i="19" a="1"/>
  <c r="AR227" i="19" s="1"/>
  <c r="AR226" i="19" a="1"/>
  <c r="AR226" i="19" s="1"/>
  <c r="AR225" i="19" a="1"/>
  <c r="AR225" i="19" s="1"/>
  <c r="AR224" i="19" a="1"/>
  <c r="AR224" i="19" s="1"/>
  <c r="BW223" i="19"/>
  <c r="BV223" i="19"/>
  <c r="BU223" i="19"/>
  <c r="BT223" i="19"/>
  <c r="BS223" i="19"/>
  <c r="AR223" i="19" a="1"/>
  <c r="AR223" i="19" s="1"/>
  <c r="AR222" i="19" a="1"/>
  <c r="AR222" i="19" s="1"/>
  <c r="AR221" i="19" a="1"/>
  <c r="AR221" i="19" s="1"/>
  <c r="AR220" i="19" a="1"/>
  <c r="AR220" i="19" s="1"/>
  <c r="AR219" i="19" a="1"/>
  <c r="AR219" i="19" s="1"/>
  <c r="AR218" i="19" a="1"/>
  <c r="AR218" i="19" s="1"/>
  <c r="AR217" i="19" a="1"/>
  <c r="AR217" i="19" s="1"/>
  <c r="AR216" i="19" a="1"/>
  <c r="AR216" i="19" s="1"/>
  <c r="AR215" i="19" a="1"/>
  <c r="AR215" i="19" s="1"/>
  <c r="AR214" i="19" a="1"/>
  <c r="AR214" i="19" s="1"/>
  <c r="BS213" i="19"/>
  <c r="AR213" i="19" a="1"/>
  <c r="AR213" i="19" s="1"/>
  <c r="AR212" i="19" a="1"/>
  <c r="AR212" i="19" s="1"/>
  <c r="BS211" i="19"/>
  <c r="AR211" i="19" a="1"/>
  <c r="AR211" i="19" s="1"/>
  <c r="AR210" i="19" a="1"/>
  <c r="AR210" i="19" s="1"/>
  <c r="AR209" i="19" a="1"/>
  <c r="AR209" i="19" s="1"/>
  <c r="AR208" i="19" a="1"/>
  <c r="AR208" i="19" s="1"/>
  <c r="AR207" i="19" a="1"/>
  <c r="AR207" i="19" s="1"/>
  <c r="AR206" i="19" a="1"/>
  <c r="AR206" i="19" s="1"/>
  <c r="AR205" i="19" a="1"/>
  <c r="AR205" i="19" s="1"/>
  <c r="AR204" i="19" a="1"/>
  <c r="AR204" i="19" s="1"/>
  <c r="AR203" i="19" a="1"/>
  <c r="AR203" i="19" s="1"/>
  <c r="AR202" i="19" a="1"/>
  <c r="AR202" i="19" s="1"/>
  <c r="AR201" i="19" a="1"/>
  <c r="AR201" i="19" s="1"/>
  <c r="AR200" i="19" a="1"/>
  <c r="AR200" i="19" s="1"/>
  <c r="AR199" i="19" a="1"/>
  <c r="AR199" i="19" s="1"/>
  <c r="AR198" i="19" a="1"/>
  <c r="AR198" i="19" s="1"/>
  <c r="AR197" i="19" a="1"/>
  <c r="AR197" i="19" s="1"/>
  <c r="AR196" i="19" a="1"/>
  <c r="AR196" i="19" s="1"/>
  <c r="AR195" i="19" a="1"/>
  <c r="AR195" i="19" s="1"/>
  <c r="BT194" i="19"/>
  <c r="AR194" i="19" a="1"/>
  <c r="AR194" i="19" s="1"/>
  <c r="AR193" i="19" a="1"/>
  <c r="AR193" i="19" s="1"/>
  <c r="AR192" i="19" a="1"/>
  <c r="AR192" i="19" s="1"/>
  <c r="AR191" i="19" a="1"/>
  <c r="AR191" i="19" s="1"/>
  <c r="AR190" i="19" a="1"/>
  <c r="AR190" i="19" s="1"/>
  <c r="AR189" i="19" a="1"/>
  <c r="AR189" i="19" s="1"/>
  <c r="AR188" i="19" a="1"/>
  <c r="AR188" i="19" s="1"/>
  <c r="AR187" i="19" a="1"/>
  <c r="AR187" i="19" s="1"/>
  <c r="AR186" i="19" a="1"/>
  <c r="AR186" i="19" s="1"/>
  <c r="AR185" i="19" a="1"/>
  <c r="AR185" i="19" s="1"/>
  <c r="AR184" i="19" a="1"/>
  <c r="AR184" i="19" s="1"/>
  <c r="AR183" i="19" a="1"/>
  <c r="AR183" i="19" s="1"/>
  <c r="AR182" i="19" a="1"/>
  <c r="AR182" i="19" s="1"/>
  <c r="AR181" i="19" a="1"/>
  <c r="AR181" i="19" s="1"/>
  <c r="AR180" i="19" a="1"/>
  <c r="AR180" i="19" s="1"/>
  <c r="AR179" i="19" a="1"/>
  <c r="AR179" i="19" s="1"/>
  <c r="AR178" i="19" a="1"/>
  <c r="AR178" i="19" s="1"/>
  <c r="AR177" i="19" a="1"/>
  <c r="AR177" i="19" s="1"/>
  <c r="AR176" i="19" a="1"/>
  <c r="AR176" i="19" s="1"/>
  <c r="AR175" i="19" a="1"/>
  <c r="AR175" i="19" s="1"/>
  <c r="AR174" i="19" a="1"/>
  <c r="AR174" i="19" s="1"/>
  <c r="AR173" i="19" a="1"/>
  <c r="AR173" i="19" s="1"/>
  <c r="AR172" i="19" a="1"/>
  <c r="AR172" i="19" s="1"/>
  <c r="AR171" i="19" a="1"/>
  <c r="AR171" i="19" s="1"/>
  <c r="AR170" i="19" a="1"/>
  <c r="AR170" i="19" s="1"/>
  <c r="AR169" i="19" a="1"/>
  <c r="AR169" i="19" s="1"/>
  <c r="AR168" i="19" a="1"/>
  <c r="AR168" i="19" s="1"/>
  <c r="AR167" i="19" a="1"/>
  <c r="AR167" i="19" s="1"/>
  <c r="BS166" i="19" a="1"/>
  <c r="BS166" i="19" s="1"/>
  <c r="AR166" i="19" a="1"/>
  <c r="AR166" i="19" s="1"/>
  <c r="AR165" i="19" a="1"/>
  <c r="AR165" i="19" s="1"/>
  <c r="AR164" i="19" a="1"/>
  <c r="AR164" i="19" s="1"/>
  <c r="AR163" i="19" a="1"/>
  <c r="AR163" i="19" s="1"/>
  <c r="BS162" i="19"/>
  <c r="AR162" i="19" a="1"/>
  <c r="AR162" i="19" s="1"/>
  <c r="BS161" i="19"/>
  <c r="AR161" i="19" a="1"/>
  <c r="AR161" i="19" s="1"/>
  <c r="BS160" i="19"/>
  <c r="AR160" i="19" a="1"/>
  <c r="AR160" i="19" s="1"/>
  <c r="BS159" i="19"/>
  <c r="AR159" i="19" a="1"/>
  <c r="AR159" i="19" s="1"/>
  <c r="BS158" i="19"/>
  <c r="AR158" i="19" a="1"/>
  <c r="AR158" i="19" s="1"/>
  <c r="BS157" i="19"/>
  <c r="AR157" i="19" a="1"/>
  <c r="AR157" i="19" s="1"/>
  <c r="BS156" i="19"/>
  <c r="AR156" i="19" a="1"/>
  <c r="AR156" i="19" s="1"/>
  <c r="BS155" i="19"/>
  <c r="AR155" i="19" a="1"/>
  <c r="AR155" i="19" s="1"/>
  <c r="BS154" i="19"/>
  <c r="AR154" i="19" a="1"/>
  <c r="AR154" i="19" s="1"/>
  <c r="BS153" i="19"/>
  <c r="AR153" i="19" a="1"/>
  <c r="AR153" i="19" s="1"/>
  <c r="BS152" i="19"/>
  <c r="AR152" i="19" a="1"/>
  <c r="AR152" i="19" s="1"/>
  <c r="BS151" i="19"/>
  <c r="AR151" i="19" a="1"/>
  <c r="AR151" i="19" s="1"/>
  <c r="BS150" i="19"/>
  <c r="AR150" i="19" a="1"/>
  <c r="AR150" i="19" s="1"/>
  <c r="BS149" i="19"/>
  <c r="AR149" i="19" a="1"/>
  <c r="AR149" i="19" s="1"/>
  <c r="BS148" i="19"/>
  <c r="AR148" i="19" a="1"/>
  <c r="AR148" i="19" s="1"/>
  <c r="BS147" i="19"/>
  <c r="AR147" i="19" a="1"/>
  <c r="AR147" i="19" s="1"/>
  <c r="BS146" i="19"/>
  <c r="AR146" i="19" a="1"/>
  <c r="AR146" i="19" s="1"/>
  <c r="BS145" i="19"/>
  <c r="AR145" i="19" a="1"/>
  <c r="AR145" i="19" s="1"/>
  <c r="BS144" i="19"/>
  <c r="AR144" i="19" a="1"/>
  <c r="AR144" i="19" s="1"/>
  <c r="BS143" i="19"/>
  <c r="AR143" i="19" a="1"/>
  <c r="AR143" i="19" s="1"/>
  <c r="BS142" i="19"/>
  <c r="AR142" i="19" a="1"/>
  <c r="AR142" i="19" s="1"/>
  <c r="BS141" i="19"/>
  <c r="AR141" i="19" a="1"/>
  <c r="AR141" i="19" s="1"/>
  <c r="BS140" i="19"/>
  <c r="AR140" i="19" a="1"/>
  <c r="AR140" i="19" s="1"/>
  <c r="BS139" i="19"/>
  <c r="AR139" i="19" a="1"/>
  <c r="AR139" i="19" s="1"/>
  <c r="BS138" i="19"/>
  <c r="AR138" i="19" a="1"/>
  <c r="AR138" i="19" s="1"/>
  <c r="BS137" i="19"/>
  <c r="AR137" i="19" a="1"/>
  <c r="AR137" i="19" s="1"/>
  <c r="BS136" i="19"/>
  <c r="AR136" i="19" a="1"/>
  <c r="AR136" i="19" s="1"/>
  <c r="AR135" i="19" a="1"/>
  <c r="AR135" i="19" s="1"/>
  <c r="AR134" i="19" a="1"/>
  <c r="AR134" i="19" s="1"/>
  <c r="AR133" i="19" a="1"/>
  <c r="AR133" i="19" s="1"/>
  <c r="AR132" i="19" a="1"/>
  <c r="AR132" i="19" s="1"/>
  <c r="AR131" i="19" a="1"/>
  <c r="AR131" i="19" s="1"/>
  <c r="AR130" i="19" a="1"/>
  <c r="AR130" i="19" s="1"/>
  <c r="AR129" i="19" a="1"/>
  <c r="AR129" i="19" s="1"/>
  <c r="AR128" i="19" a="1"/>
  <c r="AR128" i="19" s="1"/>
  <c r="AR127" i="19" a="1"/>
  <c r="AR127" i="19" s="1"/>
  <c r="AR126" i="19" a="1"/>
  <c r="AR126" i="19" s="1"/>
  <c r="AR125" i="19" a="1"/>
  <c r="AR125" i="19" s="1"/>
  <c r="AR124" i="19" a="1"/>
  <c r="AR124" i="19" s="1"/>
  <c r="AR123" i="19" a="1"/>
  <c r="AR123" i="19" s="1"/>
  <c r="AR122" i="19" a="1"/>
  <c r="AR122" i="19" s="1"/>
  <c r="AR121" i="19" a="1"/>
  <c r="AR121" i="19" s="1"/>
  <c r="AR120" i="19" a="1"/>
  <c r="AR120" i="19" s="1"/>
  <c r="BU119" i="19" a="1"/>
  <c r="BU119" i="19" s="1"/>
  <c r="AR119" i="19" a="1"/>
  <c r="AR119" i="19" s="1"/>
  <c r="BU118" i="19" a="1"/>
  <c r="BU118" i="19" s="1"/>
  <c r="AR118" i="19" a="1"/>
  <c r="AR118" i="19" s="1"/>
  <c r="BU117" i="19" a="1"/>
  <c r="BU117" i="19" s="1"/>
  <c r="AR117" i="19" a="1"/>
  <c r="AR117" i="19" s="1"/>
  <c r="BU116" i="19" a="1"/>
  <c r="BU116" i="19" s="1"/>
  <c r="AR116" i="19" a="1"/>
  <c r="AR116" i="19" s="1"/>
  <c r="BU115" i="19" a="1"/>
  <c r="BU115" i="19" s="1"/>
  <c r="AR115" i="19" a="1"/>
  <c r="AR115" i="19" s="1"/>
  <c r="BU114" i="19" a="1"/>
  <c r="BU114" i="19" s="1"/>
  <c r="AR114" i="19" a="1"/>
  <c r="AR114" i="19" s="1"/>
  <c r="BU113" i="19" a="1"/>
  <c r="BU113" i="19" s="1"/>
  <c r="AR113" i="19" a="1"/>
  <c r="AR113" i="19" s="1"/>
  <c r="BU112" i="19" a="1"/>
  <c r="BU112" i="19" s="1"/>
  <c r="AR112" i="19" a="1"/>
  <c r="AR112" i="19" s="1"/>
  <c r="AP112" i="19"/>
  <c r="AO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D112" i="19"/>
  <c r="C112" i="19"/>
  <c r="B112" i="19"/>
  <c r="BU111" i="19" a="1"/>
  <c r="BU111" i="19" s="1"/>
  <c r="AR111" i="19" a="1"/>
  <c r="AR111" i="19" s="1"/>
  <c r="AO111" i="19"/>
  <c r="BU110" i="19" a="1"/>
  <c r="BU110" i="19" s="1"/>
  <c r="AR110" i="19" a="1"/>
  <c r="AR110" i="19" s="1"/>
  <c r="AO110" i="19"/>
  <c r="S110" i="19"/>
  <c r="BU109" i="19" a="1"/>
  <c r="BU109" i="19" s="1"/>
  <c r="AR109" i="19" a="1"/>
  <c r="AR109" i="19" s="1"/>
  <c r="AO109" i="19"/>
  <c r="BU108" i="19" a="1"/>
  <c r="BU108" i="19" s="1"/>
  <c r="AR108" i="19" a="1"/>
  <c r="AR108" i="19" s="1"/>
  <c r="AO108" i="19"/>
  <c r="BU107" i="19" a="1"/>
  <c r="BU107" i="19" s="1"/>
  <c r="AR107" i="19" a="1"/>
  <c r="AR107" i="19" s="1"/>
  <c r="AO107" i="19"/>
  <c r="BU106" i="19" a="1"/>
  <c r="BU106" i="19" s="1"/>
  <c r="AR106" i="19" a="1"/>
  <c r="AR106" i="19" s="1"/>
  <c r="AO106" i="19"/>
  <c r="BU105" i="19" a="1"/>
  <c r="BU105" i="19" s="1"/>
  <c r="AR105" i="19" a="1"/>
  <c r="AR105" i="19" s="1"/>
  <c r="AO105" i="19"/>
  <c r="BU104" i="19" a="1"/>
  <c r="BU104" i="19" s="1"/>
  <c r="AR104" i="19" a="1"/>
  <c r="AR104" i="19" s="1"/>
  <c r="AC104" i="19"/>
  <c r="R104" i="19"/>
  <c r="B104" i="19"/>
  <c r="AO104" i="19" s="1"/>
  <c r="BU103" i="19" a="1"/>
  <c r="BU103" i="19" s="1"/>
  <c r="AR103" i="19" a="1"/>
  <c r="AR103" i="19" s="1"/>
  <c r="AC103" i="19"/>
  <c r="R103" i="19"/>
  <c r="B103" i="19"/>
  <c r="AO103" i="19" s="1"/>
  <c r="BU102" i="19" a="1"/>
  <c r="BU102" i="19" s="1"/>
  <c r="AR102" i="19" a="1"/>
  <c r="AR102" i="19" s="1"/>
  <c r="AC102" i="19"/>
  <c r="R102" i="19"/>
  <c r="B102" i="19"/>
  <c r="AO102" i="19" s="1"/>
  <c r="BU101" i="19" a="1"/>
  <c r="BU101" i="19" s="1"/>
  <c r="AR101" i="19" a="1"/>
  <c r="AR101" i="19" s="1"/>
  <c r="AC101" i="19"/>
  <c r="R101" i="19"/>
  <c r="B101" i="19"/>
  <c r="AO101" i="19" s="1"/>
  <c r="BU100" i="19" a="1"/>
  <c r="BU100" i="19" s="1"/>
  <c r="AR100" i="19" a="1"/>
  <c r="AR100" i="19" s="1"/>
  <c r="AC100" i="19"/>
  <c r="R100" i="19"/>
  <c r="B100" i="19"/>
  <c r="AO100" i="19" s="1"/>
  <c r="BU99" i="19" a="1"/>
  <c r="BU99" i="19" s="1"/>
  <c r="AR99" i="19" a="1"/>
  <c r="AR99" i="19" s="1"/>
  <c r="AC99" i="19"/>
  <c r="R99" i="19"/>
  <c r="B99" i="19"/>
  <c r="AO99" i="19" s="1"/>
  <c r="BU98" i="19" a="1"/>
  <c r="BU98" i="19" s="1"/>
  <c r="AR98" i="19" a="1"/>
  <c r="AR98" i="19" s="1"/>
  <c r="AC98" i="19"/>
  <c r="R98" i="19"/>
  <c r="B98" i="19"/>
  <c r="AO98" i="19" s="1"/>
  <c r="BU97" i="19" a="1"/>
  <c r="BU97" i="19" s="1"/>
  <c r="AR97" i="19" a="1"/>
  <c r="AR97" i="19" s="1"/>
  <c r="AC97" i="19"/>
  <c r="R97" i="19"/>
  <c r="B97" i="19"/>
  <c r="AO97" i="19" s="1"/>
  <c r="BU96" i="19" a="1"/>
  <c r="BU96" i="19" s="1"/>
  <c r="AR96" i="19" a="1"/>
  <c r="AR96" i="19" s="1"/>
  <c r="AC96" i="19"/>
  <c r="R96" i="19"/>
  <c r="B96" i="19"/>
  <c r="AO96" i="19" s="1"/>
  <c r="BU95" i="19" a="1"/>
  <c r="BU95" i="19" s="1"/>
  <c r="AR95" i="19" a="1"/>
  <c r="AR95" i="19" s="1"/>
  <c r="AC95" i="19"/>
  <c r="R95" i="19"/>
  <c r="B95" i="19"/>
  <c r="AO95" i="19" s="1"/>
  <c r="BU94" i="19" a="1"/>
  <c r="BU94" i="19" s="1"/>
  <c r="AR94" i="19" a="1"/>
  <c r="AR94" i="19" s="1"/>
  <c r="AC94" i="19"/>
  <c r="R94" i="19"/>
  <c r="B94" i="19"/>
  <c r="AO94" i="19" s="1"/>
  <c r="BU93" i="19" a="1"/>
  <c r="BU93" i="19" s="1"/>
  <c r="AR93" i="19" a="1"/>
  <c r="AR93" i="19" s="1"/>
  <c r="AC93" i="19"/>
  <c r="R93" i="19"/>
  <c r="B93" i="19"/>
  <c r="AO93" i="19" s="1"/>
  <c r="BU92" i="19" a="1"/>
  <c r="BU92" i="19" s="1"/>
  <c r="AR92" i="19" a="1"/>
  <c r="AR92" i="19" s="1"/>
  <c r="AC92" i="19"/>
  <c r="R92" i="19"/>
  <c r="B92" i="19"/>
  <c r="AO92" i="19" s="1"/>
  <c r="BU91" i="19" a="1"/>
  <c r="BU91" i="19" s="1"/>
  <c r="AR91" i="19" a="1"/>
  <c r="AR91" i="19" s="1"/>
  <c r="AC91" i="19"/>
  <c r="R91" i="19"/>
  <c r="B91" i="19"/>
  <c r="AO91" i="19" s="1"/>
  <c r="AR90" i="19" a="1"/>
  <c r="AR90" i="19" s="1"/>
  <c r="AC90" i="19"/>
  <c r="R90" i="19"/>
  <c r="B90" i="19"/>
  <c r="AO90" i="19" s="1"/>
  <c r="AR89" i="19" a="1"/>
  <c r="AR89" i="19" s="1"/>
  <c r="AC89" i="19"/>
  <c r="R89" i="19"/>
  <c r="B89" i="19"/>
  <c r="AO89" i="19" s="1"/>
  <c r="AR88" i="19" a="1"/>
  <c r="AR88" i="19" s="1"/>
  <c r="AC88" i="19"/>
  <c r="R88" i="19"/>
  <c r="B88" i="19"/>
  <c r="AO88" i="19" s="1"/>
  <c r="AR87" i="19" a="1"/>
  <c r="AR87" i="19" s="1"/>
  <c r="AC87" i="19"/>
  <c r="R87" i="19"/>
  <c r="B87" i="19"/>
  <c r="AO87" i="19" s="1"/>
  <c r="AR86" i="19" a="1"/>
  <c r="AR86" i="19" s="1"/>
  <c r="AC86" i="19"/>
  <c r="R86" i="19"/>
  <c r="B86" i="19"/>
  <c r="AO86" i="19" s="1"/>
  <c r="AR85" i="19" a="1"/>
  <c r="AR85" i="19" s="1"/>
  <c r="AC85" i="19"/>
  <c r="R85" i="19"/>
  <c r="B85" i="19"/>
  <c r="AO85" i="19" s="1"/>
  <c r="AR84" i="19" a="1"/>
  <c r="AR84" i="19" s="1"/>
  <c r="AC84" i="19"/>
  <c r="R84" i="19"/>
  <c r="B84" i="19"/>
  <c r="AO84" i="19" s="1"/>
  <c r="AR83" i="19" a="1"/>
  <c r="AR83" i="19" s="1"/>
  <c r="AC83" i="19"/>
  <c r="R83" i="19"/>
  <c r="B83" i="19"/>
  <c r="AO83" i="19" s="1"/>
  <c r="AR82" i="19" a="1"/>
  <c r="AR82" i="19" s="1"/>
  <c r="AC82" i="19"/>
  <c r="R82" i="19"/>
  <c r="B82" i="19"/>
  <c r="AO82" i="19" s="1"/>
  <c r="AR81" i="19" a="1"/>
  <c r="AR81" i="19" s="1"/>
  <c r="AC81" i="19"/>
  <c r="R81" i="19"/>
  <c r="B81" i="19"/>
  <c r="AO81" i="19" s="1"/>
  <c r="AR80" i="19" a="1"/>
  <c r="AR80" i="19" s="1"/>
  <c r="AC80" i="19"/>
  <c r="R80" i="19"/>
  <c r="B80" i="19"/>
  <c r="AO80" i="19" s="1"/>
  <c r="AR79" i="19" a="1"/>
  <c r="AR79" i="19" s="1"/>
  <c r="AC79" i="19"/>
  <c r="R79" i="19"/>
  <c r="B79" i="19"/>
  <c r="AO79" i="19" s="1"/>
  <c r="AR78" i="19" a="1"/>
  <c r="AR78" i="19" s="1"/>
  <c r="AC78" i="19"/>
  <c r="R78" i="19"/>
  <c r="B78" i="19"/>
  <c r="AO78" i="19" s="1"/>
  <c r="AR77" i="19" a="1"/>
  <c r="AR77" i="19" s="1"/>
  <c r="AC77" i="19"/>
  <c r="R77" i="19"/>
  <c r="B77" i="19"/>
  <c r="AO77" i="19" s="1"/>
  <c r="AR76" i="19" a="1"/>
  <c r="AR76" i="19" s="1"/>
  <c r="AC76" i="19"/>
  <c r="R76" i="19"/>
  <c r="B76" i="19"/>
  <c r="AO76" i="19" s="1"/>
  <c r="AR75" i="19" a="1"/>
  <c r="AR75" i="19" s="1"/>
  <c r="AC75" i="19"/>
  <c r="B75" i="19"/>
  <c r="AO75" i="19" s="1"/>
  <c r="AR74" i="19" a="1"/>
  <c r="AR74" i="19" s="1"/>
  <c r="AC74" i="19"/>
  <c r="B74" i="19"/>
  <c r="AO74" i="19" s="1"/>
  <c r="AR73" i="19" a="1"/>
  <c r="AR73" i="19" s="1"/>
  <c r="R73" i="19"/>
  <c r="B73" i="19"/>
  <c r="AO73" i="19" s="1"/>
  <c r="AR72" i="19" a="1"/>
  <c r="AR72" i="19" s="1"/>
  <c r="R72" i="19"/>
  <c r="B72" i="19"/>
  <c r="AO72" i="19" s="1"/>
  <c r="AR71" i="19" a="1"/>
  <c r="AR71" i="19" s="1"/>
  <c r="AC71" i="19"/>
  <c r="R71" i="19"/>
  <c r="B71" i="19"/>
  <c r="AO71" i="19" s="1"/>
  <c r="AR70" i="19" a="1"/>
  <c r="AR70" i="19" s="1"/>
  <c r="AC70" i="19"/>
  <c r="R70" i="19"/>
  <c r="B70" i="19"/>
  <c r="AO70" i="19" s="1"/>
  <c r="AR69" i="19" a="1"/>
  <c r="AR69" i="19" s="1"/>
  <c r="AC69" i="19"/>
  <c r="R69" i="19"/>
  <c r="B69" i="19"/>
  <c r="AO69" i="19" s="1"/>
  <c r="AR68" i="19" a="1"/>
  <c r="AR68" i="19" s="1"/>
  <c r="AO68" i="19"/>
  <c r="AR67" i="19" a="1"/>
  <c r="AR67" i="19" s="1"/>
  <c r="AO67" i="19"/>
  <c r="AR66" i="19" a="1"/>
  <c r="AR66" i="19" s="1"/>
  <c r="AO66" i="19"/>
  <c r="AR65" i="19" a="1"/>
  <c r="AR65" i="19" s="1"/>
  <c r="AO65" i="19"/>
  <c r="AR64" i="19" a="1"/>
  <c r="AR64" i="19" s="1"/>
  <c r="AO64" i="19"/>
  <c r="E64" i="19"/>
  <c r="D64" i="19"/>
  <c r="C64" i="19"/>
  <c r="AR63" i="19" a="1"/>
  <c r="AR63" i="19" s="1"/>
  <c r="AO63" i="19"/>
  <c r="AR62" i="19" a="1"/>
  <c r="AR62" i="19" s="1"/>
  <c r="AO62" i="19"/>
  <c r="AR61" i="19" a="1"/>
  <c r="AR61" i="19" s="1"/>
  <c r="AM61" i="19"/>
  <c r="AG61" i="19"/>
  <c r="AC61" i="19"/>
  <c r="Y61" i="19"/>
  <c r="S61" i="19"/>
  <c r="AI61" i="19" s="1"/>
  <c r="R61" i="19"/>
  <c r="E61" i="19" a="1"/>
  <c r="E61" i="19" s="1"/>
  <c r="D61" i="19" a="1"/>
  <c r="D61" i="19" s="1"/>
  <c r="C61" i="19" a="1"/>
  <c r="C61" i="19" s="1"/>
  <c r="B61" i="19"/>
  <c r="AO61" i="19" s="1"/>
  <c r="AR60" i="19" a="1"/>
  <c r="AR60" i="19" s="1"/>
  <c r="AM60" i="19"/>
  <c r="AG60" i="19"/>
  <c r="AC60" i="19"/>
  <c r="Y60" i="19"/>
  <c r="S60" i="19"/>
  <c r="AI60" i="19" s="1"/>
  <c r="R60" i="19"/>
  <c r="E60" i="19" a="1"/>
  <c r="E60" i="19" s="1"/>
  <c r="D60" i="19" a="1"/>
  <c r="D60" i="19" s="1"/>
  <c r="C60" i="19" a="1"/>
  <c r="C60" i="19" s="1"/>
  <c r="B60" i="19"/>
  <c r="AO60" i="19" s="1"/>
  <c r="AR59" i="19" a="1"/>
  <c r="AR59" i="19" s="1"/>
  <c r="AM59" i="19"/>
  <c r="AG59" i="19"/>
  <c r="AC59" i="19"/>
  <c r="Y59" i="19"/>
  <c r="S59" i="19"/>
  <c r="AI59" i="19" s="1"/>
  <c r="R59" i="19"/>
  <c r="E59" i="19" a="1"/>
  <c r="E59" i="19" s="1"/>
  <c r="D59" i="19" a="1"/>
  <c r="D59" i="19" s="1"/>
  <c r="C59" i="19" a="1"/>
  <c r="C59" i="19" s="1"/>
  <c r="B59" i="19"/>
  <c r="AO59" i="19" s="1"/>
  <c r="AR58" i="19" a="1"/>
  <c r="AR58" i="19" s="1"/>
  <c r="AM58" i="19"/>
  <c r="AG58" i="19"/>
  <c r="AC58" i="19"/>
  <c r="Y58" i="19"/>
  <c r="S58" i="19"/>
  <c r="AI58" i="19" s="1"/>
  <c r="R58" i="19"/>
  <c r="E58" i="19" a="1"/>
  <c r="E58" i="19" s="1"/>
  <c r="D58" i="19" a="1"/>
  <c r="D58" i="19" s="1"/>
  <c r="C58" i="19" a="1"/>
  <c r="C58" i="19" s="1"/>
  <c r="B58" i="19"/>
  <c r="AO58" i="19" s="1"/>
  <c r="AR57" i="19" a="1"/>
  <c r="AR57" i="19" s="1"/>
  <c r="AO57" i="19"/>
  <c r="AM57" i="19"/>
  <c r="AG57" i="19"/>
  <c r="AC57" i="19"/>
  <c r="Y57" i="19"/>
  <c r="S57" i="19"/>
  <c r="AI57" i="19" s="1"/>
  <c r="R57" i="19"/>
  <c r="E57" i="19" a="1"/>
  <c r="E57" i="19" s="1"/>
  <c r="D57" i="19" a="1"/>
  <c r="D57" i="19" s="1"/>
  <c r="C57" i="19" a="1"/>
  <c r="C57" i="19" s="1"/>
  <c r="B57" i="19"/>
  <c r="AR56" i="19" a="1"/>
  <c r="AR56" i="19" s="1"/>
  <c r="AM56" i="19"/>
  <c r="AG56" i="19"/>
  <c r="AC56" i="19"/>
  <c r="Y56" i="19"/>
  <c r="S56" i="19"/>
  <c r="AI56" i="19" s="1"/>
  <c r="R56" i="19"/>
  <c r="E56" i="19" a="1"/>
  <c r="E56" i="19" s="1"/>
  <c r="D56" i="19" a="1"/>
  <c r="D56" i="19" s="1"/>
  <c r="C56" i="19" a="1"/>
  <c r="C56" i="19" s="1"/>
  <c r="B56" i="19"/>
  <c r="AO56" i="19" s="1"/>
  <c r="AR55" i="19" a="1"/>
  <c r="AR55" i="19" s="1"/>
  <c r="AM55" i="19"/>
  <c r="AG55" i="19"/>
  <c r="AC55" i="19"/>
  <c r="Y55" i="19"/>
  <c r="S55" i="19"/>
  <c r="AI55" i="19" s="1"/>
  <c r="R55" i="19"/>
  <c r="E55" i="19" a="1"/>
  <c r="E55" i="19" s="1"/>
  <c r="D55" i="19" a="1"/>
  <c r="D55" i="19" s="1"/>
  <c r="C55" i="19" a="1"/>
  <c r="C55" i="19" s="1"/>
  <c r="B55" i="19"/>
  <c r="AO55" i="19" s="1"/>
  <c r="AR54" i="19" a="1"/>
  <c r="AR54" i="19" s="1"/>
  <c r="AM54" i="19"/>
  <c r="AG54" i="19"/>
  <c r="AC54" i="19"/>
  <c r="Y54" i="19"/>
  <c r="S54" i="19"/>
  <c r="AI54" i="19" s="1"/>
  <c r="R54" i="19"/>
  <c r="E54" i="19" a="1"/>
  <c r="E54" i="19" s="1"/>
  <c r="D54" i="19" a="1"/>
  <c r="D54" i="19" s="1"/>
  <c r="C54" i="19" a="1"/>
  <c r="C54" i="19" s="1"/>
  <c r="B54" i="19"/>
  <c r="AO54" i="19" s="1"/>
  <c r="AR53" i="19" a="1"/>
  <c r="AR53" i="19" s="1"/>
  <c r="AM53" i="19"/>
  <c r="AG53" i="19"/>
  <c r="AC53" i="19"/>
  <c r="Y53" i="19"/>
  <c r="S53" i="19"/>
  <c r="AI53" i="19" s="1"/>
  <c r="R53" i="19"/>
  <c r="E53" i="19" a="1"/>
  <c r="E53" i="19" s="1"/>
  <c r="D53" i="19" a="1"/>
  <c r="D53" i="19" s="1"/>
  <c r="C53" i="19" a="1"/>
  <c r="C53" i="19" s="1"/>
  <c r="B53" i="19"/>
  <c r="AO53" i="19" s="1"/>
  <c r="AR52" i="19" a="1"/>
  <c r="AR52" i="19" s="1"/>
  <c r="AM52" i="19"/>
  <c r="AG52" i="19"/>
  <c r="AC52" i="19"/>
  <c r="Y52" i="19"/>
  <c r="S52" i="19"/>
  <c r="AI52" i="19" s="1"/>
  <c r="R52" i="19"/>
  <c r="E52" i="19" a="1"/>
  <c r="E52" i="19" s="1"/>
  <c r="D52" i="19" a="1"/>
  <c r="D52" i="19" s="1"/>
  <c r="C52" i="19" a="1"/>
  <c r="C52" i="19" s="1"/>
  <c r="B52" i="19"/>
  <c r="AO52" i="19" s="1"/>
  <c r="AR51" i="19" a="1"/>
  <c r="AR51" i="19" s="1"/>
  <c r="AM51" i="19"/>
  <c r="AG51" i="19"/>
  <c r="AC51" i="19"/>
  <c r="Y51" i="19"/>
  <c r="S51" i="19"/>
  <c r="AI51" i="19" s="1"/>
  <c r="R51" i="19"/>
  <c r="E51" i="19" a="1"/>
  <c r="E51" i="19" s="1"/>
  <c r="D51" i="19" a="1"/>
  <c r="D51" i="19" s="1"/>
  <c r="C51" i="19" a="1"/>
  <c r="C51" i="19" s="1"/>
  <c r="B51" i="19"/>
  <c r="AO51" i="19" s="1"/>
  <c r="AR50" i="19" a="1"/>
  <c r="AR50" i="19" s="1"/>
  <c r="AM50" i="19"/>
  <c r="AG50" i="19"/>
  <c r="AC50" i="19"/>
  <c r="Y50" i="19"/>
  <c r="S50" i="19"/>
  <c r="AI50" i="19" s="1"/>
  <c r="R50" i="19"/>
  <c r="E50" i="19" a="1"/>
  <c r="E50" i="19" s="1"/>
  <c r="D50" i="19" a="1"/>
  <c r="D50" i="19" s="1"/>
  <c r="C50" i="19" a="1"/>
  <c r="C50" i="19" s="1"/>
  <c r="B50" i="19"/>
  <c r="AO50" i="19" s="1"/>
  <c r="AR49" i="19" a="1"/>
  <c r="AR49" i="19" s="1"/>
  <c r="AM49" i="19"/>
  <c r="AG49" i="19"/>
  <c r="AC49" i="19"/>
  <c r="Y49" i="19"/>
  <c r="S49" i="19"/>
  <c r="AI49" i="19" s="1"/>
  <c r="R49" i="19"/>
  <c r="E49" i="19" a="1"/>
  <c r="E49" i="19" s="1"/>
  <c r="D49" i="19" a="1"/>
  <c r="D49" i="19" s="1"/>
  <c r="C49" i="19" a="1"/>
  <c r="C49" i="19" s="1"/>
  <c r="B49" i="19"/>
  <c r="AO49" i="19" s="1"/>
  <c r="AR48" i="19" a="1"/>
  <c r="AR48" i="19" s="1"/>
  <c r="AM48" i="19"/>
  <c r="AG48" i="19"/>
  <c r="AC48" i="19"/>
  <c r="Y48" i="19"/>
  <c r="S48" i="19"/>
  <c r="AI48" i="19" s="1"/>
  <c r="R48" i="19"/>
  <c r="E48" i="19" a="1"/>
  <c r="E48" i="19" s="1"/>
  <c r="D48" i="19" a="1"/>
  <c r="D48" i="19" s="1"/>
  <c r="C48" i="19" a="1"/>
  <c r="C48" i="19" s="1"/>
  <c r="B48" i="19"/>
  <c r="AO48" i="19" s="1"/>
  <c r="AR47" i="19" a="1"/>
  <c r="AR47" i="19" s="1"/>
  <c r="AM47" i="19"/>
  <c r="AG47" i="19"/>
  <c r="AC47" i="19"/>
  <c r="Y47" i="19"/>
  <c r="S47" i="19"/>
  <c r="AI47" i="19" s="1"/>
  <c r="R47" i="19"/>
  <c r="E47" i="19" a="1"/>
  <c r="E47" i="19" s="1"/>
  <c r="D47" i="19" a="1"/>
  <c r="D47" i="19" s="1"/>
  <c r="C47" i="19" a="1"/>
  <c r="C47" i="19" s="1"/>
  <c r="B47" i="19"/>
  <c r="AO47" i="19" s="1"/>
  <c r="AR46" i="19" a="1"/>
  <c r="AR46" i="19" s="1"/>
  <c r="AM46" i="19"/>
  <c r="AG46" i="19"/>
  <c r="AC46" i="19"/>
  <c r="Y46" i="19"/>
  <c r="S46" i="19"/>
  <c r="AI46" i="19" s="1"/>
  <c r="R46" i="19"/>
  <c r="E46" i="19" a="1"/>
  <c r="E46" i="19" s="1"/>
  <c r="D46" i="19" a="1"/>
  <c r="D46" i="19" s="1"/>
  <c r="C46" i="19" a="1"/>
  <c r="C46" i="19" s="1"/>
  <c r="B46" i="19"/>
  <c r="AO46" i="19" s="1"/>
  <c r="AR45" i="19" a="1"/>
  <c r="AR45" i="19" s="1"/>
  <c r="AM45" i="19"/>
  <c r="AG45" i="19"/>
  <c r="AC45" i="19"/>
  <c r="Y45" i="19"/>
  <c r="S45" i="19"/>
  <c r="AI45" i="19" s="1"/>
  <c r="R45" i="19"/>
  <c r="E45" i="19" a="1"/>
  <c r="E45" i="19" s="1"/>
  <c r="D45" i="19" a="1"/>
  <c r="D45" i="19" s="1"/>
  <c r="C45" i="19" a="1"/>
  <c r="C45" i="19" s="1"/>
  <c r="B45" i="19"/>
  <c r="AO45" i="19" s="1"/>
  <c r="AR44" i="19" a="1"/>
  <c r="AR44" i="19" s="1"/>
  <c r="AM44" i="19"/>
  <c r="AG44" i="19"/>
  <c r="AC44" i="19"/>
  <c r="Y44" i="19"/>
  <c r="S44" i="19"/>
  <c r="AI44" i="19" s="1"/>
  <c r="R44" i="19"/>
  <c r="E44" i="19" a="1"/>
  <c r="E44" i="19" s="1"/>
  <c r="D44" i="19" a="1"/>
  <c r="D44" i="19" s="1"/>
  <c r="C44" i="19" a="1"/>
  <c r="C44" i="19" s="1"/>
  <c r="B44" i="19"/>
  <c r="AO44" i="19" s="1"/>
  <c r="AR43" i="19" a="1"/>
  <c r="AR43" i="19" s="1"/>
  <c r="AM43" i="19"/>
  <c r="AG43" i="19"/>
  <c r="AC43" i="19"/>
  <c r="Y43" i="19"/>
  <c r="S43" i="19"/>
  <c r="AI43" i="19" s="1"/>
  <c r="R43" i="19"/>
  <c r="E43" i="19" a="1"/>
  <c r="E43" i="19" s="1"/>
  <c r="D43" i="19" a="1"/>
  <c r="D43" i="19" s="1"/>
  <c r="C43" i="19" a="1"/>
  <c r="C43" i="19" s="1"/>
  <c r="B43" i="19"/>
  <c r="AO43" i="19" s="1"/>
  <c r="AR42" i="19" a="1"/>
  <c r="AR42" i="19" s="1"/>
  <c r="AM42" i="19"/>
  <c r="AG42" i="19"/>
  <c r="AC42" i="19"/>
  <c r="Y42" i="19"/>
  <c r="S42" i="19"/>
  <c r="AI42" i="19" s="1"/>
  <c r="R42" i="19"/>
  <c r="E42" i="19" a="1"/>
  <c r="E42" i="19" s="1"/>
  <c r="D42" i="19" a="1"/>
  <c r="D42" i="19" s="1"/>
  <c r="C42" i="19" a="1"/>
  <c r="C42" i="19" s="1"/>
  <c r="B42" i="19"/>
  <c r="AO42" i="19" s="1"/>
  <c r="AR41" i="19" a="1"/>
  <c r="AR41" i="19" s="1"/>
  <c r="AM41" i="19"/>
  <c r="AG41" i="19"/>
  <c r="AC41" i="19"/>
  <c r="Y41" i="19"/>
  <c r="S41" i="19"/>
  <c r="AI41" i="19" s="1"/>
  <c r="R41" i="19"/>
  <c r="E41" i="19" a="1"/>
  <c r="E41" i="19" s="1"/>
  <c r="D41" i="19" a="1"/>
  <c r="D41" i="19" s="1"/>
  <c r="C41" i="19" a="1"/>
  <c r="C41" i="19" s="1"/>
  <c r="B41" i="19"/>
  <c r="AO41" i="19" s="1"/>
  <c r="AR40" i="19" a="1"/>
  <c r="AR40" i="19" s="1"/>
  <c r="AM40" i="19"/>
  <c r="AG40" i="19"/>
  <c r="AC40" i="19"/>
  <c r="Y40" i="19"/>
  <c r="S40" i="19"/>
  <c r="AI40" i="19" s="1"/>
  <c r="R40" i="19"/>
  <c r="E40" i="19" a="1"/>
  <c r="E40" i="19" s="1"/>
  <c r="D40" i="19" a="1"/>
  <c r="D40" i="19" s="1"/>
  <c r="C40" i="19" a="1"/>
  <c r="C40" i="19" s="1"/>
  <c r="B40" i="19"/>
  <c r="AO40" i="19" s="1"/>
  <c r="AR39" i="19" a="1"/>
  <c r="AR39" i="19" s="1"/>
  <c r="AM39" i="19"/>
  <c r="AG39" i="19"/>
  <c r="AC39" i="19"/>
  <c r="Y39" i="19"/>
  <c r="S39" i="19"/>
  <c r="AI39" i="19" s="1"/>
  <c r="R39" i="19"/>
  <c r="E39" i="19" a="1"/>
  <c r="E39" i="19" s="1"/>
  <c r="D39" i="19" a="1"/>
  <c r="D39" i="19" s="1"/>
  <c r="C39" i="19" a="1"/>
  <c r="C39" i="19" s="1"/>
  <c r="B39" i="19"/>
  <c r="AO39" i="19" s="1"/>
  <c r="AR38" i="19" a="1"/>
  <c r="AR38" i="19" s="1"/>
  <c r="AM38" i="19"/>
  <c r="AG38" i="19"/>
  <c r="AC38" i="19"/>
  <c r="Y38" i="19"/>
  <c r="S38" i="19"/>
  <c r="AI38" i="19" s="1"/>
  <c r="R38" i="19"/>
  <c r="E38" i="19" a="1"/>
  <c r="E38" i="19" s="1"/>
  <c r="D38" i="19" a="1"/>
  <c r="D38" i="19" s="1"/>
  <c r="C38" i="19" a="1"/>
  <c r="C38" i="19" s="1"/>
  <c r="B38" i="19"/>
  <c r="AO38" i="19" s="1"/>
  <c r="AR37" i="19" a="1"/>
  <c r="AR37" i="19" s="1"/>
  <c r="AM37" i="19"/>
  <c r="AG37" i="19"/>
  <c r="AC37" i="19"/>
  <c r="Y37" i="19"/>
  <c r="S37" i="19"/>
  <c r="AI37" i="19" s="1"/>
  <c r="R37" i="19"/>
  <c r="E37" i="19" a="1"/>
  <c r="E37" i="19" s="1"/>
  <c r="D37" i="19" a="1"/>
  <c r="D37" i="19" s="1"/>
  <c r="C37" i="19" a="1"/>
  <c r="C37" i="19" s="1"/>
  <c r="B37" i="19"/>
  <c r="AO37" i="19" s="1"/>
  <c r="AR36" i="19" a="1"/>
  <c r="AR36" i="19" s="1"/>
  <c r="AM36" i="19"/>
  <c r="AG36" i="19"/>
  <c r="AC36" i="19"/>
  <c r="Y36" i="19"/>
  <c r="S36" i="19"/>
  <c r="AI36" i="19" s="1"/>
  <c r="R36" i="19"/>
  <c r="E36" i="19" a="1"/>
  <c r="E36" i="19" s="1"/>
  <c r="D36" i="19" a="1"/>
  <c r="D36" i="19" s="1"/>
  <c r="C36" i="19" a="1"/>
  <c r="C36" i="19" s="1"/>
  <c r="B36" i="19"/>
  <c r="AO36" i="19" s="1"/>
  <c r="AR35" i="19" a="1"/>
  <c r="AR35" i="19" s="1"/>
  <c r="AM35" i="19"/>
  <c r="AG35" i="19"/>
  <c r="AC35" i="19"/>
  <c r="Y35" i="19"/>
  <c r="S35" i="19"/>
  <c r="AI35" i="19" s="1"/>
  <c r="R35" i="19"/>
  <c r="E35" i="19" a="1"/>
  <c r="E35" i="19" s="1"/>
  <c r="D35" i="19" a="1"/>
  <c r="D35" i="19" s="1"/>
  <c r="C35" i="19" a="1"/>
  <c r="C35" i="19" s="1"/>
  <c r="B35" i="19"/>
  <c r="AO35" i="19" s="1"/>
  <c r="AR34" i="19" a="1"/>
  <c r="AR34" i="19" s="1"/>
  <c r="AM34" i="19"/>
  <c r="AG34" i="19"/>
  <c r="AC34" i="19"/>
  <c r="Y34" i="19"/>
  <c r="S34" i="19"/>
  <c r="AI34" i="19" s="1"/>
  <c r="R34" i="19"/>
  <c r="E34" i="19" a="1"/>
  <c r="E34" i="19" s="1"/>
  <c r="D34" i="19" a="1"/>
  <c r="D34" i="19" s="1"/>
  <c r="C34" i="19" a="1"/>
  <c r="C34" i="19" s="1"/>
  <c r="B34" i="19"/>
  <c r="AO34" i="19" s="1"/>
  <c r="AR33" i="19" a="1"/>
  <c r="AR33" i="19" s="1"/>
  <c r="AM33" i="19"/>
  <c r="AG33" i="19"/>
  <c r="AC33" i="19"/>
  <c r="Y33" i="19"/>
  <c r="S33" i="19"/>
  <c r="AI33" i="19" s="1"/>
  <c r="R33" i="19"/>
  <c r="E33" i="19" a="1"/>
  <c r="E33" i="19" s="1"/>
  <c r="D33" i="19" a="1"/>
  <c r="D33" i="19" s="1"/>
  <c r="C33" i="19" a="1"/>
  <c r="C33" i="19" s="1"/>
  <c r="B33" i="19"/>
  <c r="AO33" i="19" s="1"/>
  <c r="AR32" i="19" a="1"/>
  <c r="AR32" i="19" s="1"/>
  <c r="AM32" i="19"/>
  <c r="AG32" i="19"/>
  <c r="AC32" i="19"/>
  <c r="Y32" i="19"/>
  <c r="S32" i="19"/>
  <c r="AI32" i="19" s="1"/>
  <c r="R32" i="19"/>
  <c r="E32" i="19" a="1"/>
  <c r="E32" i="19" s="1"/>
  <c r="D32" i="19" a="1"/>
  <c r="D32" i="19" s="1"/>
  <c r="C32" i="19" a="1"/>
  <c r="C32" i="19" s="1"/>
  <c r="B32" i="19"/>
  <c r="AO32" i="19" s="1"/>
  <c r="AR31" i="19" a="1"/>
  <c r="AR31" i="19" s="1"/>
  <c r="AO31" i="19"/>
  <c r="V31" i="19"/>
  <c r="BS24" i="19" s="1"/>
  <c r="G31" i="19"/>
  <c r="BS16" i="19" s="1"/>
  <c r="AR30" i="19" a="1"/>
  <c r="AR30" i="19" s="1"/>
  <c r="AO30" i="19"/>
  <c r="AR29" i="19" a="1"/>
  <c r="AR29" i="19" s="1"/>
  <c r="AO29" i="19"/>
  <c r="AR28" i="19" a="1"/>
  <c r="AR28" i="19" s="1"/>
  <c r="AO28" i="19"/>
  <c r="AE28" i="19"/>
  <c r="AF26" i="19" s="1"/>
  <c r="AA28" i="19"/>
  <c r="AB26" i="19" s="1"/>
  <c r="W28" i="19"/>
  <c r="X26" i="19" s="1"/>
  <c r="H28" i="19"/>
  <c r="G28" i="19"/>
  <c r="BS15" i="19" s="1"/>
  <c r="AR27" i="19" a="1"/>
  <c r="AR27" i="19" s="1"/>
  <c r="AO27" i="19"/>
  <c r="AH27" i="19"/>
  <c r="AG27" i="19"/>
  <c r="AF27" i="19"/>
  <c r="AE27" i="19"/>
  <c r="AD27" i="19"/>
  <c r="AC27" i="19"/>
  <c r="AB27" i="19"/>
  <c r="AA27" i="19"/>
  <c r="Z27" i="19"/>
  <c r="Y27" i="19"/>
  <c r="X27" i="19"/>
  <c r="W27" i="19"/>
  <c r="Q27" i="19"/>
  <c r="P27" i="19"/>
  <c r="O27" i="19"/>
  <c r="N27" i="19"/>
  <c r="M27" i="19"/>
  <c r="L27" i="19"/>
  <c r="K27" i="19"/>
  <c r="J27" i="19"/>
  <c r="I27" i="19"/>
  <c r="AR26" i="19" a="1"/>
  <c r="AR26" i="19" s="1"/>
  <c r="AO26" i="19"/>
  <c r="V26" i="19"/>
  <c r="BS29" i="19" s="1"/>
  <c r="AR25" i="19" a="1"/>
  <c r="AR25" i="19" s="1"/>
  <c r="AO25" i="19"/>
  <c r="V25" i="19"/>
  <c r="BS27" i="19" s="1"/>
  <c r="AO24" i="19"/>
  <c r="O24" i="19"/>
  <c r="L24" i="19"/>
  <c r="I24" i="19"/>
  <c r="BS23" i="19"/>
  <c r="AO23" i="19"/>
  <c r="AG23" i="19"/>
  <c r="AI26" i="19" s="1"/>
  <c r="AF23" i="19"/>
  <c r="AK26" i="19" s="1"/>
  <c r="AE23" i="19"/>
  <c r="AJ26" i="19" s="1"/>
  <c r="AC23" i="19"/>
  <c r="AI25" i="19" s="1"/>
  <c r="AB23" i="19"/>
  <c r="AK25" i="19" s="1"/>
  <c r="AA23" i="19"/>
  <c r="AJ25" i="19" s="1"/>
  <c r="Y23" i="19"/>
  <c r="AI24" i="19" s="1"/>
  <c r="X23" i="19"/>
  <c r="AK24" i="19" s="1"/>
  <c r="V23" i="19"/>
  <c r="BS46" i="19" s="1"/>
  <c r="AO22" i="19"/>
  <c r="V22" i="19"/>
  <c r="BS30" i="19" s="1"/>
  <c r="BS21" i="19"/>
  <c r="AO21" i="19"/>
  <c r="BS20" i="19"/>
  <c r="AO20" i="19"/>
  <c r="AL20" i="19"/>
  <c r="AK20" i="19"/>
  <c r="AJ20" i="19"/>
  <c r="AI20" i="19"/>
  <c r="AH20" i="19"/>
  <c r="AG20" i="19"/>
  <c r="BS19" i="19"/>
  <c r="AO19" i="19"/>
  <c r="BS18" i="19"/>
  <c r="AO18" i="19"/>
  <c r="AL18" i="19"/>
  <c r="AK18" i="19"/>
  <c r="AJ18" i="19"/>
  <c r="AI18" i="19"/>
  <c r="W23" i="19" s="1"/>
  <c r="AH18" i="19"/>
  <c r="AG18" i="19"/>
  <c r="BS17" i="19"/>
  <c r="AO17" i="19"/>
  <c r="AO16" i="19"/>
  <c r="AM16" i="19"/>
  <c r="W16" i="19"/>
  <c r="S16" i="19"/>
  <c r="V14" i="19" s="1"/>
  <c r="CC15" i="19"/>
  <c r="AO15" i="19"/>
  <c r="CC14" i="19"/>
  <c r="AO14" i="19"/>
  <c r="AO13" i="19"/>
  <c r="EF12" i="19"/>
  <c r="DB12" i="19"/>
  <c r="AO12" i="19"/>
  <c r="AM12" i="19"/>
  <c r="C12" i="19"/>
  <c r="V20" i="19" s="1"/>
  <c r="DO11" i="19"/>
  <c r="AO11" i="19"/>
  <c r="J11" i="19"/>
  <c r="DO10" i="19"/>
  <c r="DC10" i="19"/>
  <c r="BS9" i="19"/>
  <c r="AP8" i="19"/>
  <c r="FF7" i="19"/>
  <c r="BS7" i="19"/>
  <c r="FF6" i="19"/>
  <c r="CU5" i="19"/>
  <c r="BV3" i="19"/>
  <c r="BU3" i="19"/>
  <c r="BT3" i="19"/>
  <c r="BS3" i="19"/>
  <c r="FD2" i="19"/>
  <c r="FC2" i="19"/>
  <c r="FB2" i="19"/>
  <c r="FA2" i="19"/>
  <c r="EZ2" i="19"/>
  <c r="EY2" i="19"/>
  <c r="EW2" i="19"/>
  <c r="EV2" i="19"/>
  <c r="EU2" i="19"/>
  <c r="ET2" i="19"/>
  <c r="ES2" i="19"/>
  <c r="ER2" i="19"/>
  <c r="EO2" i="19"/>
  <c r="EN2" i="19"/>
  <c r="EM2" i="19"/>
  <c r="EL2" i="19"/>
  <c r="EK2" i="19"/>
  <c r="EI2" i="19"/>
  <c r="EH2" i="19"/>
  <c r="EG2" i="19"/>
  <c r="EF2" i="19"/>
  <c r="EE2" i="19"/>
  <c r="ED2" i="19"/>
  <c r="EC2" i="19"/>
  <c r="EB2" i="19"/>
  <c r="EA2" i="19"/>
  <c r="DZ2" i="19"/>
  <c r="DX2" i="19"/>
  <c r="DW2" i="19"/>
  <c r="DU2" i="19"/>
  <c r="DT2" i="19"/>
  <c r="DR2" i="19"/>
  <c r="DQ2" i="19"/>
  <c r="DO2" i="19"/>
  <c r="DN2" i="19"/>
  <c r="DM2" i="19"/>
  <c r="DK2" i="19"/>
  <c r="DJ2" i="19"/>
  <c r="DI2" i="19"/>
  <c r="DG2" i="19"/>
  <c r="DF2" i="19"/>
  <c r="DE2" i="19"/>
  <c r="DC2" i="19"/>
  <c r="DB2" i="19"/>
  <c r="DA2" i="19"/>
  <c r="CY2" i="19"/>
  <c r="CX2" i="19"/>
  <c r="CW2" i="19"/>
  <c r="CU2" i="19"/>
  <c r="CT2" i="19"/>
  <c r="CS2" i="19"/>
  <c r="CQ2" i="19"/>
  <c r="CP2" i="19"/>
  <c r="CO2" i="19"/>
  <c r="CM2" i="19"/>
  <c r="CL2" i="19"/>
  <c r="CK2" i="19"/>
  <c r="CI2" i="19"/>
  <c r="CH2" i="19"/>
  <c r="CG2" i="19"/>
  <c r="CE2" i="19"/>
  <c r="CD2" i="19"/>
  <c r="CC2" i="19"/>
  <c r="CA2" i="19"/>
  <c r="BZ2" i="19"/>
  <c r="BY2" i="19"/>
  <c r="AY2" i="19"/>
  <c r="AX2" i="19"/>
  <c r="AW2" i="19"/>
  <c r="AV2" i="19"/>
  <c r="AU2" i="19"/>
  <c r="AT2" i="19"/>
  <c r="AS2" i="19"/>
  <c r="AR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B2" i="19"/>
  <c r="FG1" i="19"/>
  <c r="FF1" i="19"/>
  <c r="FD1" i="19"/>
  <c r="FC1" i="19"/>
  <c r="FB1" i="19"/>
  <c r="FA1" i="19"/>
  <c r="EZ1" i="19"/>
  <c r="EY1" i="19"/>
  <c r="EW1" i="19"/>
  <c r="EV1" i="19"/>
  <c r="EU1" i="19"/>
  <c r="ET1" i="19"/>
  <c r="ES1" i="19"/>
  <c r="ER1" i="19"/>
  <c r="EO1" i="19"/>
  <c r="EN1" i="19"/>
  <c r="EM1" i="19"/>
  <c r="EL1" i="19"/>
  <c r="EK1" i="19"/>
  <c r="EI1" i="19"/>
  <c r="EH1" i="19"/>
  <c r="EG1" i="19"/>
  <c r="EF1" i="19"/>
  <c r="EE1" i="19"/>
  <c r="ED1" i="19"/>
  <c r="EC1" i="19"/>
  <c r="EB1" i="19"/>
  <c r="EA1" i="19"/>
  <c r="DZ1" i="19"/>
  <c r="DX1" i="19"/>
  <c r="DW1" i="19"/>
  <c r="DU1" i="19"/>
  <c r="DT1" i="19"/>
  <c r="DR1" i="19"/>
  <c r="DQ1" i="19"/>
  <c r="DO1" i="19"/>
  <c r="DN1" i="19"/>
  <c r="DM1" i="19"/>
  <c r="DK1" i="19"/>
  <c r="DJ1" i="19"/>
  <c r="DI1" i="19"/>
  <c r="DG1" i="19"/>
  <c r="DF1" i="19"/>
  <c r="DE1" i="19"/>
  <c r="DC1" i="19"/>
  <c r="DB1" i="19"/>
  <c r="DA1" i="19"/>
  <c r="CY1" i="19"/>
  <c r="CX1" i="19"/>
  <c r="CW1" i="19"/>
  <c r="CU1" i="19"/>
  <c r="CT1" i="19"/>
  <c r="CS1" i="19"/>
  <c r="CQ1" i="19"/>
  <c r="CP1" i="19"/>
  <c r="CO1" i="19"/>
  <c r="CM1" i="19"/>
  <c r="CL1" i="19"/>
  <c r="CK1" i="19"/>
  <c r="CI1" i="19"/>
  <c r="CH1" i="19"/>
  <c r="CG1" i="19"/>
  <c r="CE1" i="19"/>
  <c r="CD1" i="19"/>
  <c r="CC1" i="19"/>
  <c r="CA1" i="19"/>
  <c r="BZ1" i="19"/>
  <c r="BY1" i="19"/>
  <c r="BV1" i="19"/>
  <c r="BU1" i="19"/>
  <c r="BT1" i="19"/>
  <c r="BS1" i="19"/>
  <c r="AY1" i="19"/>
  <c r="AX1" i="19"/>
  <c r="AW1" i="19"/>
  <c r="AV1" i="19"/>
  <c r="AU1" i="19"/>
  <c r="AT1" i="19"/>
  <c r="AS1" i="19"/>
  <c r="AR1" i="19"/>
  <c r="AM1" i="19"/>
  <c r="AL62" i="19" s="1"/>
  <c r="AL1" i="19"/>
  <c r="AK1" i="19"/>
  <c r="AJ1" i="19"/>
  <c r="AI1" i="19"/>
  <c r="AH1" i="19"/>
  <c r="AG1" i="19"/>
  <c r="AF1" i="19"/>
  <c r="AE1" i="19"/>
  <c r="AD1" i="19"/>
  <c r="AC1" i="19"/>
  <c r="AB1" i="19"/>
  <c r="AA1" i="19"/>
  <c r="Z1" i="19"/>
  <c r="Y1" i="19"/>
  <c r="X1" i="19"/>
  <c r="W1" i="19"/>
  <c r="V1" i="19"/>
  <c r="U1" i="19"/>
  <c r="T1" i="19"/>
  <c r="S1" i="19"/>
  <c r="R1" i="19"/>
  <c r="Q1" i="19"/>
  <c r="P1" i="19"/>
  <c r="O1" i="19"/>
  <c r="N1" i="19"/>
  <c r="M1" i="19"/>
  <c r="L1" i="19"/>
  <c r="K1" i="19"/>
  <c r="J1" i="19"/>
  <c r="I1" i="19"/>
  <c r="H1" i="19"/>
  <c r="G1" i="19"/>
  <c r="F1" i="19"/>
  <c r="E1" i="19"/>
  <c r="D1" i="19"/>
  <c r="C1" i="19"/>
  <c r="B1" i="19"/>
  <c r="A1" i="19"/>
  <c r="FG409" i="18"/>
  <c r="FE409" i="18"/>
  <c r="FD406" i="18"/>
  <c r="FC406" i="18"/>
  <c r="FB406" i="18"/>
  <c r="FA406" i="18"/>
  <c r="EZ406" i="18"/>
  <c r="EY406" i="18"/>
  <c r="EW406" i="18"/>
  <c r="EV406" i="18"/>
  <c r="EU406" i="18"/>
  <c r="ET406" i="18"/>
  <c r="ES406" i="18"/>
  <c r="ER406" i="18"/>
  <c r="EP406" i="18"/>
  <c r="EO406" i="18"/>
  <c r="EN406" i="18"/>
  <c r="EM406" i="18"/>
  <c r="EL406" i="18"/>
  <c r="EK406" i="18"/>
  <c r="BW243" i="18"/>
  <c r="BV243" i="18"/>
  <c r="BU243" i="18"/>
  <c r="BT243" i="18"/>
  <c r="BS243" i="18"/>
  <c r="AR240" i="18" a="1"/>
  <c r="AR240" i="18" s="1"/>
  <c r="AR239" i="18" a="1"/>
  <c r="AR239" i="18" s="1"/>
  <c r="AR238" i="18" a="1"/>
  <c r="AR238" i="18" s="1"/>
  <c r="AR237" i="18" a="1"/>
  <c r="AR237" i="18" s="1"/>
  <c r="AR236" i="18" a="1"/>
  <c r="AR236" i="18" s="1"/>
  <c r="AR235" i="18" a="1"/>
  <c r="AR235" i="18" s="1"/>
  <c r="AR234" i="18" a="1"/>
  <c r="AR234" i="18" s="1"/>
  <c r="BS233" i="18"/>
  <c r="AR233" i="18" a="1"/>
  <c r="AR233" i="18" s="1"/>
  <c r="AR232" i="18" a="1"/>
  <c r="AR232" i="18" s="1"/>
  <c r="BS231" i="18"/>
  <c r="AR231" i="18" a="1"/>
  <c r="AR231" i="18" s="1"/>
  <c r="AR230" i="18" a="1"/>
  <c r="AR230" i="18" s="1"/>
  <c r="AR229" i="18" a="1"/>
  <c r="AR229" i="18" s="1"/>
  <c r="AR228" i="18" a="1"/>
  <c r="AR228" i="18" s="1"/>
  <c r="AR227" i="18" a="1"/>
  <c r="AR227" i="18" s="1"/>
  <c r="AR226" i="18" a="1"/>
  <c r="AR226" i="18" s="1"/>
  <c r="AR225" i="18" a="1"/>
  <c r="AR225" i="18" s="1"/>
  <c r="AR224" i="18" a="1"/>
  <c r="AR224" i="18" s="1"/>
  <c r="AR223" i="18" a="1"/>
  <c r="AR223" i="18" s="1"/>
  <c r="AR222" i="18" a="1"/>
  <c r="AR222" i="18" s="1"/>
  <c r="AR221" i="18" a="1"/>
  <c r="AR221" i="18" s="1"/>
  <c r="AR220" i="18" a="1"/>
  <c r="AR220" i="18" s="1"/>
  <c r="AR219" i="18" a="1"/>
  <c r="AR219" i="18" s="1"/>
  <c r="AR218" i="18" a="1"/>
  <c r="AR218" i="18" s="1"/>
  <c r="AR217" i="18" a="1"/>
  <c r="AR217" i="18" s="1"/>
  <c r="AR216" i="18" a="1"/>
  <c r="AR216" i="18" s="1"/>
  <c r="AR215" i="18" a="1"/>
  <c r="AR215" i="18" s="1"/>
  <c r="BT214" i="18"/>
  <c r="AR214" i="18" a="1"/>
  <c r="AR214" i="18" s="1"/>
  <c r="AR213" i="18" a="1"/>
  <c r="AR213" i="18" s="1"/>
  <c r="AR212" i="18" a="1"/>
  <c r="AR212" i="18" s="1"/>
  <c r="AR211" i="18" a="1"/>
  <c r="AR211" i="18" s="1"/>
  <c r="AR210" i="18" a="1"/>
  <c r="AR210" i="18" s="1"/>
  <c r="AR209" i="18" a="1"/>
  <c r="AR209" i="18" s="1"/>
  <c r="AR208" i="18" a="1"/>
  <c r="AR208" i="18" s="1"/>
  <c r="AR207" i="18" a="1"/>
  <c r="AR207" i="18" s="1"/>
  <c r="AR206" i="18" a="1"/>
  <c r="AR206" i="18" s="1"/>
  <c r="AR205" i="18" a="1"/>
  <c r="AR205" i="18" s="1"/>
  <c r="AR204" i="18" a="1"/>
  <c r="AR204" i="18" s="1"/>
  <c r="AR203" i="18" a="1"/>
  <c r="AR203" i="18" s="1"/>
  <c r="AR202" i="18" a="1"/>
  <c r="AR202" i="18" s="1"/>
  <c r="AR201" i="18" a="1"/>
  <c r="AR201" i="18" s="1"/>
  <c r="AR200" i="18" a="1"/>
  <c r="AR200" i="18" s="1"/>
  <c r="AR199" i="18" a="1"/>
  <c r="AR199" i="18" s="1"/>
  <c r="AR198" i="18" a="1"/>
  <c r="AR198" i="18" s="1"/>
  <c r="AR197" i="18" a="1"/>
  <c r="AR197" i="18" s="1"/>
  <c r="AR196" i="18" a="1"/>
  <c r="AR196" i="18" s="1"/>
  <c r="AR195" i="18" a="1"/>
  <c r="AR195" i="18" s="1"/>
  <c r="AR194" i="18" a="1"/>
  <c r="AR194" i="18" s="1"/>
  <c r="AR193" i="18" a="1"/>
  <c r="AR193" i="18" s="1"/>
  <c r="AR192" i="18" a="1"/>
  <c r="AR192" i="18" s="1"/>
  <c r="AR191" i="18" a="1"/>
  <c r="AR191" i="18" s="1"/>
  <c r="AR190" i="18" a="1"/>
  <c r="AR190" i="18" s="1"/>
  <c r="AR189" i="18" a="1"/>
  <c r="AR189" i="18" s="1"/>
  <c r="AR188" i="18" a="1"/>
  <c r="AR188" i="18" s="1"/>
  <c r="AR187" i="18" a="1"/>
  <c r="AR187" i="18" s="1"/>
  <c r="BS186" i="18" a="1"/>
  <c r="BS186" i="18" s="1"/>
  <c r="AR186" i="18" a="1"/>
  <c r="AR186" i="18" s="1"/>
  <c r="AR185" i="18" a="1"/>
  <c r="AR185" i="18" s="1"/>
  <c r="AR184" i="18" a="1"/>
  <c r="AR184" i="18" s="1"/>
  <c r="AR183" i="18" a="1"/>
  <c r="AR183" i="18" s="1"/>
  <c r="BS182" i="18"/>
  <c r="AR182" i="18" a="1"/>
  <c r="AR182" i="18" s="1"/>
  <c r="BS181" i="18"/>
  <c r="AR181" i="18" a="1"/>
  <c r="AR181" i="18" s="1"/>
  <c r="BS180" i="18"/>
  <c r="AR180" i="18" a="1"/>
  <c r="AR180" i="18" s="1"/>
  <c r="BS179" i="18"/>
  <c r="AR179" i="18" a="1"/>
  <c r="AR179" i="18" s="1"/>
  <c r="BS178" i="18"/>
  <c r="AR178" i="18" a="1"/>
  <c r="AR178" i="18" s="1"/>
  <c r="BS177" i="18"/>
  <c r="AR177" i="18" a="1"/>
  <c r="AR177" i="18" s="1"/>
  <c r="BS176" i="18"/>
  <c r="AR176" i="18" a="1"/>
  <c r="AR176" i="18" s="1"/>
  <c r="BS175" i="18"/>
  <c r="AR175" i="18" a="1"/>
  <c r="AR175" i="18" s="1"/>
  <c r="BS174" i="18"/>
  <c r="AR174" i="18" a="1"/>
  <c r="AR174" i="18" s="1"/>
  <c r="BS173" i="18"/>
  <c r="AR173" i="18" a="1"/>
  <c r="AR173" i="18" s="1"/>
  <c r="BS172" i="18"/>
  <c r="AR172" i="18" a="1"/>
  <c r="AR172" i="18" s="1"/>
  <c r="BS171" i="18"/>
  <c r="AR171" i="18" a="1"/>
  <c r="AR171" i="18" s="1"/>
  <c r="BS170" i="18"/>
  <c r="AR170" i="18" a="1"/>
  <c r="AR170" i="18" s="1"/>
  <c r="BS169" i="18"/>
  <c r="AR169" i="18" a="1"/>
  <c r="AR169" i="18" s="1"/>
  <c r="BS168" i="18"/>
  <c r="AR168" i="18" a="1"/>
  <c r="AR168" i="18" s="1"/>
  <c r="BS167" i="18"/>
  <c r="AR167" i="18" a="1"/>
  <c r="AR167" i="18" s="1"/>
  <c r="BS166" i="18"/>
  <c r="AR166" i="18" a="1"/>
  <c r="AR166" i="18" s="1"/>
  <c r="BS165" i="18"/>
  <c r="AR165" i="18" a="1"/>
  <c r="AR165" i="18" s="1"/>
  <c r="BS164" i="18"/>
  <c r="AR164" i="18" a="1"/>
  <c r="AR164" i="18" s="1"/>
  <c r="BS163" i="18"/>
  <c r="AR163" i="18" a="1"/>
  <c r="AR163" i="18" s="1"/>
  <c r="BS162" i="18"/>
  <c r="AR162" i="18" a="1"/>
  <c r="AR162" i="18" s="1"/>
  <c r="BS161" i="18"/>
  <c r="AR161" i="18" a="1"/>
  <c r="AR161" i="18" s="1"/>
  <c r="BS160" i="18"/>
  <c r="AR160" i="18" a="1"/>
  <c r="AR160" i="18" s="1"/>
  <c r="BS159" i="18"/>
  <c r="AR159" i="18" a="1"/>
  <c r="AR159" i="18" s="1"/>
  <c r="BS158" i="18"/>
  <c r="AR158" i="18" a="1"/>
  <c r="AR158" i="18" s="1"/>
  <c r="BS157" i="18"/>
  <c r="AR157" i="18" a="1"/>
  <c r="AR157" i="18" s="1"/>
  <c r="BS156" i="18"/>
  <c r="AR156" i="18" a="1"/>
  <c r="AR156" i="18" s="1"/>
  <c r="AR155" i="18" a="1"/>
  <c r="AR155" i="18" s="1"/>
  <c r="AR154" i="18" a="1"/>
  <c r="AR154" i="18" s="1"/>
  <c r="AR153" i="18" a="1"/>
  <c r="AR153" i="18" s="1"/>
  <c r="AR152" i="18" a="1"/>
  <c r="AR152" i="18" s="1"/>
  <c r="AR151" i="18" a="1"/>
  <c r="AR151" i="18" s="1"/>
  <c r="AR150" i="18" a="1"/>
  <c r="AR150" i="18" s="1"/>
  <c r="AR149" i="18" a="1"/>
  <c r="AR149" i="18" s="1"/>
  <c r="AR148" i="18" a="1"/>
  <c r="AR148" i="18" s="1"/>
  <c r="AR147" i="18" a="1"/>
  <c r="AR147" i="18" s="1"/>
  <c r="AR146" i="18" a="1"/>
  <c r="AR146" i="18" s="1"/>
  <c r="AR145" i="18" a="1"/>
  <c r="AR145" i="18" s="1"/>
  <c r="AR144" i="18" a="1"/>
  <c r="AR144" i="18" s="1"/>
  <c r="AR143" i="18" a="1"/>
  <c r="AR143" i="18" s="1"/>
  <c r="AR142" i="18" a="1"/>
  <c r="AR142" i="18" s="1"/>
  <c r="AR141" i="18" a="1"/>
  <c r="AR141" i="18" s="1"/>
  <c r="AR140" i="18" a="1"/>
  <c r="AR140" i="18" s="1"/>
  <c r="AR139" i="18" a="1"/>
  <c r="AR139" i="18" s="1"/>
  <c r="BU138" i="18" a="1"/>
  <c r="BU138" i="18" s="1"/>
  <c r="AR138" i="18" a="1"/>
  <c r="AR138" i="18" s="1"/>
  <c r="BU137" i="18" a="1"/>
  <c r="BU137" i="18" s="1"/>
  <c r="AR137" i="18" a="1"/>
  <c r="AR137" i="18" s="1"/>
  <c r="AP137" i="18"/>
  <c r="AO137" i="18"/>
  <c r="AM137" i="18"/>
  <c r="AL137" i="18"/>
  <c r="AK137" i="18"/>
  <c r="AJ137" i="18"/>
  <c r="AI137" i="18"/>
  <c r="AH137" i="18"/>
  <c r="AG137" i="18"/>
  <c r="AF137" i="18"/>
  <c r="AE137" i="18"/>
  <c r="AD137" i="18"/>
  <c r="AC137" i="18"/>
  <c r="AB137" i="18"/>
  <c r="AA137" i="18"/>
  <c r="Z137" i="18"/>
  <c r="Y137" i="18"/>
  <c r="X137" i="18"/>
  <c r="W137" i="18"/>
  <c r="V137" i="18"/>
  <c r="U137" i="18"/>
  <c r="T137" i="18"/>
  <c r="S137" i="18"/>
  <c r="R137" i="18"/>
  <c r="Q137" i="18"/>
  <c r="P137" i="18"/>
  <c r="O137" i="18"/>
  <c r="N137" i="18"/>
  <c r="M137" i="18"/>
  <c r="L137" i="18"/>
  <c r="K137" i="18"/>
  <c r="J137" i="18"/>
  <c r="I137" i="18"/>
  <c r="H137" i="18"/>
  <c r="G137" i="18"/>
  <c r="F137" i="18"/>
  <c r="E137" i="18"/>
  <c r="D137" i="18"/>
  <c r="C137" i="18"/>
  <c r="B137" i="18"/>
  <c r="BU136" i="18" a="1"/>
  <c r="BU136" i="18" s="1"/>
  <c r="AR136" i="18" a="1"/>
  <c r="AR136" i="18" s="1"/>
  <c r="AO136" i="18"/>
  <c r="BU135" i="18" a="1"/>
  <c r="BU135" i="18" s="1"/>
  <c r="AR135" i="18" a="1"/>
  <c r="AR135" i="18" s="1"/>
  <c r="AO135" i="18"/>
  <c r="S135" i="18"/>
  <c r="BU134" i="18" a="1"/>
  <c r="BU134" i="18" s="1"/>
  <c r="AR134" i="18" a="1"/>
  <c r="AR134" i="18" s="1"/>
  <c r="AO134" i="18"/>
  <c r="BU133" i="18" a="1"/>
  <c r="BU133" i="18" s="1"/>
  <c r="AR133" i="18" a="1"/>
  <c r="AR133" i="18" s="1"/>
  <c r="AO133" i="18"/>
  <c r="BU132" i="18" a="1"/>
  <c r="BU132" i="18" s="1"/>
  <c r="AR132" i="18" a="1"/>
  <c r="AR132" i="18" s="1"/>
  <c r="AO132" i="18"/>
  <c r="BU131" i="18" a="1"/>
  <c r="BU131" i="18" s="1"/>
  <c r="AR131" i="18" a="1"/>
  <c r="AR131" i="18" s="1"/>
  <c r="AO131" i="18"/>
  <c r="BU130" i="18" a="1"/>
  <c r="BU130" i="18" s="1"/>
  <c r="AR130" i="18" a="1"/>
  <c r="AR130" i="18" s="1"/>
  <c r="AO130" i="18"/>
  <c r="BU129" i="18" a="1"/>
  <c r="BU129" i="18" s="1"/>
  <c r="AR129" i="18" a="1"/>
  <c r="AR129" i="18" s="1"/>
  <c r="AC129" i="18"/>
  <c r="R129" i="18"/>
  <c r="B129" i="18"/>
  <c r="AO129" i="18" s="1"/>
  <c r="BU128" i="18" a="1"/>
  <c r="BU128" i="18" s="1"/>
  <c r="AR128" i="18" a="1"/>
  <c r="AR128" i="18" s="1"/>
  <c r="AC128" i="18"/>
  <c r="R128" i="18"/>
  <c r="B128" i="18"/>
  <c r="AO128" i="18" s="1"/>
  <c r="BU127" i="18" a="1"/>
  <c r="BU127" i="18" s="1"/>
  <c r="AR127" i="18" a="1"/>
  <c r="AR127" i="18" s="1"/>
  <c r="AC127" i="18"/>
  <c r="R127" i="18"/>
  <c r="B127" i="18"/>
  <c r="AO127" i="18" s="1"/>
  <c r="BU126" i="18" a="1"/>
  <c r="BU126" i="18" s="1"/>
  <c r="AR126" i="18" a="1"/>
  <c r="AR126" i="18" s="1"/>
  <c r="AC126" i="18"/>
  <c r="R126" i="18"/>
  <c r="B126" i="18"/>
  <c r="AO126" i="18" s="1"/>
  <c r="BU125" i="18" a="1"/>
  <c r="BU125" i="18" s="1"/>
  <c r="AR125" i="18" a="1"/>
  <c r="AR125" i="18" s="1"/>
  <c r="AC125" i="18"/>
  <c r="R125" i="18"/>
  <c r="B125" i="18"/>
  <c r="AO125" i="18" s="1"/>
  <c r="BU124" i="18" a="1"/>
  <c r="BU124" i="18" s="1"/>
  <c r="AR124" i="18" a="1"/>
  <c r="AR124" i="18" s="1"/>
  <c r="AC124" i="18"/>
  <c r="R124" i="18"/>
  <c r="B124" i="18"/>
  <c r="AO124" i="18" s="1"/>
  <c r="BU123" i="18" a="1"/>
  <c r="BU123" i="18" s="1"/>
  <c r="AR123" i="18" a="1"/>
  <c r="AR123" i="18" s="1"/>
  <c r="AC123" i="18"/>
  <c r="R123" i="18"/>
  <c r="B123" i="18"/>
  <c r="AO123" i="18" s="1"/>
  <c r="BU122" i="18" a="1"/>
  <c r="BU122" i="18" s="1"/>
  <c r="AR122" i="18" a="1"/>
  <c r="AR122" i="18" s="1"/>
  <c r="AC122" i="18"/>
  <c r="R122" i="18"/>
  <c r="B122" i="18"/>
  <c r="AO122" i="18" s="1"/>
  <c r="BU121" i="18" a="1"/>
  <c r="BU121" i="18" s="1"/>
  <c r="AR121" i="18" a="1"/>
  <c r="AR121" i="18" s="1"/>
  <c r="AC121" i="18"/>
  <c r="R121" i="18"/>
  <c r="B121" i="18"/>
  <c r="AO121" i="18" s="1"/>
  <c r="BU120" i="18" a="1"/>
  <c r="BU120" i="18" s="1"/>
  <c r="AR120" i="18" a="1"/>
  <c r="AR120" i="18" s="1"/>
  <c r="AC120" i="18"/>
  <c r="R120" i="18"/>
  <c r="B120" i="18"/>
  <c r="AO120" i="18" s="1"/>
  <c r="BU119" i="18" a="1"/>
  <c r="BU119" i="18" s="1"/>
  <c r="AR119" i="18" a="1"/>
  <c r="AR119" i="18" s="1"/>
  <c r="AC119" i="18"/>
  <c r="R119" i="18"/>
  <c r="B119" i="18"/>
  <c r="AO119" i="18" s="1"/>
  <c r="BU118" i="18" a="1"/>
  <c r="BU118" i="18" s="1"/>
  <c r="AR118" i="18" a="1"/>
  <c r="AR118" i="18" s="1"/>
  <c r="AC118" i="18"/>
  <c r="R118" i="18"/>
  <c r="B118" i="18"/>
  <c r="AO118" i="18" s="1"/>
  <c r="BU117" i="18" a="1"/>
  <c r="BU117" i="18" s="1"/>
  <c r="AR117" i="18" a="1"/>
  <c r="AR117" i="18" s="1"/>
  <c r="AC117" i="18"/>
  <c r="R117" i="18"/>
  <c r="B117" i="18"/>
  <c r="AO117" i="18" s="1"/>
  <c r="BU116" i="18" a="1"/>
  <c r="BU116" i="18" s="1"/>
  <c r="AR116" i="18" a="1"/>
  <c r="AR116" i="18" s="1"/>
  <c r="AC116" i="18"/>
  <c r="R116" i="18"/>
  <c r="B116" i="18"/>
  <c r="AO116" i="18" s="1"/>
  <c r="BU115" i="18" a="1"/>
  <c r="BU115" i="18" s="1"/>
  <c r="AR115" i="18" a="1"/>
  <c r="AR115" i="18" s="1"/>
  <c r="AC115" i="18"/>
  <c r="R115" i="18"/>
  <c r="B115" i="18"/>
  <c r="AO115" i="18" s="1"/>
  <c r="BU114" i="18" a="1"/>
  <c r="BU114" i="18" s="1"/>
  <c r="AR114" i="18" a="1"/>
  <c r="AR114" i="18" s="1"/>
  <c r="AC114" i="18"/>
  <c r="R114" i="18"/>
  <c r="B114" i="18"/>
  <c r="AO114" i="18" s="1"/>
  <c r="BU113" i="18" a="1"/>
  <c r="BU113" i="18" s="1"/>
  <c r="AR113" i="18" a="1"/>
  <c r="AR113" i="18" s="1"/>
  <c r="AC113" i="18"/>
  <c r="R113" i="18"/>
  <c r="B113" i="18"/>
  <c r="AO113" i="18" s="1"/>
  <c r="BU112" i="18" a="1"/>
  <c r="BU112" i="18" s="1"/>
  <c r="AR112" i="18" a="1"/>
  <c r="AR112" i="18" s="1"/>
  <c r="AC112" i="18"/>
  <c r="R112" i="18"/>
  <c r="B112" i="18"/>
  <c r="AO112" i="18" s="1"/>
  <c r="BU111" i="18" a="1"/>
  <c r="BU111" i="18" s="1"/>
  <c r="AR111" i="18" a="1"/>
  <c r="AR111" i="18" s="1"/>
  <c r="AC111" i="18"/>
  <c r="R111" i="18"/>
  <c r="B111" i="18"/>
  <c r="AO111" i="18" s="1"/>
  <c r="BU110" i="18" a="1"/>
  <c r="BU110" i="18" s="1"/>
  <c r="AR110" i="18" a="1"/>
  <c r="AR110" i="18" s="1"/>
  <c r="AC110" i="18"/>
  <c r="R110" i="18"/>
  <c r="B110" i="18"/>
  <c r="AO110" i="18" s="1"/>
  <c r="BU109" i="18" a="1"/>
  <c r="BU109" i="18" s="1"/>
  <c r="AR109" i="18" a="1"/>
  <c r="AR109" i="18" s="1"/>
  <c r="AC109" i="18"/>
  <c r="R109" i="18"/>
  <c r="B109" i="18"/>
  <c r="AO109" i="18" s="1"/>
  <c r="BU108" i="18" a="1"/>
  <c r="BU108" i="18" s="1"/>
  <c r="AR108" i="18" a="1"/>
  <c r="AR108" i="18" s="1"/>
  <c r="AC108" i="18"/>
  <c r="R108" i="18"/>
  <c r="B108" i="18"/>
  <c r="AO108" i="18" s="1"/>
  <c r="BU107" i="18" a="1"/>
  <c r="BU107" i="18" s="1"/>
  <c r="AR107" i="18" a="1"/>
  <c r="AR107" i="18" s="1"/>
  <c r="AC107" i="18"/>
  <c r="R107" i="18"/>
  <c r="B107" i="18"/>
  <c r="AO107" i="18" s="1"/>
  <c r="BU106" i="18" a="1"/>
  <c r="BU106" i="18" s="1"/>
  <c r="AR106" i="18" a="1"/>
  <c r="AR106" i="18" s="1"/>
  <c r="AC106" i="18"/>
  <c r="R106" i="18"/>
  <c r="B106" i="18"/>
  <c r="AO106" i="18" s="1"/>
  <c r="BU105" i="18" a="1"/>
  <c r="BU105" i="18" s="1"/>
  <c r="AR105" i="18" a="1"/>
  <c r="AR105" i="18" s="1"/>
  <c r="AC105" i="18"/>
  <c r="R105" i="18"/>
  <c r="B105" i="18"/>
  <c r="AO105" i="18" s="1"/>
  <c r="BU104" i="18" a="1"/>
  <c r="BU104" i="18" s="1"/>
  <c r="AR104" i="18" a="1"/>
  <c r="AR104" i="18" s="1"/>
  <c r="AC104" i="18"/>
  <c r="R104" i="18"/>
  <c r="B104" i="18"/>
  <c r="AO104" i="18" s="1"/>
  <c r="BU103" i="18" a="1"/>
  <c r="BU103" i="18" s="1"/>
  <c r="AR103" i="18" a="1"/>
  <c r="AR103" i="18" s="1"/>
  <c r="AC103" i="18"/>
  <c r="R103" i="18"/>
  <c r="B103" i="18"/>
  <c r="AO103" i="18" s="1"/>
  <c r="BU102" i="18" a="1"/>
  <c r="BU102" i="18" s="1"/>
  <c r="AR102" i="18" a="1"/>
  <c r="AR102" i="18" s="1"/>
  <c r="AC102" i="18"/>
  <c r="R102" i="18"/>
  <c r="B102" i="18"/>
  <c r="AO102" i="18" s="1"/>
  <c r="BU101" i="18" a="1"/>
  <c r="BU101" i="18" s="1"/>
  <c r="AR101" i="18" a="1"/>
  <c r="AR101" i="18" s="1"/>
  <c r="AC101" i="18"/>
  <c r="R101" i="18"/>
  <c r="B101" i="18"/>
  <c r="AO101" i="18" s="1"/>
  <c r="BU100" i="18" a="1"/>
  <c r="BU100" i="18" s="1"/>
  <c r="AR100" i="18" a="1"/>
  <c r="AR100" i="18" s="1"/>
  <c r="AC100" i="18"/>
  <c r="B100" i="18"/>
  <c r="AO100" i="18" s="1"/>
  <c r="BU99" i="18" a="1"/>
  <c r="BU99" i="18" s="1"/>
  <c r="AR99" i="18" a="1"/>
  <c r="AR99" i="18" s="1"/>
  <c r="AC99" i="18"/>
  <c r="B99" i="18"/>
  <c r="AO99" i="18" s="1"/>
  <c r="BU98" i="18" a="1"/>
  <c r="BU98" i="18" s="1"/>
  <c r="AR98" i="18" a="1"/>
  <c r="AR98" i="18" s="1"/>
  <c r="R98" i="18"/>
  <c r="B98" i="18"/>
  <c r="AO98" i="18" s="1"/>
  <c r="BU97" i="18" a="1"/>
  <c r="BU97" i="18" s="1"/>
  <c r="AR97" i="18" a="1"/>
  <c r="AR97" i="18" s="1"/>
  <c r="R97" i="18"/>
  <c r="B97" i="18"/>
  <c r="AO97" i="18" s="1"/>
  <c r="BU96" i="18" a="1"/>
  <c r="BU96" i="18" s="1"/>
  <c r="AR96" i="18" a="1"/>
  <c r="AR96" i="18" s="1"/>
  <c r="AC96" i="18"/>
  <c r="R96" i="18"/>
  <c r="B96" i="18"/>
  <c r="AO96" i="18" s="1"/>
  <c r="BU95" i="18" a="1"/>
  <c r="BU95" i="18" s="1"/>
  <c r="AR95" i="18" a="1"/>
  <c r="AR95" i="18" s="1"/>
  <c r="AC95" i="18"/>
  <c r="R95" i="18"/>
  <c r="B95" i="18"/>
  <c r="AO95" i="18" s="1"/>
  <c r="BU94" i="18" a="1"/>
  <c r="BU94" i="18" s="1"/>
  <c r="AR94" i="18" a="1"/>
  <c r="AR94" i="18" s="1"/>
  <c r="AC94" i="18"/>
  <c r="R94" i="18"/>
  <c r="B94" i="18"/>
  <c r="AO94" i="18" s="1"/>
  <c r="BU93" i="18" a="1"/>
  <c r="BU93" i="18" s="1"/>
  <c r="AR93" i="18" a="1"/>
  <c r="AR93" i="18" s="1"/>
  <c r="AO93" i="18"/>
  <c r="BU92" i="18" a="1"/>
  <c r="BU92" i="18" s="1"/>
  <c r="AR92" i="18" a="1"/>
  <c r="AR92" i="18" s="1"/>
  <c r="AO92" i="18"/>
  <c r="AR91" i="18" a="1"/>
  <c r="AR91" i="18" s="1"/>
  <c r="AO91" i="18"/>
  <c r="AR90" i="18" a="1"/>
  <c r="AR90" i="18" s="1"/>
  <c r="AO90" i="18"/>
  <c r="AR89" i="18" a="1"/>
  <c r="AR89" i="18" s="1"/>
  <c r="AO89" i="18"/>
  <c r="E89" i="18"/>
  <c r="D89" i="18"/>
  <c r="C89" i="18"/>
  <c r="AR88" i="18" a="1"/>
  <c r="AR88" i="18" s="1"/>
  <c r="AO88" i="18"/>
  <c r="AR87" i="18" a="1"/>
  <c r="AR87" i="18" s="1"/>
  <c r="AO87" i="18"/>
  <c r="AR86" i="18" a="1"/>
  <c r="AR86" i="18" s="1"/>
  <c r="AM86" i="18"/>
  <c r="AG86" i="18"/>
  <c r="AC86" i="18"/>
  <c r="Y86" i="18"/>
  <c r="S86" i="18"/>
  <c r="AI86" i="18" s="1"/>
  <c r="R86" i="18"/>
  <c r="E86" i="18" a="1"/>
  <c r="E86" i="18" s="1"/>
  <c r="D86" i="18" a="1"/>
  <c r="D86" i="18" s="1"/>
  <c r="C86" i="18" a="1"/>
  <c r="C86" i="18" s="1"/>
  <c r="B86" i="18"/>
  <c r="AO86" i="18" s="1"/>
  <c r="AR85" i="18" a="1"/>
  <c r="AR85" i="18" s="1"/>
  <c r="AM85" i="18"/>
  <c r="AG85" i="18"/>
  <c r="AC85" i="18"/>
  <c r="Y85" i="18"/>
  <c r="S85" i="18"/>
  <c r="AI85" i="18" s="1"/>
  <c r="R85" i="18"/>
  <c r="E85" i="18" a="1"/>
  <c r="E85" i="18" s="1"/>
  <c r="D85" i="18" a="1"/>
  <c r="D85" i="18" s="1"/>
  <c r="C85" i="18" a="1"/>
  <c r="C85" i="18" s="1"/>
  <c r="B85" i="18"/>
  <c r="AO85" i="18" s="1"/>
  <c r="AR84" i="18" a="1"/>
  <c r="AR84" i="18" s="1"/>
  <c r="AM84" i="18"/>
  <c r="AG84" i="18"/>
  <c r="AC84" i="18"/>
  <c r="Y84" i="18"/>
  <c r="S84" i="18"/>
  <c r="AI84" i="18" s="1"/>
  <c r="R84" i="18"/>
  <c r="E84" i="18" a="1"/>
  <c r="E84" i="18" s="1"/>
  <c r="D84" i="18" a="1"/>
  <c r="D84" i="18" s="1"/>
  <c r="C84" i="18" a="1"/>
  <c r="C84" i="18" s="1"/>
  <c r="B84" i="18"/>
  <c r="AO84" i="18" s="1"/>
  <c r="AR83" i="18" a="1"/>
  <c r="AR83" i="18" s="1"/>
  <c r="AM83" i="18"/>
  <c r="AG83" i="18"/>
  <c r="AC83" i="18"/>
  <c r="Y83" i="18"/>
  <c r="S83" i="18"/>
  <c r="AI83" i="18" s="1"/>
  <c r="R83" i="18"/>
  <c r="E83" i="18" a="1"/>
  <c r="E83" i="18" s="1"/>
  <c r="D83" i="18" a="1"/>
  <c r="D83" i="18" s="1"/>
  <c r="C83" i="18" a="1"/>
  <c r="C83" i="18" s="1"/>
  <c r="B83" i="18"/>
  <c r="AO83" i="18" s="1"/>
  <c r="AR82" i="18" a="1"/>
  <c r="AR82" i="18" s="1"/>
  <c r="AM82" i="18"/>
  <c r="AG82" i="18"/>
  <c r="AC82" i="18"/>
  <c r="Y82" i="18"/>
  <c r="S82" i="18"/>
  <c r="AI82" i="18" s="1"/>
  <c r="R82" i="18"/>
  <c r="E82" i="18" a="1"/>
  <c r="E82" i="18" s="1"/>
  <c r="D82" i="18" a="1"/>
  <c r="D82" i="18" s="1"/>
  <c r="C82" i="18" a="1"/>
  <c r="C82" i="18" s="1"/>
  <c r="B82" i="18"/>
  <c r="AO82" i="18" s="1"/>
  <c r="AR81" i="18" a="1"/>
  <c r="AR81" i="18" s="1"/>
  <c r="AM81" i="18"/>
  <c r="AG81" i="18"/>
  <c r="AC81" i="18"/>
  <c r="Y81" i="18"/>
  <c r="S81" i="18"/>
  <c r="AI81" i="18" s="1"/>
  <c r="R81" i="18"/>
  <c r="E81" i="18" a="1"/>
  <c r="E81" i="18" s="1"/>
  <c r="D81" i="18" a="1"/>
  <c r="D81" i="18" s="1"/>
  <c r="C81" i="18" a="1"/>
  <c r="C81" i="18" s="1"/>
  <c r="B81" i="18"/>
  <c r="AO81" i="18" s="1"/>
  <c r="AR80" i="18" a="1"/>
  <c r="AR80" i="18" s="1"/>
  <c r="AM80" i="18"/>
  <c r="AG80" i="18"/>
  <c r="AC80" i="18"/>
  <c r="Y80" i="18"/>
  <c r="S80" i="18"/>
  <c r="AI80" i="18" s="1"/>
  <c r="R80" i="18"/>
  <c r="E80" i="18" a="1"/>
  <c r="E80" i="18" s="1"/>
  <c r="D80" i="18" a="1"/>
  <c r="D80" i="18" s="1"/>
  <c r="C80" i="18" a="1"/>
  <c r="C80" i="18" s="1"/>
  <c r="B80" i="18"/>
  <c r="AO80" i="18" s="1"/>
  <c r="AR79" i="18" a="1"/>
  <c r="AR79" i="18" s="1"/>
  <c r="AM79" i="18"/>
  <c r="AG79" i="18"/>
  <c r="AC79" i="18"/>
  <c r="Y79" i="18"/>
  <c r="S79" i="18"/>
  <c r="AI79" i="18" s="1"/>
  <c r="R79" i="18"/>
  <c r="E79" i="18" a="1"/>
  <c r="E79" i="18" s="1"/>
  <c r="D79" i="18" a="1"/>
  <c r="D79" i="18" s="1"/>
  <c r="C79" i="18" a="1"/>
  <c r="C79" i="18" s="1"/>
  <c r="B79" i="18"/>
  <c r="AO79" i="18" s="1"/>
  <c r="AR78" i="18" a="1"/>
  <c r="AR78" i="18" s="1"/>
  <c r="AM78" i="18"/>
  <c r="AG78" i="18"/>
  <c r="AC78" i="18"/>
  <c r="Y78" i="18"/>
  <c r="S78" i="18"/>
  <c r="AI78" i="18" s="1"/>
  <c r="R78" i="18"/>
  <c r="E78" i="18" a="1"/>
  <c r="E78" i="18" s="1"/>
  <c r="D78" i="18" a="1"/>
  <c r="D78" i="18" s="1"/>
  <c r="C78" i="18" a="1"/>
  <c r="C78" i="18" s="1"/>
  <c r="B78" i="18"/>
  <c r="AO78" i="18" s="1"/>
  <c r="AR77" i="18" a="1"/>
  <c r="AR77" i="18" s="1"/>
  <c r="AM77" i="18"/>
  <c r="AG77" i="18"/>
  <c r="AC77" i="18"/>
  <c r="Y77" i="18"/>
  <c r="S77" i="18"/>
  <c r="AI77" i="18" s="1"/>
  <c r="R77" i="18"/>
  <c r="E77" i="18" a="1"/>
  <c r="E77" i="18" s="1"/>
  <c r="D77" i="18" a="1"/>
  <c r="D77" i="18" s="1"/>
  <c r="C77" i="18" a="1"/>
  <c r="C77" i="18" s="1"/>
  <c r="B77" i="18"/>
  <c r="AO77" i="18" s="1"/>
  <c r="AR76" i="18" a="1"/>
  <c r="AR76" i="18" s="1"/>
  <c r="AM76" i="18"/>
  <c r="AG76" i="18"/>
  <c r="AC76" i="18"/>
  <c r="Y76" i="18"/>
  <c r="S76" i="18"/>
  <c r="AI76" i="18" s="1"/>
  <c r="R76" i="18"/>
  <c r="E76" i="18" a="1"/>
  <c r="E76" i="18" s="1"/>
  <c r="D76" i="18" a="1"/>
  <c r="D76" i="18" s="1"/>
  <c r="C76" i="18" a="1"/>
  <c r="C76" i="18" s="1"/>
  <c r="B76" i="18"/>
  <c r="AO76" i="18" s="1"/>
  <c r="AR75" i="18" a="1"/>
  <c r="AR75" i="18" s="1"/>
  <c r="AM75" i="18"/>
  <c r="AG75" i="18"/>
  <c r="AC75" i="18"/>
  <c r="Y75" i="18"/>
  <c r="S75" i="18"/>
  <c r="AI75" i="18" s="1"/>
  <c r="R75" i="18"/>
  <c r="E75" i="18" a="1"/>
  <c r="E75" i="18" s="1"/>
  <c r="D75" i="18" a="1"/>
  <c r="D75" i="18" s="1"/>
  <c r="C75" i="18" a="1"/>
  <c r="C75" i="18" s="1"/>
  <c r="B75" i="18"/>
  <c r="AO75" i="18" s="1"/>
  <c r="AR74" i="18" a="1"/>
  <c r="AR74" i="18" s="1"/>
  <c r="AM74" i="18"/>
  <c r="AG74" i="18"/>
  <c r="AC74" i="18"/>
  <c r="Y74" i="18"/>
  <c r="S74" i="18"/>
  <c r="AI74" i="18" s="1"/>
  <c r="R74" i="18"/>
  <c r="E74" i="18" a="1"/>
  <c r="E74" i="18" s="1"/>
  <c r="D74" i="18" a="1"/>
  <c r="D74" i="18" s="1"/>
  <c r="C74" i="18" a="1"/>
  <c r="C74" i="18" s="1"/>
  <c r="B74" i="18"/>
  <c r="AO74" i="18" s="1"/>
  <c r="AR73" i="18" a="1"/>
  <c r="AR73" i="18" s="1"/>
  <c r="AM73" i="18"/>
  <c r="AG73" i="18"/>
  <c r="AC73" i="18"/>
  <c r="Y73" i="18"/>
  <c r="S73" i="18"/>
  <c r="AI73" i="18" s="1"/>
  <c r="R73" i="18"/>
  <c r="E73" i="18" a="1"/>
  <c r="E73" i="18" s="1"/>
  <c r="D73" i="18" a="1"/>
  <c r="D73" i="18" s="1"/>
  <c r="C73" i="18" a="1"/>
  <c r="C73" i="18" s="1"/>
  <c r="B73" i="18"/>
  <c r="AO73" i="18" s="1"/>
  <c r="AR72" i="18" a="1"/>
  <c r="AR72" i="18" s="1"/>
  <c r="AM72" i="18"/>
  <c r="AG72" i="18"/>
  <c r="AC72" i="18"/>
  <c r="Y72" i="18"/>
  <c r="S72" i="18"/>
  <c r="AI72" i="18" s="1"/>
  <c r="R72" i="18"/>
  <c r="E72" i="18" a="1"/>
  <c r="E72" i="18" s="1"/>
  <c r="D72" i="18" a="1"/>
  <c r="D72" i="18" s="1"/>
  <c r="C72" i="18" a="1"/>
  <c r="C72" i="18" s="1"/>
  <c r="B72" i="18"/>
  <c r="AO72" i="18" s="1"/>
  <c r="AR71" i="18" a="1"/>
  <c r="AR71" i="18" s="1"/>
  <c r="AM71" i="18"/>
  <c r="AG71" i="18"/>
  <c r="AC71" i="18"/>
  <c r="Y71" i="18"/>
  <c r="S71" i="18"/>
  <c r="AI71" i="18" s="1"/>
  <c r="R71" i="18"/>
  <c r="E71" i="18" a="1"/>
  <c r="E71" i="18" s="1"/>
  <c r="D71" i="18" a="1"/>
  <c r="D71" i="18" s="1"/>
  <c r="C71" i="18" a="1"/>
  <c r="C71" i="18" s="1"/>
  <c r="B71" i="18"/>
  <c r="AO71" i="18" s="1"/>
  <c r="AR70" i="18" a="1"/>
  <c r="AR70" i="18" s="1"/>
  <c r="AM70" i="18"/>
  <c r="AG70" i="18"/>
  <c r="AC70" i="18"/>
  <c r="Y70" i="18"/>
  <c r="S70" i="18"/>
  <c r="AI70" i="18" s="1"/>
  <c r="R70" i="18"/>
  <c r="E70" i="18" a="1"/>
  <c r="E70" i="18" s="1"/>
  <c r="D70" i="18" a="1"/>
  <c r="D70" i="18" s="1"/>
  <c r="C70" i="18" a="1"/>
  <c r="C70" i="18" s="1"/>
  <c r="B70" i="18"/>
  <c r="AO70" i="18" s="1"/>
  <c r="AR69" i="18" a="1"/>
  <c r="AR69" i="18" s="1"/>
  <c r="AM69" i="18"/>
  <c r="AG69" i="18"/>
  <c r="AC69" i="18"/>
  <c r="Y69" i="18"/>
  <c r="S69" i="18"/>
  <c r="AI69" i="18" s="1"/>
  <c r="R69" i="18"/>
  <c r="E69" i="18" a="1"/>
  <c r="E69" i="18" s="1"/>
  <c r="D69" i="18" a="1"/>
  <c r="D69" i="18" s="1"/>
  <c r="C69" i="18" a="1"/>
  <c r="C69" i="18" s="1"/>
  <c r="B69" i="18"/>
  <c r="AO69" i="18" s="1"/>
  <c r="AR68" i="18" a="1"/>
  <c r="AR68" i="18" s="1"/>
  <c r="AM68" i="18"/>
  <c r="AG68" i="18"/>
  <c r="AC68" i="18"/>
  <c r="Y68" i="18"/>
  <c r="S68" i="18"/>
  <c r="AI68" i="18" s="1"/>
  <c r="R68" i="18"/>
  <c r="E68" i="18" a="1"/>
  <c r="E68" i="18" s="1"/>
  <c r="D68" i="18" a="1"/>
  <c r="D68" i="18" s="1"/>
  <c r="C68" i="18" a="1"/>
  <c r="C68" i="18" s="1"/>
  <c r="B68" i="18"/>
  <c r="AO68" i="18" s="1"/>
  <c r="AR67" i="18" a="1"/>
  <c r="AR67" i="18" s="1"/>
  <c r="AM67" i="18"/>
  <c r="AG67" i="18"/>
  <c r="AC67" i="18"/>
  <c r="Y67" i="18"/>
  <c r="S67" i="18"/>
  <c r="AI67" i="18" s="1"/>
  <c r="R67" i="18"/>
  <c r="E67" i="18" a="1"/>
  <c r="E67" i="18" s="1"/>
  <c r="D67" i="18" a="1"/>
  <c r="D67" i="18" s="1"/>
  <c r="C67" i="18" a="1"/>
  <c r="C67" i="18" s="1"/>
  <c r="B67" i="18"/>
  <c r="AO67" i="18" s="1"/>
  <c r="AR66" i="18" a="1"/>
  <c r="AR66" i="18" s="1"/>
  <c r="AM66" i="18"/>
  <c r="AG66" i="18"/>
  <c r="AC66" i="18"/>
  <c r="Y66" i="18"/>
  <c r="S66" i="18"/>
  <c r="AI66" i="18" s="1"/>
  <c r="R66" i="18"/>
  <c r="E66" i="18" a="1"/>
  <c r="E66" i="18" s="1"/>
  <c r="D66" i="18" a="1"/>
  <c r="D66" i="18" s="1"/>
  <c r="C66" i="18" a="1"/>
  <c r="C66" i="18" s="1"/>
  <c r="B66" i="18"/>
  <c r="AO66" i="18" s="1"/>
  <c r="AR65" i="18" a="1"/>
  <c r="AR65" i="18" s="1"/>
  <c r="AM65" i="18"/>
  <c r="AG65" i="18"/>
  <c r="AC65" i="18"/>
  <c r="Y65" i="18"/>
  <c r="S65" i="18"/>
  <c r="AI65" i="18" s="1"/>
  <c r="R65" i="18"/>
  <c r="E65" i="18" a="1"/>
  <c r="E65" i="18" s="1"/>
  <c r="D65" i="18" a="1"/>
  <c r="D65" i="18" s="1"/>
  <c r="C65" i="18" a="1"/>
  <c r="C65" i="18" s="1"/>
  <c r="B65" i="18"/>
  <c r="AO65" i="18" s="1"/>
  <c r="AR64" i="18" a="1"/>
  <c r="AR64" i="18" s="1"/>
  <c r="AM64" i="18"/>
  <c r="AG64" i="18"/>
  <c r="AC64" i="18"/>
  <c r="Y64" i="18"/>
  <c r="S64" i="18"/>
  <c r="AI64" i="18" s="1"/>
  <c r="R64" i="18"/>
  <c r="E64" i="18" a="1"/>
  <c r="E64" i="18" s="1"/>
  <c r="D64" i="18" a="1"/>
  <c r="D64" i="18" s="1"/>
  <c r="C64" i="18" a="1"/>
  <c r="C64" i="18" s="1"/>
  <c r="B64" i="18"/>
  <c r="AO64" i="18" s="1"/>
  <c r="AR63" i="18" a="1"/>
  <c r="AR63" i="18" s="1"/>
  <c r="AM63" i="18"/>
  <c r="AG63" i="18"/>
  <c r="AC63" i="18"/>
  <c r="Y63" i="18"/>
  <c r="S63" i="18"/>
  <c r="AI63" i="18" s="1"/>
  <c r="R63" i="18"/>
  <c r="E63" i="18" a="1"/>
  <c r="E63" i="18" s="1"/>
  <c r="D63" i="18" a="1"/>
  <c r="D63" i="18" s="1"/>
  <c r="C63" i="18" a="1"/>
  <c r="C63" i="18" s="1"/>
  <c r="B63" i="18"/>
  <c r="AO63" i="18" s="1"/>
  <c r="AR62" i="18" a="1"/>
  <c r="AR62" i="18" s="1"/>
  <c r="AO62" i="18"/>
  <c r="AM62" i="18"/>
  <c r="AG62" i="18"/>
  <c r="AC62" i="18"/>
  <c r="Y62" i="18"/>
  <c r="S62" i="18"/>
  <c r="AI62" i="18" s="1"/>
  <c r="R62" i="18"/>
  <c r="E62" i="18" a="1"/>
  <c r="E62" i="18" s="1"/>
  <c r="D62" i="18" a="1"/>
  <c r="D62" i="18" s="1"/>
  <c r="C62" i="18" a="1"/>
  <c r="C62" i="18" s="1"/>
  <c r="B62" i="18"/>
  <c r="AR61" i="18" a="1"/>
  <c r="AR61" i="18" s="1"/>
  <c r="AM61" i="18"/>
  <c r="AG61" i="18"/>
  <c r="AC61" i="18"/>
  <c r="Y61" i="18"/>
  <c r="S61" i="18"/>
  <c r="AI61" i="18" s="1"/>
  <c r="R61" i="18"/>
  <c r="E61" i="18" a="1"/>
  <c r="E61" i="18" s="1"/>
  <c r="D61" i="18" a="1"/>
  <c r="D61" i="18" s="1"/>
  <c r="C61" i="18" a="1"/>
  <c r="C61" i="18" s="1"/>
  <c r="B61" i="18"/>
  <c r="AO61" i="18" s="1"/>
  <c r="AR60" i="18" a="1"/>
  <c r="AR60" i="18" s="1"/>
  <c r="AM60" i="18"/>
  <c r="AG60" i="18"/>
  <c r="AC60" i="18"/>
  <c r="Y60" i="18"/>
  <c r="S60" i="18"/>
  <c r="AI60" i="18" s="1"/>
  <c r="R60" i="18"/>
  <c r="E60" i="18" a="1"/>
  <c r="E60" i="18" s="1"/>
  <c r="D60" i="18" a="1"/>
  <c r="D60" i="18" s="1"/>
  <c r="C60" i="18" a="1"/>
  <c r="C60" i="18" s="1"/>
  <c r="B60" i="18"/>
  <c r="AO60" i="18" s="1"/>
  <c r="AR59" i="18" a="1"/>
  <c r="AR59" i="18" s="1"/>
  <c r="AM59" i="18"/>
  <c r="AG59" i="18"/>
  <c r="AC59" i="18"/>
  <c r="Y59" i="18"/>
  <c r="S59" i="18"/>
  <c r="AI59" i="18" s="1"/>
  <c r="R59" i="18"/>
  <c r="E59" i="18" a="1"/>
  <c r="E59" i="18" s="1"/>
  <c r="D59" i="18" a="1"/>
  <c r="D59" i="18" s="1"/>
  <c r="C59" i="18" a="1"/>
  <c r="C59" i="18" s="1"/>
  <c r="B59" i="18"/>
  <c r="AO59" i="18" s="1"/>
  <c r="AR58" i="18" a="1"/>
  <c r="AR58" i="18" s="1"/>
  <c r="AM58" i="18"/>
  <c r="AG58" i="18"/>
  <c r="AC58" i="18"/>
  <c r="Y58" i="18"/>
  <c r="S58" i="18"/>
  <c r="AI58" i="18" s="1"/>
  <c r="R58" i="18"/>
  <c r="E58" i="18" a="1"/>
  <c r="E58" i="18" s="1"/>
  <c r="D58" i="18" a="1"/>
  <c r="D58" i="18" s="1"/>
  <c r="C58" i="18" a="1"/>
  <c r="C58" i="18" s="1"/>
  <c r="B58" i="18"/>
  <c r="AO58" i="18" s="1"/>
  <c r="AR57" i="18" a="1"/>
  <c r="AR57" i="18" s="1"/>
  <c r="AM57" i="18"/>
  <c r="AG57" i="18"/>
  <c r="AC57" i="18"/>
  <c r="Y57" i="18"/>
  <c r="S57" i="18"/>
  <c r="AI57" i="18" s="1"/>
  <c r="R57" i="18"/>
  <c r="E57" i="18" a="1"/>
  <c r="E57" i="18" s="1"/>
  <c r="D57" i="18" a="1"/>
  <c r="D57" i="18" s="1"/>
  <c r="C57" i="18" a="1"/>
  <c r="C57" i="18" s="1"/>
  <c r="B57" i="18"/>
  <c r="AO57" i="18" s="1"/>
  <c r="AR56" i="18" a="1"/>
  <c r="AR56" i="18" s="1"/>
  <c r="AM56" i="18"/>
  <c r="AI56" i="18"/>
  <c r="AG56" i="18"/>
  <c r="AC56" i="18"/>
  <c r="Y56" i="18"/>
  <c r="S56" i="18"/>
  <c r="R56" i="18"/>
  <c r="E56" i="18" a="1"/>
  <c r="E56" i="18" s="1"/>
  <c r="D56" i="18" a="1"/>
  <c r="D56" i="18" s="1"/>
  <c r="C56" i="18" a="1"/>
  <c r="C56" i="18" s="1"/>
  <c r="B56" i="18"/>
  <c r="AO56" i="18" s="1"/>
  <c r="AR55" i="18" a="1"/>
  <c r="AR55" i="18" s="1"/>
  <c r="AO55" i="18"/>
  <c r="AM55" i="18"/>
  <c r="AG55" i="18"/>
  <c r="AC55" i="18"/>
  <c r="Y55" i="18"/>
  <c r="S55" i="18"/>
  <c r="AI55" i="18" s="1"/>
  <c r="R55" i="18"/>
  <c r="E55" i="18" a="1"/>
  <c r="E55" i="18" s="1"/>
  <c r="D55" i="18" a="1"/>
  <c r="D55" i="18" s="1"/>
  <c r="C55" i="18" a="1"/>
  <c r="C55" i="18" s="1"/>
  <c r="B55" i="18"/>
  <c r="AR54" i="18" a="1"/>
  <c r="AR54" i="18" s="1"/>
  <c r="AM54" i="18"/>
  <c r="AG54" i="18"/>
  <c r="AC54" i="18"/>
  <c r="Y54" i="18"/>
  <c r="S54" i="18"/>
  <c r="AI54" i="18" s="1"/>
  <c r="R54" i="18"/>
  <c r="E54" i="18" a="1"/>
  <c r="E54" i="18" s="1"/>
  <c r="D54" i="18" a="1"/>
  <c r="D54" i="18" s="1"/>
  <c r="C54" i="18" a="1"/>
  <c r="C54" i="18" s="1"/>
  <c r="B54" i="18"/>
  <c r="AO54" i="18" s="1"/>
  <c r="AR53" i="18" a="1"/>
  <c r="AR53" i="18" s="1"/>
  <c r="AM53" i="18"/>
  <c r="AG53" i="18"/>
  <c r="AC53" i="18"/>
  <c r="Y53" i="18"/>
  <c r="S53" i="18"/>
  <c r="AI53" i="18" s="1"/>
  <c r="R53" i="18"/>
  <c r="E53" i="18" a="1"/>
  <c r="E53" i="18" s="1"/>
  <c r="D53" i="18" a="1"/>
  <c r="D53" i="18" s="1"/>
  <c r="C53" i="18" a="1"/>
  <c r="C53" i="18" s="1"/>
  <c r="B53" i="18"/>
  <c r="AO53" i="18" s="1"/>
  <c r="AR52" i="18" a="1"/>
  <c r="AR52" i="18" s="1"/>
  <c r="AM52" i="18"/>
  <c r="AG52" i="18"/>
  <c r="AC52" i="18"/>
  <c r="Y52" i="18"/>
  <c r="S52" i="18"/>
  <c r="AI52" i="18" s="1"/>
  <c r="R52" i="18"/>
  <c r="E52" i="18" a="1"/>
  <c r="E52" i="18" s="1"/>
  <c r="D52" i="18" a="1"/>
  <c r="D52" i="18" s="1"/>
  <c r="C52" i="18" a="1"/>
  <c r="C52" i="18" s="1"/>
  <c r="B52" i="18"/>
  <c r="AO52" i="18" s="1"/>
  <c r="AR51" i="18" a="1"/>
  <c r="AR51" i="18" s="1"/>
  <c r="AM51" i="18"/>
  <c r="AG51" i="18"/>
  <c r="AC51" i="18"/>
  <c r="Y51" i="18"/>
  <c r="S51" i="18"/>
  <c r="AI51" i="18" s="1"/>
  <c r="R51" i="18"/>
  <c r="E51" i="18" a="1"/>
  <c r="E51" i="18" s="1"/>
  <c r="D51" i="18" a="1"/>
  <c r="D51" i="18" s="1"/>
  <c r="C51" i="18" a="1"/>
  <c r="C51" i="18" s="1"/>
  <c r="B51" i="18"/>
  <c r="AO51" i="18" s="1"/>
  <c r="AR50" i="18" a="1"/>
  <c r="AR50" i="18" s="1"/>
  <c r="AM50" i="18"/>
  <c r="AG50" i="18"/>
  <c r="AC50" i="18"/>
  <c r="Y50" i="18"/>
  <c r="S50" i="18"/>
  <c r="AI50" i="18" s="1"/>
  <c r="R50" i="18"/>
  <c r="E50" i="18" a="1"/>
  <c r="E50" i="18" s="1"/>
  <c r="D50" i="18" a="1"/>
  <c r="D50" i="18" s="1"/>
  <c r="C50" i="18" a="1"/>
  <c r="C50" i="18" s="1"/>
  <c r="B50" i="18"/>
  <c r="AO50" i="18" s="1"/>
  <c r="AR49" i="18" a="1"/>
  <c r="AR49" i="18" s="1"/>
  <c r="AM49" i="18"/>
  <c r="AG49" i="18"/>
  <c r="AC49" i="18"/>
  <c r="Y49" i="18"/>
  <c r="S49" i="18"/>
  <c r="AI49" i="18" s="1"/>
  <c r="R49" i="18"/>
  <c r="E49" i="18" a="1"/>
  <c r="E49" i="18" s="1"/>
  <c r="D49" i="18" a="1"/>
  <c r="D49" i="18" s="1"/>
  <c r="C49" i="18" a="1"/>
  <c r="C49" i="18" s="1"/>
  <c r="B49" i="18"/>
  <c r="AO49" i="18" s="1"/>
  <c r="AR48" i="18" a="1"/>
  <c r="AR48" i="18" s="1"/>
  <c r="AM48" i="18"/>
  <c r="AG48" i="18"/>
  <c r="AC48" i="18"/>
  <c r="Y48" i="18"/>
  <c r="S48" i="18"/>
  <c r="AI48" i="18" s="1"/>
  <c r="R48" i="18"/>
  <c r="E48" i="18" a="1"/>
  <c r="E48" i="18" s="1"/>
  <c r="D48" i="18" a="1"/>
  <c r="D48" i="18" s="1"/>
  <c r="C48" i="18" a="1"/>
  <c r="C48" i="18" s="1"/>
  <c r="B48" i="18"/>
  <c r="AO48" i="18" s="1"/>
  <c r="AR47" i="18" a="1"/>
  <c r="AR47" i="18" s="1"/>
  <c r="AM47" i="18"/>
  <c r="AG47" i="18"/>
  <c r="AC47" i="18"/>
  <c r="Y47" i="18"/>
  <c r="S47" i="18"/>
  <c r="AI47" i="18" s="1"/>
  <c r="R47" i="18"/>
  <c r="E47" i="18" a="1"/>
  <c r="E47" i="18" s="1"/>
  <c r="D47" i="18" a="1"/>
  <c r="D47" i="18" s="1"/>
  <c r="C47" i="18" a="1"/>
  <c r="C47" i="18" s="1"/>
  <c r="B47" i="18"/>
  <c r="AO47" i="18" s="1"/>
  <c r="AR46" i="18" a="1"/>
  <c r="AR46" i="18" s="1"/>
  <c r="AM46" i="18"/>
  <c r="AG46" i="18"/>
  <c r="AC46" i="18"/>
  <c r="Y46" i="18"/>
  <c r="S46" i="18"/>
  <c r="AI46" i="18" s="1"/>
  <c r="R46" i="18"/>
  <c r="E46" i="18" a="1"/>
  <c r="E46" i="18" s="1"/>
  <c r="D46" i="18" a="1"/>
  <c r="D46" i="18" s="1"/>
  <c r="C46" i="18" a="1"/>
  <c r="C46" i="18" s="1"/>
  <c r="B46" i="18"/>
  <c r="AO46" i="18" s="1"/>
  <c r="AR45" i="18" a="1"/>
  <c r="AR45" i="18" s="1"/>
  <c r="AM45" i="18"/>
  <c r="AG45" i="18"/>
  <c r="AC45" i="18"/>
  <c r="Y45" i="18"/>
  <c r="S45" i="18"/>
  <c r="AI45" i="18" s="1"/>
  <c r="R45" i="18"/>
  <c r="E45" i="18" a="1"/>
  <c r="E45" i="18" s="1"/>
  <c r="D45" i="18" a="1"/>
  <c r="D45" i="18" s="1"/>
  <c r="C45" i="18" a="1"/>
  <c r="C45" i="18" s="1"/>
  <c r="B45" i="18"/>
  <c r="AO45" i="18" s="1"/>
  <c r="AR44" i="18" a="1"/>
  <c r="AR44" i="18" s="1"/>
  <c r="AM44" i="18"/>
  <c r="AG44" i="18"/>
  <c r="AC44" i="18"/>
  <c r="Y44" i="18"/>
  <c r="S44" i="18"/>
  <c r="AI44" i="18" s="1"/>
  <c r="R44" i="18"/>
  <c r="E44" i="18" a="1"/>
  <c r="E44" i="18" s="1"/>
  <c r="D44" i="18" a="1"/>
  <c r="D44" i="18" s="1"/>
  <c r="C44" i="18" a="1"/>
  <c r="C44" i="18" s="1"/>
  <c r="B44" i="18"/>
  <c r="AO44" i="18" s="1"/>
  <c r="AR43" i="18" a="1"/>
  <c r="AR43" i="18" s="1"/>
  <c r="AM43" i="18"/>
  <c r="AG43" i="18"/>
  <c r="AC43" i="18"/>
  <c r="Y43" i="18"/>
  <c r="S43" i="18"/>
  <c r="AI43" i="18" s="1"/>
  <c r="R43" i="18"/>
  <c r="E43" i="18" a="1"/>
  <c r="E43" i="18" s="1"/>
  <c r="D43" i="18" a="1"/>
  <c r="D43" i="18" s="1"/>
  <c r="C43" i="18" a="1"/>
  <c r="C43" i="18" s="1"/>
  <c r="B43" i="18"/>
  <c r="AO43" i="18" s="1"/>
  <c r="AR42" i="18" a="1"/>
  <c r="AR42" i="18" s="1"/>
  <c r="AO42" i="18"/>
  <c r="AM42" i="18"/>
  <c r="AG42" i="18"/>
  <c r="AC42" i="18"/>
  <c r="Y42" i="18"/>
  <c r="S42" i="18"/>
  <c r="AI42" i="18" s="1"/>
  <c r="R42" i="18"/>
  <c r="E42" i="18" a="1"/>
  <c r="E42" i="18" s="1"/>
  <c r="D42" i="18" a="1"/>
  <c r="D42" i="18" s="1"/>
  <c r="C42" i="18" a="1"/>
  <c r="C42" i="18" s="1"/>
  <c r="B42" i="18"/>
  <c r="AR41" i="18" a="1"/>
  <c r="AR41" i="18" s="1"/>
  <c r="AM41" i="18"/>
  <c r="AG41" i="18"/>
  <c r="AC41" i="18"/>
  <c r="Y41" i="18"/>
  <c r="S41" i="18"/>
  <c r="AI41" i="18" s="1"/>
  <c r="R41" i="18"/>
  <c r="E41" i="18" a="1"/>
  <c r="E41" i="18" s="1"/>
  <c r="D41" i="18" a="1"/>
  <c r="D41" i="18" s="1"/>
  <c r="C41" i="18" a="1"/>
  <c r="C41" i="18" s="1"/>
  <c r="B41" i="18"/>
  <c r="AO41" i="18" s="1"/>
  <c r="AR40" i="18" a="1"/>
  <c r="AR40" i="18" s="1"/>
  <c r="AM40" i="18"/>
  <c r="AG40" i="18"/>
  <c r="AC40" i="18"/>
  <c r="Y40" i="18"/>
  <c r="S40" i="18"/>
  <c r="AI40" i="18" s="1"/>
  <c r="R40" i="18"/>
  <c r="E40" i="18" a="1"/>
  <c r="E40" i="18" s="1"/>
  <c r="D40" i="18" a="1"/>
  <c r="D40" i="18" s="1"/>
  <c r="C40" i="18" a="1"/>
  <c r="C40" i="18" s="1"/>
  <c r="B40" i="18"/>
  <c r="AO40" i="18" s="1"/>
  <c r="AR39" i="18" a="1"/>
  <c r="AR39" i="18" s="1"/>
  <c r="AM39" i="18"/>
  <c r="AG39" i="18"/>
  <c r="AC39" i="18"/>
  <c r="Y39" i="18"/>
  <c r="S39" i="18"/>
  <c r="AI39" i="18" s="1"/>
  <c r="R39" i="18"/>
  <c r="E39" i="18" a="1"/>
  <c r="E39" i="18" s="1"/>
  <c r="D39" i="18" a="1"/>
  <c r="D39" i="18" s="1"/>
  <c r="C39" i="18" a="1"/>
  <c r="C39" i="18" s="1"/>
  <c r="B39" i="18"/>
  <c r="AO39" i="18" s="1"/>
  <c r="AR38" i="18" a="1"/>
  <c r="AR38" i="18" s="1"/>
  <c r="AM38" i="18"/>
  <c r="AG38" i="18"/>
  <c r="AC38" i="18"/>
  <c r="Y38" i="18"/>
  <c r="S38" i="18"/>
  <c r="AI38" i="18" s="1"/>
  <c r="R38" i="18"/>
  <c r="E38" i="18" a="1"/>
  <c r="E38" i="18" s="1"/>
  <c r="D38" i="18" a="1"/>
  <c r="D38" i="18" s="1"/>
  <c r="C38" i="18" a="1"/>
  <c r="C38" i="18" s="1"/>
  <c r="B38" i="18"/>
  <c r="AO38" i="18" s="1"/>
  <c r="AR37" i="18" a="1"/>
  <c r="AR37" i="18" s="1"/>
  <c r="AM37" i="18"/>
  <c r="AG37" i="18"/>
  <c r="AC37" i="18"/>
  <c r="Y37" i="18"/>
  <c r="S37" i="18"/>
  <c r="AI37" i="18" s="1"/>
  <c r="R37" i="18"/>
  <c r="E37" i="18" a="1"/>
  <c r="E37" i="18" s="1"/>
  <c r="D37" i="18" a="1"/>
  <c r="D37" i="18" s="1"/>
  <c r="C37" i="18" a="1"/>
  <c r="C37" i="18" s="1"/>
  <c r="B37" i="18"/>
  <c r="AO37" i="18" s="1"/>
  <c r="AR36" i="18" a="1"/>
  <c r="AR36" i="18" s="1"/>
  <c r="AM36" i="18"/>
  <c r="AG36" i="18"/>
  <c r="AC36" i="18"/>
  <c r="Y36" i="18"/>
  <c r="S36" i="18"/>
  <c r="AI36" i="18" s="1"/>
  <c r="R36" i="18"/>
  <c r="E36" i="18" a="1"/>
  <c r="E36" i="18" s="1"/>
  <c r="D36" i="18" a="1"/>
  <c r="D36" i="18" s="1"/>
  <c r="C36" i="18" a="1"/>
  <c r="C36" i="18" s="1"/>
  <c r="B36" i="18"/>
  <c r="AO36" i="18" s="1"/>
  <c r="AM35" i="18"/>
  <c r="AG35" i="18"/>
  <c r="AC35" i="18"/>
  <c r="Y35" i="18"/>
  <c r="S35" i="18"/>
  <c r="AI35" i="18" s="1"/>
  <c r="R35" i="18"/>
  <c r="E35" i="18" a="1"/>
  <c r="E35" i="18" s="1"/>
  <c r="D35" i="18" a="1"/>
  <c r="D35" i="18" s="1"/>
  <c r="C35" i="18" a="1"/>
  <c r="C35" i="18" s="1"/>
  <c r="B35" i="18"/>
  <c r="AO35" i="18" s="1"/>
  <c r="AR34" i="18" a="1"/>
  <c r="AR34" i="18" s="1"/>
  <c r="AM34" i="18"/>
  <c r="AG34" i="18"/>
  <c r="AC34" i="18"/>
  <c r="Y34" i="18"/>
  <c r="S34" i="18"/>
  <c r="AI34" i="18" s="1"/>
  <c r="R34" i="18"/>
  <c r="E34" i="18" a="1"/>
  <c r="E34" i="18" s="1"/>
  <c r="D34" i="18" a="1"/>
  <c r="D34" i="18" s="1"/>
  <c r="C34" i="18" a="1"/>
  <c r="C34" i="18" s="1"/>
  <c r="B34" i="18"/>
  <c r="AO34" i="18" s="1"/>
  <c r="AR33" i="18" a="1"/>
  <c r="AR33" i="18" s="1"/>
  <c r="AM33" i="18"/>
  <c r="AG33" i="18"/>
  <c r="AC33" i="18"/>
  <c r="S33" i="18"/>
  <c r="AI33" i="18" s="1"/>
  <c r="R33" i="18"/>
  <c r="E33" i="18" a="1"/>
  <c r="E33" i="18" s="1"/>
  <c r="D33" i="18" a="1"/>
  <c r="D33" i="18" s="1"/>
  <c r="C33" i="18" a="1"/>
  <c r="C33" i="18" s="1"/>
  <c r="B33" i="18"/>
  <c r="AO33" i="18" s="1"/>
  <c r="AR32" i="18" a="1"/>
  <c r="AR32" i="18" s="1"/>
  <c r="AM32" i="18"/>
  <c r="AG32" i="18"/>
  <c r="AC32" i="18"/>
  <c r="Y32" i="18"/>
  <c r="S32" i="18"/>
  <c r="AI32" i="18" s="1"/>
  <c r="R32" i="18"/>
  <c r="E32" i="18" a="1"/>
  <c r="E32" i="18" s="1"/>
  <c r="D32" i="18" a="1"/>
  <c r="D32" i="18" s="1"/>
  <c r="C32" i="18" a="1"/>
  <c r="C32" i="18" s="1"/>
  <c r="B32" i="18"/>
  <c r="AO32" i="18" s="1"/>
  <c r="AR31" i="18" a="1"/>
  <c r="AR31" i="18" s="1"/>
  <c r="AO31" i="18"/>
  <c r="V31" i="18"/>
  <c r="BS24" i="18" s="1"/>
  <c r="G31" i="18"/>
  <c r="BS16" i="18" s="1"/>
  <c r="AR30" i="18" a="1"/>
  <c r="AR30" i="18" s="1"/>
  <c r="AO30" i="18"/>
  <c r="AR29" i="18" a="1"/>
  <c r="AR29" i="18" s="1"/>
  <c r="AO29" i="18"/>
  <c r="AR28" i="18" a="1"/>
  <c r="AR28" i="18" s="1"/>
  <c r="AO28" i="18"/>
  <c r="AE28" i="18"/>
  <c r="AF26" i="18" s="1"/>
  <c r="AA28" i="18"/>
  <c r="AB26" i="18" s="1"/>
  <c r="W28" i="18"/>
  <c r="X26" i="18" s="1"/>
  <c r="H28" i="18"/>
  <c r="G28" i="18"/>
  <c r="BS15" i="18" s="1"/>
  <c r="AR27" i="18" a="1"/>
  <c r="AR27" i="18" s="1"/>
  <c r="AO27" i="18"/>
  <c r="AH27" i="18"/>
  <c r="AG27" i="18"/>
  <c r="AF27" i="18"/>
  <c r="AE27" i="18"/>
  <c r="AD27" i="18"/>
  <c r="AC27" i="18"/>
  <c r="AB27" i="18"/>
  <c r="AA27" i="18"/>
  <c r="Z27" i="18"/>
  <c r="Y27" i="18"/>
  <c r="X27" i="18"/>
  <c r="W27" i="18"/>
  <c r="Q27" i="18"/>
  <c r="P27" i="18"/>
  <c r="O27" i="18"/>
  <c r="N27" i="18"/>
  <c r="M27" i="18"/>
  <c r="L27" i="18"/>
  <c r="K27" i="18"/>
  <c r="J27" i="18"/>
  <c r="I27" i="18"/>
  <c r="AR26" i="18" a="1"/>
  <c r="AR26" i="18" s="1"/>
  <c r="AO26" i="18"/>
  <c r="V26" i="18"/>
  <c r="BS29" i="18" s="1"/>
  <c r="AR25" i="18" a="1"/>
  <c r="AR25" i="18" s="1"/>
  <c r="AO25" i="18"/>
  <c r="V25" i="18"/>
  <c r="BS27" i="18" s="1"/>
  <c r="AO24" i="18"/>
  <c r="AI24" i="18"/>
  <c r="O24" i="18"/>
  <c r="L24" i="18"/>
  <c r="I24" i="18"/>
  <c r="BS23" i="18"/>
  <c r="AO23" i="18"/>
  <c r="AG23" i="18"/>
  <c r="AI26" i="18" s="1"/>
  <c r="AF23" i="18"/>
  <c r="AK26" i="18" s="1"/>
  <c r="AE23" i="18"/>
  <c r="AH24" i="18" s="1"/>
  <c r="AC23" i="18"/>
  <c r="AI25" i="18" s="1"/>
  <c r="AB23" i="18"/>
  <c r="AK25" i="18" s="1"/>
  <c r="AA23" i="18"/>
  <c r="AJ25" i="18" s="1"/>
  <c r="Y23" i="18"/>
  <c r="X23" i="18"/>
  <c r="AK24" i="18" s="1"/>
  <c r="V23" i="18"/>
  <c r="BS46" i="18" s="1"/>
  <c r="AO22" i="18"/>
  <c r="V22" i="18"/>
  <c r="BS30" i="18" s="1"/>
  <c r="BS21" i="18"/>
  <c r="AO21" i="18"/>
  <c r="BS20" i="18"/>
  <c r="AO20" i="18"/>
  <c r="AL20" i="18"/>
  <c r="AK20" i="18"/>
  <c r="AJ20" i="18"/>
  <c r="AI20" i="18"/>
  <c r="AH20" i="18"/>
  <c r="AG20" i="18"/>
  <c r="BS19" i="18"/>
  <c r="AO19" i="18"/>
  <c r="BS18" i="18"/>
  <c r="AO18" i="18"/>
  <c r="AL18" i="18"/>
  <c r="AK18" i="18"/>
  <c r="AJ18" i="18"/>
  <c r="AI18" i="18"/>
  <c r="W23" i="18" s="1"/>
  <c r="Z24" i="18" s="1"/>
  <c r="W53" i="18" s="1"/>
  <c r="AH18" i="18"/>
  <c r="AG18" i="18"/>
  <c r="BS17" i="18"/>
  <c r="AO17" i="18"/>
  <c r="AO16" i="18"/>
  <c r="AM16" i="18"/>
  <c r="W16" i="18"/>
  <c r="S16" i="18"/>
  <c r="V14" i="18" s="1"/>
  <c r="CC15" i="18"/>
  <c r="AO15" i="18"/>
  <c r="CC14" i="18"/>
  <c r="AO14" i="18"/>
  <c r="AO13" i="18"/>
  <c r="EF12" i="18"/>
  <c r="DB12" i="18"/>
  <c r="AO12" i="18"/>
  <c r="AM12" i="18"/>
  <c r="C12" i="18"/>
  <c r="V19" i="18" s="1"/>
  <c r="DO11" i="18"/>
  <c r="AO11" i="18"/>
  <c r="J11" i="18"/>
  <c r="DO10" i="18"/>
  <c r="DC10" i="18"/>
  <c r="BS9" i="18"/>
  <c r="AP8" i="18"/>
  <c r="FF7" i="18"/>
  <c r="BS7" i="18"/>
  <c r="FF6" i="18"/>
  <c r="CU5" i="18"/>
  <c r="BV3" i="18"/>
  <c r="BU3" i="18"/>
  <c r="BT3" i="18"/>
  <c r="BS3" i="18"/>
  <c r="FD2" i="18"/>
  <c r="FC2" i="18"/>
  <c r="FB2" i="18"/>
  <c r="FA2" i="18"/>
  <c r="EZ2" i="18"/>
  <c r="EY2" i="18"/>
  <c r="EW2" i="18"/>
  <c r="EV2" i="18"/>
  <c r="EU2" i="18"/>
  <c r="ET2" i="18"/>
  <c r="ES2" i="18"/>
  <c r="ER2" i="18"/>
  <c r="EO2" i="18"/>
  <c r="EN2" i="18"/>
  <c r="EM2" i="18"/>
  <c r="EL2" i="18"/>
  <c r="EK2" i="18"/>
  <c r="EI2" i="18"/>
  <c r="EH2" i="18"/>
  <c r="EG2" i="18"/>
  <c r="EF2" i="18"/>
  <c r="EE2" i="18"/>
  <c r="ED2" i="18"/>
  <c r="EC2" i="18"/>
  <c r="EB2" i="18"/>
  <c r="EA2" i="18"/>
  <c r="DZ2" i="18"/>
  <c r="DX2" i="18"/>
  <c r="DW2" i="18"/>
  <c r="DU2" i="18"/>
  <c r="DT2" i="18"/>
  <c r="DR2" i="18"/>
  <c r="DQ2" i="18"/>
  <c r="DO2" i="18"/>
  <c r="DN2" i="18"/>
  <c r="DM2" i="18"/>
  <c r="DK2" i="18"/>
  <c r="DJ2" i="18"/>
  <c r="DI2" i="18"/>
  <c r="DG2" i="18"/>
  <c r="DF2" i="18"/>
  <c r="DE2" i="18"/>
  <c r="DC2" i="18"/>
  <c r="DB2" i="18"/>
  <c r="DA2" i="18"/>
  <c r="CY2" i="18"/>
  <c r="CX2" i="18"/>
  <c r="CW2" i="18"/>
  <c r="CU2" i="18"/>
  <c r="CT2" i="18"/>
  <c r="CS2" i="18"/>
  <c r="CQ2" i="18"/>
  <c r="CP2" i="18"/>
  <c r="CO2" i="18"/>
  <c r="CM2" i="18"/>
  <c r="CL2" i="18"/>
  <c r="CK2" i="18"/>
  <c r="CI2" i="18"/>
  <c r="CH2" i="18"/>
  <c r="CG2" i="18"/>
  <c r="CE2" i="18"/>
  <c r="CD2" i="18"/>
  <c r="CC2" i="18"/>
  <c r="CA2" i="18"/>
  <c r="BZ2" i="18"/>
  <c r="BY2" i="18"/>
  <c r="AY2" i="18"/>
  <c r="AX2" i="18"/>
  <c r="AW2" i="18"/>
  <c r="AV2" i="18"/>
  <c r="AU2" i="18"/>
  <c r="AT2" i="18"/>
  <c r="AS2" i="18"/>
  <c r="AR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2" i="18"/>
  <c r="FG1" i="18"/>
  <c r="FF1" i="18"/>
  <c r="FD1" i="18"/>
  <c r="FC1" i="18"/>
  <c r="FB1" i="18"/>
  <c r="FA1" i="18"/>
  <c r="EZ1" i="18"/>
  <c r="EY1" i="18"/>
  <c r="EW1" i="18"/>
  <c r="EV1" i="18"/>
  <c r="EU1" i="18"/>
  <c r="ET1" i="18"/>
  <c r="ES1" i="18"/>
  <c r="ER1" i="18"/>
  <c r="EO1" i="18"/>
  <c r="EN1" i="18"/>
  <c r="EM1" i="18"/>
  <c r="EL1" i="18"/>
  <c r="EK1" i="18"/>
  <c r="EI1" i="18"/>
  <c r="EH1" i="18"/>
  <c r="EG1" i="18"/>
  <c r="EF1" i="18"/>
  <c r="EE1" i="18"/>
  <c r="ED1" i="18"/>
  <c r="EC1" i="18"/>
  <c r="EB1" i="18"/>
  <c r="EA1" i="18"/>
  <c r="DZ1" i="18"/>
  <c r="DX1" i="18"/>
  <c r="DW1" i="18"/>
  <c r="DU1" i="18"/>
  <c r="DT1" i="18"/>
  <c r="DR1" i="18"/>
  <c r="DQ1" i="18"/>
  <c r="DO1" i="18"/>
  <c r="DN1" i="18"/>
  <c r="DM1" i="18"/>
  <c r="DK1" i="18"/>
  <c r="DJ1" i="18"/>
  <c r="DI1" i="18"/>
  <c r="DG1" i="18"/>
  <c r="DF1" i="18"/>
  <c r="DE1" i="18"/>
  <c r="DC1" i="18"/>
  <c r="DB1" i="18"/>
  <c r="DA1" i="18"/>
  <c r="CY1" i="18"/>
  <c r="CX1" i="18"/>
  <c r="CW1" i="18"/>
  <c r="CU1" i="18"/>
  <c r="CT1" i="18"/>
  <c r="CS1" i="18"/>
  <c r="CQ1" i="18"/>
  <c r="CP1" i="18"/>
  <c r="CO1" i="18"/>
  <c r="CM1" i="18"/>
  <c r="CL1" i="18"/>
  <c r="CK1" i="18"/>
  <c r="CI1" i="18"/>
  <c r="CH1" i="18"/>
  <c r="CG1" i="18"/>
  <c r="CE1" i="18"/>
  <c r="CD1" i="18"/>
  <c r="CC1" i="18"/>
  <c r="CA1" i="18"/>
  <c r="BZ1" i="18"/>
  <c r="BY1" i="18"/>
  <c r="BV1" i="18"/>
  <c r="BU1" i="18"/>
  <c r="BT1" i="18"/>
  <c r="BS1" i="18"/>
  <c r="AY1" i="18"/>
  <c r="AX1" i="18"/>
  <c r="AW1" i="18"/>
  <c r="AV1" i="18"/>
  <c r="AU1" i="18"/>
  <c r="AT1" i="18"/>
  <c r="AS1" i="18"/>
  <c r="AR1" i="18"/>
  <c r="AM1" i="18"/>
  <c r="AL87" i="18" s="1"/>
  <c r="AL1" i="18"/>
  <c r="AK1" i="18"/>
  <c r="AJ1" i="18"/>
  <c r="AI1" i="18"/>
  <c r="AH1" i="18"/>
  <c r="AG1" i="18"/>
  <c r="AF1" i="18"/>
  <c r="AE1" i="18"/>
  <c r="AD1" i="18"/>
  <c r="AC1" i="18"/>
  <c r="AB1" i="18"/>
  <c r="AA1" i="18"/>
  <c r="Z1" i="18"/>
  <c r="Y1" i="18"/>
  <c r="X1" i="18"/>
  <c r="W1" i="18"/>
  <c r="V1" i="18"/>
  <c r="U1" i="18"/>
  <c r="T1" i="18"/>
  <c r="S1" i="18"/>
  <c r="R1" i="18"/>
  <c r="Q1" i="18"/>
  <c r="P1" i="18"/>
  <c r="O1" i="18"/>
  <c r="N1" i="18"/>
  <c r="M1" i="18"/>
  <c r="L1" i="18"/>
  <c r="K1" i="18"/>
  <c r="J1" i="18"/>
  <c r="I1" i="18"/>
  <c r="H1" i="18"/>
  <c r="G1" i="18"/>
  <c r="F1" i="18"/>
  <c r="E1" i="18"/>
  <c r="D1" i="18"/>
  <c r="C1" i="18"/>
  <c r="B1" i="18"/>
  <c r="A1" i="18"/>
  <c r="CP11" i="21"/>
  <c r="DQ11" i="19"/>
  <c r="DQ8" i="18"/>
  <c r="DQ11" i="18"/>
  <c r="CB12" i="21"/>
  <c r="C14" i="18"/>
  <c r="C92" i="20"/>
  <c r="C14" i="19"/>
  <c r="DC12" i="18"/>
  <c r="CS14" i="18"/>
  <c r="G162" i="20"/>
  <c r="B48" i="20"/>
  <c r="CD15" i="18"/>
  <c r="CP8" i="21"/>
  <c r="DC12" i="19"/>
  <c r="BC15" i="21"/>
  <c r="CD14" i="18"/>
  <c r="BT186" i="18"/>
  <c r="BT166" i="19"/>
  <c r="CD15" i="19"/>
  <c r="CD14" i="19"/>
  <c r="DQ8" i="19"/>
  <c r="BC14" i="21"/>
  <c r="BJ7" i="19" l="1"/>
  <c r="BI8" i="19" s="1"/>
  <c r="BJ7" i="18"/>
  <c r="BI8" i="18" s="1"/>
  <c r="AM21" i="19"/>
  <c r="AJ24" i="19"/>
  <c r="Z24" i="19"/>
  <c r="X45" i="19" s="1"/>
  <c r="X40" i="19"/>
  <c r="X60" i="19"/>
  <c r="X33" i="19"/>
  <c r="X43" i="19"/>
  <c r="X51" i="19"/>
  <c r="X42" i="19"/>
  <c r="X57" i="19"/>
  <c r="AD24" i="19"/>
  <c r="AB41" i="19" s="1"/>
  <c r="AH24" i="19"/>
  <c r="AF43" i="19" s="1"/>
  <c r="W46" i="19"/>
  <c r="X37" i="19"/>
  <c r="AJ23" i="19"/>
  <c r="AM18" i="19"/>
  <c r="AF73" i="18"/>
  <c r="FG3" i="18"/>
  <c r="AD24" i="18"/>
  <c r="AA60" i="18" s="1"/>
  <c r="AB44" i="18"/>
  <c r="AB71" i="18"/>
  <c r="AB39" i="18"/>
  <c r="AM18" i="18"/>
  <c r="AF56" i="18"/>
  <c r="AF51" i="18"/>
  <c r="AF61" i="18"/>
  <c r="AB67" i="18"/>
  <c r="AF65" i="18"/>
  <c r="AB52" i="18"/>
  <c r="AB63" i="18"/>
  <c r="AB85" i="18"/>
  <c r="AF52" i="18"/>
  <c r="AF79" i="18"/>
  <c r="AF85" i="18"/>
  <c r="AM7" i="18"/>
  <c r="X46" i="18"/>
  <c r="AF63" i="18"/>
  <c r="X54" i="18"/>
  <c r="AJ26" i="18"/>
  <c r="X67" i="18"/>
  <c r="AF48" i="18"/>
  <c r="AF80" i="18"/>
  <c r="AB69" i="18"/>
  <c r="AB41" i="18"/>
  <c r="X56" i="18"/>
  <c r="AF66" i="18"/>
  <c r="AB72" i="18"/>
  <c r="AB56" i="18"/>
  <c r="X76" i="18"/>
  <c r="AF50" i="18"/>
  <c r="AA58" i="18"/>
  <c r="AB76" i="18"/>
  <c r="AB35" i="18"/>
  <c r="AF35" i="18"/>
  <c r="AB55" i="18"/>
  <c r="AF44" i="18"/>
  <c r="X73" i="18"/>
  <c r="AF84" i="18"/>
  <c r="AB50" i="18"/>
  <c r="AF57" i="18"/>
  <c r="X35" i="18"/>
  <c r="AF46" i="18"/>
  <c r="X82" i="18"/>
  <c r="X39" i="18"/>
  <c r="EF3" i="21"/>
  <c r="AH7" i="21"/>
  <c r="C43" i="21"/>
  <c r="D43" i="21"/>
  <c r="AH6" i="21"/>
  <c r="AE4" i="21" a="1"/>
  <c r="AE4" i="21" s="1"/>
  <c r="E43" i="21"/>
  <c r="AH5" i="21"/>
  <c r="O50" i="21"/>
  <c r="O51" i="21" s="1"/>
  <c r="AB5" i="21"/>
  <c r="X5" i="20"/>
  <c r="X3" i="20"/>
  <c r="Y3" i="20"/>
  <c r="X4" i="20"/>
  <c r="AP7" i="19"/>
  <c r="C63" i="19"/>
  <c r="C62" i="19" s="1"/>
  <c r="D63" i="19"/>
  <c r="D62" i="19" s="1"/>
  <c r="AM62" i="19"/>
  <c r="R74" i="19"/>
  <c r="R75" i="19" s="1"/>
  <c r="AK5" i="19"/>
  <c r="AP6" i="19"/>
  <c r="AP5" i="19"/>
  <c r="AM4" i="19" a="1"/>
  <c r="AM4" i="19" s="1"/>
  <c r="W59" i="19"/>
  <c r="X50" i="19"/>
  <c r="AM20" i="19"/>
  <c r="W32" i="19"/>
  <c r="W43" i="19"/>
  <c r="W36" i="19"/>
  <c r="W58" i="19"/>
  <c r="FG3" i="19"/>
  <c r="W34" i="19"/>
  <c r="W45" i="19"/>
  <c r="AM4" i="18" a="1"/>
  <c r="AM4" i="18" s="1"/>
  <c r="X36" i="18"/>
  <c r="AA37" i="18"/>
  <c r="AA75" i="18"/>
  <c r="AJ23" i="18"/>
  <c r="W40" i="18"/>
  <c r="X68" i="18"/>
  <c r="AF82" i="18"/>
  <c r="W83" i="18"/>
  <c r="W62" i="18"/>
  <c r="AF78" i="18"/>
  <c r="AF68" i="18"/>
  <c r="AF55" i="18"/>
  <c r="X58" i="18"/>
  <c r="X71" i="18"/>
  <c r="X72" i="18"/>
  <c r="AB74" i="18"/>
  <c r="AF34" i="18"/>
  <c r="AB49" i="18"/>
  <c r="AF54" i="18"/>
  <c r="AB58" i="18"/>
  <c r="X59" i="18"/>
  <c r="X60" i="18"/>
  <c r="AB65" i="18"/>
  <c r="AA69" i="18"/>
  <c r="AF74" i="18"/>
  <c r="W33" i="18"/>
  <c r="X37" i="18"/>
  <c r="X38" i="18"/>
  <c r="AF43" i="18"/>
  <c r="AB57" i="18"/>
  <c r="AB59" i="18"/>
  <c r="AA64" i="18"/>
  <c r="W71" i="18"/>
  <c r="W55" i="18"/>
  <c r="W44" i="18"/>
  <c r="W82" i="18"/>
  <c r="W66" i="18"/>
  <c r="W50" i="18"/>
  <c r="W39" i="18"/>
  <c r="W77" i="18"/>
  <c r="W61" i="18"/>
  <c r="W34" i="18"/>
  <c r="W72" i="18"/>
  <c r="W56" i="18"/>
  <c r="W45" i="18"/>
  <c r="W75" i="18"/>
  <c r="W73" i="18"/>
  <c r="W60" i="18"/>
  <c r="W43" i="18"/>
  <c r="W78" i="18"/>
  <c r="W86" i="18"/>
  <c r="W58" i="18"/>
  <c r="W41" i="18"/>
  <c r="W54" i="18"/>
  <c r="W84" i="18"/>
  <c r="W69" i="18"/>
  <c r="W37" i="18"/>
  <c r="W80" i="18"/>
  <c r="W67" i="18"/>
  <c r="W35" i="18"/>
  <c r="W65" i="18"/>
  <c r="W63" i="18"/>
  <c r="W52" i="18"/>
  <c r="W48" i="18"/>
  <c r="W74" i="18"/>
  <c r="W64" i="18"/>
  <c r="X32" i="18"/>
  <c r="W32" i="18"/>
  <c r="W51" i="18"/>
  <c r="W38" i="18"/>
  <c r="W85" i="18"/>
  <c r="X47" i="18"/>
  <c r="X55" i="18"/>
  <c r="W81" i="18"/>
  <c r="W59" i="18"/>
  <c r="W47" i="18"/>
  <c r="X81" i="18"/>
  <c r="X85" i="18"/>
  <c r="W46" i="18"/>
  <c r="W68" i="18"/>
  <c r="W42" i="18"/>
  <c r="AA83" i="18"/>
  <c r="AA67" i="18"/>
  <c r="AA51" i="18"/>
  <c r="AA40" i="18"/>
  <c r="AA78" i="18"/>
  <c r="AA62" i="18"/>
  <c r="AA35" i="18"/>
  <c r="AA73" i="18"/>
  <c r="AA57" i="18"/>
  <c r="AA46" i="18"/>
  <c r="AA84" i="18"/>
  <c r="AA68" i="18"/>
  <c r="AA52" i="18"/>
  <c r="AA41" i="18"/>
  <c r="AA82" i="18"/>
  <c r="AA65" i="18"/>
  <c r="AD65" i="18" s="1"/>
  <c r="AA63" i="18"/>
  <c r="AA56" i="18"/>
  <c r="AA74" i="18"/>
  <c r="AA48" i="18"/>
  <c r="AA44" i="18"/>
  <c r="AA42" i="18"/>
  <c r="AA50" i="18"/>
  <c r="AA33" i="18"/>
  <c r="AA76" i="18"/>
  <c r="AA61" i="18"/>
  <c r="AA85" i="18"/>
  <c r="AA59" i="18"/>
  <c r="AA70" i="18"/>
  <c r="AA39" i="18"/>
  <c r="AD39" i="18" s="1"/>
  <c r="AA34" i="18"/>
  <c r="AA81" i="18"/>
  <c r="AA55" i="18"/>
  <c r="AB34" i="18"/>
  <c r="AA79" i="18"/>
  <c r="AB86" i="18"/>
  <c r="AA77" i="18"/>
  <c r="AA38" i="18"/>
  <c r="AA80" i="18"/>
  <c r="AA86" i="18"/>
  <c r="AA72" i="18"/>
  <c r="AB51" i="18"/>
  <c r="AJ24" i="18"/>
  <c r="AF39" i="18"/>
  <c r="AB40" i="18"/>
  <c r="X44" i="18"/>
  <c r="W49" i="18"/>
  <c r="AM87" i="18"/>
  <c r="AA43" i="18"/>
  <c r="AA45" i="18"/>
  <c r="X49" i="18"/>
  <c r="AF60" i="18"/>
  <c r="X62" i="18"/>
  <c r="X79" i="18"/>
  <c r="AB83" i="18"/>
  <c r="AF86" i="18"/>
  <c r="AF67" i="18"/>
  <c r="AB54" i="18"/>
  <c r="AB38" i="18"/>
  <c r="X41" i="18"/>
  <c r="AF72" i="18"/>
  <c r="AF37" i="18"/>
  <c r="AF38" i="18"/>
  <c r="AF59" i="18"/>
  <c r="X61" i="18"/>
  <c r="AB66" i="18"/>
  <c r="X70" i="18"/>
  <c r="X74" i="18"/>
  <c r="AB77" i="18"/>
  <c r="AB78" i="18"/>
  <c r="AA54" i="18"/>
  <c r="AF76" i="18"/>
  <c r="AB81" i="18"/>
  <c r="X86" i="18"/>
  <c r="X57" i="18"/>
  <c r="W76" i="18"/>
  <c r="AB60" i="18"/>
  <c r="AD60" i="18" s="1"/>
  <c r="W79" i="18"/>
  <c r="X34" i="18"/>
  <c r="AF53" i="18"/>
  <c r="X64" i="18"/>
  <c r="AA32" i="18"/>
  <c r="X53" i="18"/>
  <c r="Z53" i="18" s="1"/>
  <c r="X78" i="18"/>
  <c r="AB82" i="18"/>
  <c r="AP7" i="18"/>
  <c r="AB32" i="18"/>
  <c r="AF36" i="18"/>
  <c r="X42" i="18"/>
  <c r="AF33" i="18"/>
  <c r="AB42" i="18"/>
  <c r="X43" i="18"/>
  <c r="AA53" i="18"/>
  <c r="X63" i="18"/>
  <c r="X75" i="18"/>
  <c r="X80" i="18"/>
  <c r="AF81" i="18"/>
  <c r="X50" i="18"/>
  <c r="X51" i="18"/>
  <c r="AF49" i="18"/>
  <c r="AF77" i="18"/>
  <c r="AF45" i="18"/>
  <c r="AF41" i="18"/>
  <c r="AF62" i="18"/>
  <c r="AF71" i="18"/>
  <c r="AB37" i="18"/>
  <c r="X69" i="18"/>
  <c r="AB75" i="18"/>
  <c r="AA36" i="18"/>
  <c r="AD36" i="18" s="1"/>
  <c r="AM21" i="18"/>
  <c r="AM20" i="18"/>
  <c r="X33" i="18"/>
  <c r="AB33" i="18"/>
  <c r="AB43" i="18"/>
  <c r="AB45" i="18"/>
  <c r="AA47" i="18"/>
  <c r="AF47" i="18"/>
  <c r="AA49" i="18"/>
  <c r="AB64" i="18"/>
  <c r="AA66" i="18"/>
  <c r="W70" i="18"/>
  <c r="AE32" i="18"/>
  <c r="W36" i="18"/>
  <c r="AF40" i="18"/>
  <c r="AF42" i="18"/>
  <c r="AB46" i="18"/>
  <c r="AB47" i="18"/>
  <c r="X52" i="18"/>
  <c r="AB53" i="18"/>
  <c r="W57" i="18"/>
  <c r="AB62" i="18"/>
  <c r="AA71" i="18"/>
  <c r="AB80" i="18"/>
  <c r="X40" i="18"/>
  <c r="AF64" i="18"/>
  <c r="X83" i="18"/>
  <c r="AP6" i="18"/>
  <c r="AB36" i="18"/>
  <c r="X65" i="18"/>
  <c r="X84" i="18"/>
  <c r="AB73" i="18"/>
  <c r="AB48" i="18"/>
  <c r="AF69" i="18"/>
  <c r="X66" i="18"/>
  <c r="AB70" i="18"/>
  <c r="X48" i="18"/>
  <c r="X45" i="18"/>
  <c r="AB61" i="18"/>
  <c r="AF70" i="18"/>
  <c r="AF83" i="18"/>
  <c r="AB84" i="18"/>
  <c r="C88" i="18"/>
  <c r="C87" i="18" s="1"/>
  <c r="R99" i="18"/>
  <c r="AF58" i="18"/>
  <c r="AP5" i="18"/>
  <c r="AF75" i="18"/>
  <c r="AF32" i="18"/>
  <c r="AK5" i="18"/>
  <c r="D88" i="18"/>
  <c r="D87" i="18" s="1"/>
  <c r="X77" i="18"/>
  <c r="AB68" i="18"/>
  <c r="AB79" i="18"/>
  <c r="W35" i="19" l="1"/>
  <c r="W37" i="19"/>
  <c r="AF32" i="19"/>
  <c r="X59" i="19"/>
  <c r="W57" i="19"/>
  <c r="X34" i="19"/>
  <c r="X55" i="19"/>
  <c r="W55" i="19"/>
  <c r="Z55" i="19" s="1"/>
  <c r="X48" i="19"/>
  <c r="AF51" i="19"/>
  <c r="AF44" i="19"/>
  <c r="AF61" i="19"/>
  <c r="AF46" i="19"/>
  <c r="X56" i="19"/>
  <c r="AK44" i="18"/>
  <c r="AK73" i="18"/>
  <c r="Z37" i="19"/>
  <c r="X46" i="19"/>
  <c r="Z46" i="19" s="1"/>
  <c r="X58" i="19"/>
  <c r="Z58" i="19" s="1"/>
  <c r="X41" i="19"/>
  <c r="W53" i="19"/>
  <c r="W60" i="19"/>
  <c r="Z60" i="19" s="1"/>
  <c r="X38" i="19"/>
  <c r="W41" i="19"/>
  <c r="Z41" i="19" s="1"/>
  <c r="X36" i="19"/>
  <c r="Z36" i="19" s="1"/>
  <c r="W52" i="19"/>
  <c r="W48" i="19"/>
  <c r="W49" i="19"/>
  <c r="X53" i="19"/>
  <c r="X32" i="19"/>
  <c r="Z32" i="19" s="1"/>
  <c r="X44" i="19"/>
  <c r="Z48" i="19"/>
  <c r="W38" i="19"/>
  <c r="W54" i="19"/>
  <c r="X49" i="19"/>
  <c r="W44" i="19"/>
  <c r="X47" i="19"/>
  <c r="W61" i="19"/>
  <c r="X39" i="19"/>
  <c r="W40" i="19"/>
  <c r="Z40" i="19" s="1"/>
  <c r="X61" i="19"/>
  <c r="Z61" i="19" s="1"/>
  <c r="X35" i="19"/>
  <c r="Z35" i="19" s="1"/>
  <c r="W50" i="19"/>
  <c r="Z50" i="19" s="1"/>
  <c r="W42" i="19"/>
  <c r="Z42" i="19" s="1"/>
  <c r="AF60" i="19"/>
  <c r="AF47" i="19"/>
  <c r="AF41" i="19"/>
  <c r="AF59" i="19"/>
  <c r="AF53" i="19"/>
  <c r="X52" i="19"/>
  <c r="W39" i="19"/>
  <c r="AF58" i="19"/>
  <c r="Z57" i="19"/>
  <c r="AF50" i="19"/>
  <c r="AF39" i="19"/>
  <c r="AF48" i="19"/>
  <c r="AF37" i="19"/>
  <c r="AF54" i="19"/>
  <c r="AF34" i="19"/>
  <c r="AF57" i="19"/>
  <c r="AF56" i="19"/>
  <c r="W56" i="19"/>
  <c r="Z56" i="19" s="1"/>
  <c r="W51" i="19"/>
  <c r="Z51" i="19" s="1"/>
  <c r="W33" i="19"/>
  <c r="Z33" i="19" s="1"/>
  <c r="W47" i="19"/>
  <c r="X54" i="19"/>
  <c r="AF55" i="19"/>
  <c r="AF40" i="19"/>
  <c r="AB42" i="19"/>
  <c r="AB39" i="19"/>
  <c r="AA32" i="19"/>
  <c r="AB38" i="19"/>
  <c r="AB43" i="19"/>
  <c r="AK43" i="19" s="1"/>
  <c r="AA59" i="19"/>
  <c r="AB32" i="19"/>
  <c r="AF52" i="19"/>
  <c r="AF42" i="19"/>
  <c r="AA41" i="19"/>
  <c r="AD41" i="19" s="1"/>
  <c r="AA45" i="19"/>
  <c r="AA51" i="19"/>
  <c r="AA47" i="19"/>
  <c r="AA53" i="19"/>
  <c r="AA56" i="19"/>
  <c r="AA55" i="19"/>
  <c r="AA36" i="19"/>
  <c r="AA46" i="19"/>
  <c r="AA35" i="19"/>
  <c r="AA60" i="19"/>
  <c r="AA58" i="19"/>
  <c r="AA42" i="19"/>
  <c r="AA44" i="19"/>
  <c r="AB51" i="19"/>
  <c r="AK51" i="19" s="1"/>
  <c r="AA40" i="19"/>
  <c r="AA33" i="19"/>
  <c r="AA34" i="19"/>
  <c r="AB57" i="19"/>
  <c r="AA49" i="19"/>
  <c r="AB40" i="19"/>
  <c r="AA38" i="19"/>
  <c r="AB53" i="19"/>
  <c r="AB44" i="19"/>
  <c r="AA37" i="19"/>
  <c r="AB58" i="19"/>
  <c r="AA48" i="19"/>
  <c r="AB55" i="19"/>
  <c r="AB49" i="19"/>
  <c r="AA61" i="19"/>
  <c r="AA39" i="19"/>
  <c r="AB37" i="19"/>
  <c r="AB33" i="19"/>
  <c r="AA43" i="19"/>
  <c r="AB47" i="19"/>
  <c r="AA57" i="19"/>
  <c r="AA54" i="19"/>
  <c r="AB46" i="19"/>
  <c r="AB52" i="19"/>
  <c r="AB45" i="19"/>
  <c r="AB59" i="19"/>
  <c r="AB36" i="19"/>
  <c r="AA52" i="19"/>
  <c r="AB60" i="19"/>
  <c r="AB34" i="19"/>
  <c r="AE32" i="19"/>
  <c r="AH32" i="19" s="1"/>
  <c r="AF36" i="19"/>
  <c r="AF33" i="19"/>
  <c r="AB56" i="19"/>
  <c r="AA50" i="19"/>
  <c r="AD50" i="19" s="1"/>
  <c r="AF38" i="19"/>
  <c r="AB61" i="19"/>
  <c r="AB48" i="19"/>
  <c r="AF35" i="19"/>
  <c r="AB54" i="19"/>
  <c r="AB35" i="19"/>
  <c r="AB50" i="19"/>
  <c r="AF49" i="19"/>
  <c r="AF45" i="19"/>
  <c r="AD44" i="18"/>
  <c r="AD71" i="18"/>
  <c r="AK52" i="18"/>
  <c r="AK63" i="18"/>
  <c r="AD53" i="18"/>
  <c r="AK85" i="18"/>
  <c r="AK43" i="18"/>
  <c r="AK39" i="18"/>
  <c r="AK81" i="18"/>
  <c r="AK65" i="18"/>
  <c r="AK86" i="18"/>
  <c r="AD33" i="18"/>
  <c r="AD41" i="18"/>
  <c r="AD52" i="18"/>
  <c r="AD68" i="18"/>
  <c r="AD85" i="18"/>
  <c r="AD82" i="18"/>
  <c r="AD70" i="18"/>
  <c r="AK54" i="18"/>
  <c r="AD61" i="18"/>
  <c r="AK84" i="18"/>
  <c r="AK82" i="18"/>
  <c r="AD56" i="18"/>
  <c r="AD67" i="18"/>
  <c r="AD63" i="18"/>
  <c r="AD37" i="18"/>
  <c r="AK35" i="18"/>
  <c r="AK56" i="18"/>
  <c r="AK80" i="18"/>
  <c r="AK67" i="18"/>
  <c r="AD81" i="18"/>
  <c r="AD64" i="18"/>
  <c r="AD72" i="18"/>
  <c r="AD76" i="18"/>
  <c r="AK83" i="18"/>
  <c r="AK76" i="18"/>
  <c r="AD86" i="18"/>
  <c r="AD50" i="18"/>
  <c r="AD35" i="18"/>
  <c r="AK46" i="18"/>
  <c r="AD69" i="18"/>
  <c r="AD78" i="18"/>
  <c r="AF88" i="18"/>
  <c r="AK41" i="18"/>
  <c r="AK69" i="18"/>
  <c r="AK48" i="18"/>
  <c r="AK50" i="18"/>
  <c r="AD45" i="18"/>
  <c r="AD58" i="18"/>
  <c r="AK64" i="18"/>
  <c r="AK61" i="18"/>
  <c r="AD43" i="18"/>
  <c r="AD55" i="18"/>
  <c r="AD83" i="18"/>
  <c r="E42" i="21"/>
  <c r="M43" i="21"/>
  <c r="D42" i="21"/>
  <c r="J43" i="21"/>
  <c r="C42" i="21"/>
  <c r="G43" i="21"/>
  <c r="O52" i="21"/>
  <c r="AE60" i="19"/>
  <c r="AE33" i="19"/>
  <c r="AE34" i="19"/>
  <c r="AE55" i="19"/>
  <c r="AE44" i="19"/>
  <c r="AE61" i="19"/>
  <c r="AH61" i="19" s="1"/>
  <c r="AE50" i="19"/>
  <c r="AE39" i="19"/>
  <c r="AE59" i="19"/>
  <c r="AE57" i="19"/>
  <c r="AE51" i="19"/>
  <c r="AE53" i="19"/>
  <c r="AE37" i="19"/>
  <c r="AE48" i="19"/>
  <c r="AE46" i="19"/>
  <c r="AE35" i="19"/>
  <c r="AE54" i="19"/>
  <c r="AE43" i="19"/>
  <c r="AH43" i="19" s="1"/>
  <c r="AE42" i="19"/>
  <c r="AE45" i="19"/>
  <c r="AH45" i="19" s="1"/>
  <c r="AE38" i="19"/>
  <c r="AE52" i="19"/>
  <c r="AE41" i="19"/>
  <c r="AE49" i="19"/>
  <c r="AH49" i="19" s="1"/>
  <c r="AE56" i="19"/>
  <c r="AE58" i="19"/>
  <c r="AE47" i="19"/>
  <c r="AE40" i="19"/>
  <c r="AE36" i="19"/>
  <c r="Z45" i="19"/>
  <c r="AC68" i="19"/>
  <c r="Z59" i="19"/>
  <c r="Z34" i="19"/>
  <c r="AA26" i="19"/>
  <c r="E62" i="19"/>
  <c r="E63" i="19" s="1"/>
  <c r="M63" i="19"/>
  <c r="Z43" i="19"/>
  <c r="W26" i="19"/>
  <c r="J63" i="19"/>
  <c r="Z53" i="19"/>
  <c r="Z36" i="18"/>
  <c r="Z79" i="18"/>
  <c r="Z52" i="18"/>
  <c r="Z73" i="18"/>
  <c r="AH32" i="18"/>
  <c r="Z63" i="18"/>
  <c r="Z70" i="18"/>
  <c r="Z76" i="18"/>
  <c r="Z65" i="18"/>
  <c r="Z45" i="18"/>
  <c r="AK58" i="18"/>
  <c r="AK40" i="18"/>
  <c r="AD46" i="18"/>
  <c r="Z59" i="18"/>
  <c r="Z67" i="18"/>
  <c r="Z72" i="18"/>
  <c r="AK38" i="18"/>
  <c r="AD49" i="18"/>
  <c r="Z80" i="18"/>
  <c r="AK37" i="18"/>
  <c r="AD73" i="18"/>
  <c r="AK55" i="18"/>
  <c r="Z37" i="18"/>
  <c r="Z61" i="18"/>
  <c r="AD47" i="18"/>
  <c r="AD54" i="18"/>
  <c r="AD80" i="18"/>
  <c r="AK47" i="18"/>
  <c r="Z69" i="18"/>
  <c r="Z77" i="18"/>
  <c r="AK78" i="18"/>
  <c r="AK79" i="18"/>
  <c r="AD38" i="18"/>
  <c r="AD42" i="18"/>
  <c r="AD62" i="18"/>
  <c r="Z85" i="18"/>
  <c r="Z84" i="18"/>
  <c r="Z39" i="18"/>
  <c r="AJ39" i="18"/>
  <c r="Z62" i="18"/>
  <c r="Z44" i="18"/>
  <c r="Z49" i="18"/>
  <c r="Z40" i="18"/>
  <c r="AK72" i="18"/>
  <c r="Z33" i="18"/>
  <c r="AK77" i="18"/>
  <c r="Z57" i="18"/>
  <c r="AK51" i="18"/>
  <c r="AD77" i="18"/>
  <c r="Z54" i="18"/>
  <c r="M88" i="18"/>
  <c r="E87" i="18"/>
  <c r="E88" i="18" s="1"/>
  <c r="AA26" i="18"/>
  <c r="AD32" i="18"/>
  <c r="AK74" i="18"/>
  <c r="AD48" i="18"/>
  <c r="AD40" i="18"/>
  <c r="Z51" i="18"/>
  <c r="Z41" i="18"/>
  <c r="Z66" i="18"/>
  <c r="AK60" i="18"/>
  <c r="AK32" i="18"/>
  <c r="X88" i="18"/>
  <c r="Z86" i="18"/>
  <c r="AK75" i="18"/>
  <c r="Z64" i="18"/>
  <c r="Z78" i="18"/>
  <c r="Z55" i="18"/>
  <c r="Z42" i="18"/>
  <c r="Z74" i="18"/>
  <c r="Z43" i="18"/>
  <c r="Z71" i="18"/>
  <c r="AK34" i="18"/>
  <c r="AD34" i="18"/>
  <c r="Z68" i="18"/>
  <c r="Z48" i="18"/>
  <c r="AJ48" i="18"/>
  <c r="Z60" i="18"/>
  <c r="AE79" i="18"/>
  <c r="AH79" i="18" s="1"/>
  <c r="AE63" i="18"/>
  <c r="AH63" i="18" s="1"/>
  <c r="AE47" i="18"/>
  <c r="AH47" i="18" s="1"/>
  <c r="AE36" i="18"/>
  <c r="AH36" i="18" s="1"/>
  <c r="AE74" i="18"/>
  <c r="AH74" i="18" s="1"/>
  <c r="AE58" i="18"/>
  <c r="AH58" i="18" s="1"/>
  <c r="AE85" i="18"/>
  <c r="AH85" i="18" s="1"/>
  <c r="AE69" i="18"/>
  <c r="AH69" i="18" s="1"/>
  <c r="AE53" i="18"/>
  <c r="AH53" i="18" s="1"/>
  <c r="AE42" i="18"/>
  <c r="AH42" i="18" s="1"/>
  <c r="AE80" i="18"/>
  <c r="AH80" i="18" s="1"/>
  <c r="AE64" i="18"/>
  <c r="AH64" i="18" s="1"/>
  <c r="AE48" i="18"/>
  <c r="AH48" i="18" s="1"/>
  <c r="AE37" i="18"/>
  <c r="AH37" i="18" s="1"/>
  <c r="AE61" i="18"/>
  <c r="AH61" i="18" s="1"/>
  <c r="AE44" i="18"/>
  <c r="AH44" i="18" s="1"/>
  <c r="AE68" i="18"/>
  <c r="AH68" i="18" s="1"/>
  <c r="AE59" i="18"/>
  <c r="AH59" i="18" s="1"/>
  <c r="AE46" i="18"/>
  <c r="AH46" i="18" s="1"/>
  <c r="AE55" i="18"/>
  <c r="AH55" i="18" s="1"/>
  <c r="AE70" i="18"/>
  <c r="AH70" i="18" s="1"/>
  <c r="AE38" i="18"/>
  <c r="AH38" i="18" s="1"/>
  <c r="AE81" i="18"/>
  <c r="AH81" i="18" s="1"/>
  <c r="AE72" i="18"/>
  <c r="AH72" i="18" s="1"/>
  <c r="AE57" i="18"/>
  <c r="AH57" i="18" s="1"/>
  <c r="AE40" i="18"/>
  <c r="AH40" i="18" s="1"/>
  <c r="AE83" i="18"/>
  <c r="AH83" i="18" s="1"/>
  <c r="AE66" i="18"/>
  <c r="AH66" i="18" s="1"/>
  <c r="AE49" i="18"/>
  <c r="AH49" i="18" s="1"/>
  <c r="AE52" i="18"/>
  <c r="AH52" i="18" s="1"/>
  <c r="AE51" i="18"/>
  <c r="AH51" i="18" s="1"/>
  <c r="AE35" i="18"/>
  <c r="AH35" i="18" s="1"/>
  <c r="AE45" i="18"/>
  <c r="AH45" i="18" s="1"/>
  <c r="AE50" i="18"/>
  <c r="AH50" i="18" s="1"/>
  <c r="AE71" i="18"/>
  <c r="AH71" i="18" s="1"/>
  <c r="AE76" i="18"/>
  <c r="AH76" i="18" s="1"/>
  <c r="AE75" i="18"/>
  <c r="AH75" i="18" s="1"/>
  <c r="AE67" i="18"/>
  <c r="AH67" i="18" s="1"/>
  <c r="AE34" i="18"/>
  <c r="AH34" i="18" s="1"/>
  <c r="AE41" i="18"/>
  <c r="AH41" i="18" s="1"/>
  <c r="AE62" i="18"/>
  <c r="AH62" i="18" s="1"/>
  <c r="AE54" i="18"/>
  <c r="AH54" i="18" s="1"/>
  <c r="AE73" i="18"/>
  <c r="AH73" i="18" s="1"/>
  <c r="AE56" i="18"/>
  <c r="AH56" i="18" s="1"/>
  <c r="AE39" i="18"/>
  <c r="AH39" i="18" s="1"/>
  <c r="AE82" i="18"/>
  <c r="AH82" i="18" s="1"/>
  <c r="AE77" i="18"/>
  <c r="AH77" i="18" s="1"/>
  <c r="AE33" i="18"/>
  <c r="AH33" i="18" s="1"/>
  <c r="AE65" i="18"/>
  <c r="AH65" i="18" s="1"/>
  <c r="AE43" i="18"/>
  <c r="AH43" i="18" s="1"/>
  <c r="AE84" i="18"/>
  <c r="AH84" i="18" s="1"/>
  <c r="AE86" i="18"/>
  <c r="AH86" i="18" s="1"/>
  <c r="AE60" i="18"/>
  <c r="AH60" i="18" s="1"/>
  <c r="AE78" i="18"/>
  <c r="AH78" i="18" s="1"/>
  <c r="AD75" i="18"/>
  <c r="Z46" i="18"/>
  <c r="W26" i="18"/>
  <c r="J88" i="18"/>
  <c r="Z75" i="18"/>
  <c r="AK36" i="18"/>
  <c r="AD59" i="18"/>
  <c r="AK71" i="18"/>
  <c r="AD66" i="18"/>
  <c r="AK42" i="18"/>
  <c r="AK57" i="18"/>
  <c r="AD84" i="18"/>
  <c r="AJ47" i="18"/>
  <c r="Z47" i="18"/>
  <c r="Z35" i="18"/>
  <c r="Z56" i="18"/>
  <c r="R100" i="18"/>
  <c r="AC93" i="18" s="1"/>
  <c r="AB88" i="18"/>
  <c r="AD57" i="18"/>
  <c r="Z81" i="18"/>
  <c r="Z34" i="18"/>
  <c r="AK45" i="18"/>
  <c r="AK66" i="18"/>
  <c r="AK53" i="18"/>
  <c r="AK62" i="18"/>
  <c r="Z38" i="18"/>
  <c r="Z50" i="18"/>
  <c r="Z83" i="18"/>
  <c r="AK33" i="18"/>
  <c r="Y33" i="18"/>
  <c r="AK70" i="18"/>
  <c r="AK49" i="18"/>
  <c r="AD79" i="18"/>
  <c r="AD74" i="18"/>
  <c r="AD51" i="18"/>
  <c r="AJ32" i="18"/>
  <c r="Z32" i="18"/>
  <c r="Z58" i="18"/>
  <c r="Z82" i="18"/>
  <c r="AK59" i="18"/>
  <c r="AK68" i="18"/>
  <c r="AK61" i="19" l="1"/>
  <c r="AD57" i="19"/>
  <c r="AD49" i="19"/>
  <c r="AH47" i="19"/>
  <c r="Z38" i="19"/>
  <c r="Z47" i="19"/>
  <c r="AH59" i="19"/>
  <c r="AK39" i="19"/>
  <c r="AJ38" i="19"/>
  <c r="AK41" i="19"/>
  <c r="AH41" i="19"/>
  <c r="AL41" i="19" s="1"/>
  <c r="AK34" i="19"/>
  <c r="Z39" i="19"/>
  <c r="AK49" i="19"/>
  <c r="AK47" i="19"/>
  <c r="AK40" i="19"/>
  <c r="AH58" i="19"/>
  <c r="AK59" i="19"/>
  <c r="AD37" i="19"/>
  <c r="AK52" i="19"/>
  <c r="AK46" i="19"/>
  <c r="AK53" i="19"/>
  <c r="AD36" i="19"/>
  <c r="AD55" i="19"/>
  <c r="AK50" i="19"/>
  <c r="AL71" i="18"/>
  <c r="AL53" i="18"/>
  <c r="AJ71" i="18"/>
  <c r="AJ44" i="18"/>
  <c r="AJ43" i="18"/>
  <c r="AD35" i="19"/>
  <c r="AH39" i="19"/>
  <c r="AH50" i="19"/>
  <c r="AL50" i="19" s="1"/>
  <c r="AK54" i="19"/>
  <c r="AJ52" i="19"/>
  <c r="AJ45" i="19"/>
  <c r="Z52" i="19"/>
  <c r="AK44" i="19"/>
  <c r="Z44" i="19"/>
  <c r="Z49" i="19"/>
  <c r="AL49" i="19" s="1"/>
  <c r="AD54" i="19"/>
  <c r="AK60" i="19"/>
  <c r="AK32" i="19"/>
  <c r="AD59" i="19"/>
  <c r="AL59" i="19" s="1"/>
  <c r="X63" i="19"/>
  <c r="AJ61" i="19"/>
  <c r="AD42" i="19"/>
  <c r="AK58" i="19"/>
  <c r="AD39" i="19"/>
  <c r="AK56" i="19"/>
  <c r="AH53" i="19"/>
  <c r="AK48" i="19"/>
  <c r="AK45" i="19"/>
  <c r="AD60" i="19"/>
  <c r="AK38" i="19"/>
  <c r="AD32" i="19"/>
  <c r="AL32" i="19" s="1"/>
  <c r="AD43" i="19"/>
  <c r="AL43" i="19" s="1"/>
  <c r="AF63" i="19"/>
  <c r="AK37" i="19"/>
  <c r="AH34" i="19"/>
  <c r="AJ34" i="19"/>
  <c r="AK57" i="19"/>
  <c r="AH54" i="19"/>
  <c r="AD33" i="19"/>
  <c r="Z54" i="19"/>
  <c r="AK55" i="19"/>
  <c r="AD40" i="19"/>
  <c r="AK36" i="19"/>
  <c r="AJ32" i="19"/>
  <c r="AD44" i="19"/>
  <c r="AD56" i="19"/>
  <c r="AK33" i="19"/>
  <c r="AD46" i="19"/>
  <c r="AJ42" i="19"/>
  <c r="AD48" i="19"/>
  <c r="AD58" i="19"/>
  <c r="AH42" i="19"/>
  <c r="AD38" i="19"/>
  <c r="AJ54" i="19"/>
  <c r="AD52" i="19"/>
  <c r="AD47" i="19"/>
  <c r="AB63" i="19"/>
  <c r="AH52" i="19"/>
  <c r="AH38" i="19"/>
  <c r="AD53" i="19"/>
  <c r="AJ41" i="19"/>
  <c r="AD51" i="19"/>
  <c r="AK42" i="19"/>
  <c r="AD61" i="19"/>
  <c r="AL61" i="19" s="1"/>
  <c r="AJ43" i="19"/>
  <c r="AH36" i="19"/>
  <c r="AL36" i="19" s="1"/>
  <c r="AK35" i="19"/>
  <c r="AD34" i="19"/>
  <c r="AD45" i="19"/>
  <c r="AL45" i="19" s="1"/>
  <c r="AL46" i="18"/>
  <c r="AL43" i="18"/>
  <c r="AJ62" i="18"/>
  <c r="AL62" i="18"/>
  <c r="AJ76" i="18"/>
  <c r="AJ82" i="18"/>
  <c r="AJ86" i="18"/>
  <c r="AJ54" i="18"/>
  <c r="AJ70" i="18"/>
  <c r="AL82" i="18"/>
  <c r="AL63" i="18"/>
  <c r="AJ38" i="18"/>
  <c r="AL70" i="18"/>
  <c r="AJ53" i="18"/>
  <c r="AJ57" i="18"/>
  <c r="AK88" i="18"/>
  <c r="AJ63" i="18"/>
  <c r="AL54" i="18"/>
  <c r="AJ61" i="18"/>
  <c r="AL61" i="18"/>
  <c r="AL37" i="18"/>
  <c r="AJ35" i="18"/>
  <c r="AJ73" i="18"/>
  <c r="AL35" i="18"/>
  <c r="AL73" i="18"/>
  <c r="AL42" i="18"/>
  <c r="AJ52" i="18"/>
  <c r="AL50" i="18"/>
  <c r="AL52" i="18"/>
  <c r="AL58" i="18"/>
  <c r="AL39" i="18"/>
  <c r="AL66" i="18"/>
  <c r="AL57" i="18"/>
  <c r="AJ66" i="18"/>
  <c r="AJ83" i="18"/>
  <c r="AJ42" i="18"/>
  <c r="AJ40" i="18"/>
  <c r="AL47" i="18"/>
  <c r="AJ77" i="18"/>
  <c r="AL38" i="18"/>
  <c r="AL44" i="18"/>
  <c r="O53" i="21"/>
  <c r="T36" i="21"/>
  <c r="T28" i="21"/>
  <c r="T41" i="21"/>
  <c r="T33" i="21"/>
  <c r="T30" i="21"/>
  <c r="T35" i="21"/>
  <c r="T29" i="21"/>
  <c r="T40" i="21"/>
  <c r="T34" i="21"/>
  <c r="W34" i="21" s="1"/>
  <c r="T27" i="21"/>
  <c r="T38" i="21"/>
  <c r="W38" i="21" s="1"/>
  <c r="U31" i="21"/>
  <c r="U37" i="21"/>
  <c r="T32" i="21"/>
  <c r="T31" i="21"/>
  <c r="T39" i="21"/>
  <c r="T37" i="21"/>
  <c r="U36" i="21"/>
  <c r="U27" i="21"/>
  <c r="U28" i="21"/>
  <c r="V28" i="21" s="1"/>
  <c r="U34" i="21"/>
  <c r="U32" i="21"/>
  <c r="U38" i="21"/>
  <c r="U30" i="21"/>
  <c r="U33" i="21"/>
  <c r="U40" i="21"/>
  <c r="U39" i="21"/>
  <c r="U29" i="21"/>
  <c r="U41" i="21"/>
  <c r="U35" i="21"/>
  <c r="X38" i="21"/>
  <c r="X30" i="21"/>
  <c r="X35" i="21"/>
  <c r="X27" i="21"/>
  <c r="X41" i="21"/>
  <c r="X40" i="21"/>
  <c r="X34" i="21"/>
  <c r="X39" i="21"/>
  <c r="X33" i="21"/>
  <c r="X32" i="21"/>
  <c r="X28" i="21"/>
  <c r="AA28" i="21" s="1"/>
  <c r="X37" i="21"/>
  <c r="AA37" i="21" s="1"/>
  <c r="X29" i="21"/>
  <c r="AA29" i="21" s="1"/>
  <c r="Y36" i="21"/>
  <c r="Y31" i="21"/>
  <c r="X36" i="21"/>
  <c r="X31" i="21"/>
  <c r="AA31" i="21" s="1"/>
  <c r="Y30" i="21"/>
  <c r="Z30" i="21" s="1"/>
  <c r="Y29" i="21"/>
  <c r="Z29" i="21" s="1"/>
  <c r="Y35" i="21"/>
  <c r="Y37" i="21"/>
  <c r="Y38" i="21"/>
  <c r="Y28" i="21"/>
  <c r="Y34" i="21"/>
  <c r="Y40" i="21"/>
  <c r="Y39" i="21"/>
  <c r="Y33" i="21"/>
  <c r="Z33" i="21" s="1"/>
  <c r="Y27" i="21"/>
  <c r="Y41" i="21"/>
  <c r="Y32" i="21"/>
  <c r="AB40" i="21"/>
  <c r="AB32" i="21"/>
  <c r="AB37" i="21"/>
  <c r="AB29" i="21"/>
  <c r="AB28" i="21"/>
  <c r="AB39" i="21"/>
  <c r="AB33" i="21"/>
  <c r="AE33" i="21" s="1"/>
  <c r="AB27" i="21"/>
  <c r="AB38" i="21"/>
  <c r="AC31" i="21"/>
  <c r="AB31" i="21"/>
  <c r="AE31" i="21" s="1"/>
  <c r="AC28" i="21"/>
  <c r="AD28" i="21" s="1"/>
  <c r="AB36" i="21"/>
  <c r="AB35" i="21"/>
  <c r="AE35" i="21" s="1"/>
  <c r="AC30" i="21"/>
  <c r="AB30" i="21"/>
  <c r="AE30" i="21" s="1"/>
  <c r="AB34" i="21"/>
  <c r="AB41" i="21"/>
  <c r="AC36" i="21"/>
  <c r="AC32" i="21"/>
  <c r="AD32" i="21" s="1"/>
  <c r="AC34" i="21"/>
  <c r="AC33" i="21"/>
  <c r="AD33" i="21" s="1"/>
  <c r="AC35" i="21"/>
  <c r="AC37" i="21"/>
  <c r="AC39" i="21"/>
  <c r="AC41" i="21"/>
  <c r="AC29" i="21"/>
  <c r="AC38" i="21"/>
  <c r="AC40" i="21"/>
  <c r="AC27" i="21"/>
  <c r="O54" i="21"/>
  <c r="AH46" i="19"/>
  <c r="AJ46" i="19"/>
  <c r="AH48" i="19"/>
  <c r="AJ48" i="19"/>
  <c r="AH37" i="19"/>
  <c r="AJ37" i="19"/>
  <c r="AH40" i="19"/>
  <c r="AJ40" i="19"/>
  <c r="AC72" i="19"/>
  <c r="AC73" i="19" s="1"/>
  <c r="AH51" i="19"/>
  <c r="AJ51" i="19"/>
  <c r="AH57" i="19"/>
  <c r="AL57" i="19" s="1"/>
  <c r="AJ57" i="19"/>
  <c r="AH56" i="19"/>
  <c r="AJ56" i="19"/>
  <c r="AE26" i="19"/>
  <c r="P63" i="19"/>
  <c r="AJ49" i="19"/>
  <c r="AJ53" i="19"/>
  <c r="AJ39" i="19"/>
  <c r="AH44" i="19"/>
  <c r="AJ44" i="19"/>
  <c r="AJ58" i="19"/>
  <c r="AH55" i="19"/>
  <c r="AJ55" i="19"/>
  <c r="AJ36" i="19"/>
  <c r="AJ47" i="19"/>
  <c r="AH33" i="19"/>
  <c r="AJ33" i="19"/>
  <c r="AH60" i="19"/>
  <c r="AJ60" i="19"/>
  <c r="AJ59" i="19"/>
  <c r="AJ50" i="19"/>
  <c r="AH35" i="19"/>
  <c r="AJ35" i="19"/>
  <c r="AC97" i="18"/>
  <c r="AC98" i="18" s="1"/>
  <c r="P88" i="18"/>
  <c r="AE26" i="18"/>
  <c r="AL72" i="18"/>
  <c r="AJ74" i="18"/>
  <c r="AL75" i="18"/>
  <c r="AL48" i="18"/>
  <c r="AL78" i="18"/>
  <c r="AJ45" i="18"/>
  <c r="AJ79" i="18"/>
  <c r="AL69" i="18"/>
  <c r="AJ58" i="18"/>
  <c r="AJ67" i="18"/>
  <c r="AL74" i="18"/>
  <c r="AH88" i="18"/>
  <c r="AJ59" i="18"/>
  <c r="AL34" i="18"/>
  <c r="AL41" i="18"/>
  <c r="AJ84" i="18"/>
  <c r="AL59" i="18"/>
  <c r="AL55" i="18"/>
  <c r="AJ41" i="18"/>
  <c r="AJ85" i="18"/>
  <c r="AL81" i="18"/>
  <c r="AJ55" i="18"/>
  <c r="AJ51" i="18"/>
  <c r="AL85" i="18"/>
  <c r="AJ81" i="18"/>
  <c r="AJ78" i="18"/>
  <c r="AJ33" i="18"/>
  <c r="AL65" i="18"/>
  <c r="AL83" i="18"/>
  <c r="AD88" i="18"/>
  <c r="AL49" i="18"/>
  <c r="AJ80" i="18"/>
  <c r="AJ65" i="18"/>
  <c r="AJ69" i="18"/>
  <c r="AJ72" i="18"/>
  <c r="Z88" i="18"/>
  <c r="AL32" i="18"/>
  <c r="AL67" i="18"/>
  <c r="AL84" i="18"/>
  <c r="AJ34" i="18"/>
  <c r="AL60" i="18"/>
  <c r="AJ60" i="18"/>
  <c r="AL33" i="18"/>
  <c r="AL51" i="18"/>
  <c r="AJ37" i="18"/>
  <c r="AL79" i="18"/>
  <c r="AJ75" i="18"/>
  <c r="AL68" i="18"/>
  <c r="AL64" i="18"/>
  <c r="AL45" i="18"/>
  <c r="AL36" i="18"/>
  <c r="AJ68" i="18"/>
  <c r="AJ64" i="18"/>
  <c r="AL40" i="18"/>
  <c r="AJ36" i="18"/>
  <c r="AJ56" i="18"/>
  <c r="AJ50" i="18"/>
  <c r="AL56" i="18"/>
  <c r="AJ46" i="18"/>
  <c r="AL86" i="18"/>
  <c r="AJ49" i="18"/>
  <c r="AL77" i="18"/>
  <c r="AL80" i="18"/>
  <c r="AL76" i="18"/>
  <c r="AL47" i="19" l="1"/>
  <c r="AL39" i="19"/>
  <c r="AL42" i="19"/>
  <c r="AL35" i="19"/>
  <c r="AL58" i="19"/>
  <c r="AL37" i="19"/>
  <c r="AL48" i="19"/>
  <c r="AL46" i="19"/>
  <c r="AL55" i="19"/>
  <c r="Z63" i="19"/>
  <c r="AL44" i="19"/>
  <c r="AL52" i="19"/>
  <c r="AK63" i="19"/>
  <c r="AL38" i="19"/>
  <c r="AL56" i="19"/>
  <c r="AL60" i="19"/>
  <c r="AL53" i="19"/>
  <c r="AL54" i="19"/>
  <c r="AL40" i="19"/>
  <c r="AD63" i="19"/>
  <c r="AL33" i="19"/>
  <c r="AL34" i="19"/>
  <c r="AL51" i="19"/>
  <c r="AE36" i="21"/>
  <c r="W41" i="21"/>
  <c r="W37" i="21"/>
  <c r="W35" i="21"/>
  <c r="AC43" i="21"/>
  <c r="AD27" i="21"/>
  <c r="Z27" i="21"/>
  <c r="Y43" i="21"/>
  <c r="W27" i="21"/>
  <c r="AA33" i="21"/>
  <c r="AE38" i="21"/>
  <c r="AA34" i="21"/>
  <c r="W30" i="21"/>
  <c r="AE27" i="21"/>
  <c r="AE43" i="21" s="1"/>
  <c r="W33" i="21"/>
  <c r="AA41" i="21"/>
  <c r="W28" i="21"/>
  <c r="AA30" i="21"/>
  <c r="AE37" i="21"/>
  <c r="AA38" i="21"/>
  <c r="W31" i="21"/>
  <c r="O55" i="21"/>
  <c r="AA39" i="21"/>
  <c r="V27" i="21"/>
  <c r="U43" i="21"/>
  <c r="AE39" i="21"/>
  <c r="AE28" i="21"/>
  <c r="AE41" i="21"/>
  <c r="AE32" i="21"/>
  <c r="AA36" i="21"/>
  <c r="W32" i="21"/>
  <c r="O56" i="21"/>
  <c r="X48" i="21" s="1"/>
  <c r="AA32" i="21"/>
  <c r="W40" i="21"/>
  <c r="W29" i="21"/>
  <c r="AA40" i="21"/>
  <c r="AA27" i="21"/>
  <c r="AA35" i="21"/>
  <c r="W36" i="21"/>
  <c r="AE29" i="21"/>
  <c r="W39" i="21"/>
  <c r="AE34" i="21"/>
  <c r="AE40" i="21"/>
  <c r="AH63" i="19"/>
  <c r="AL88" i="18"/>
  <c r="AL63" i="19" l="1"/>
  <c r="X52" i="21"/>
  <c r="X53" i="21" s="1"/>
  <c r="W43" i="21"/>
  <c r="AA43" i="21"/>
  <c r="EE3" i="21" l="1"/>
  <c r="EE5" i="21"/>
  <c r="EE4" i="21"/>
  <c r="BH27" i="8" l="1"/>
  <c r="BH26" i="8"/>
  <c r="BH25" i="8"/>
  <c r="BH24" i="8"/>
  <c r="BH23" i="8"/>
  <c r="BH22" i="8"/>
  <c r="BH27" i="17"/>
  <c r="BH26" i="17"/>
  <c r="BH25" i="17"/>
  <c r="BH24" i="17"/>
  <c r="BH23" i="17"/>
  <c r="BH22" i="17"/>
  <c r="BM23" i="8"/>
  <c r="AV22" i="8"/>
  <c r="BI25" i="8" s="1"/>
  <c r="BH21" i="8"/>
  <c r="BM12" i="17"/>
  <c r="BM13" i="17"/>
  <c r="BM14" i="17"/>
  <c r="BM15" i="17"/>
  <c r="BM16" i="17"/>
  <c r="BM17" i="17"/>
  <c r="BM18" i="17"/>
  <c r="BM19" i="17"/>
  <c r="BM20" i="17"/>
  <c r="BM21" i="17"/>
  <c r="BM22" i="17"/>
  <c r="BM23" i="17"/>
  <c r="BM24" i="17"/>
  <c r="BM25" i="17"/>
  <c r="BM26" i="17"/>
  <c r="BM27" i="17"/>
  <c r="BM28" i="17"/>
  <c r="BM29" i="17"/>
  <c r="BM30" i="17"/>
  <c r="BM31" i="17"/>
  <c r="BM62" i="17"/>
  <c r="BM63" i="17"/>
  <c r="BM64" i="17"/>
  <c r="BM65" i="17"/>
  <c r="BM66" i="17"/>
  <c r="BM67" i="17"/>
  <c r="BM68" i="17"/>
  <c r="BM105" i="17"/>
  <c r="BM106" i="17"/>
  <c r="BM107" i="17"/>
  <c r="BM108" i="17"/>
  <c r="BM109" i="17"/>
  <c r="BM110" i="17"/>
  <c r="BM111" i="17"/>
  <c r="BM112" i="17"/>
  <c r="BM113" i="17"/>
  <c r="BM114" i="17"/>
  <c r="GE409" i="17"/>
  <c r="GC409" i="17"/>
  <c r="BK7" i="17" s="1"/>
  <c r="GB406" i="17"/>
  <c r="GA406" i="17"/>
  <c r="FZ406" i="17"/>
  <c r="FY406" i="17"/>
  <c r="FX406" i="17"/>
  <c r="FW406" i="17"/>
  <c r="FU406" i="17"/>
  <c r="FT406" i="17"/>
  <c r="FS406" i="17"/>
  <c r="FR406" i="17"/>
  <c r="FQ406" i="17"/>
  <c r="FP406" i="17"/>
  <c r="FN406" i="17"/>
  <c r="FM406" i="17"/>
  <c r="FL406" i="17"/>
  <c r="FK406" i="17"/>
  <c r="FJ406" i="17"/>
  <c r="FI406" i="17"/>
  <c r="BP240" i="17" a="1"/>
  <c r="BP240" i="17" s="1"/>
  <c r="BP239" i="17" a="1"/>
  <c r="BP239" i="17" s="1"/>
  <c r="BP238" i="17" a="1"/>
  <c r="BP238" i="17" s="1"/>
  <c r="BP237" i="17" a="1"/>
  <c r="BP237" i="17" s="1"/>
  <c r="BP236" i="17" a="1"/>
  <c r="BP236" i="17" s="1"/>
  <c r="BP235" i="17" a="1"/>
  <c r="BP235" i="17" s="1"/>
  <c r="BP234" i="17" a="1"/>
  <c r="BP234" i="17" s="1"/>
  <c r="BP233" i="17" a="1"/>
  <c r="BP233" i="17" s="1"/>
  <c r="BP232" i="17" a="1"/>
  <c r="BP232" i="17" s="1"/>
  <c r="BP231" i="17" a="1"/>
  <c r="BP231" i="17" s="1"/>
  <c r="BP230" i="17" a="1"/>
  <c r="BP230" i="17" s="1"/>
  <c r="BP229" i="17" a="1"/>
  <c r="BP229" i="17" s="1"/>
  <c r="BP228" i="17" a="1"/>
  <c r="BP228" i="17" s="1"/>
  <c r="BP227" i="17" a="1"/>
  <c r="BP227" i="17" s="1"/>
  <c r="BP226" i="17" a="1"/>
  <c r="BP226" i="17" s="1"/>
  <c r="BP225" i="17" a="1"/>
  <c r="BP225" i="17" s="1"/>
  <c r="BP224" i="17" a="1"/>
  <c r="BP224" i="17" s="1"/>
  <c r="BP223" i="17" a="1"/>
  <c r="BP223" i="17" s="1"/>
  <c r="BP222" i="17" a="1"/>
  <c r="BP222" i="17" s="1"/>
  <c r="BP221" i="17" a="1"/>
  <c r="BP221" i="17" s="1"/>
  <c r="BP220" i="17" a="1"/>
  <c r="BP220" i="17" s="1"/>
  <c r="BP219" i="17" a="1"/>
  <c r="BP219" i="17" s="1"/>
  <c r="BP218" i="17" a="1"/>
  <c r="BP218" i="17" s="1"/>
  <c r="BP217" i="17" a="1"/>
  <c r="BP217" i="17" s="1"/>
  <c r="BP216" i="17" a="1"/>
  <c r="BP216" i="17" s="1"/>
  <c r="BP215" i="17" a="1"/>
  <c r="BP215" i="17" s="1"/>
  <c r="BP214" i="17" a="1"/>
  <c r="BP214" i="17" s="1"/>
  <c r="BP213" i="17" a="1"/>
  <c r="BP213" i="17" s="1"/>
  <c r="BP212" i="17" a="1"/>
  <c r="BP212" i="17" s="1"/>
  <c r="BP211" i="17" a="1"/>
  <c r="BP211" i="17" s="1"/>
  <c r="BP210" i="17" a="1"/>
  <c r="BP210" i="17" s="1"/>
  <c r="BP209" i="17" a="1"/>
  <c r="BP209" i="17" s="1"/>
  <c r="BP208" i="17" a="1"/>
  <c r="BP208" i="17" s="1"/>
  <c r="BP207" i="17" a="1"/>
  <c r="BP207" i="17" s="1"/>
  <c r="BP206" i="17" a="1"/>
  <c r="BP206" i="17" s="1"/>
  <c r="BP205" i="17" a="1"/>
  <c r="BP205" i="17" s="1"/>
  <c r="BP204" i="17" a="1"/>
  <c r="BP204" i="17" s="1"/>
  <c r="BP203" i="17" a="1"/>
  <c r="BP203" i="17" s="1"/>
  <c r="BP202" i="17" a="1"/>
  <c r="BP202" i="17" s="1"/>
  <c r="BP201" i="17" a="1"/>
  <c r="BP201" i="17" s="1"/>
  <c r="BP200" i="17" a="1"/>
  <c r="BP200" i="17" s="1"/>
  <c r="BP199" i="17" a="1"/>
  <c r="BP199" i="17" s="1"/>
  <c r="BP198" i="17" a="1"/>
  <c r="BP198" i="17" s="1"/>
  <c r="BP197" i="17" a="1"/>
  <c r="BP197" i="17" s="1"/>
  <c r="BP196" i="17" a="1"/>
  <c r="BP196" i="17" s="1"/>
  <c r="BP195" i="17" a="1"/>
  <c r="BP195" i="17" s="1"/>
  <c r="BP194" i="17" a="1"/>
  <c r="BP194" i="17" s="1"/>
  <c r="BP193" i="17" a="1"/>
  <c r="BP193" i="17" s="1"/>
  <c r="BP192" i="17" a="1"/>
  <c r="BP192" i="17" s="1"/>
  <c r="BP191" i="17" a="1"/>
  <c r="BP191" i="17" s="1"/>
  <c r="BP190" i="17" a="1"/>
  <c r="BP190" i="17" s="1"/>
  <c r="BP189" i="17" a="1"/>
  <c r="BP189" i="17" s="1"/>
  <c r="BP188" i="17" a="1"/>
  <c r="BP188" i="17" s="1"/>
  <c r="BP187" i="17" a="1"/>
  <c r="BP187" i="17" s="1"/>
  <c r="BP186" i="17" a="1"/>
  <c r="BP186" i="17" s="1"/>
  <c r="BP185" i="17" a="1"/>
  <c r="BP185" i="17" s="1"/>
  <c r="BP184" i="17" a="1"/>
  <c r="BP184" i="17" s="1"/>
  <c r="BP183" i="17" a="1"/>
  <c r="BP183" i="17" s="1"/>
  <c r="BP182" i="17" a="1"/>
  <c r="BP182" i="17" s="1"/>
  <c r="BP181" i="17" a="1"/>
  <c r="BP181" i="17" s="1"/>
  <c r="BP180" i="17" a="1"/>
  <c r="BP180" i="17" s="1"/>
  <c r="BP179" i="17" a="1"/>
  <c r="BP179" i="17" s="1"/>
  <c r="BP178" i="17" a="1"/>
  <c r="BP178" i="17" s="1"/>
  <c r="BP177" i="17" a="1"/>
  <c r="BP177" i="17" s="1"/>
  <c r="BP176" i="17" a="1"/>
  <c r="BP176" i="17" s="1"/>
  <c r="BP175" i="17" a="1"/>
  <c r="BP175" i="17" s="1"/>
  <c r="BP174" i="17" a="1"/>
  <c r="BP174" i="17" s="1"/>
  <c r="BP173" i="17" a="1"/>
  <c r="BP173" i="17" s="1"/>
  <c r="BP172" i="17" a="1"/>
  <c r="BP172" i="17" s="1"/>
  <c r="BP171" i="17" a="1"/>
  <c r="BP171" i="17" s="1"/>
  <c r="BP170" i="17" a="1"/>
  <c r="BP170" i="17" s="1"/>
  <c r="BP169" i="17" a="1"/>
  <c r="BP169" i="17" s="1"/>
  <c r="BP168" i="17" a="1"/>
  <c r="BP168" i="17" s="1"/>
  <c r="BP167" i="17" a="1"/>
  <c r="BP167" i="17" s="1"/>
  <c r="BP166" i="17" a="1"/>
  <c r="BP166" i="17" s="1"/>
  <c r="BP165" i="17" a="1"/>
  <c r="BP165" i="17" s="1"/>
  <c r="BP164" i="17" a="1"/>
  <c r="BP164" i="17" s="1"/>
  <c r="BP163" i="17" a="1"/>
  <c r="BP163" i="17" s="1"/>
  <c r="BP162" i="17" a="1"/>
  <c r="BP162" i="17" s="1"/>
  <c r="BP161" i="17" a="1"/>
  <c r="BP161" i="17" s="1"/>
  <c r="BP160" i="17" a="1"/>
  <c r="BP160" i="17" s="1"/>
  <c r="BP159" i="17" a="1"/>
  <c r="BP159" i="17" s="1"/>
  <c r="BP158" i="17" a="1"/>
  <c r="BP158" i="17" s="1"/>
  <c r="BP157" i="17" a="1"/>
  <c r="BP157" i="17" s="1"/>
  <c r="BP156" i="17" a="1"/>
  <c r="BP156" i="17" s="1"/>
  <c r="BP155" i="17" a="1"/>
  <c r="BP155" i="17" s="1"/>
  <c r="BP154" i="17" a="1"/>
  <c r="BP154" i="17" s="1"/>
  <c r="BP153" i="17" a="1"/>
  <c r="BP153" i="17" s="1"/>
  <c r="BP152" i="17" a="1"/>
  <c r="BP152" i="17" s="1"/>
  <c r="BP151" i="17" a="1"/>
  <c r="BP151" i="17" s="1"/>
  <c r="BP150" i="17" a="1"/>
  <c r="BP150" i="17" s="1"/>
  <c r="BP149" i="17" a="1"/>
  <c r="BP149" i="17" s="1"/>
  <c r="BP148" i="17" a="1"/>
  <c r="BP148" i="17" s="1"/>
  <c r="BP147" i="17" a="1"/>
  <c r="BP147" i="17" s="1"/>
  <c r="BP146" i="17" a="1"/>
  <c r="BP146" i="17" s="1"/>
  <c r="BP145" i="17" a="1"/>
  <c r="BP145" i="17" s="1"/>
  <c r="BP144" i="17" a="1"/>
  <c r="BP144" i="17" s="1"/>
  <c r="BP143" i="17" a="1"/>
  <c r="BP143" i="17" s="1"/>
  <c r="BP142" i="17" a="1"/>
  <c r="BP142" i="17" s="1"/>
  <c r="BP141" i="17" a="1"/>
  <c r="BP141" i="17" s="1"/>
  <c r="BP140" i="17" a="1"/>
  <c r="BP140" i="17" s="1"/>
  <c r="BP139" i="17" a="1"/>
  <c r="BP139" i="17" s="1"/>
  <c r="BP138" i="17" a="1"/>
  <c r="BP138" i="17" s="1"/>
  <c r="BP137" i="17" a="1"/>
  <c r="BP137" i="17" s="1"/>
  <c r="BP136" i="17" a="1"/>
  <c r="BP136" i="17" s="1"/>
  <c r="BP135" i="17" a="1"/>
  <c r="BP135" i="17" s="1"/>
  <c r="BP134" i="17" a="1"/>
  <c r="BP134" i="17" s="1"/>
  <c r="BP133" i="17" a="1"/>
  <c r="BP133" i="17" s="1"/>
  <c r="BP132" i="17" a="1"/>
  <c r="BP132" i="17" s="1"/>
  <c r="BP131" i="17" a="1"/>
  <c r="BP131" i="17" s="1"/>
  <c r="BP130" i="17" a="1"/>
  <c r="BP130" i="17" s="1"/>
  <c r="BP129" i="17" a="1"/>
  <c r="BP129" i="17" s="1"/>
  <c r="BP128" i="17" a="1"/>
  <c r="BP128" i="17" s="1"/>
  <c r="BP127" i="17" a="1"/>
  <c r="BP127" i="17" s="1"/>
  <c r="BP126" i="17" a="1"/>
  <c r="BP126" i="17" s="1"/>
  <c r="BP125" i="17" a="1"/>
  <c r="BP125" i="17" s="1"/>
  <c r="BP124" i="17" a="1"/>
  <c r="BP124" i="17" s="1"/>
  <c r="BP123" i="17" a="1"/>
  <c r="BP123" i="17" s="1"/>
  <c r="BP122" i="17" a="1"/>
  <c r="BP122" i="17" s="1"/>
  <c r="BP121" i="17" a="1"/>
  <c r="BP121" i="17" s="1"/>
  <c r="BP120" i="17" a="1"/>
  <c r="BP120" i="17" s="1"/>
  <c r="BP119" i="17" a="1"/>
  <c r="BP119" i="17" s="1"/>
  <c r="BP118" i="17" a="1"/>
  <c r="BP118" i="17" s="1"/>
  <c r="BP117" i="17" a="1"/>
  <c r="BP117" i="17" s="1"/>
  <c r="BP116" i="17" a="1"/>
  <c r="BP116" i="17" s="1"/>
  <c r="BP115" i="17" a="1"/>
  <c r="BP115" i="17" s="1"/>
  <c r="BP114" i="17" a="1"/>
  <c r="BP114" i="17" s="1"/>
  <c r="BP113" i="17" a="1"/>
  <c r="BP113" i="17" s="1"/>
  <c r="BP112" i="17" a="1"/>
  <c r="BP112" i="17" s="1"/>
  <c r="BP111" i="17" a="1"/>
  <c r="BP111" i="17" s="1"/>
  <c r="BP110" i="17" a="1"/>
  <c r="BP110" i="17" s="1"/>
  <c r="BP109" i="17" a="1"/>
  <c r="BP109" i="17" s="1"/>
  <c r="BP108" i="17" a="1"/>
  <c r="BP108" i="17" s="1"/>
  <c r="BP107" i="17" a="1"/>
  <c r="BP107" i="17" s="1"/>
  <c r="BP106" i="17" a="1"/>
  <c r="BP106" i="17" s="1"/>
  <c r="BP105" i="17" a="1"/>
  <c r="BP105" i="17" s="1"/>
  <c r="BP104" i="17" a="1"/>
  <c r="BP104" i="17" s="1"/>
  <c r="BP103" i="17" a="1"/>
  <c r="BP103" i="17" s="1"/>
  <c r="BP102" i="17" a="1"/>
  <c r="BP102" i="17" s="1"/>
  <c r="BP101" i="17" a="1"/>
  <c r="BP101" i="17" s="1"/>
  <c r="BP100" i="17" a="1"/>
  <c r="BP100" i="17" s="1"/>
  <c r="BP99" i="17" a="1"/>
  <c r="BP99" i="17" s="1"/>
  <c r="BP98" i="17" a="1"/>
  <c r="BP98" i="17" s="1"/>
  <c r="BP97" i="17" a="1"/>
  <c r="BP97" i="17" s="1"/>
  <c r="BP96" i="17" a="1"/>
  <c r="BP96" i="17" s="1"/>
  <c r="BP95" i="17" a="1"/>
  <c r="BP95" i="17" s="1"/>
  <c r="BP94" i="17" a="1"/>
  <c r="BP94" i="17" s="1"/>
  <c r="BP93" i="17" a="1"/>
  <c r="BP93" i="17" s="1"/>
  <c r="BP92" i="17" a="1"/>
  <c r="BP92" i="17" s="1"/>
  <c r="BP91" i="17" a="1"/>
  <c r="BP91" i="17" s="1"/>
  <c r="BP90" i="17" a="1"/>
  <c r="BP90" i="17" s="1"/>
  <c r="BP89" i="17" a="1"/>
  <c r="BP89" i="17" s="1"/>
  <c r="BP88" i="17" a="1"/>
  <c r="BP88" i="17" s="1"/>
  <c r="BP87" i="17" a="1"/>
  <c r="BP87" i="17" s="1"/>
  <c r="BP86" i="17" a="1"/>
  <c r="BP86" i="17" s="1"/>
  <c r="BP85" i="17" a="1"/>
  <c r="BP85" i="17" s="1"/>
  <c r="BP84" i="17" a="1"/>
  <c r="BP84" i="17" s="1"/>
  <c r="BP83" i="17" a="1"/>
  <c r="BP83" i="17" s="1"/>
  <c r="BP82" i="17" a="1"/>
  <c r="BP82" i="17" s="1"/>
  <c r="BP81" i="17" a="1"/>
  <c r="BP81" i="17" s="1"/>
  <c r="BP80" i="17" a="1"/>
  <c r="BP80" i="17" s="1"/>
  <c r="BP79" i="17" a="1"/>
  <c r="BP79" i="17" s="1"/>
  <c r="BP78" i="17" a="1"/>
  <c r="BP78" i="17" s="1"/>
  <c r="BP77" i="17" a="1"/>
  <c r="BP77" i="17" s="1"/>
  <c r="BP76" i="17" a="1"/>
  <c r="BP76" i="17" s="1"/>
  <c r="BP75" i="17" a="1"/>
  <c r="BP75" i="17" s="1"/>
  <c r="BP74" i="17" a="1"/>
  <c r="BP74" i="17" s="1"/>
  <c r="BP73" i="17" a="1"/>
  <c r="BP73" i="17" s="1"/>
  <c r="BP72" i="17" a="1"/>
  <c r="BP72" i="17" s="1"/>
  <c r="BP71" i="17" a="1"/>
  <c r="BP71" i="17" s="1"/>
  <c r="BP70" i="17" a="1"/>
  <c r="BP70" i="17" s="1"/>
  <c r="BP69" i="17" a="1"/>
  <c r="BP69" i="17" s="1"/>
  <c r="BP68" i="17" a="1"/>
  <c r="BP68" i="17" s="1"/>
  <c r="BP67" i="17" a="1"/>
  <c r="BP67" i="17" s="1"/>
  <c r="BP66" i="17" a="1"/>
  <c r="BP66" i="17" s="1"/>
  <c r="BP65" i="17" a="1"/>
  <c r="BP65" i="17" s="1"/>
  <c r="BP64" i="17" a="1"/>
  <c r="BP64" i="17" s="1"/>
  <c r="BP63" i="17" a="1"/>
  <c r="BP63" i="17" s="1"/>
  <c r="BP62" i="17" a="1"/>
  <c r="BP62" i="17" s="1"/>
  <c r="BP61" i="17" a="1"/>
  <c r="BP61" i="17" s="1"/>
  <c r="BP60" i="17" a="1"/>
  <c r="BP60" i="17" s="1"/>
  <c r="BP59" i="17" a="1"/>
  <c r="BP59" i="17" s="1"/>
  <c r="BP58" i="17" a="1"/>
  <c r="BP58" i="17" s="1"/>
  <c r="BP57" i="17" a="1"/>
  <c r="BP57" i="17" s="1"/>
  <c r="BP56" i="17" a="1"/>
  <c r="BP56" i="17" s="1"/>
  <c r="BP55" i="17" a="1"/>
  <c r="BP55" i="17" s="1"/>
  <c r="BP54" i="17" a="1"/>
  <c r="BP54" i="17" s="1"/>
  <c r="BP53" i="17" a="1"/>
  <c r="BP53" i="17" s="1"/>
  <c r="BP52" i="17" a="1"/>
  <c r="BP52" i="17" s="1"/>
  <c r="BP51" i="17" a="1"/>
  <c r="BP51" i="17" s="1"/>
  <c r="BP50" i="17" a="1"/>
  <c r="BP50" i="17" s="1"/>
  <c r="BP49" i="17" a="1"/>
  <c r="BP49" i="17" s="1"/>
  <c r="BP48" i="17" a="1"/>
  <c r="BP48" i="17" s="1"/>
  <c r="BP47" i="17" a="1"/>
  <c r="BP47" i="17" s="1"/>
  <c r="BP46" i="17" a="1"/>
  <c r="BP46" i="17" s="1"/>
  <c r="BP45" i="17" a="1"/>
  <c r="BP45" i="17" s="1"/>
  <c r="BP44" i="17" a="1"/>
  <c r="BP44" i="17" s="1"/>
  <c r="BP43" i="17" a="1"/>
  <c r="BP43" i="17" s="1"/>
  <c r="BP42" i="17" a="1"/>
  <c r="BP42" i="17" s="1"/>
  <c r="BP41" i="17" a="1"/>
  <c r="BP41" i="17" s="1"/>
  <c r="BP40" i="17" a="1"/>
  <c r="BP40" i="17" s="1"/>
  <c r="BP39" i="17" a="1"/>
  <c r="BP39" i="17" s="1"/>
  <c r="BP38" i="17" a="1"/>
  <c r="BP38" i="17" s="1"/>
  <c r="BP37" i="17" a="1"/>
  <c r="BP37" i="17" s="1"/>
  <c r="BP36" i="17" a="1"/>
  <c r="BP36" i="17" s="1"/>
  <c r="BP35" i="17" a="1"/>
  <c r="BP35" i="17" s="1"/>
  <c r="BP34" i="17" a="1"/>
  <c r="BP34" i="17" s="1"/>
  <c r="BP33" i="17" a="1"/>
  <c r="BP33" i="17" s="1"/>
  <c r="BP32" i="17" a="1"/>
  <c r="BP32" i="17" s="1"/>
  <c r="BP31" i="17" a="1"/>
  <c r="BP31" i="17" s="1"/>
  <c r="BP30" i="17" a="1"/>
  <c r="BP30" i="17" s="1"/>
  <c r="BP29" i="17" a="1"/>
  <c r="BP29" i="17" s="1"/>
  <c r="BP28" i="17" a="1"/>
  <c r="BP28" i="17" s="1"/>
  <c r="BP26" i="17" a="1"/>
  <c r="BP26" i="17" s="1"/>
  <c r="BP25" i="17" a="1"/>
  <c r="BP25" i="17" s="1"/>
  <c r="DA15" i="17"/>
  <c r="DA14" i="17"/>
  <c r="FD12" i="17"/>
  <c r="DZ12" i="17"/>
  <c r="EM11" i="17"/>
  <c r="EM10" i="17"/>
  <c r="EA10" i="17"/>
  <c r="GD7" i="17"/>
  <c r="GD6" i="17"/>
  <c r="DS5" i="17"/>
  <c r="GB2" i="17"/>
  <c r="GA2" i="17"/>
  <c r="FZ2" i="17"/>
  <c r="FY2" i="17"/>
  <c r="FX2" i="17"/>
  <c r="FW2" i="17"/>
  <c r="FU2" i="17"/>
  <c r="FT2" i="17"/>
  <c r="FS2" i="17"/>
  <c r="FR2" i="17"/>
  <c r="FQ2" i="17"/>
  <c r="FP2" i="17"/>
  <c r="FM2" i="17"/>
  <c r="FL2" i="17"/>
  <c r="FK2" i="17"/>
  <c r="FJ2" i="17"/>
  <c r="FI2" i="17"/>
  <c r="FG2" i="17"/>
  <c r="FF2" i="17"/>
  <c r="FE2" i="17"/>
  <c r="FD2" i="17"/>
  <c r="FC2" i="17"/>
  <c r="FB2" i="17"/>
  <c r="FA2" i="17"/>
  <c r="EZ2" i="17"/>
  <c r="EY2" i="17"/>
  <c r="EX2" i="17"/>
  <c r="EV2" i="17"/>
  <c r="EU2" i="17"/>
  <c r="ES2" i="17"/>
  <c r="ER2" i="17"/>
  <c r="EP2" i="17"/>
  <c r="EO2" i="17"/>
  <c r="EM2" i="17"/>
  <c r="EL2" i="17"/>
  <c r="EK2" i="17"/>
  <c r="EI2" i="17"/>
  <c r="EH2" i="17"/>
  <c r="EG2" i="17"/>
  <c r="EE2" i="17"/>
  <c r="ED2" i="17"/>
  <c r="EC2" i="17"/>
  <c r="EA2" i="17"/>
  <c r="DZ2" i="17"/>
  <c r="DY2" i="17"/>
  <c r="DW2" i="17"/>
  <c r="DV2" i="17"/>
  <c r="DU2" i="17"/>
  <c r="DS2" i="17"/>
  <c r="DR2" i="17"/>
  <c r="DQ2" i="17"/>
  <c r="DO2" i="17"/>
  <c r="DN2" i="17"/>
  <c r="DM2" i="17"/>
  <c r="DK2" i="17"/>
  <c r="DJ2" i="17"/>
  <c r="DI2" i="17"/>
  <c r="DG2" i="17"/>
  <c r="DF2" i="17"/>
  <c r="DE2" i="17"/>
  <c r="DC2" i="17"/>
  <c r="DB2" i="17"/>
  <c r="DA2" i="17"/>
  <c r="CY2" i="17"/>
  <c r="CX2" i="17"/>
  <c r="BW2" i="17"/>
  <c r="BV2" i="17"/>
  <c r="BU2" i="17"/>
  <c r="BT2" i="17"/>
  <c r="BS2" i="17"/>
  <c r="BR2" i="17"/>
  <c r="BQ2" i="17"/>
  <c r="BP2" i="17"/>
  <c r="GE1" i="17"/>
  <c r="GD1" i="17"/>
  <c r="GB1" i="17"/>
  <c r="GA1" i="17"/>
  <c r="FZ1" i="17"/>
  <c r="FY1" i="17"/>
  <c r="FX1" i="17"/>
  <c r="FW1" i="17"/>
  <c r="FU1" i="17"/>
  <c r="FT1" i="17"/>
  <c r="FS1" i="17"/>
  <c r="FR1" i="17"/>
  <c r="FQ1" i="17"/>
  <c r="FP1" i="17"/>
  <c r="FM1" i="17"/>
  <c r="FL1" i="17"/>
  <c r="FK1" i="17"/>
  <c r="FJ1" i="17"/>
  <c r="FI1" i="17"/>
  <c r="FG1" i="17"/>
  <c r="FF1" i="17"/>
  <c r="FE1" i="17"/>
  <c r="FD1" i="17"/>
  <c r="FC1" i="17"/>
  <c r="FB1" i="17"/>
  <c r="FA1" i="17"/>
  <c r="EZ1" i="17"/>
  <c r="EY1" i="17"/>
  <c r="EX1" i="17"/>
  <c r="EV1" i="17"/>
  <c r="EU1" i="17"/>
  <c r="ES1" i="17"/>
  <c r="ER1" i="17"/>
  <c r="EP1" i="17"/>
  <c r="EO1" i="17"/>
  <c r="EM1" i="17"/>
  <c r="EL1" i="17"/>
  <c r="EK1" i="17"/>
  <c r="EI1" i="17"/>
  <c r="EH1" i="17"/>
  <c r="EG1" i="17"/>
  <c r="EE1" i="17"/>
  <c r="ED1" i="17"/>
  <c r="EC1" i="17"/>
  <c r="EA1" i="17"/>
  <c r="DZ1" i="17"/>
  <c r="DY1" i="17"/>
  <c r="DW1" i="17"/>
  <c r="DV1" i="17"/>
  <c r="DU1" i="17"/>
  <c r="DS1" i="17"/>
  <c r="DR1" i="17"/>
  <c r="DQ1" i="17"/>
  <c r="DO1" i="17"/>
  <c r="DN1" i="17"/>
  <c r="DM1" i="17"/>
  <c r="DK1" i="17"/>
  <c r="DJ1" i="17"/>
  <c r="DI1" i="17"/>
  <c r="DG1" i="17"/>
  <c r="DF1" i="17"/>
  <c r="DE1" i="17"/>
  <c r="DC1" i="17"/>
  <c r="DB1" i="17"/>
  <c r="DA1" i="17"/>
  <c r="CY1" i="17"/>
  <c r="CX1" i="17"/>
  <c r="BW1" i="17"/>
  <c r="BV1" i="17"/>
  <c r="BU1" i="17"/>
  <c r="BT1" i="17"/>
  <c r="BS1" i="17"/>
  <c r="BR1" i="17"/>
  <c r="BQ1" i="17"/>
  <c r="BP1" i="17"/>
  <c r="BN115" i="17"/>
  <c r="BM115"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115" i="17"/>
  <c r="AE113" i="17"/>
  <c r="BA104" i="17"/>
  <c r="AO104" i="17"/>
  <c r="AD104" i="17"/>
  <c r="B104" i="17"/>
  <c r="BM104" i="17" s="1"/>
  <c r="BA103" i="17"/>
  <c r="AO103" i="17"/>
  <c r="AD103" i="17"/>
  <c r="B103" i="17"/>
  <c r="BM103" i="17" s="1"/>
  <c r="BA102" i="17"/>
  <c r="AO102" i="17"/>
  <c r="AD102" i="17"/>
  <c r="B102" i="17"/>
  <c r="BM102" i="17" s="1"/>
  <c r="BA101" i="17"/>
  <c r="AO101" i="17"/>
  <c r="AD101" i="17"/>
  <c r="B101" i="17"/>
  <c r="BM101" i="17" s="1"/>
  <c r="BA100" i="17"/>
  <c r="AO100" i="17"/>
  <c r="AD100" i="17"/>
  <c r="B100" i="17"/>
  <c r="BM100" i="17" s="1"/>
  <c r="BA99" i="17"/>
  <c r="AO99" i="17"/>
  <c r="AD99" i="17"/>
  <c r="B99" i="17"/>
  <c r="BM99" i="17" s="1"/>
  <c r="BA98" i="17"/>
  <c r="AO98" i="17"/>
  <c r="AD98" i="17"/>
  <c r="B98" i="17"/>
  <c r="BM98" i="17" s="1"/>
  <c r="BA97" i="17"/>
  <c r="AO97" i="17"/>
  <c r="AD97" i="17"/>
  <c r="B97" i="17"/>
  <c r="BM97" i="17" s="1"/>
  <c r="BA96" i="17"/>
  <c r="AO96" i="17"/>
  <c r="AD96" i="17"/>
  <c r="B96" i="17"/>
  <c r="BM96" i="17" s="1"/>
  <c r="BA95" i="17"/>
  <c r="AO95" i="17"/>
  <c r="AD95" i="17"/>
  <c r="B95" i="17"/>
  <c r="BM95" i="17" s="1"/>
  <c r="BA94" i="17"/>
  <c r="AD94" i="17"/>
  <c r="B94" i="17"/>
  <c r="BM94" i="17" s="1"/>
  <c r="BA93" i="17"/>
  <c r="AD93" i="17"/>
  <c r="B93" i="17"/>
  <c r="BM93" i="17" s="1"/>
  <c r="BA92" i="17"/>
  <c r="AO92" i="17"/>
  <c r="AD92" i="17"/>
  <c r="B92" i="17"/>
  <c r="BM92" i="17" s="1"/>
  <c r="BA91" i="17"/>
  <c r="AO91" i="17"/>
  <c r="AD91" i="17"/>
  <c r="B91" i="17"/>
  <c r="BM91" i="17" s="1"/>
  <c r="BA90" i="17"/>
  <c r="AO90" i="17"/>
  <c r="AD90" i="17"/>
  <c r="B90" i="17"/>
  <c r="BM90" i="17" s="1"/>
  <c r="BA89" i="17"/>
  <c r="AO89" i="17"/>
  <c r="AD89" i="17"/>
  <c r="B89" i="17"/>
  <c r="BM89" i="17" s="1"/>
  <c r="BA88" i="17"/>
  <c r="AO88" i="17"/>
  <c r="AD88" i="17"/>
  <c r="B88" i="17"/>
  <c r="BM88" i="17" s="1"/>
  <c r="AO87" i="17"/>
  <c r="AD87" i="17"/>
  <c r="B87" i="17"/>
  <c r="BM87" i="17" s="1"/>
  <c r="AO86" i="17"/>
  <c r="AD86" i="17"/>
  <c r="B86" i="17"/>
  <c r="BM86" i="17" s="1"/>
  <c r="BA85" i="17"/>
  <c r="AO85" i="17"/>
  <c r="AD85" i="17"/>
  <c r="B85" i="17"/>
  <c r="BM85" i="17" s="1"/>
  <c r="BA84" i="17"/>
  <c r="AO84" i="17"/>
  <c r="AD84" i="17"/>
  <c r="B84" i="17"/>
  <c r="BM84" i="17" s="1"/>
  <c r="BA83" i="17"/>
  <c r="AO83" i="17"/>
  <c r="AD83" i="17"/>
  <c r="B83" i="17"/>
  <c r="BM83" i="17" s="1"/>
  <c r="BA82" i="17"/>
  <c r="AO82" i="17"/>
  <c r="AD82" i="17"/>
  <c r="B82" i="17"/>
  <c r="BM82" i="17" s="1"/>
  <c r="BA81" i="17"/>
  <c r="AO81" i="17"/>
  <c r="AD81" i="17"/>
  <c r="B81" i="17"/>
  <c r="BM81" i="17" s="1"/>
  <c r="BA80" i="17"/>
  <c r="AO80" i="17"/>
  <c r="AD80" i="17"/>
  <c r="B80" i="17"/>
  <c r="BM80" i="17" s="1"/>
  <c r="BA79" i="17"/>
  <c r="AO79" i="17"/>
  <c r="AD79" i="17"/>
  <c r="B79" i="17"/>
  <c r="BM79" i="17" s="1"/>
  <c r="BA78" i="17"/>
  <c r="AO78" i="17"/>
  <c r="AD78" i="17"/>
  <c r="B78" i="17"/>
  <c r="BM78" i="17" s="1"/>
  <c r="BA77" i="17"/>
  <c r="AO77" i="17"/>
  <c r="AD77" i="17"/>
  <c r="B77" i="17"/>
  <c r="BM77" i="17" s="1"/>
  <c r="BA76" i="17"/>
  <c r="AO76" i="17"/>
  <c r="B76" i="17"/>
  <c r="BM76" i="17" s="1"/>
  <c r="BA75" i="17"/>
  <c r="AO75" i="17"/>
  <c r="B75" i="17"/>
  <c r="BM75" i="17" s="1"/>
  <c r="BA74" i="17"/>
  <c r="AO74" i="17"/>
  <c r="AD74" i="17"/>
  <c r="B74" i="17"/>
  <c r="BM74" i="17" s="1"/>
  <c r="BA73" i="17"/>
  <c r="AO73" i="17"/>
  <c r="AD73" i="17"/>
  <c r="B73" i="17"/>
  <c r="BM73" i="17" s="1"/>
  <c r="BA72" i="17"/>
  <c r="AO72" i="17"/>
  <c r="AD72" i="17"/>
  <c r="B72" i="17"/>
  <c r="BM72" i="17" s="1"/>
  <c r="BA71" i="17"/>
  <c r="AO71" i="17"/>
  <c r="AD71" i="17"/>
  <c r="B71" i="17"/>
  <c r="BM71" i="17" s="1"/>
  <c r="BA70" i="17"/>
  <c r="AO70" i="17"/>
  <c r="AD70" i="17"/>
  <c r="B70" i="17"/>
  <c r="BM70" i="17" s="1"/>
  <c r="BA69" i="17"/>
  <c r="AO69" i="17"/>
  <c r="AD69" i="17"/>
  <c r="B69" i="17"/>
  <c r="BM69" i="17" s="1"/>
  <c r="X68" i="17"/>
  <c r="H64" i="17"/>
  <c r="G64" i="17"/>
  <c r="F64" i="17"/>
  <c r="E64" i="17"/>
  <c r="D64" i="17"/>
  <c r="C64" i="17"/>
  <c r="BE61" i="17"/>
  <c r="BA61" i="17"/>
  <c r="AW61" i="17"/>
  <c r="AS61" i="17"/>
  <c r="AO61" i="17"/>
  <c r="AK61" i="17"/>
  <c r="AE61" i="17"/>
  <c r="AD61" i="17"/>
  <c r="H61" i="17" a="1"/>
  <c r="H61" i="17" s="1"/>
  <c r="G61" i="17" a="1"/>
  <c r="G61" i="17" s="1"/>
  <c r="F61" i="17" a="1"/>
  <c r="F61" i="17" s="1"/>
  <c r="E61" i="17" a="1"/>
  <c r="E61" i="17" s="1"/>
  <c r="D61" i="17" a="1"/>
  <c r="D61" i="17" s="1"/>
  <c r="C61" i="17" a="1"/>
  <c r="C61" i="17" s="1"/>
  <c r="BA60" i="17"/>
  <c r="AW60" i="17"/>
  <c r="AS60" i="17"/>
  <c r="AO60" i="17"/>
  <c r="AK60" i="17"/>
  <c r="AE60" i="17"/>
  <c r="B60" i="17" s="1"/>
  <c r="BM60" i="17" s="1"/>
  <c r="AD60" i="17"/>
  <c r="H60" i="17" a="1"/>
  <c r="H60" i="17" s="1"/>
  <c r="G60" i="17" a="1"/>
  <c r="G60" i="17" s="1"/>
  <c r="F60" i="17" a="1"/>
  <c r="F60" i="17" s="1"/>
  <c r="E60" i="17" a="1"/>
  <c r="E60" i="17" s="1"/>
  <c r="D60" i="17" a="1"/>
  <c r="D60" i="17" s="1"/>
  <c r="C60" i="17" a="1"/>
  <c r="C60" i="17" s="1"/>
  <c r="BE59" i="17"/>
  <c r="BA59" i="17"/>
  <c r="AW59" i="17"/>
  <c r="AS59" i="17"/>
  <c r="AO59" i="17"/>
  <c r="AK59" i="17"/>
  <c r="AE59" i="17"/>
  <c r="BG59" i="17" s="1"/>
  <c r="AD59" i="17"/>
  <c r="H59" i="17" a="1"/>
  <c r="H59" i="17" s="1"/>
  <c r="G59" i="17" a="1"/>
  <c r="G59" i="17" s="1"/>
  <c r="F59" i="17" a="1"/>
  <c r="F59" i="17" s="1"/>
  <c r="E59" i="17" a="1"/>
  <c r="E59" i="17" s="1"/>
  <c r="D59" i="17" a="1"/>
  <c r="D59" i="17" s="1"/>
  <c r="C59" i="17" a="1"/>
  <c r="C59" i="17" s="1"/>
  <c r="BE58" i="17"/>
  <c r="BA58" i="17"/>
  <c r="AW58" i="17"/>
  <c r="AS58" i="17"/>
  <c r="AO58" i="17"/>
  <c r="AK58" i="17"/>
  <c r="AE58" i="17"/>
  <c r="B58" i="17" s="1"/>
  <c r="BM58" i="17" s="1"/>
  <c r="AD58" i="17"/>
  <c r="H58" i="17" a="1"/>
  <c r="H58" i="17" s="1"/>
  <c r="G58" i="17" a="1"/>
  <c r="G58" i="17" s="1"/>
  <c r="F58" i="17" a="1"/>
  <c r="F58" i="17" s="1"/>
  <c r="E58" i="17" a="1"/>
  <c r="E58" i="17" s="1"/>
  <c r="D58" i="17" a="1"/>
  <c r="D58" i="17" s="1"/>
  <c r="C58" i="17" a="1"/>
  <c r="C58" i="17" s="1"/>
  <c r="BE57" i="17"/>
  <c r="BA57" i="17"/>
  <c r="AW57" i="17"/>
  <c r="AS57" i="17"/>
  <c r="AO57" i="17"/>
  <c r="AK57" i="17"/>
  <c r="AE57" i="17"/>
  <c r="AD57" i="17"/>
  <c r="H57" i="17" a="1"/>
  <c r="H57" i="17" s="1"/>
  <c r="G57" i="17" a="1"/>
  <c r="G57" i="17" s="1"/>
  <c r="F57" i="17" a="1"/>
  <c r="F57" i="17" s="1"/>
  <c r="E57" i="17" a="1"/>
  <c r="E57" i="17" s="1"/>
  <c r="D57" i="17" a="1"/>
  <c r="D57" i="17" s="1"/>
  <c r="C57" i="17" a="1"/>
  <c r="C57" i="17" s="1"/>
  <c r="BE56" i="17"/>
  <c r="BA56" i="17"/>
  <c r="AW56" i="17"/>
  <c r="AS56" i="17"/>
  <c r="AO56" i="17"/>
  <c r="AK56" i="17"/>
  <c r="AE56" i="17"/>
  <c r="AD56" i="17"/>
  <c r="H56" i="17" a="1"/>
  <c r="H56" i="17" s="1"/>
  <c r="G56" i="17" a="1"/>
  <c r="G56" i="17" s="1"/>
  <c r="F56" i="17" a="1"/>
  <c r="F56" i="17" s="1"/>
  <c r="E56" i="17" a="1"/>
  <c r="E56" i="17" s="1"/>
  <c r="D56" i="17" a="1"/>
  <c r="D56" i="17" s="1"/>
  <c r="C56" i="17" a="1"/>
  <c r="C56" i="17" s="1"/>
  <c r="BE55" i="17"/>
  <c r="BA55" i="17"/>
  <c r="AW55" i="17"/>
  <c r="AS55" i="17"/>
  <c r="AO55" i="17"/>
  <c r="AK55" i="17"/>
  <c r="AE55" i="17"/>
  <c r="AD55" i="17"/>
  <c r="H55" i="17" a="1"/>
  <c r="H55" i="17" s="1"/>
  <c r="G55" i="17" a="1"/>
  <c r="G55" i="17" s="1"/>
  <c r="F55" i="17" a="1"/>
  <c r="F55" i="17" s="1"/>
  <c r="E55" i="17" a="1"/>
  <c r="E55" i="17" s="1"/>
  <c r="D55" i="17" a="1"/>
  <c r="D55" i="17" s="1"/>
  <c r="C55" i="17" a="1"/>
  <c r="C55" i="17" s="1"/>
  <c r="BE54" i="17"/>
  <c r="BA54" i="17"/>
  <c r="AW54" i="17"/>
  <c r="AS54" i="17"/>
  <c r="AO54" i="17"/>
  <c r="AK54" i="17"/>
  <c r="AE54" i="17"/>
  <c r="B54" i="17" s="1"/>
  <c r="BM54" i="17" s="1"/>
  <c r="AD54" i="17"/>
  <c r="H54" i="17" a="1"/>
  <c r="H54" i="17" s="1"/>
  <c r="G54" i="17" a="1"/>
  <c r="G54" i="17" s="1"/>
  <c r="F54" i="17" a="1"/>
  <c r="F54" i="17" s="1"/>
  <c r="E54" i="17" a="1"/>
  <c r="E54" i="17" s="1"/>
  <c r="D54" i="17" a="1"/>
  <c r="D54" i="17" s="1"/>
  <c r="C54" i="17" a="1"/>
  <c r="C54" i="17" s="1"/>
  <c r="BE53" i="17"/>
  <c r="BA53" i="17"/>
  <c r="AW53" i="17"/>
  <c r="AS53" i="17"/>
  <c r="AO53" i="17"/>
  <c r="AK53" i="17"/>
  <c r="AE53" i="17"/>
  <c r="B53" i="17" s="1"/>
  <c r="BM53" i="17" s="1"/>
  <c r="AD53" i="17"/>
  <c r="H53" i="17" a="1"/>
  <c r="H53" i="17" s="1"/>
  <c r="G53" i="17" a="1"/>
  <c r="G53" i="17" s="1"/>
  <c r="F53" i="17" a="1"/>
  <c r="F53" i="17" s="1"/>
  <c r="E53" i="17" a="1"/>
  <c r="E53" i="17" s="1"/>
  <c r="D53" i="17" a="1"/>
  <c r="D53" i="17" s="1"/>
  <c r="C53" i="17" a="1"/>
  <c r="C53" i="17" s="1"/>
  <c r="BE52" i="17"/>
  <c r="BA52" i="17"/>
  <c r="AW52" i="17"/>
  <c r="AS52" i="17"/>
  <c r="AO52" i="17"/>
  <c r="AK52" i="17"/>
  <c r="AE52" i="17"/>
  <c r="B52" i="17" s="1"/>
  <c r="BM52" i="17" s="1"/>
  <c r="AD52" i="17"/>
  <c r="H52" i="17" a="1"/>
  <c r="H52" i="17" s="1"/>
  <c r="G52" i="17" a="1"/>
  <c r="G52" i="17" s="1"/>
  <c r="F52" i="17" a="1"/>
  <c r="F52" i="17" s="1"/>
  <c r="E52" i="17" a="1"/>
  <c r="E52" i="17" s="1"/>
  <c r="D52" i="17" a="1"/>
  <c r="D52" i="17" s="1"/>
  <c r="C52" i="17" a="1"/>
  <c r="C52" i="17" s="1"/>
  <c r="BE51" i="17"/>
  <c r="BA51" i="17"/>
  <c r="AW51" i="17"/>
  <c r="AS51" i="17"/>
  <c r="AO51" i="17"/>
  <c r="AK51" i="17"/>
  <c r="AE51" i="17"/>
  <c r="BG51" i="17" s="1"/>
  <c r="AD51" i="17"/>
  <c r="H51" i="17" a="1"/>
  <c r="H51" i="17" s="1"/>
  <c r="G51" i="17" a="1"/>
  <c r="G51" i="17" s="1"/>
  <c r="F51" i="17" a="1"/>
  <c r="F51" i="17" s="1"/>
  <c r="E51" i="17" a="1"/>
  <c r="E51" i="17" s="1"/>
  <c r="D51" i="17" a="1"/>
  <c r="D51" i="17" s="1"/>
  <c r="C51" i="17" a="1"/>
  <c r="C51" i="17" s="1"/>
  <c r="BE50" i="17"/>
  <c r="BA50" i="17"/>
  <c r="AW50" i="17"/>
  <c r="AS50" i="17"/>
  <c r="AO50" i="17"/>
  <c r="AK50" i="17"/>
  <c r="AE50" i="17"/>
  <c r="BG50" i="17" s="1"/>
  <c r="AD50" i="17"/>
  <c r="H50" i="17" a="1"/>
  <c r="H50" i="17" s="1"/>
  <c r="G50" i="17" a="1"/>
  <c r="G50" i="17" s="1"/>
  <c r="F50" i="17" a="1"/>
  <c r="F50" i="17" s="1"/>
  <c r="E50" i="17" a="1"/>
  <c r="E50" i="17" s="1"/>
  <c r="D50" i="17" a="1"/>
  <c r="D50" i="17" s="1"/>
  <c r="C50" i="17" a="1"/>
  <c r="C50" i="17" s="1"/>
  <c r="BE49" i="17"/>
  <c r="BA49" i="17"/>
  <c r="AW49" i="17"/>
  <c r="AS49" i="17"/>
  <c r="AO49" i="17"/>
  <c r="AK49" i="17"/>
  <c r="AE49" i="17"/>
  <c r="B49" i="17" s="1"/>
  <c r="BM49" i="17" s="1"/>
  <c r="AD49" i="17"/>
  <c r="H49" i="17" a="1"/>
  <c r="H49" i="17" s="1"/>
  <c r="G49" i="17" a="1"/>
  <c r="G49" i="17" s="1"/>
  <c r="F49" i="17" a="1"/>
  <c r="F49" i="17" s="1"/>
  <c r="E49" i="17" a="1"/>
  <c r="E49" i="17" s="1"/>
  <c r="D49" i="17" a="1"/>
  <c r="D49" i="17" s="1"/>
  <c r="C49" i="17" a="1"/>
  <c r="C49" i="17" s="1"/>
  <c r="BE48" i="17"/>
  <c r="BA48" i="17"/>
  <c r="AW48" i="17"/>
  <c r="AS48" i="17"/>
  <c r="AO48" i="17"/>
  <c r="AK48" i="17"/>
  <c r="AE48" i="17"/>
  <c r="B48" i="17" s="1"/>
  <c r="BM48" i="17" s="1"/>
  <c r="AD48" i="17"/>
  <c r="H48" i="17" a="1"/>
  <c r="H48" i="17" s="1"/>
  <c r="G48" i="17" a="1"/>
  <c r="G48" i="17" s="1"/>
  <c r="F48" i="17" a="1"/>
  <c r="F48" i="17" s="1"/>
  <c r="E48" i="17" a="1"/>
  <c r="E48" i="17" s="1"/>
  <c r="D48" i="17" a="1"/>
  <c r="D48" i="17" s="1"/>
  <c r="C48" i="17" a="1"/>
  <c r="C48" i="17" s="1"/>
  <c r="BE47" i="17"/>
  <c r="BA47" i="17"/>
  <c r="AW47" i="17"/>
  <c r="AS47" i="17"/>
  <c r="AO47" i="17"/>
  <c r="AK47" i="17"/>
  <c r="AE47" i="17"/>
  <c r="B47" i="17" s="1"/>
  <c r="BM47" i="17" s="1"/>
  <c r="AD47" i="17"/>
  <c r="H47" i="17" a="1"/>
  <c r="H47" i="17" s="1"/>
  <c r="G47" i="17" a="1"/>
  <c r="G47" i="17" s="1"/>
  <c r="F47" i="17" a="1"/>
  <c r="F47" i="17" s="1"/>
  <c r="E47" i="17" a="1"/>
  <c r="E47" i="17" s="1"/>
  <c r="D47" i="17" a="1"/>
  <c r="D47" i="17" s="1"/>
  <c r="C47" i="17" a="1"/>
  <c r="C47" i="17" s="1"/>
  <c r="BE46" i="17"/>
  <c r="BA46" i="17"/>
  <c r="AW46" i="17"/>
  <c r="AS46" i="17"/>
  <c r="AO46" i="17"/>
  <c r="AK46" i="17"/>
  <c r="AE46" i="17"/>
  <c r="B46" i="17" s="1"/>
  <c r="BM46" i="17" s="1"/>
  <c r="AD46" i="17"/>
  <c r="H46" i="17" a="1"/>
  <c r="H46" i="17" s="1"/>
  <c r="G46" i="17" a="1"/>
  <c r="G46" i="17" s="1"/>
  <c r="F46" i="17" a="1"/>
  <c r="F46" i="17" s="1"/>
  <c r="E46" i="17" a="1"/>
  <c r="E46" i="17" s="1"/>
  <c r="D46" i="17" a="1"/>
  <c r="D46" i="17" s="1"/>
  <c r="C46" i="17" a="1"/>
  <c r="C46" i="17" s="1"/>
  <c r="BE45" i="17"/>
  <c r="BA45" i="17"/>
  <c r="AW45" i="17"/>
  <c r="AS45" i="17"/>
  <c r="AO45" i="17"/>
  <c r="AK45" i="17"/>
  <c r="AE45" i="17"/>
  <c r="B45" i="17" s="1"/>
  <c r="BM45" i="17" s="1"/>
  <c r="AD45" i="17"/>
  <c r="H45" i="17" a="1"/>
  <c r="H45" i="17" s="1"/>
  <c r="G45" i="17" a="1"/>
  <c r="G45" i="17" s="1"/>
  <c r="F45" i="17" a="1"/>
  <c r="F45" i="17" s="1"/>
  <c r="E45" i="17" a="1"/>
  <c r="E45" i="17" s="1"/>
  <c r="D45" i="17" a="1"/>
  <c r="D45" i="17" s="1"/>
  <c r="C45" i="17" a="1"/>
  <c r="C45" i="17" s="1"/>
  <c r="BE44" i="17"/>
  <c r="BA44" i="17"/>
  <c r="AW44" i="17"/>
  <c r="AS44" i="17"/>
  <c r="AO44" i="17"/>
  <c r="AK44" i="17"/>
  <c r="AE44" i="17"/>
  <c r="B44" i="17" s="1"/>
  <c r="BM44" i="17" s="1"/>
  <c r="AD44" i="17"/>
  <c r="H44" i="17" a="1"/>
  <c r="H44" i="17" s="1"/>
  <c r="G44" i="17" a="1"/>
  <c r="G44" i="17" s="1"/>
  <c r="F44" i="17" a="1"/>
  <c r="F44" i="17" s="1"/>
  <c r="E44" i="17" a="1"/>
  <c r="E44" i="17" s="1"/>
  <c r="D44" i="17" a="1"/>
  <c r="D44" i="17" s="1"/>
  <c r="C44" i="17" a="1"/>
  <c r="C44" i="17" s="1"/>
  <c r="BE43" i="17"/>
  <c r="BA43" i="17"/>
  <c r="AW43" i="17"/>
  <c r="AS43" i="17"/>
  <c r="AO43" i="17"/>
  <c r="AK43" i="17"/>
  <c r="AE43" i="17"/>
  <c r="B43" i="17" s="1"/>
  <c r="BM43" i="17" s="1"/>
  <c r="AD43" i="17"/>
  <c r="H43" i="17" a="1"/>
  <c r="H43" i="17" s="1"/>
  <c r="G43" i="17" a="1"/>
  <c r="G43" i="17" s="1"/>
  <c r="F43" i="17" a="1"/>
  <c r="F43" i="17" s="1"/>
  <c r="E43" i="17" a="1"/>
  <c r="E43" i="17" s="1"/>
  <c r="D43" i="17" a="1"/>
  <c r="D43" i="17" s="1"/>
  <c r="C43" i="17" a="1"/>
  <c r="C43" i="17" s="1"/>
  <c r="BE42" i="17"/>
  <c r="BA42" i="17"/>
  <c r="AW42" i="17"/>
  <c r="AS42" i="17"/>
  <c r="AO42" i="17"/>
  <c r="AK42" i="17"/>
  <c r="AE42" i="17"/>
  <c r="BG42" i="17" s="1"/>
  <c r="AD42" i="17"/>
  <c r="H42" i="17" a="1"/>
  <c r="H42" i="17" s="1"/>
  <c r="G42" i="17" a="1"/>
  <c r="G42" i="17" s="1"/>
  <c r="F42" i="17" a="1"/>
  <c r="F42" i="17" s="1"/>
  <c r="E42" i="17" a="1"/>
  <c r="E42" i="17" s="1"/>
  <c r="D42" i="17" a="1"/>
  <c r="D42" i="17" s="1"/>
  <c r="C42" i="17" a="1"/>
  <c r="C42" i="17" s="1"/>
  <c r="BE41" i="17"/>
  <c r="BA41" i="17"/>
  <c r="AW41" i="17"/>
  <c r="AS41" i="17"/>
  <c r="AO41" i="17"/>
  <c r="AK41" i="17"/>
  <c r="AE41" i="17"/>
  <c r="BG41" i="17" s="1"/>
  <c r="AD41" i="17"/>
  <c r="H41" i="17" a="1"/>
  <c r="H41" i="17" s="1"/>
  <c r="G41" i="17" a="1"/>
  <c r="G41" i="17" s="1"/>
  <c r="F41" i="17" a="1"/>
  <c r="F41" i="17" s="1"/>
  <c r="E41" i="17" a="1"/>
  <c r="E41" i="17" s="1"/>
  <c r="D41" i="17" a="1"/>
  <c r="D41" i="17" s="1"/>
  <c r="C41" i="17" a="1"/>
  <c r="C41" i="17" s="1"/>
  <c r="BE40" i="17"/>
  <c r="BA40" i="17"/>
  <c r="AW40" i="17"/>
  <c r="AS40" i="17"/>
  <c r="AO40" i="17"/>
  <c r="AK40" i="17"/>
  <c r="AE40" i="17"/>
  <c r="AD40" i="17"/>
  <c r="H40" i="17" a="1"/>
  <c r="H40" i="17" s="1"/>
  <c r="G40" i="17" a="1"/>
  <c r="G40" i="17" s="1"/>
  <c r="F40" i="17" a="1"/>
  <c r="F40" i="17" s="1"/>
  <c r="E40" i="17" a="1"/>
  <c r="E40" i="17" s="1"/>
  <c r="D40" i="17" a="1"/>
  <c r="D40" i="17" s="1"/>
  <c r="C40" i="17" a="1"/>
  <c r="C40" i="17" s="1"/>
  <c r="BE39" i="17"/>
  <c r="BA39" i="17"/>
  <c r="AW39" i="17"/>
  <c r="AS39" i="17"/>
  <c r="AO39" i="17"/>
  <c r="AK39" i="17"/>
  <c r="AE39" i="17"/>
  <c r="BG39" i="17" s="1"/>
  <c r="AD39" i="17"/>
  <c r="H39" i="17" a="1"/>
  <c r="H39" i="17" s="1"/>
  <c r="G39" i="17" a="1"/>
  <c r="G39" i="17" s="1"/>
  <c r="F39" i="17" a="1"/>
  <c r="F39" i="17" s="1"/>
  <c r="E39" i="17" a="1"/>
  <c r="E39" i="17" s="1"/>
  <c r="D39" i="17" a="1"/>
  <c r="D39" i="17" s="1"/>
  <c r="C39" i="17" a="1"/>
  <c r="C39" i="17" s="1"/>
  <c r="BE38" i="17"/>
  <c r="BA38" i="17"/>
  <c r="AW38" i="17"/>
  <c r="AS38" i="17"/>
  <c r="AO38" i="17"/>
  <c r="AK38" i="17"/>
  <c r="AE38" i="17"/>
  <c r="AD38" i="17"/>
  <c r="H38" i="17" a="1"/>
  <c r="H38" i="17" s="1"/>
  <c r="G38" i="17" a="1"/>
  <c r="G38" i="17" s="1"/>
  <c r="F38" i="17" a="1"/>
  <c r="F38" i="17" s="1"/>
  <c r="E38" i="17" a="1"/>
  <c r="E38" i="17" s="1"/>
  <c r="D38" i="17" a="1"/>
  <c r="D38" i="17" s="1"/>
  <c r="C38" i="17" a="1"/>
  <c r="C38" i="17" s="1"/>
  <c r="BE37" i="17"/>
  <c r="BA37" i="17"/>
  <c r="AW37" i="17"/>
  <c r="AS37" i="17"/>
  <c r="AO37" i="17"/>
  <c r="AK37" i="17"/>
  <c r="AE37" i="17"/>
  <c r="AD37" i="17"/>
  <c r="H37" i="17" a="1"/>
  <c r="H37" i="17" s="1"/>
  <c r="G37" i="17" a="1"/>
  <c r="G37" i="17" s="1"/>
  <c r="F37" i="17" a="1"/>
  <c r="F37" i="17" s="1"/>
  <c r="E37" i="17" a="1"/>
  <c r="E37" i="17" s="1"/>
  <c r="D37" i="17" a="1"/>
  <c r="D37" i="17" s="1"/>
  <c r="C37" i="17" a="1"/>
  <c r="C37" i="17" s="1"/>
  <c r="BE36" i="17"/>
  <c r="BA36" i="17"/>
  <c r="AW36" i="17"/>
  <c r="AS36" i="17"/>
  <c r="AO36" i="17"/>
  <c r="AK36" i="17"/>
  <c r="AE36" i="17"/>
  <c r="AD36" i="17"/>
  <c r="H36" i="17" a="1"/>
  <c r="H36" i="17" s="1"/>
  <c r="G36" i="17" a="1"/>
  <c r="G36" i="17" s="1"/>
  <c r="F36" i="17" a="1"/>
  <c r="F36" i="17" s="1"/>
  <c r="E36" i="17" a="1"/>
  <c r="E36" i="17" s="1"/>
  <c r="D36" i="17" a="1"/>
  <c r="D36" i="17" s="1"/>
  <c r="C36" i="17" a="1"/>
  <c r="C36" i="17" s="1"/>
  <c r="BE35" i="17"/>
  <c r="BA35" i="17"/>
  <c r="AW35" i="17"/>
  <c r="AS35" i="17"/>
  <c r="AO35" i="17"/>
  <c r="AK35" i="17"/>
  <c r="AE35" i="17"/>
  <c r="BG35" i="17" s="1"/>
  <c r="AD35" i="17"/>
  <c r="H35" i="17" a="1"/>
  <c r="H35" i="17" s="1"/>
  <c r="G35" i="17" a="1"/>
  <c r="G35" i="17" s="1"/>
  <c r="F35" i="17" a="1"/>
  <c r="F35" i="17" s="1"/>
  <c r="E35" i="17" a="1"/>
  <c r="E35" i="17" s="1"/>
  <c r="D35" i="17" a="1"/>
  <c r="D35" i="17" s="1"/>
  <c r="C35" i="17" a="1"/>
  <c r="C35" i="17" s="1"/>
  <c r="BE34" i="17"/>
  <c r="BA34" i="17"/>
  <c r="AW34" i="17"/>
  <c r="AS34" i="17"/>
  <c r="AO34" i="17"/>
  <c r="AK34" i="17"/>
  <c r="AE34" i="17"/>
  <c r="BG34" i="17" s="1"/>
  <c r="AD34" i="17"/>
  <c r="H34" i="17" a="1"/>
  <c r="H34" i="17" s="1"/>
  <c r="G34" i="17" a="1"/>
  <c r="G34" i="17" s="1"/>
  <c r="F34" i="17" a="1"/>
  <c r="F34" i="17" s="1"/>
  <c r="E34" i="17" a="1"/>
  <c r="E34" i="17" s="1"/>
  <c r="D34" i="17" a="1"/>
  <c r="D34" i="17" s="1"/>
  <c r="C34" i="17" a="1"/>
  <c r="C34" i="17" s="1"/>
  <c r="BE33" i="17"/>
  <c r="BA33" i="17"/>
  <c r="AW33" i="17"/>
  <c r="AS33" i="17"/>
  <c r="AO33" i="17"/>
  <c r="AK33" i="17"/>
  <c r="AE33" i="17"/>
  <c r="AD33" i="17"/>
  <c r="H33" i="17" a="1"/>
  <c r="H33" i="17" s="1"/>
  <c r="G33" i="17" a="1"/>
  <c r="G33" i="17" s="1"/>
  <c r="F33" i="17" a="1"/>
  <c r="F33" i="17" s="1"/>
  <c r="E33" i="17" a="1"/>
  <c r="E33" i="17" s="1"/>
  <c r="D33" i="17" a="1"/>
  <c r="D33" i="17" s="1"/>
  <c r="C33" i="17" a="1"/>
  <c r="C33" i="17" s="1"/>
  <c r="BE32" i="17"/>
  <c r="BA32" i="17"/>
  <c r="AW32" i="17"/>
  <c r="AS32" i="17"/>
  <c r="AO32" i="17"/>
  <c r="AK32" i="17"/>
  <c r="AE32" i="17"/>
  <c r="B32" i="17" s="1"/>
  <c r="BM32" i="17" s="1"/>
  <c r="AD32" i="17"/>
  <c r="H32" i="17" a="1"/>
  <c r="H32" i="17" s="1"/>
  <c r="G32" i="17" a="1"/>
  <c r="G32" i="17" s="1"/>
  <c r="F32" i="17" a="1"/>
  <c r="F32" i="17" s="1"/>
  <c r="AV32" i="17" s="1"/>
  <c r="E32" i="17" a="1"/>
  <c r="E32" i="17" s="1"/>
  <c r="D32" i="17" a="1"/>
  <c r="D32" i="17" s="1"/>
  <c r="C32" i="17" a="1"/>
  <c r="C32" i="17" s="1"/>
  <c r="AH31" i="17"/>
  <c r="CQ21" i="17" s="1"/>
  <c r="AE31" i="17"/>
  <c r="CQ16" i="17" s="1"/>
  <c r="BC28" i="17"/>
  <c r="BD25" i="17" s="1"/>
  <c r="AY28" i="17"/>
  <c r="AZ25" i="17" s="1"/>
  <c r="AU28" i="17"/>
  <c r="AV25" i="17" s="1"/>
  <c r="AQ28" i="17"/>
  <c r="AR25" i="17" s="1"/>
  <c r="AM28" i="17"/>
  <c r="AN25" i="17" s="1"/>
  <c r="AI28" i="17"/>
  <c r="AJ25" i="17" s="1"/>
  <c r="AH28" i="17"/>
  <c r="CQ15" i="17" s="1"/>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C27" i="17"/>
  <c r="AB27" i="17"/>
  <c r="AA27" i="17"/>
  <c r="Z27" i="17"/>
  <c r="Y27" i="17"/>
  <c r="X27" i="17"/>
  <c r="W27" i="17"/>
  <c r="V27" i="17"/>
  <c r="U27" i="17"/>
  <c r="T27" i="17"/>
  <c r="S27" i="17"/>
  <c r="R27" i="17"/>
  <c r="Q27" i="17"/>
  <c r="P27" i="17"/>
  <c r="O27" i="17"/>
  <c r="N27" i="17"/>
  <c r="M27" i="17"/>
  <c r="L27" i="17"/>
  <c r="AH25" i="17"/>
  <c r="CQ29" i="17" s="1"/>
  <c r="AH24" i="17"/>
  <c r="CQ27" i="17" s="1"/>
  <c r="L24" i="17"/>
  <c r="CQ23" i="17" s="1"/>
  <c r="BF23" i="17"/>
  <c r="BB23" i="17"/>
  <c r="AY44" i="17" s="1"/>
  <c r="AX23" i="17"/>
  <c r="AU53" i="17" s="1"/>
  <c r="AT23" i="17"/>
  <c r="AQ53" i="17" s="1"/>
  <c r="AP23" i="17"/>
  <c r="AM40" i="17" s="1"/>
  <c r="AL23" i="17"/>
  <c r="AI52" i="17" s="1"/>
  <c r="BH21" i="17"/>
  <c r="BE22" i="17"/>
  <c r="BG27" i="17" s="1"/>
  <c r="BD22" i="17"/>
  <c r="BI27" i="17" s="1"/>
  <c r="BA22" i="17"/>
  <c r="BG26" i="17" s="1"/>
  <c r="AZ22" i="17"/>
  <c r="BI26" i="17" s="1"/>
  <c r="AW22" i="17"/>
  <c r="BG25" i="17" s="1"/>
  <c r="AV22" i="17"/>
  <c r="BI25" i="17" s="1"/>
  <c r="AS22" i="17"/>
  <c r="BG24" i="17" s="1"/>
  <c r="AR22" i="17"/>
  <c r="BI24" i="17" s="1"/>
  <c r="AO22" i="17"/>
  <c r="BG23" i="17" s="1"/>
  <c r="AN22" i="17"/>
  <c r="BI23" i="17" s="1"/>
  <c r="AK22" i="17"/>
  <c r="BG22" i="17" s="1"/>
  <c r="AJ22" i="17"/>
  <c r="BI22" i="17" s="1"/>
  <c r="AH22" i="17"/>
  <c r="CQ46" i="17" s="1"/>
  <c r="AH21" i="17"/>
  <c r="BJ20" i="17"/>
  <c r="BI20" i="17"/>
  <c r="BH20" i="17"/>
  <c r="BG20" i="17"/>
  <c r="BF20" i="17"/>
  <c r="BE20" i="17"/>
  <c r="BJ18" i="17"/>
  <c r="BI18" i="17"/>
  <c r="BH18" i="17"/>
  <c r="BG18" i="17"/>
  <c r="BF18" i="17"/>
  <c r="BE18" i="17"/>
  <c r="AN17" i="17"/>
  <c r="BK16" i="17"/>
  <c r="AN16" i="17"/>
  <c r="AJ16" i="17"/>
  <c r="AO15" i="17"/>
  <c r="CQ14" i="17" s="1"/>
  <c r="AQ14" i="17"/>
  <c r="BK12" i="17"/>
  <c r="C12" i="17"/>
  <c r="AR17" i="17" s="1"/>
  <c r="BM11" i="17"/>
  <c r="BN8" i="17"/>
  <c r="P7" i="17"/>
  <c r="BK2" i="17"/>
  <c r="BJ2" i="17"/>
  <c r="BI2" i="17"/>
  <c r="BH2" i="17"/>
  <c r="BG2" i="17"/>
  <c r="BF2" i="17"/>
  <c r="BE2" i="17"/>
  <c r="BD2" i="17"/>
  <c r="BC2" i="17"/>
  <c r="BB2" i="17"/>
  <c r="BA2" i="17"/>
  <c r="AZ2" i="17"/>
  <c r="AY2" i="17"/>
  <c r="AX2" i="17"/>
  <c r="AW2" i="17"/>
  <c r="AV2" i="17"/>
  <c r="AU2" i="17"/>
  <c r="AT2" i="17"/>
  <c r="AS2" i="17"/>
  <c r="AR2" i="17"/>
  <c r="AQ2" i="17"/>
  <c r="AP2" i="17"/>
  <c r="AO2" i="17"/>
  <c r="AN2" i="17"/>
  <c r="AM2" i="17"/>
  <c r="AL2" i="17"/>
  <c r="AK2" i="17"/>
  <c r="AJ2" i="17"/>
  <c r="AI2" i="17"/>
  <c r="AH2" i="17"/>
  <c r="AG2" i="17"/>
  <c r="AF2" i="17"/>
  <c r="AE2" i="17"/>
  <c r="AD2" i="17"/>
  <c r="AC2" i="17"/>
  <c r="AB2" i="17"/>
  <c r="AA2" i="17"/>
  <c r="Z2" i="17"/>
  <c r="Y2" i="17"/>
  <c r="X2" i="17"/>
  <c r="W2" i="17"/>
  <c r="V2" i="17"/>
  <c r="U2" i="17"/>
  <c r="T2" i="17"/>
  <c r="S2" i="17"/>
  <c r="R2" i="17"/>
  <c r="Q2" i="17"/>
  <c r="P2" i="17"/>
  <c r="O2" i="17"/>
  <c r="N2" i="17"/>
  <c r="M2" i="17"/>
  <c r="L2" i="17"/>
  <c r="K2" i="17"/>
  <c r="J2" i="17"/>
  <c r="I2" i="17"/>
  <c r="H2" i="17"/>
  <c r="G2" i="17"/>
  <c r="F2" i="17"/>
  <c r="E2" i="17"/>
  <c r="D2" i="17"/>
  <c r="C2" i="17"/>
  <c r="B2" i="17"/>
  <c r="BK1" i="17"/>
  <c r="BK68" i="17" s="1"/>
  <c r="BJ1" i="17"/>
  <c r="BI1" i="17"/>
  <c r="BH1" i="17"/>
  <c r="BG1" i="17"/>
  <c r="BF1" i="17"/>
  <c r="BE1" i="17"/>
  <c r="BD1" i="17"/>
  <c r="BC1" i="17"/>
  <c r="BB1" i="17"/>
  <c r="BA1" i="17"/>
  <c r="AZ1" i="17"/>
  <c r="AY1" i="17"/>
  <c r="AX1" i="17"/>
  <c r="AW1" i="17"/>
  <c r="AV1" i="17"/>
  <c r="AU1" i="17"/>
  <c r="AT1" i="17"/>
  <c r="AS1" i="17"/>
  <c r="AR1" i="17"/>
  <c r="AQ1" i="17"/>
  <c r="AP1" i="17"/>
  <c r="AO1" i="17"/>
  <c r="AN1" i="17"/>
  <c r="AM1" i="17"/>
  <c r="AL1" i="17"/>
  <c r="AK1" i="17"/>
  <c r="AJ1" i="17"/>
  <c r="AI1" i="17"/>
  <c r="AH1" i="17"/>
  <c r="AG1" i="17"/>
  <c r="AF1" i="17"/>
  <c r="AE1" i="17"/>
  <c r="AD1" i="17"/>
  <c r="AC1" i="17"/>
  <c r="AB1" i="17"/>
  <c r="AA1" i="17"/>
  <c r="Z1" i="17"/>
  <c r="Y1" i="17"/>
  <c r="X1" i="17"/>
  <c r="W1" i="17"/>
  <c r="V1" i="17"/>
  <c r="U1" i="17"/>
  <c r="T1" i="17"/>
  <c r="S1" i="17"/>
  <c r="R1" i="17"/>
  <c r="Q1" i="17"/>
  <c r="P1" i="17"/>
  <c r="O1" i="17"/>
  <c r="N1" i="17"/>
  <c r="M1" i="17"/>
  <c r="L1" i="17"/>
  <c r="K1" i="17"/>
  <c r="J1" i="17"/>
  <c r="I1" i="17"/>
  <c r="H1" i="17"/>
  <c r="G1" i="17"/>
  <c r="F1" i="17"/>
  <c r="E1" i="17"/>
  <c r="D1" i="17"/>
  <c r="C1" i="17"/>
  <c r="B1" i="17"/>
  <c r="A1" i="17"/>
  <c r="CQ186" i="8" a="1"/>
  <c r="CQ186" i="8" s="1"/>
  <c r="AR17" i="8"/>
  <c r="CQ182" i="8"/>
  <c r="CQ181" i="8"/>
  <c r="CQ180" i="8"/>
  <c r="CQ179" i="8"/>
  <c r="CQ178" i="8"/>
  <c r="CQ177" i="8"/>
  <c r="CQ176" i="8"/>
  <c r="CQ175" i="8"/>
  <c r="CQ174" i="8"/>
  <c r="CQ173" i="8"/>
  <c r="CQ172" i="8"/>
  <c r="CQ171" i="8"/>
  <c r="CQ170" i="8"/>
  <c r="CQ169" i="8"/>
  <c r="CQ168" i="8"/>
  <c r="CQ167" i="8"/>
  <c r="CQ166" i="8"/>
  <c r="CQ165" i="8"/>
  <c r="CQ164" i="8"/>
  <c r="CQ163" i="8"/>
  <c r="CQ162" i="8"/>
  <c r="CQ161" i="8"/>
  <c r="CQ160" i="8"/>
  <c r="CQ159" i="8"/>
  <c r="CQ158" i="8"/>
  <c r="CQ157" i="8"/>
  <c r="CQ156" i="8"/>
  <c r="CU243" i="8"/>
  <c r="CT243" i="8"/>
  <c r="CS243" i="8"/>
  <c r="CR243" i="8"/>
  <c r="CQ243" i="8"/>
  <c r="CQ233" i="8"/>
  <c r="CQ231" i="8"/>
  <c r="CR214" i="8"/>
  <c r="CS120" i="8" a="1"/>
  <c r="CS120" i="8" s="1"/>
  <c r="CS119" i="8" a="1"/>
  <c r="CS119" i="8" s="1"/>
  <c r="CS118" i="8" a="1"/>
  <c r="CS118" i="8" s="1"/>
  <c r="CS105" i="8" a="1"/>
  <c r="CS105" i="8" s="1"/>
  <c r="CS103" i="8" a="1"/>
  <c r="CS103" i="8" s="1"/>
  <c r="CS100" i="8" a="1"/>
  <c r="CS100" i="8" s="1"/>
  <c r="CS98" i="8" a="1"/>
  <c r="CS98" i="8" s="1"/>
  <c r="C32" i="8" a="1"/>
  <c r="C32" i="8" s="1"/>
  <c r="AB27" i="8"/>
  <c r="AA27" i="8"/>
  <c r="Y27" i="8"/>
  <c r="X27" i="8"/>
  <c r="V27" i="8"/>
  <c r="U27" i="8"/>
  <c r="S27" i="8"/>
  <c r="R27" i="8"/>
  <c r="P27" i="8"/>
  <c r="O27" i="8"/>
  <c r="M27" i="8"/>
  <c r="L24" i="8"/>
  <c r="BJ20" i="8"/>
  <c r="BI20" i="8"/>
  <c r="BH20" i="8"/>
  <c r="BG20" i="8"/>
  <c r="BF20" i="8"/>
  <c r="BE20" i="8"/>
  <c r="BJ18" i="8"/>
  <c r="BI18" i="8"/>
  <c r="BH18" i="8"/>
  <c r="BG18" i="8"/>
  <c r="BF18" i="8"/>
  <c r="BE18" i="8"/>
  <c r="BK16" i="8"/>
  <c r="AO15" i="8"/>
  <c r="AJ16" i="8"/>
  <c r="AN16" i="8"/>
  <c r="AN17" i="8"/>
  <c r="AH2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82" i="8"/>
  <c r="AD83" i="8"/>
  <c r="AD84" i="8"/>
  <c r="AD85" i="8"/>
  <c r="AD86" i="8"/>
  <c r="BK41" i="17" a="1"/>
  <c r="BK57" i="17" a="1"/>
  <c r="BK32" i="17" a="1"/>
  <c r="BK49" i="17" a="1"/>
  <c r="BK35" i="17" a="1"/>
  <c r="BK37" i="17" a="1"/>
  <c r="C14" i="8"/>
  <c r="BK54" i="17" a="1"/>
  <c r="X67" i="17"/>
  <c r="BK36" i="17" a="1"/>
  <c r="BK34" i="17" a="1"/>
  <c r="BK39" i="17" a="1"/>
  <c r="BK48" i="17" a="1"/>
  <c r="C14" i="17"/>
  <c r="BK47" i="17" a="1"/>
  <c r="BK43" i="17" a="1"/>
  <c r="BK60" i="17" a="1"/>
  <c r="BK40" i="17" a="1"/>
  <c r="CR186" i="8"/>
  <c r="EO11" i="17"/>
  <c r="BK61" i="17" a="1"/>
  <c r="BK33" i="17" a="1"/>
  <c r="BK53" i="17" a="1"/>
  <c r="EA12" i="17"/>
  <c r="DB14" i="17"/>
  <c r="BK56" i="17" a="1"/>
  <c r="BK50" i="17" a="1"/>
  <c r="BK52" i="17" a="1"/>
  <c r="BK46" i="17" a="1"/>
  <c r="BK58" i="17" a="1"/>
  <c r="BK59" i="17" a="1"/>
  <c r="BK45" i="17" a="1"/>
  <c r="EO8" i="17"/>
  <c r="BK51" i="17" a="1"/>
  <c r="BK44" i="17" a="1"/>
  <c r="DB15" i="17"/>
  <c r="BK38" i="17" a="1"/>
  <c r="BK42" i="17" a="1"/>
  <c r="BK55" i="17" a="1"/>
  <c r="CH7" i="17" l="1"/>
  <c r="CG8" i="17" s="1"/>
  <c r="CS94" i="17" a="1"/>
  <c r="CS94" i="17" s="1"/>
  <c r="CS95" i="17" a="1"/>
  <c r="CS95" i="17" s="1"/>
  <c r="CS106" i="17" a="1"/>
  <c r="CS106" i="17" s="1"/>
  <c r="CS96" i="17" a="1"/>
  <c r="CS96" i="17" s="1"/>
  <c r="CS108" i="17" a="1"/>
  <c r="CS108" i="17" s="1"/>
  <c r="CS97" i="17" a="1"/>
  <c r="CS97" i="17" s="1"/>
  <c r="CS101" i="17" a="1"/>
  <c r="CS101" i="17" s="1"/>
  <c r="CS114" i="17" a="1"/>
  <c r="CS114" i="17" s="1"/>
  <c r="CS102" i="17" a="1"/>
  <c r="CS102" i="17" s="1"/>
  <c r="CS92" i="17" a="1"/>
  <c r="CS92" i="17" s="1"/>
  <c r="CS93" i="17" a="1"/>
  <c r="CS93" i="17" s="1"/>
  <c r="CS107" i="17" a="1"/>
  <c r="CS107" i="17" s="1"/>
  <c r="CS104" i="17" a="1"/>
  <c r="CS104" i="17" s="1"/>
  <c r="CS109" i="17" a="1"/>
  <c r="CS109" i="17" s="1"/>
  <c r="CS113" i="17" a="1"/>
  <c r="CS113" i="17" s="1"/>
  <c r="CS99" i="17" a="1"/>
  <c r="CS99" i="17" s="1"/>
  <c r="CS110" i="17" a="1"/>
  <c r="CS110" i="17" s="1"/>
  <c r="CS112" i="17" a="1"/>
  <c r="CS112" i="17" s="1"/>
  <c r="CS111" i="17" a="1"/>
  <c r="CS111" i="17" s="1"/>
  <c r="AR44" i="17"/>
  <c r="AR52" i="17"/>
  <c r="AR50" i="17"/>
  <c r="AJ57" i="17"/>
  <c r="AR58" i="17"/>
  <c r="AV52" i="17"/>
  <c r="AN33" i="17"/>
  <c r="AN49" i="17"/>
  <c r="AR49" i="17"/>
  <c r="AV44" i="17"/>
  <c r="AV34" i="17"/>
  <c r="AV42" i="17"/>
  <c r="AN57" i="17"/>
  <c r="AR33" i="17"/>
  <c r="AV33" i="17"/>
  <c r="AV49" i="17"/>
  <c r="CS135" i="17" a="1"/>
  <c r="CS135" i="17" s="1"/>
  <c r="CS138" i="17" a="1"/>
  <c r="CS138" i="17" s="1"/>
  <c r="CS117" i="17" a="1"/>
  <c r="CS117" i="17" s="1"/>
  <c r="CS126" i="17" a="1"/>
  <c r="CS126" i="17" s="1"/>
  <c r="CS127" i="17" a="1"/>
  <c r="CS127" i="17" s="1"/>
  <c r="CS128" i="17" a="1"/>
  <c r="CS128" i="17" s="1"/>
  <c r="CS121" i="17" a="1"/>
  <c r="CS121" i="17" s="1"/>
  <c r="CS137" i="17" a="1"/>
  <c r="CS137" i="17" s="1"/>
  <c r="CS122" i="17" a="1"/>
  <c r="CS122" i="17" s="1"/>
  <c r="CS124" i="17" a="1"/>
  <c r="CS124" i="17" s="1"/>
  <c r="CS136" i="17" a="1"/>
  <c r="CS136" i="17" s="1"/>
  <c r="CS129" i="17" a="1"/>
  <c r="CS129" i="17" s="1"/>
  <c r="CS130" i="17" a="1"/>
  <c r="CS130" i="17" s="1"/>
  <c r="CS116" i="17" a="1"/>
  <c r="CS116" i="17" s="1"/>
  <c r="CS132" i="17" a="1"/>
  <c r="CS132" i="17" s="1"/>
  <c r="CS134" i="17" a="1"/>
  <c r="CS134" i="17" s="1"/>
  <c r="CS125" i="17" a="1"/>
  <c r="CS125" i="17" s="1"/>
  <c r="CS115" i="17" a="1"/>
  <c r="CS115" i="17" s="1"/>
  <c r="CS123" i="17" a="1"/>
  <c r="CS123" i="17" s="1"/>
  <c r="CS131" i="17" a="1"/>
  <c r="CS131" i="17" s="1"/>
  <c r="CS133" i="17" a="1"/>
  <c r="CS133" i="17" s="1"/>
  <c r="AV45" i="17"/>
  <c r="AN52" i="17"/>
  <c r="AJ34" i="17"/>
  <c r="BG32" i="17"/>
  <c r="AN34" i="17"/>
  <c r="AJ33" i="17"/>
  <c r="AQ38" i="17"/>
  <c r="AV59" i="17"/>
  <c r="AN48" i="17"/>
  <c r="AJ56" i="17"/>
  <c r="BG54" i="17"/>
  <c r="AJ46" i="17"/>
  <c r="AJ54" i="17"/>
  <c r="BD36" i="17"/>
  <c r="AN46" i="17"/>
  <c r="AN54" i="17"/>
  <c r="AR46" i="17"/>
  <c r="AR54" i="17"/>
  <c r="AV55" i="17"/>
  <c r="AJ48" i="17"/>
  <c r="AJ47" i="17"/>
  <c r="AN56" i="17"/>
  <c r="AV40" i="17"/>
  <c r="AN47" i="17"/>
  <c r="AR47" i="17"/>
  <c r="AJ37" i="17"/>
  <c r="AR55" i="17"/>
  <c r="AJ36" i="17"/>
  <c r="AN45" i="17"/>
  <c r="AV46" i="17"/>
  <c r="AN53" i="17"/>
  <c r="AV54" i="17"/>
  <c r="AR48" i="17"/>
  <c r="AV48" i="17"/>
  <c r="AN55" i="17"/>
  <c r="B35" i="17"/>
  <c r="BM35" i="17" s="1"/>
  <c r="AR45" i="17"/>
  <c r="AR53" i="17"/>
  <c r="AT53" i="17" s="1"/>
  <c r="BD41" i="17"/>
  <c r="AZ35" i="17"/>
  <c r="AY35" i="17"/>
  <c r="BD49" i="17"/>
  <c r="BD40" i="17"/>
  <c r="GE3" i="17"/>
  <c r="AZ34" i="17"/>
  <c r="AJ51" i="17"/>
  <c r="AM36" i="17"/>
  <c r="AM37" i="17"/>
  <c r="AN51" i="17"/>
  <c r="B59" i="17"/>
  <c r="BM59" i="17" s="1"/>
  <c r="AV43" i="17"/>
  <c r="AJ50" i="17"/>
  <c r="AR51" i="17"/>
  <c r="BD52" i="17"/>
  <c r="AZ51" i="17"/>
  <c r="BD57" i="17"/>
  <c r="BD39" i="17"/>
  <c r="BD47" i="17"/>
  <c r="AZ56" i="17"/>
  <c r="BG60" i="17"/>
  <c r="AZ54" i="17"/>
  <c r="AZ44" i="17"/>
  <c r="BB44" i="17" s="1"/>
  <c r="AU38" i="17"/>
  <c r="BG48" i="17"/>
  <c r="AV51" i="17"/>
  <c r="B38" i="17"/>
  <c r="BM38" i="17" s="1"/>
  <c r="BG38" i="17"/>
  <c r="B37" i="17"/>
  <c r="BM37" i="17" s="1"/>
  <c r="BG37" i="17"/>
  <c r="AJ59" i="17"/>
  <c r="AJ35" i="17"/>
  <c r="AR60" i="17"/>
  <c r="AN35" i="17"/>
  <c r="AN36" i="17"/>
  <c r="AY38" i="17"/>
  <c r="AM43" i="17"/>
  <c r="AI45" i="17"/>
  <c r="AI53" i="17"/>
  <c r="AI32" i="17"/>
  <c r="AV35" i="17"/>
  <c r="AQ39" i="17"/>
  <c r="AI47" i="17"/>
  <c r="AM52" i="17"/>
  <c r="AP52" i="17" s="1"/>
  <c r="AI54" i="17"/>
  <c r="AI57" i="17"/>
  <c r="AL57" i="17" s="1"/>
  <c r="AJ38" i="17"/>
  <c r="AU40" i="17"/>
  <c r="AX40" i="17" s="1"/>
  <c r="AM45" i="17"/>
  <c r="AI48" i="17"/>
  <c r="AI55" i="17"/>
  <c r="AI58" i="17"/>
  <c r="AZ36" i="17"/>
  <c r="AN38" i="17"/>
  <c r="AY41" i="17"/>
  <c r="AM54" i="17"/>
  <c r="AM57" i="17"/>
  <c r="AI34" i="17"/>
  <c r="AR38" i="17"/>
  <c r="AQ49" i="17"/>
  <c r="AQ50" i="17"/>
  <c r="AT50" i="17" s="1"/>
  <c r="AU51" i="17"/>
  <c r="AX51" i="17" s="1"/>
  <c r="AM58" i="17"/>
  <c r="AV37" i="17"/>
  <c r="AY43" i="17"/>
  <c r="AQ55" i="17"/>
  <c r="AU33" i="17"/>
  <c r="AX33" i="17" s="1"/>
  <c r="AJ40" i="17"/>
  <c r="AJ43" i="17"/>
  <c r="AQ58" i="17"/>
  <c r="AI36" i="17"/>
  <c r="AL36" i="17" s="1"/>
  <c r="AJ42" i="17"/>
  <c r="AN43" i="17"/>
  <c r="AY45" i="17"/>
  <c r="AY49" i="17"/>
  <c r="BG53" i="17"/>
  <c r="AZ57" i="17"/>
  <c r="AY61" i="17"/>
  <c r="AI39" i="17"/>
  <c r="AJ39" i="17"/>
  <c r="AI43" i="17"/>
  <c r="AL43" i="17" s="1"/>
  <c r="AN59" i="17"/>
  <c r="AN40" i="17"/>
  <c r="AP40" i="17" s="1"/>
  <c r="AM41" i="17"/>
  <c r="AR59" i="17"/>
  <c r="AV60" i="17"/>
  <c r="AI44" i="17"/>
  <c r="AR36" i="17"/>
  <c r="AM32" i="17"/>
  <c r="AN37" i="17"/>
  <c r="AQ44" i="17"/>
  <c r="AT44" i="17" s="1"/>
  <c r="AR37" i="17"/>
  <c r="AQ32" i="17"/>
  <c r="AV38" i="17"/>
  <c r="AU45" i="17"/>
  <c r="AX45" i="17" s="1"/>
  <c r="AM60" i="17"/>
  <c r="B42" i="17"/>
  <c r="BM42" i="17" s="1"/>
  <c r="AY46" i="17"/>
  <c r="AU34" i="17"/>
  <c r="AV39" i="17"/>
  <c r="AN42" i="17"/>
  <c r="AR43" i="17"/>
  <c r="AJ45" i="17"/>
  <c r="AJ52" i="17"/>
  <c r="AL52" i="17" s="1"/>
  <c r="AJ53" i="17"/>
  <c r="AI50" i="17"/>
  <c r="AV53" i="17"/>
  <c r="AX53" i="17" s="1"/>
  <c r="AQ54" i="17"/>
  <c r="AT54" i="17" s="1"/>
  <c r="AJ58" i="17"/>
  <c r="AU61" i="17"/>
  <c r="BG44" i="17"/>
  <c r="AM34" i="17"/>
  <c r="AP34" i="17" s="1"/>
  <c r="AR40" i="17"/>
  <c r="AI41" i="17"/>
  <c r="AU43" i="17"/>
  <c r="BD46" i="17"/>
  <c r="BG46" i="17"/>
  <c r="AM47" i="17"/>
  <c r="AJ49" i="17"/>
  <c r="AZ49" i="17"/>
  <c r="AQ52" i="17"/>
  <c r="AT52" i="17" s="1"/>
  <c r="AJ60" i="17"/>
  <c r="AI46" i="17"/>
  <c r="AY47" i="17"/>
  <c r="B50" i="17"/>
  <c r="BM50" i="17" s="1"/>
  <c r="AU50" i="17"/>
  <c r="AN61" i="17"/>
  <c r="AM53" i="17"/>
  <c r="AU55" i="17"/>
  <c r="AI56" i="17"/>
  <c r="AR61" i="17"/>
  <c r="AU32" i="17"/>
  <c r="AX32" i="17" s="1"/>
  <c r="BD34" i="17"/>
  <c r="AM35" i="17"/>
  <c r="AQ37" i="17"/>
  <c r="B39" i="17"/>
  <c r="BM39" i="17" s="1"/>
  <c r="AI40" i="17"/>
  <c r="AJ41" i="17"/>
  <c r="BG45" i="17"/>
  <c r="AM46" i="17"/>
  <c r="AV47" i="17"/>
  <c r="AN50" i="17"/>
  <c r="AY50" i="17"/>
  <c r="AM51" i="17"/>
  <c r="AN58" i="17"/>
  <c r="AM59" i="17"/>
  <c r="AV61" i="17"/>
  <c r="AM48" i="17"/>
  <c r="AN41" i="17"/>
  <c r="AM42" i="17"/>
  <c r="AZ45" i="17"/>
  <c r="AZ47" i="17"/>
  <c r="AJ55" i="17"/>
  <c r="AI33" i="17"/>
  <c r="B41" i="17"/>
  <c r="BM41" i="17" s="1"/>
  <c r="AI42" i="17"/>
  <c r="AN39" i="17"/>
  <c r="AY39" i="17"/>
  <c r="AR41" i="17"/>
  <c r="AJ44" i="17"/>
  <c r="AU48" i="17"/>
  <c r="AI49" i="17"/>
  <c r="AM56" i="17"/>
  <c r="AV58" i="17"/>
  <c r="BG58" i="17"/>
  <c r="AI35" i="17"/>
  <c r="AU37" i="17"/>
  <c r="BD35" i="17"/>
  <c r="AQ33" i="17"/>
  <c r="AT33" i="17" s="1"/>
  <c r="AI38" i="17"/>
  <c r="AV41" i="17"/>
  <c r="AN44" i="17"/>
  <c r="AQ46" i="17"/>
  <c r="AV50" i="17"/>
  <c r="AZ58" i="17"/>
  <c r="BK33" i="17"/>
  <c r="BK51" i="17"/>
  <c r="BK39" i="17"/>
  <c r="BK61" i="17"/>
  <c r="BK50" i="17"/>
  <c r="BK56" i="17"/>
  <c r="BK55" i="17"/>
  <c r="BK34" i="17"/>
  <c r="BK32" i="17"/>
  <c r="BK54" i="17"/>
  <c r="BK59" i="17"/>
  <c r="BK48" i="17"/>
  <c r="BK53" i="17"/>
  <c r="BK36" i="17"/>
  <c r="BK44" i="17"/>
  <c r="BK43" i="17"/>
  <c r="BK38" i="17"/>
  <c r="BK49" i="17"/>
  <c r="BK42" i="17"/>
  <c r="BK37" i="17"/>
  <c r="BK58" i="17"/>
  <c r="BK41" i="17"/>
  <c r="BK52" i="17"/>
  <c r="BK46" i="17"/>
  <c r="BK60" i="17"/>
  <c r="BK35" i="17"/>
  <c r="BK40" i="17"/>
  <c r="BK57" i="17"/>
  <c r="BK45" i="17"/>
  <c r="BK47" i="17"/>
  <c r="AZ37" i="17"/>
  <c r="BD37" i="17"/>
  <c r="AZ48" i="17"/>
  <c r="BD48" i="17"/>
  <c r="BD53" i="17"/>
  <c r="AZ53" i="17"/>
  <c r="BD43" i="17"/>
  <c r="AZ43" i="17"/>
  <c r="AN32" i="17"/>
  <c r="D63" i="17"/>
  <c r="AZ42" i="17"/>
  <c r="BD42" i="17"/>
  <c r="AZ59" i="17"/>
  <c r="BD59" i="17"/>
  <c r="BD61" i="17"/>
  <c r="AZ61" i="17"/>
  <c r="AZ32" i="17"/>
  <c r="BD32" i="17"/>
  <c r="G63" i="17"/>
  <c r="B51" i="17"/>
  <c r="BM51" i="17" s="1"/>
  <c r="B55" i="17"/>
  <c r="BM55" i="17" s="1"/>
  <c r="BG55" i="17"/>
  <c r="BG52" i="17"/>
  <c r="BG57" i="17"/>
  <c r="B57" i="17"/>
  <c r="BM57" i="17" s="1"/>
  <c r="BG47" i="17"/>
  <c r="C63" i="17"/>
  <c r="AJ32" i="17"/>
  <c r="BD38" i="17"/>
  <c r="AZ38" i="17"/>
  <c r="BD50" i="17"/>
  <c r="AZ50" i="17"/>
  <c r="BK21" i="17"/>
  <c r="BK20" i="17"/>
  <c r="BD55" i="17"/>
  <c r="AZ55" i="17"/>
  <c r="B33" i="17"/>
  <c r="BG33" i="17"/>
  <c r="B34" i="17"/>
  <c r="BG36" i="17"/>
  <c r="B36" i="17"/>
  <c r="BM36" i="17" s="1"/>
  <c r="BG40" i="17"/>
  <c r="B40" i="17"/>
  <c r="BM40" i="17" s="1"/>
  <c r="BD60" i="17"/>
  <c r="BE60" i="17" s="1"/>
  <c r="AZ60" i="17"/>
  <c r="BG56" i="17"/>
  <c r="B56" i="17"/>
  <c r="BM56" i="17" s="1"/>
  <c r="BD58" i="17"/>
  <c r="AR32" i="17"/>
  <c r="E63" i="17"/>
  <c r="BK4" i="17" a="1"/>
  <c r="BK4" i="17" s="1"/>
  <c r="BI5" i="17"/>
  <c r="BD51" i="17"/>
  <c r="AR56" i="17"/>
  <c r="F63" i="17"/>
  <c r="AU47" i="17"/>
  <c r="AU46" i="17"/>
  <c r="AU57" i="17"/>
  <c r="AU35" i="17"/>
  <c r="AU52" i="17"/>
  <c r="AU41" i="17"/>
  <c r="AU58" i="17"/>
  <c r="AU36" i="17"/>
  <c r="AU54" i="17"/>
  <c r="AU49" i="17"/>
  <c r="AX49" i="17" s="1"/>
  <c r="AU44" i="17"/>
  <c r="AX44" i="17" s="1"/>
  <c r="AU39" i="17"/>
  <c r="BC32" i="17"/>
  <c r="BD33" i="17"/>
  <c r="AZ33" i="17"/>
  <c r="AY40" i="17"/>
  <c r="BD45" i="17"/>
  <c r="AQ48" i="17"/>
  <c r="AZ52" i="17"/>
  <c r="AY52" i="17"/>
  <c r="BB52" i="17" s="1"/>
  <c r="AU56" i="17"/>
  <c r="AU60" i="17"/>
  <c r="BD54" i="17"/>
  <c r="BG49" i="17"/>
  <c r="AQ41" i="17"/>
  <c r="AY60" i="17"/>
  <c r="AY51" i="17"/>
  <c r="AY53" i="17"/>
  <c r="AY42" i="17"/>
  <c r="AY59" i="17"/>
  <c r="AY37" i="17"/>
  <c r="AY54" i="17"/>
  <c r="AY48" i="17"/>
  <c r="AY32" i="17"/>
  <c r="AY56" i="17"/>
  <c r="AY33" i="17"/>
  <c r="AY36" i="17"/>
  <c r="AY34" i="17"/>
  <c r="AZ40" i="17"/>
  <c r="AY55" i="17"/>
  <c r="AV56" i="17"/>
  <c r="AY58" i="17"/>
  <c r="AU59" i="17"/>
  <c r="AZ39" i="17"/>
  <c r="AZ46" i="17"/>
  <c r="AQ59" i="17"/>
  <c r="AQ34" i="17"/>
  <c r="AQ57" i="17"/>
  <c r="AQ45" i="17"/>
  <c r="AQ60" i="17"/>
  <c r="AQ56" i="17"/>
  <c r="AQ51" i="17"/>
  <c r="AQ40" i="17"/>
  <c r="AQ35" i="17"/>
  <c r="AQ42" i="17"/>
  <c r="AQ61" i="17"/>
  <c r="AQ47" i="17"/>
  <c r="AT47" i="17" s="1"/>
  <c r="AR35" i="17"/>
  <c r="AQ36" i="17"/>
  <c r="AZ41" i="17"/>
  <c r="AR42" i="17"/>
  <c r="AU42" i="17"/>
  <c r="AQ43" i="17"/>
  <c r="AV57" i="17"/>
  <c r="AY57" i="17"/>
  <c r="AV36" i="17"/>
  <c r="AR39" i="17"/>
  <c r="BD56" i="17"/>
  <c r="BK18" i="17"/>
  <c r="BG43" i="17"/>
  <c r="BD44" i="17"/>
  <c r="AR57" i="17"/>
  <c r="AD75" i="17"/>
  <c r="AD76" i="17" s="1"/>
  <c r="AO68" i="17" s="1"/>
  <c r="AM39" i="17"/>
  <c r="AM44" i="17"/>
  <c r="AM50" i="17"/>
  <c r="BG61" i="17"/>
  <c r="B61" i="17"/>
  <c r="BM61" i="17" s="1"/>
  <c r="AI60" i="17"/>
  <c r="AI51" i="17"/>
  <c r="AJ61" i="17"/>
  <c r="AM33" i="17"/>
  <c r="AI37" i="17"/>
  <c r="AM49" i="17"/>
  <c r="AI59" i="17"/>
  <c r="AN60" i="17"/>
  <c r="AI61" i="17"/>
  <c r="AM61" i="17"/>
  <c r="AM55" i="17"/>
  <c r="AP55" i="17" s="1"/>
  <c r="AR34" i="17"/>
  <c r="AM38" i="17"/>
  <c r="BJ62" i="17"/>
  <c r="S85" i="17"/>
  <c r="BK18" i="8"/>
  <c r="BK21" i="8"/>
  <c r="BK20" i="8"/>
  <c r="AT49" i="17" l="1"/>
  <c r="AX41" i="17"/>
  <c r="AX52" i="17"/>
  <c r="AL56" i="17"/>
  <c r="AT58" i="17"/>
  <c r="AX42" i="17"/>
  <c r="AL38" i="17"/>
  <c r="AL33" i="17"/>
  <c r="AP49" i="17"/>
  <c r="AL34" i="17"/>
  <c r="AP57" i="17"/>
  <c r="AP33" i="17"/>
  <c r="AT45" i="17"/>
  <c r="AX34" i="17"/>
  <c r="AX55" i="17"/>
  <c r="BB35" i="17"/>
  <c r="AP48" i="17"/>
  <c r="AL35" i="17"/>
  <c r="AP47" i="17"/>
  <c r="AT38" i="17"/>
  <c r="AP50" i="17"/>
  <c r="AL46" i="17"/>
  <c r="AP37" i="17"/>
  <c r="AP45" i="17"/>
  <c r="BB48" i="17"/>
  <c r="AX37" i="17"/>
  <c r="BI33" i="17"/>
  <c r="AP44" i="17"/>
  <c r="AX59" i="17"/>
  <c r="BB51" i="17"/>
  <c r="AL42" i="17"/>
  <c r="AP54" i="17"/>
  <c r="AX38" i="17"/>
  <c r="AP36" i="17"/>
  <c r="AP56" i="17"/>
  <c r="AT55" i="17"/>
  <c r="AL48" i="17"/>
  <c r="AT32" i="17"/>
  <c r="AL49" i="17"/>
  <c r="AP59" i="17"/>
  <c r="AX54" i="17"/>
  <c r="AX48" i="17"/>
  <c r="BI54" i="17"/>
  <c r="AT37" i="17"/>
  <c r="AL54" i="17"/>
  <c r="AT46" i="17"/>
  <c r="AT56" i="17"/>
  <c r="BB56" i="17"/>
  <c r="AP46" i="17"/>
  <c r="AL47" i="17"/>
  <c r="BB34" i="17"/>
  <c r="AX58" i="17"/>
  <c r="AP53" i="17"/>
  <c r="AT60" i="17"/>
  <c r="AT39" i="17"/>
  <c r="AX56" i="17"/>
  <c r="AT51" i="17"/>
  <c r="BB57" i="17"/>
  <c r="BB32" i="17"/>
  <c r="BB61" i="17"/>
  <c r="BI49" i="17"/>
  <c r="AL45" i="17"/>
  <c r="BB54" i="17"/>
  <c r="BI44" i="17"/>
  <c r="AP58" i="17"/>
  <c r="BI37" i="17"/>
  <c r="BI41" i="17"/>
  <c r="AP51" i="17"/>
  <c r="AP60" i="17"/>
  <c r="AP38" i="17"/>
  <c r="BI51" i="17"/>
  <c r="AL41" i="17"/>
  <c r="BI34" i="17"/>
  <c r="BI47" i="17"/>
  <c r="AL39" i="17"/>
  <c r="BI52" i="17"/>
  <c r="BB49" i="17"/>
  <c r="AL50" i="17"/>
  <c r="BI40" i="17"/>
  <c r="BI56" i="17"/>
  <c r="AX43" i="17"/>
  <c r="AP39" i="17"/>
  <c r="AT36" i="17"/>
  <c r="AX35" i="17"/>
  <c r="BB41" i="17"/>
  <c r="BB37" i="17"/>
  <c r="AT59" i="17"/>
  <c r="BI50" i="17"/>
  <c r="AP43" i="17"/>
  <c r="BI46" i="17"/>
  <c r="BB39" i="17"/>
  <c r="AL44" i="17"/>
  <c r="BB38" i="17"/>
  <c r="BI35" i="17"/>
  <c r="AL55" i="17"/>
  <c r="AP42" i="17"/>
  <c r="AX61" i="17"/>
  <c r="AP41" i="17"/>
  <c r="AL58" i="17"/>
  <c r="AL53" i="17"/>
  <c r="BI36" i="17"/>
  <c r="AT40" i="17"/>
  <c r="BB36" i="17"/>
  <c r="BM33" i="17"/>
  <c r="AP35" i="17"/>
  <c r="AT41" i="17"/>
  <c r="AX39" i="17"/>
  <c r="AX50" i="17"/>
  <c r="AT61" i="17"/>
  <c r="BM34" i="17"/>
  <c r="BN7" i="17" s="1"/>
  <c r="BB45" i="17"/>
  <c r="AL40" i="17"/>
  <c r="BB33" i="17"/>
  <c r="AX60" i="17"/>
  <c r="BI58" i="17"/>
  <c r="BI53" i="17"/>
  <c r="AP61" i="17"/>
  <c r="AX57" i="17"/>
  <c r="BI45" i="17"/>
  <c r="AX47" i="17"/>
  <c r="BI59" i="17"/>
  <c r="BI42" i="17"/>
  <c r="BI48" i="17"/>
  <c r="BB50" i="17"/>
  <c r="BB53" i="17"/>
  <c r="BI60" i="17"/>
  <c r="BI55" i="17"/>
  <c r="BB58" i="17"/>
  <c r="BI61" i="17"/>
  <c r="BF32" i="17"/>
  <c r="BB47" i="17"/>
  <c r="BB59" i="17"/>
  <c r="BI38" i="17"/>
  <c r="BI57" i="17"/>
  <c r="AV63" i="17"/>
  <c r="BI43" i="17"/>
  <c r="AO93" i="17"/>
  <c r="AO94" i="17" s="1"/>
  <c r="BD63" i="17"/>
  <c r="AN63" i="17"/>
  <c r="AP32" i="17"/>
  <c r="AT48" i="17"/>
  <c r="AZ63" i="17"/>
  <c r="AL51" i="17"/>
  <c r="BB46" i="17"/>
  <c r="AL61" i="17"/>
  <c r="BB55" i="17"/>
  <c r="BB42" i="17"/>
  <c r="AI25" i="17"/>
  <c r="M63" i="17"/>
  <c r="C62" i="17"/>
  <c r="BK62" i="17" a="1"/>
  <c r="BK62" i="17" s="1"/>
  <c r="BK63" i="17" a="1"/>
  <c r="BK63" i="17" s="1"/>
  <c r="BJ69" i="17" a="1"/>
  <c r="BJ69" i="17" s="1"/>
  <c r="AL59" i="17"/>
  <c r="AX46" i="17"/>
  <c r="BB43" i="17"/>
  <c r="BI39" i="17"/>
  <c r="AT43" i="17"/>
  <c r="AT57" i="17"/>
  <c r="G62" i="17"/>
  <c r="Y63" i="17"/>
  <c r="H62" i="17"/>
  <c r="H63" i="17" s="1"/>
  <c r="AY25" i="17"/>
  <c r="AM25" i="17"/>
  <c r="P63" i="17"/>
  <c r="D62" i="17"/>
  <c r="AT42" i="17"/>
  <c r="AT34" i="17"/>
  <c r="BB60" i="17"/>
  <c r="AX36" i="17"/>
  <c r="AJ63" i="17"/>
  <c r="BI32" i="17"/>
  <c r="AL32" i="17"/>
  <c r="AT35" i="17"/>
  <c r="S63" i="17"/>
  <c r="AQ25" i="17"/>
  <c r="E62" i="17"/>
  <c r="BB40" i="17"/>
  <c r="AR63" i="17"/>
  <c r="AL60" i="17"/>
  <c r="AL37" i="17"/>
  <c r="BH32" i="17"/>
  <c r="V63" i="17"/>
  <c r="AU25" i="17"/>
  <c r="F62" i="17"/>
  <c r="BN6" i="17" l="1"/>
  <c r="BN5" i="17"/>
  <c r="AX63" i="17"/>
  <c r="BB63" i="17"/>
  <c r="AB63" i="17"/>
  <c r="BC25" i="17"/>
  <c r="BC61" i="17"/>
  <c r="BC55" i="17"/>
  <c r="BC54" i="17"/>
  <c r="BC49" i="17"/>
  <c r="BC43" i="17"/>
  <c r="BC38" i="17"/>
  <c r="BC33" i="17"/>
  <c r="BC50" i="17"/>
  <c r="BC44" i="17"/>
  <c r="BC35" i="17"/>
  <c r="BC53" i="17"/>
  <c r="BC46" i="17"/>
  <c r="BC51" i="17"/>
  <c r="BC39" i="17"/>
  <c r="BC45" i="17"/>
  <c r="BC37" i="17"/>
  <c r="BC56" i="17"/>
  <c r="BC47" i="17"/>
  <c r="BC36" i="17"/>
  <c r="BC52" i="17"/>
  <c r="BC57" i="17"/>
  <c r="BC41" i="17"/>
  <c r="BC58" i="17"/>
  <c r="BC34" i="17"/>
  <c r="BC60" i="17"/>
  <c r="BC59" i="17"/>
  <c r="BC48" i="17"/>
  <c r="BC40" i="17"/>
  <c r="BC42" i="17"/>
  <c r="AL63" i="17"/>
  <c r="BJ32" i="17"/>
  <c r="AT63" i="17"/>
  <c r="BI63" i="17"/>
  <c r="AP63" i="17"/>
  <c r="BA68" i="17"/>
  <c r="AJ27" i="8"/>
  <c r="AK27" i="8"/>
  <c r="AL27" i="8"/>
  <c r="AM27" i="8"/>
  <c r="AN27" i="8"/>
  <c r="AO27" i="8"/>
  <c r="AP27" i="8"/>
  <c r="AQ27" i="8"/>
  <c r="AR27" i="8"/>
  <c r="AS27" i="8"/>
  <c r="AT27" i="8"/>
  <c r="AU27" i="8"/>
  <c r="AV27" i="8"/>
  <c r="AW27" i="8"/>
  <c r="AX27" i="8"/>
  <c r="AY27" i="8"/>
  <c r="AZ27" i="8"/>
  <c r="BA27" i="8"/>
  <c r="BB27" i="8"/>
  <c r="BC27" i="8"/>
  <c r="BD27" i="8"/>
  <c r="BE27" i="8"/>
  <c r="BF27" i="8"/>
  <c r="AI27" i="8"/>
  <c r="BM11" i="8"/>
  <c r="BM12" i="8"/>
  <c r="BM13" i="8"/>
  <c r="BM14" i="8"/>
  <c r="BM15" i="8"/>
  <c r="BM16" i="8"/>
  <c r="BM17" i="8"/>
  <c r="BM18" i="8"/>
  <c r="BM19" i="8"/>
  <c r="BM20" i="8"/>
  <c r="BM21" i="8"/>
  <c r="BM22" i="8"/>
  <c r="BM24" i="8"/>
  <c r="BM25" i="8"/>
  <c r="BM26" i="8"/>
  <c r="BM27" i="8"/>
  <c r="BM28" i="8"/>
  <c r="BM29" i="8"/>
  <c r="BM30" i="8"/>
  <c r="BM86" i="8"/>
  <c r="BM87" i="8"/>
  <c r="BM88" i="8"/>
  <c r="BM89" i="8"/>
  <c r="BM90" i="8"/>
  <c r="BM91" i="8"/>
  <c r="BM92" i="8"/>
  <c r="BM129" i="8"/>
  <c r="BM130" i="8"/>
  <c r="BM131" i="8"/>
  <c r="BM132" i="8"/>
  <c r="BM133" i="8"/>
  <c r="BM134" i="8"/>
  <c r="BM135" i="8"/>
  <c r="BM136" i="8"/>
  <c r="BM137" i="8"/>
  <c r="GB406" i="8"/>
  <c r="GA406" i="8"/>
  <c r="FZ406" i="8"/>
  <c r="FY406" i="8"/>
  <c r="FX406" i="8"/>
  <c r="FW406" i="8"/>
  <c r="FU406" i="8"/>
  <c r="FT406" i="8"/>
  <c r="FS406" i="8"/>
  <c r="FR406" i="8"/>
  <c r="FQ406" i="8"/>
  <c r="FP406" i="8"/>
  <c r="FN406" i="8"/>
  <c r="FM406" i="8"/>
  <c r="FL406" i="8"/>
  <c r="FK406" i="8"/>
  <c r="FJ406" i="8"/>
  <c r="FI406" i="8"/>
  <c r="DA15" i="8"/>
  <c r="DA14" i="8"/>
  <c r="FD12" i="8"/>
  <c r="DZ12" i="8"/>
  <c r="EM11" i="8"/>
  <c r="EM10" i="8"/>
  <c r="EA10" i="8"/>
  <c r="DS5" i="8"/>
  <c r="GB2" i="8"/>
  <c r="GA2" i="8"/>
  <c r="FZ2" i="8"/>
  <c r="FY2" i="8"/>
  <c r="FX2" i="8"/>
  <c r="FW2" i="8"/>
  <c r="FU2" i="8"/>
  <c r="FT2" i="8"/>
  <c r="FS2" i="8"/>
  <c r="FR2" i="8"/>
  <c r="FQ2" i="8"/>
  <c r="FP2" i="8"/>
  <c r="FM2" i="8"/>
  <c r="FL2" i="8"/>
  <c r="FK2" i="8"/>
  <c r="FJ2" i="8"/>
  <c r="FI2" i="8"/>
  <c r="FG2" i="8"/>
  <c r="FF2" i="8"/>
  <c r="FE2" i="8"/>
  <c r="FD2" i="8"/>
  <c r="FC2" i="8"/>
  <c r="FB2" i="8"/>
  <c r="FA2" i="8"/>
  <c r="EZ2" i="8"/>
  <c r="EY2" i="8"/>
  <c r="EX2" i="8"/>
  <c r="EV2" i="8"/>
  <c r="EU2" i="8"/>
  <c r="ES2" i="8"/>
  <c r="ER2" i="8"/>
  <c r="EP2" i="8"/>
  <c r="EO2" i="8"/>
  <c r="EM2" i="8"/>
  <c r="EL2" i="8"/>
  <c r="EK2" i="8"/>
  <c r="EI2" i="8"/>
  <c r="EH2" i="8"/>
  <c r="EG2" i="8"/>
  <c r="EE2" i="8"/>
  <c r="ED2" i="8"/>
  <c r="EC2" i="8"/>
  <c r="EA2" i="8"/>
  <c r="DZ2" i="8"/>
  <c r="DY2" i="8"/>
  <c r="DW2" i="8"/>
  <c r="DV2" i="8"/>
  <c r="DU2" i="8"/>
  <c r="DS2" i="8"/>
  <c r="DR2" i="8"/>
  <c r="DQ2" i="8"/>
  <c r="DO2" i="8"/>
  <c r="DN2" i="8"/>
  <c r="DM2" i="8"/>
  <c r="DK2" i="8"/>
  <c r="DJ2" i="8"/>
  <c r="DI2" i="8"/>
  <c r="DG2" i="8"/>
  <c r="DF2" i="8"/>
  <c r="DE2" i="8"/>
  <c r="DC2" i="8"/>
  <c r="DB2" i="8"/>
  <c r="DA2" i="8"/>
  <c r="CY2" i="8"/>
  <c r="CX2" i="8"/>
  <c r="CW2" i="8"/>
  <c r="GB1" i="8"/>
  <c r="GA1" i="8"/>
  <c r="FZ1" i="8"/>
  <c r="FY1" i="8"/>
  <c r="FX1" i="8"/>
  <c r="FW1" i="8"/>
  <c r="FU1" i="8"/>
  <c r="FT1" i="8"/>
  <c r="FS1" i="8"/>
  <c r="FR1" i="8"/>
  <c r="FQ1" i="8"/>
  <c r="FP1" i="8"/>
  <c r="FM1" i="8"/>
  <c r="FL1" i="8"/>
  <c r="FK1" i="8"/>
  <c r="FJ1" i="8"/>
  <c r="FI1" i="8"/>
  <c r="FG1" i="8"/>
  <c r="FF1" i="8"/>
  <c r="FE1" i="8"/>
  <c r="FD1" i="8"/>
  <c r="FC1" i="8"/>
  <c r="FB1" i="8"/>
  <c r="FA1" i="8"/>
  <c r="EZ1" i="8"/>
  <c r="EY1" i="8"/>
  <c r="EX1" i="8"/>
  <c r="EV1" i="8"/>
  <c r="EU1" i="8"/>
  <c r="ES1" i="8"/>
  <c r="ER1" i="8"/>
  <c r="EP1" i="8"/>
  <c r="EO1" i="8"/>
  <c r="EM1" i="8"/>
  <c r="EL1" i="8"/>
  <c r="EK1" i="8"/>
  <c r="EI1" i="8"/>
  <c r="EH1" i="8"/>
  <c r="EG1" i="8"/>
  <c r="EE1" i="8"/>
  <c r="ED1" i="8"/>
  <c r="EC1" i="8"/>
  <c r="EA1" i="8"/>
  <c r="DZ1" i="8"/>
  <c r="DY1" i="8"/>
  <c r="DW1" i="8"/>
  <c r="DV1" i="8"/>
  <c r="DU1" i="8"/>
  <c r="DS1" i="8"/>
  <c r="DR1" i="8"/>
  <c r="DQ1" i="8"/>
  <c r="DO1" i="8"/>
  <c r="DN1" i="8"/>
  <c r="DM1" i="8"/>
  <c r="DK1" i="8"/>
  <c r="DJ1" i="8"/>
  <c r="DI1" i="8"/>
  <c r="DG1" i="8"/>
  <c r="DF1" i="8"/>
  <c r="DE1" i="8"/>
  <c r="DC1" i="8"/>
  <c r="DB1" i="8"/>
  <c r="DA1" i="8"/>
  <c r="CY1" i="8"/>
  <c r="CX1" i="8"/>
  <c r="CW1" i="8"/>
  <c r="BK62" i="8" a="1"/>
  <c r="BK68" i="8" a="1"/>
  <c r="BK60" i="8" a="1"/>
  <c r="BK86" i="8" a="1"/>
  <c r="BK46" i="8" a="1"/>
  <c r="BK36" i="8" a="1"/>
  <c r="BK50" i="8" a="1"/>
  <c r="BK63" i="8" a="1"/>
  <c r="BK53" i="8" a="1"/>
  <c r="BK51" i="8" a="1"/>
  <c r="BK67" i="8" a="1"/>
  <c r="BK40" i="8" a="1"/>
  <c r="BK74" i="8" a="1"/>
  <c r="BK78" i="8" a="1"/>
  <c r="BK48" i="8" a="1"/>
  <c r="EO8" i="8"/>
  <c r="BK66" i="8" a="1"/>
  <c r="BK44" i="8" a="1"/>
  <c r="BK70" i="8" a="1"/>
  <c r="BK82" i="8" a="1"/>
  <c r="BK84" i="8" a="1"/>
  <c r="BK72" i="8" a="1"/>
  <c r="BK59" i="8" a="1"/>
  <c r="BK76" i="8" a="1"/>
  <c r="BK43" i="8" a="1"/>
  <c r="BK41" i="8" a="1"/>
  <c r="X92" i="8"/>
  <c r="BK47" i="8" a="1"/>
  <c r="DB15" i="8"/>
  <c r="BK38" i="8" a="1"/>
  <c r="BK57" i="8" a="1"/>
  <c r="BK42" i="8" a="1"/>
  <c r="BK34" i="8" a="1"/>
  <c r="BK75" i="8" a="1"/>
  <c r="BK54" i="8" a="1"/>
  <c r="BK35" i="8" a="1"/>
  <c r="BK81" i="8" a="1"/>
  <c r="BK80" i="8" a="1"/>
  <c r="BK71" i="8" a="1"/>
  <c r="BK45" i="8" a="1"/>
  <c r="EO11" i="8"/>
  <c r="DB14" i="8"/>
  <c r="BK64" i="8" a="1"/>
  <c r="BK39" i="8" a="1"/>
  <c r="BK69" i="8" a="1"/>
  <c r="BK58" i="8" a="1"/>
  <c r="BK85" i="8" a="1"/>
  <c r="BK77" i="8" a="1"/>
  <c r="BK56" i="8" a="1"/>
  <c r="BK37" i="8" a="1"/>
  <c r="BK49" i="8" a="1"/>
  <c r="EA12" i="8"/>
  <c r="BK52" i="8" a="1"/>
  <c r="BK83" i="8" a="1"/>
  <c r="BK73" i="8" a="1"/>
  <c r="BK79" i="8" a="1"/>
  <c r="BK32" i="8" a="1"/>
  <c r="BK65" i="8" a="1"/>
  <c r="BK61" i="8" a="1"/>
  <c r="BK55" i="8" a="1"/>
  <c r="BF38" i="17" l="1"/>
  <c r="BJ38" i="17" s="1"/>
  <c r="BH38" i="17"/>
  <c r="BF41" i="17"/>
  <c r="BJ41" i="17" s="1"/>
  <c r="BH41" i="17"/>
  <c r="BF45" i="17"/>
  <c r="BJ45" i="17" s="1"/>
  <c r="BH45" i="17"/>
  <c r="BF57" i="17"/>
  <c r="BJ57" i="17" s="1"/>
  <c r="BH57" i="17"/>
  <c r="BF39" i="17"/>
  <c r="BJ39" i="17" s="1"/>
  <c r="BH39" i="17"/>
  <c r="BA86" i="17"/>
  <c r="BA87" i="17" s="1"/>
  <c r="BF46" i="17"/>
  <c r="BJ46" i="17" s="1"/>
  <c r="BH46" i="17"/>
  <c r="BF54" i="17"/>
  <c r="BJ54" i="17" s="1"/>
  <c r="BH54" i="17"/>
  <c r="BF48" i="17"/>
  <c r="BJ48" i="17" s="1"/>
  <c r="BH48" i="17"/>
  <c r="BF47" i="17"/>
  <c r="BJ47" i="17" s="1"/>
  <c r="BH47" i="17"/>
  <c r="BF60" i="17"/>
  <c r="BJ60" i="17" s="1"/>
  <c r="BH60" i="17"/>
  <c r="BF44" i="17"/>
  <c r="BJ44" i="17" s="1"/>
  <c r="BH44" i="17"/>
  <c r="BF34" i="17"/>
  <c r="BJ34" i="17" s="1"/>
  <c r="BH34" i="17"/>
  <c r="BF58" i="17"/>
  <c r="BJ58" i="17" s="1"/>
  <c r="BH58" i="17"/>
  <c r="BF33" i="17"/>
  <c r="BH33" i="17"/>
  <c r="BF43" i="17"/>
  <c r="BJ43" i="17" s="1"/>
  <c r="BH43" i="17"/>
  <c r="BF49" i="17"/>
  <c r="BJ49" i="17" s="1"/>
  <c r="BH49" i="17"/>
  <c r="BF51" i="17"/>
  <c r="BJ51" i="17" s="1"/>
  <c r="BH51" i="17"/>
  <c r="BF52" i="17"/>
  <c r="BJ52" i="17" s="1"/>
  <c r="BH52" i="17"/>
  <c r="BF53" i="17"/>
  <c r="BJ53" i="17" s="1"/>
  <c r="BH53" i="17"/>
  <c r="BF42" i="17"/>
  <c r="BJ42" i="17" s="1"/>
  <c r="BH42" i="17"/>
  <c r="BF40" i="17"/>
  <c r="BJ40" i="17" s="1"/>
  <c r="BH40" i="17"/>
  <c r="BF36" i="17"/>
  <c r="BJ36" i="17" s="1"/>
  <c r="BH36" i="17"/>
  <c r="BF35" i="17"/>
  <c r="BJ35" i="17" s="1"/>
  <c r="BH35" i="17"/>
  <c r="BF55" i="17"/>
  <c r="BJ55" i="17" s="1"/>
  <c r="BH55" i="17"/>
  <c r="BF59" i="17"/>
  <c r="BJ59" i="17" s="1"/>
  <c r="BH59" i="17"/>
  <c r="BF56" i="17"/>
  <c r="BJ56" i="17" s="1"/>
  <c r="BH56" i="17"/>
  <c r="BF37" i="17"/>
  <c r="BJ37" i="17" s="1"/>
  <c r="BH37" i="17"/>
  <c r="BF50" i="17"/>
  <c r="BJ50" i="17" s="1"/>
  <c r="BH50" i="17"/>
  <c r="BF61" i="17"/>
  <c r="BJ61" i="17" s="1"/>
  <c r="BH61" i="17"/>
  <c r="BK86" i="8"/>
  <c r="BK38" i="8"/>
  <c r="BK37" i="8"/>
  <c r="BK36" i="8"/>
  <c r="BK83" i="8"/>
  <c r="BK75" i="8"/>
  <c r="BK67" i="8"/>
  <c r="BK59" i="8"/>
  <c r="BK51" i="8"/>
  <c r="BK43" i="8"/>
  <c r="BK82" i="8"/>
  <c r="BK74" i="8"/>
  <c r="BK66" i="8"/>
  <c r="BK58" i="8"/>
  <c r="BK50" i="8"/>
  <c r="BK42" i="8"/>
  <c r="BK81" i="8"/>
  <c r="BK73" i="8"/>
  <c r="BK65" i="8"/>
  <c r="BK57" i="8"/>
  <c r="BK49" i="8"/>
  <c r="BK41" i="8"/>
  <c r="BK80" i="8"/>
  <c r="BK72" i="8"/>
  <c r="BK64" i="8"/>
  <c r="BK56" i="8"/>
  <c r="BK48" i="8"/>
  <c r="BK40" i="8"/>
  <c r="BK79" i="8"/>
  <c r="BK71" i="8"/>
  <c r="BK63" i="8"/>
  <c r="BK55" i="8"/>
  <c r="BK47" i="8"/>
  <c r="BK39" i="8"/>
  <c r="BK78" i="8"/>
  <c r="BK70" i="8"/>
  <c r="BK62" i="8"/>
  <c r="BK54" i="8"/>
  <c r="BK46" i="8"/>
  <c r="BK85" i="8"/>
  <c r="BK77" i="8"/>
  <c r="BK69" i="8"/>
  <c r="BK61" i="8"/>
  <c r="BK53" i="8"/>
  <c r="BK45" i="8"/>
  <c r="BK84" i="8"/>
  <c r="BK76" i="8"/>
  <c r="BK68" i="8"/>
  <c r="BK60" i="8"/>
  <c r="BK52" i="8"/>
  <c r="BK44" i="8"/>
  <c r="BK35" i="8"/>
  <c r="BK34" i="8"/>
  <c r="BK32" i="8"/>
  <c r="X93" i="8"/>
  <c r="AD140" i="8"/>
  <c r="AH22" i="8"/>
  <c r="BK33" i="8" a="1"/>
  <c r="BJ33" i="17" l="1"/>
  <c r="BF63" i="17"/>
  <c r="BJ63" i="17" s="1"/>
  <c r="BK33" i="8"/>
  <c r="BK87" i="8" s="1" a="1"/>
  <c r="BK87" i="8" s="1"/>
  <c r="AH24" i="8"/>
  <c r="CQ27" i="8" s="1"/>
  <c r="CQ46" i="8"/>
  <c r="AH25" i="8"/>
  <c r="CQ29" i="8" s="1"/>
  <c r="BK88" i="8" l="1" a="1"/>
  <c r="BK88" i="8" s="1"/>
  <c r="BJ94" i="8" a="1"/>
  <c r="BJ94" i="8" s="1"/>
  <c r="AH31" i="8"/>
  <c r="CQ21" i="8" s="1"/>
  <c r="CQ23" i="8"/>
  <c r="AH28" i="8"/>
  <c r="CQ15" i="8" s="1"/>
  <c r="CQ14" i="8"/>
  <c r="AE31" i="8"/>
  <c r="CQ16" i="8" s="1"/>
  <c r="CQ19" i="8"/>
  <c r="CQ18" i="8"/>
  <c r="CQ17" i="8"/>
  <c r="CQ20" i="8"/>
  <c r="L27" i="8"/>
  <c r="N27" i="8"/>
  <c r="AC27" i="8"/>
  <c r="Z27" i="8"/>
  <c r="W27" i="8"/>
  <c r="T27" i="8"/>
  <c r="Q27" i="8"/>
  <c r="CQ25" i="8"/>
  <c r="CQ9" i="8"/>
  <c r="CQ7" i="8"/>
  <c r="AK32" i="8"/>
  <c r="BK12" i="8"/>
  <c r="B1" i="8" l="1"/>
  <c r="C1" i="8"/>
  <c r="D1" i="8"/>
  <c r="E1" i="8"/>
  <c r="F1" i="8"/>
  <c r="G1" i="8"/>
  <c r="H1" i="8"/>
  <c r="I1" i="8"/>
  <c r="J1" i="8"/>
  <c r="K1" i="8"/>
  <c r="L1" i="8"/>
  <c r="M1" i="8"/>
  <c r="N1" i="8"/>
  <c r="O1" i="8"/>
  <c r="P1" i="8"/>
  <c r="Q1" i="8"/>
  <c r="R1" i="8"/>
  <c r="S1" i="8"/>
  <c r="T1" i="8"/>
  <c r="U1" i="8"/>
  <c r="V1" i="8"/>
  <c r="W1" i="8"/>
  <c r="X1" i="8"/>
  <c r="Y1" i="8"/>
  <c r="Z1" i="8"/>
  <c r="AA1" i="8"/>
  <c r="AB1" i="8"/>
  <c r="AC1" i="8"/>
  <c r="AD1" i="8"/>
  <c r="AE1" i="8"/>
  <c r="AF1" i="8"/>
  <c r="AG1" i="8"/>
  <c r="AH1" i="8"/>
  <c r="AI1" i="8"/>
  <c r="AJ1" i="8"/>
  <c r="AK1" i="8"/>
  <c r="AL1" i="8"/>
  <c r="AM1" i="8"/>
  <c r="AN1" i="8"/>
  <c r="AO1" i="8"/>
  <c r="AP1" i="8"/>
  <c r="AQ1" i="8"/>
  <c r="AR1" i="8"/>
  <c r="AS1" i="8"/>
  <c r="AT1" i="8"/>
  <c r="AU1" i="8"/>
  <c r="AV1" i="8"/>
  <c r="AW1" i="8"/>
  <c r="AX1" i="8"/>
  <c r="AY1" i="8"/>
  <c r="AZ1" i="8"/>
  <c r="BA1" i="8"/>
  <c r="BB1" i="8"/>
  <c r="BC1" i="8"/>
  <c r="BD1" i="8"/>
  <c r="BE1" i="8"/>
  <c r="BF1" i="8"/>
  <c r="B2" i="8"/>
  <c r="C2" i="8"/>
  <c r="D2" i="8"/>
  <c r="E2" i="8"/>
  <c r="F2" i="8"/>
  <c r="G2" i="8"/>
  <c r="H2" i="8"/>
  <c r="I2" i="8"/>
  <c r="J2" i="8"/>
  <c r="K2" i="8"/>
  <c r="L2" i="8"/>
  <c r="M2" i="8"/>
  <c r="N2" i="8"/>
  <c r="O2" i="8"/>
  <c r="P2" i="8"/>
  <c r="Q2" i="8"/>
  <c r="R2" i="8"/>
  <c r="S2" i="8"/>
  <c r="T2" i="8"/>
  <c r="U2" i="8"/>
  <c r="V2" i="8"/>
  <c r="W2" i="8"/>
  <c r="X2" i="8"/>
  <c r="Y2" i="8"/>
  <c r="Z2" i="8"/>
  <c r="AA2" i="8"/>
  <c r="AB2" i="8"/>
  <c r="AC2" i="8"/>
  <c r="AD2" i="8"/>
  <c r="AE2" i="8"/>
  <c r="AF2" i="8"/>
  <c r="AG2" i="8"/>
  <c r="AH2" i="8"/>
  <c r="AI2" i="8"/>
  <c r="AJ2" i="8"/>
  <c r="AK2" i="8"/>
  <c r="AL2" i="8"/>
  <c r="AM2" i="8"/>
  <c r="AN2" i="8"/>
  <c r="AO2" i="8"/>
  <c r="AP2" i="8"/>
  <c r="AQ2" i="8"/>
  <c r="AR2" i="8"/>
  <c r="AS2" i="8"/>
  <c r="AT2" i="8"/>
  <c r="AU2" i="8"/>
  <c r="AV2" i="8"/>
  <c r="AW2" i="8"/>
  <c r="AX2" i="8"/>
  <c r="AY2" i="8"/>
  <c r="AZ2" i="8"/>
  <c r="BA2" i="8"/>
  <c r="BB2" i="8"/>
  <c r="BC2" i="8"/>
  <c r="BD2" i="8"/>
  <c r="BE2" i="8"/>
  <c r="BF2" i="8"/>
  <c r="CH7" i="8" l="1"/>
  <c r="CG8" i="8" s="1"/>
  <c r="BP240" i="8" a="1"/>
  <c r="BP240" i="8" s="1"/>
  <c r="BP239" i="8" a="1"/>
  <c r="BP239" i="8" s="1"/>
  <c r="BP238" i="8" a="1"/>
  <c r="BP238" i="8" s="1"/>
  <c r="BP237" i="8" a="1"/>
  <c r="BP237" i="8" s="1"/>
  <c r="BP236" i="8" a="1"/>
  <c r="BP236" i="8" s="1"/>
  <c r="BP235" i="8" a="1"/>
  <c r="BP235" i="8" s="1"/>
  <c r="BP234" i="8" a="1"/>
  <c r="BP234" i="8" s="1"/>
  <c r="BP233" i="8" a="1"/>
  <c r="BP233" i="8" s="1"/>
  <c r="BP232" i="8" a="1"/>
  <c r="BP232" i="8" s="1"/>
  <c r="BP231" i="8" a="1"/>
  <c r="BP231" i="8" s="1"/>
  <c r="BP230" i="8" a="1"/>
  <c r="BP230" i="8" s="1"/>
  <c r="BP229" i="8" a="1"/>
  <c r="BP229" i="8" s="1"/>
  <c r="BP228" i="8" a="1"/>
  <c r="BP228" i="8" s="1"/>
  <c r="BP227" i="8" a="1"/>
  <c r="BP227" i="8" s="1"/>
  <c r="BP226" i="8" a="1"/>
  <c r="BP226" i="8" s="1"/>
  <c r="BP225" i="8" a="1"/>
  <c r="BP225" i="8" s="1"/>
  <c r="BP224" i="8" a="1"/>
  <c r="BP224" i="8" s="1"/>
  <c r="BP223" i="8" a="1"/>
  <c r="BP223" i="8" s="1"/>
  <c r="BP222" i="8" a="1"/>
  <c r="BP222" i="8" s="1"/>
  <c r="BP221" i="8" a="1"/>
  <c r="BP221" i="8" s="1"/>
  <c r="BP220" i="8" a="1"/>
  <c r="BP220" i="8" s="1"/>
  <c r="BP219" i="8" a="1"/>
  <c r="BP219" i="8" s="1"/>
  <c r="BP218" i="8" a="1"/>
  <c r="BP218" i="8" s="1"/>
  <c r="BP217" i="8" a="1"/>
  <c r="BP217" i="8" s="1"/>
  <c r="BP216" i="8" a="1"/>
  <c r="BP216" i="8" s="1"/>
  <c r="BP215" i="8" a="1"/>
  <c r="BP215" i="8" s="1"/>
  <c r="BP214" i="8" a="1"/>
  <c r="BP214" i="8" s="1"/>
  <c r="BP213" i="8" a="1"/>
  <c r="BP213" i="8" s="1"/>
  <c r="BP212" i="8" a="1"/>
  <c r="BP212" i="8" s="1"/>
  <c r="BP211" i="8" a="1"/>
  <c r="BP211" i="8" s="1"/>
  <c r="BP210" i="8" a="1"/>
  <c r="BP210" i="8" s="1"/>
  <c r="BP209" i="8" a="1"/>
  <c r="BP209" i="8" s="1"/>
  <c r="BP208" i="8" a="1"/>
  <c r="BP208" i="8" s="1"/>
  <c r="BP207" i="8" a="1"/>
  <c r="BP207" i="8" s="1"/>
  <c r="BP206" i="8" a="1"/>
  <c r="BP206" i="8" s="1"/>
  <c r="BP205" i="8" a="1"/>
  <c r="BP205" i="8" s="1"/>
  <c r="BP204" i="8" a="1"/>
  <c r="BP204" i="8" s="1"/>
  <c r="BP203" i="8" a="1"/>
  <c r="BP203" i="8" s="1"/>
  <c r="BP202" i="8" a="1"/>
  <c r="BP202" i="8" s="1"/>
  <c r="BP201" i="8" a="1"/>
  <c r="BP201" i="8" s="1"/>
  <c r="BP200" i="8" a="1"/>
  <c r="BP200" i="8" s="1"/>
  <c r="BP199" i="8" a="1"/>
  <c r="BP199" i="8" s="1"/>
  <c r="BP198" i="8" a="1"/>
  <c r="BP198" i="8" s="1"/>
  <c r="BP197" i="8" a="1"/>
  <c r="BP197" i="8" s="1"/>
  <c r="BP196" i="8" a="1"/>
  <c r="BP196" i="8" s="1"/>
  <c r="BP195" i="8" a="1"/>
  <c r="BP195" i="8" s="1"/>
  <c r="BP194" i="8" a="1"/>
  <c r="BP194" i="8" s="1"/>
  <c r="BP193" i="8" a="1"/>
  <c r="BP193" i="8" s="1"/>
  <c r="BP192" i="8" a="1"/>
  <c r="BP192" i="8" s="1"/>
  <c r="BP191" i="8" a="1"/>
  <c r="BP191" i="8" s="1"/>
  <c r="BP190" i="8" a="1"/>
  <c r="BP190" i="8" s="1"/>
  <c r="BP189" i="8" a="1"/>
  <c r="BP189" i="8" s="1"/>
  <c r="BP188" i="8" a="1"/>
  <c r="BP188" i="8" s="1"/>
  <c r="BP187" i="8" a="1"/>
  <c r="BP187" i="8" s="1"/>
  <c r="BP186" i="8" a="1"/>
  <c r="BP186" i="8" s="1"/>
  <c r="BP185" i="8" a="1"/>
  <c r="BP185" i="8" s="1"/>
  <c r="BP184" i="8" a="1"/>
  <c r="BP184" i="8" s="1"/>
  <c r="BP183" i="8" a="1"/>
  <c r="BP183" i="8" s="1"/>
  <c r="BP182" i="8" a="1"/>
  <c r="BP182" i="8" s="1"/>
  <c r="BP181" i="8" a="1"/>
  <c r="BP181" i="8" s="1"/>
  <c r="BP180" i="8" a="1"/>
  <c r="BP180" i="8" s="1"/>
  <c r="BP179" i="8" a="1"/>
  <c r="BP179" i="8" s="1"/>
  <c r="BP178" i="8" a="1"/>
  <c r="BP178" i="8" s="1"/>
  <c r="BP177" i="8" a="1"/>
  <c r="BP177" i="8" s="1"/>
  <c r="BP176" i="8" a="1"/>
  <c r="BP176" i="8" s="1"/>
  <c r="BP175" i="8" a="1"/>
  <c r="BP175" i="8" s="1"/>
  <c r="BP174" i="8" a="1"/>
  <c r="BP174" i="8" s="1"/>
  <c r="BP173" i="8" a="1"/>
  <c r="BP173" i="8" s="1"/>
  <c r="BP172" i="8" a="1"/>
  <c r="BP172" i="8" s="1"/>
  <c r="BP171" i="8" a="1"/>
  <c r="BP171" i="8" s="1"/>
  <c r="BP170" i="8" a="1"/>
  <c r="BP170" i="8" s="1"/>
  <c r="BP169" i="8" a="1"/>
  <c r="BP169" i="8" s="1"/>
  <c r="BP168" i="8" a="1"/>
  <c r="BP168" i="8" s="1"/>
  <c r="BP167" i="8" a="1"/>
  <c r="BP167" i="8" s="1"/>
  <c r="BP166" i="8" a="1"/>
  <c r="BP166" i="8" s="1"/>
  <c r="BP165" i="8" a="1"/>
  <c r="BP165" i="8" s="1"/>
  <c r="BP164" i="8" a="1"/>
  <c r="BP164" i="8" s="1"/>
  <c r="BP163" i="8" a="1"/>
  <c r="BP163" i="8" s="1"/>
  <c r="BP162" i="8" a="1"/>
  <c r="BP162" i="8" s="1"/>
  <c r="BP161" i="8" a="1"/>
  <c r="BP161" i="8" s="1"/>
  <c r="BP160" i="8" a="1"/>
  <c r="BP160" i="8" s="1"/>
  <c r="BP159" i="8" a="1"/>
  <c r="BP159" i="8" s="1"/>
  <c r="BP158" i="8" a="1"/>
  <c r="BP158" i="8" s="1"/>
  <c r="BP157" i="8" a="1"/>
  <c r="BP157" i="8" s="1"/>
  <c r="BP156" i="8" a="1"/>
  <c r="BP156" i="8" s="1"/>
  <c r="BP155" i="8" a="1"/>
  <c r="BP155" i="8" s="1"/>
  <c r="BP154" i="8" a="1"/>
  <c r="BP154" i="8" s="1"/>
  <c r="BP153" i="8" a="1"/>
  <c r="BP153" i="8" s="1"/>
  <c r="BP152" i="8" a="1"/>
  <c r="BP152" i="8" s="1"/>
  <c r="BP151" i="8" a="1"/>
  <c r="BP151" i="8" s="1"/>
  <c r="BP150" i="8" a="1"/>
  <c r="BP150" i="8" s="1"/>
  <c r="BP149" i="8" a="1"/>
  <c r="BP149" i="8" s="1"/>
  <c r="BP148" i="8" a="1"/>
  <c r="BP148" i="8" s="1"/>
  <c r="BP147" i="8" a="1"/>
  <c r="BP147" i="8" s="1"/>
  <c r="BP146" i="8" a="1"/>
  <c r="BP146" i="8" s="1"/>
  <c r="BP145" i="8" a="1"/>
  <c r="BP145" i="8" s="1"/>
  <c r="BP144" i="8" a="1"/>
  <c r="BP144" i="8" s="1"/>
  <c r="BP143" i="8" a="1"/>
  <c r="BP143" i="8" s="1"/>
  <c r="BP142" i="8" a="1"/>
  <c r="BP142" i="8" s="1"/>
  <c r="BP141" i="8" a="1"/>
  <c r="BP141" i="8" s="1"/>
  <c r="BP140" i="8" a="1"/>
  <c r="BP140" i="8" s="1"/>
  <c r="BP139" i="8" a="1"/>
  <c r="BP139" i="8" s="1"/>
  <c r="BP138" i="8" a="1"/>
  <c r="BP138" i="8" s="1"/>
  <c r="BP137" i="8" a="1"/>
  <c r="BP137" i="8" s="1"/>
  <c r="BP136" i="8" a="1"/>
  <c r="BP136" i="8" s="1"/>
  <c r="BP135" i="8" a="1"/>
  <c r="BP135" i="8" s="1"/>
  <c r="BP134" i="8" a="1"/>
  <c r="BP134" i="8" s="1"/>
  <c r="BP133" i="8" a="1"/>
  <c r="BP133" i="8" s="1"/>
  <c r="BP132" i="8" a="1"/>
  <c r="BP132" i="8" s="1"/>
  <c r="BP131" i="8" a="1"/>
  <c r="BP131" i="8" s="1"/>
  <c r="BP130" i="8" a="1"/>
  <c r="BP130" i="8" s="1"/>
  <c r="BP129" i="8" a="1"/>
  <c r="BP129" i="8" s="1"/>
  <c r="BP128" i="8" a="1"/>
  <c r="BP128" i="8" s="1"/>
  <c r="BP127" i="8" a="1"/>
  <c r="BP127" i="8" s="1"/>
  <c r="BP126" i="8" a="1"/>
  <c r="BP126" i="8" s="1"/>
  <c r="BP125" i="8" a="1"/>
  <c r="BP125" i="8" s="1"/>
  <c r="BP124" i="8" a="1"/>
  <c r="BP124" i="8" s="1"/>
  <c r="BP123" i="8" a="1"/>
  <c r="BP123" i="8" s="1"/>
  <c r="BP122" i="8" a="1"/>
  <c r="BP122" i="8" s="1"/>
  <c r="BP121" i="8" a="1"/>
  <c r="BP121" i="8" s="1"/>
  <c r="BP120" i="8" a="1"/>
  <c r="BP120" i="8" s="1"/>
  <c r="BP119" i="8" a="1"/>
  <c r="BP119" i="8" s="1"/>
  <c r="BP118" i="8" a="1"/>
  <c r="BP118" i="8" s="1"/>
  <c r="BP117" i="8" a="1"/>
  <c r="BP117" i="8" s="1"/>
  <c r="BP116" i="8" a="1"/>
  <c r="BP116" i="8" s="1"/>
  <c r="BP115" i="8" a="1"/>
  <c r="BP115" i="8" s="1"/>
  <c r="BP114" i="8" a="1"/>
  <c r="BP114" i="8" s="1"/>
  <c r="BP113" i="8" a="1"/>
  <c r="BP113" i="8" s="1"/>
  <c r="BP112" i="8" a="1"/>
  <c r="BP112" i="8" s="1"/>
  <c r="BP111" i="8" a="1"/>
  <c r="BP111" i="8" s="1"/>
  <c r="BP110" i="8" a="1"/>
  <c r="BP110" i="8" s="1"/>
  <c r="BP109" i="8" a="1"/>
  <c r="BP109" i="8" s="1"/>
  <c r="BP108" i="8" a="1"/>
  <c r="BP108" i="8" s="1"/>
  <c r="BP107" i="8" a="1"/>
  <c r="BP107" i="8" s="1"/>
  <c r="BP106" i="8" a="1"/>
  <c r="BP106" i="8" s="1"/>
  <c r="BP105" i="8" a="1"/>
  <c r="BP105" i="8" s="1"/>
  <c r="BP104" i="8" a="1"/>
  <c r="BP104" i="8" s="1"/>
  <c r="BP103" i="8" a="1"/>
  <c r="BP103" i="8" s="1"/>
  <c r="BP102" i="8" a="1"/>
  <c r="BP102" i="8" s="1"/>
  <c r="BP101" i="8" a="1"/>
  <c r="BP101" i="8" s="1"/>
  <c r="BP100" i="8" a="1"/>
  <c r="BP100" i="8" s="1"/>
  <c r="BP99" i="8" a="1"/>
  <c r="BP99" i="8" s="1"/>
  <c r="BP98" i="8" a="1"/>
  <c r="BP98" i="8" s="1"/>
  <c r="BP97" i="8" a="1"/>
  <c r="BP97" i="8" s="1"/>
  <c r="BP96" i="8" a="1"/>
  <c r="BP96" i="8" s="1"/>
  <c r="BP95" i="8" a="1"/>
  <c r="BP95" i="8" s="1"/>
  <c r="BP94" i="8" a="1"/>
  <c r="BP94" i="8" s="1"/>
  <c r="BP93" i="8" a="1"/>
  <c r="BP93" i="8" s="1"/>
  <c r="BP92" i="8" a="1"/>
  <c r="BP92" i="8" s="1"/>
  <c r="BP91" i="8" a="1"/>
  <c r="BP91" i="8" s="1"/>
  <c r="BP90" i="8" a="1"/>
  <c r="BP90" i="8" s="1"/>
  <c r="BP89" i="8" a="1"/>
  <c r="BP89" i="8" s="1"/>
  <c r="BP88" i="8" a="1"/>
  <c r="BP88" i="8" s="1"/>
  <c r="BP87" i="8" a="1"/>
  <c r="BP87" i="8" s="1"/>
  <c r="BP86" i="8" a="1"/>
  <c r="BP86" i="8" s="1"/>
  <c r="BP85" i="8" a="1"/>
  <c r="BP85" i="8" s="1"/>
  <c r="BP84" i="8" a="1"/>
  <c r="BP84" i="8" s="1"/>
  <c r="BP83" i="8" a="1"/>
  <c r="BP83" i="8" s="1"/>
  <c r="BP82" i="8" a="1"/>
  <c r="BP82" i="8" s="1"/>
  <c r="BP81" i="8" a="1"/>
  <c r="BP81" i="8" s="1"/>
  <c r="BP80" i="8" a="1"/>
  <c r="BP80" i="8" s="1"/>
  <c r="BP79" i="8" a="1"/>
  <c r="BP79" i="8" s="1"/>
  <c r="BP78" i="8" a="1"/>
  <c r="BP78" i="8" s="1"/>
  <c r="BP77" i="8" a="1"/>
  <c r="BP77" i="8" s="1"/>
  <c r="BP76" i="8" a="1"/>
  <c r="BP76" i="8" s="1"/>
  <c r="BP75" i="8" a="1"/>
  <c r="BP75" i="8" s="1"/>
  <c r="BP74" i="8" a="1"/>
  <c r="BP74" i="8" s="1"/>
  <c r="BP73" i="8" a="1"/>
  <c r="BP73" i="8" s="1"/>
  <c r="BP72" i="8" a="1"/>
  <c r="BP72" i="8" s="1"/>
  <c r="BP71" i="8" a="1"/>
  <c r="BP71" i="8" s="1"/>
  <c r="BP70" i="8" a="1"/>
  <c r="BP70" i="8" s="1"/>
  <c r="BP69" i="8" a="1"/>
  <c r="BP69" i="8" s="1"/>
  <c r="BP68" i="8" a="1"/>
  <c r="BP68" i="8" s="1"/>
  <c r="BP67" i="8" a="1"/>
  <c r="BP67" i="8" s="1"/>
  <c r="BP66" i="8" a="1"/>
  <c r="BP66" i="8" s="1"/>
  <c r="BP65" i="8" a="1"/>
  <c r="BP65" i="8" s="1"/>
  <c r="BP64" i="8" a="1"/>
  <c r="BP64" i="8" s="1"/>
  <c r="BP63" i="8" a="1"/>
  <c r="BP63" i="8" s="1"/>
  <c r="BP62" i="8" a="1"/>
  <c r="BP62" i="8" s="1"/>
  <c r="BP61" i="8" a="1"/>
  <c r="BP61" i="8" s="1"/>
  <c r="BP60" i="8" a="1"/>
  <c r="BP60" i="8" s="1"/>
  <c r="BP59" i="8" a="1"/>
  <c r="BP59" i="8" s="1"/>
  <c r="BP58" i="8" a="1"/>
  <c r="BP58" i="8" s="1"/>
  <c r="BP57" i="8" a="1"/>
  <c r="BP57" i="8" s="1"/>
  <c r="BP56" i="8" a="1"/>
  <c r="BP56" i="8" s="1"/>
  <c r="BP55" i="8" a="1"/>
  <c r="BP55" i="8" s="1"/>
  <c r="BP54" i="8" a="1"/>
  <c r="BP54" i="8" s="1"/>
  <c r="BP53" i="8" a="1"/>
  <c r="BP53" i="8" s="1"/>
  <c r="BP52" i="8" a="1"/>
  <c r="BP52" i="8" s="1"/>
  <c r="BP51" i="8" a="1"/>
  <c r="BP51" i="8" s="1"/>
  <c r="BP50" i="8" a="1"/>
  <c r="BP50" i="8" s="1"/>
  <c r="BP49" i="8" a="1"/>
  <c r="BP49" i="8" s="1"/>
  <c r="BP48" i="8" a="1"/>
  <c r="BP48" i="8" s="1"/>
  <c r="BP47" i="8" a="1"/>
  <c r="BP47" i="8" s="1"/>
  <c r="BP46" i="8" a="1"/>
  <c r="BP46" i="8" s="1"/>
  <c r="BP45" i="8" a="1"/>
  <c r="BP45" i="8" s="1"/>
  <c r="BP44" i="8" a="1"/>
  <c r="BP44" i="8" s="1"/>
  <c r="BP43" i="8" a="1"/>
  <c r="BP43" i="8" s="1"/>
  <c r="BP42" i="8" a="1"/>
  <c r="BP42" i="8" s="1"/>
  <c r="BP41" i="8" a="1"/>
  <c r="BP41" i="8" s="1"/>
  <c r="BP40" i="8" a="1"/>
  <c r="BP40" i="8" s="1"/>
  <c r="BP39" i="8" a="1"/>
  <c r="BP39" i="8" s="1"/>
  <c r="BP38" i="8" a="1"/>
  <c r="BP38" i="8" s="1"/>
  <c r="BP37" i="8" a="1"/>
  <c r="BP37" i="8" s="1"/>
  <c r="BP36" i="8" a="1"/>
  <c r="BP36" i="8" s="1"/>
  <c r="BP35" i="8" a="1"/>
  <c r="BP35" i="8" s="1"/>
  <c r="BP34" i="8" a="1"/>
  <c r="BP34" i="8" s="1"/>
  <c r="BP33" i="8" a="1"/>
  <c r="BP33" i="8" s="1"/>
  <c r="BP32" i="8" a="1"/>
  <c r="BP32" i="8" s="1"/>
  <c r="BP31" i="8" a="1"/>
  <c r="BP31" i="8" s="1"/>
  <c r="BP30" i="8" a="1"/>
  <c r="BP30" i="8" s="1"/>
  <c r="BP29" i="8" a="1"/>
  <c r="BP29" i="8" s="1"/>
  <c r="BP28" i="8" a="1"/>
  <c r="BP28" i="8" s="1"/>
  <c r="BP26" i="8" a="1"/>
  <c r="BP26" i="8" s="1"/>
  <c r="BP25" i="8" a="1"/>
  <c r="BP25" i="8" s="1"/>
  <c r="CT3" i="8"/>
  <c r="CS3" i="8"/>
  <c r="CR3" i="8"/>
  <c r="CQ3" i="8"/>
  <c r="BW2" i="8"/>
  <c r="BV2" i="8"/>
  <c r="BU2" i="8"/>
  <c r="BT2" i="8"/>
  <c r="BS2" i="8"/>
  <c r="BR2" i="8"/>
  <c r="BQ2" i="8"/>
  <c r="BP2" i="8"/>
  <c r="CT1" i="8"/>
  <c r="CS1" i="8"/>
  <c r="CR1" i="8"/>
  <c r="CQ1" i="8"/>
  <c r="BW1" i="8"/>
  <c r="BV1" i="8"/>
  <c r="BU1" i="8"/>
  <c r="BT1" i="8"/>
  <c r="BS1" i="8"/>
  <c r="BR1" i="8"/>
  <c r="BQ1" i="8"/>
  <c r="BP1" i="8"/>
  <c r="D140" i="8"/>
  <c r="H89" i="8"/>
  <c r="G89" i="8"/>
  <c r="F89" i="8"/>
  <c r="E89" i="8"/>
  <c r="D89" i="8"/>
  <c r="C89" i="8"/>
  <c r="B140" i="8" l="1"/>
  <c r="C140" i="8"/>
  <c r="E140" i="8"/>
  <c r="F140" i="8"/>
  <c r="G140" i="8"/>
  <c r="H140" i="8"/>
  <c r="I140" i="8"/>
  <c r="J140" i="8"/>
  <c r="K140" i="8"/>
  <c r="L140" i="8"/>
  <c r="M140" i="8"/>
  <c r="N140" i="8"/>
  <c r="O140" i="8"/>
  <c r="P140" i="8"/>
  <c r="Q140" i="8"/>
  <c r="R140" i="8"/>
  <c r="S140" i="8"/>
  <c r="T140" i="8"/>
  <c r="U140" i="8"/>
  <c r="V140" i="8"/>
  <c r="W140" i="8"/>
  <c r="X140" i="8"/>
  <c r="Y140" i="8"/>
  <c r="Z140" i="8"/>
  <c r="AA140" i="8"/>
  <c r="AB140" i="8"/>
  <c r="AC140" i="8"/>
  <c r="AE140" i="8"/>
  <c r="AF140" i="8"/>
  <c r="AG140" i="8"/>
  <c r="AH140" i="8"/>
  <c r="AI140" i="8"/>
  <c r="AJ140" i="8"/>
  <c r="AK140" i="8"/>
  <c r="AL140" i="8"/>
  <c r="AM140" i="8"/>
  <c r="AN140" i="8"/>
  <c r="AO140" i="8"/>
  <c r="AP140" i="8"/>
  <c r="AQ140" i="8"/>
  <c r="AR140" i="8"/>
  <c r="AS140" i="8"/>
  <c r="AT140" i="8"/>
  <c r="AU140" i="8"/>
  <c r="AV140" i="8"/>
  <c r="AW140" i="8"/>
  <c r="AX140" i="8"/>
  <c r="AY140" i="8"/>
  <c r="AZ140" i="8"/>
  <c r="BA140" i="8"/>
  <c r="BB140" i="8"/>
  <c r="AE138" i="8"/>
  <c r="BC28" i="8"/>
  <c r="BD25" i="8" s="1"/>
  <c r="AY28" i="8"/>
  <c r="AZ25" i="8" s="1"/>
  <c r="AU28" i="8"/>
  <c r="AV25" i="8" s="1"/>
  <c r="AQ28" i="8"/>
  <c r="AR25" i="8" s="1"/>
  <c r="AM28" i="8"/>
  <c r="AN25" i="8" s="1"/>
  <c r="AI28" i="8"/>
  <c r="AJ25" i="8" s="1"/>
  <c r="BE22" i="8"/>
  <c r="BG27" i="8" s="1"/>
  <c r="BD22" i="8"/>
  <c r="BI27" i="8" s="1"/>
  <c r="BA22" i="8"/>
  <c r="BG26" i="8" s="1"/>
  <c r="AZ22" i="8"/>
  <c r="BI26" i="8" s="1"/>
  <c r="BB23" i="8"/>
  <c r="AY39" i="8" s="1"/>
  <c r="AW22" i="8"/>
  <c r="BG25" i="8" s="1"/>
  <c r="AS22" i="8"/>
  <c r="BG24" i="8" s="1"/>
  <c r="AR22" i="8"/>
  <c r="BI24" i="8" s="1"/>
  <c r="AT23" i="8"/>
  <c r="AQ43" i="8" s="1"/>
  <c r="AO22" i="8"/>
  <c r="BG23" i="8" s="1"/>
  <c r="AN22" i="8"/>
  <c r="BI23" i="8" s="1"/>
  <c r="AJ22" i="8"/>
  <c r="AK22" i="8"/>
  <c r="BG22" i="8" s="1"/>
  <c r="BI22" i="8" l="1"/>
  <c r="AY64" i="8"/>
  <c r="AY56" i="8"/>
  <c r="AY72" i="8"/>
  <c r="AY55" i="8"/>
  <c r="AY48" i="8"/>
  <c r="AQ32" i="8"/>
  <c r="AQ74" i="8"/>
  <c r="AQ72" i="8"/>
  <c r="AQ56" i="8"/>
  <c r="AX23" i="8"/>
  <c r="AY33" i="8"/>
  <c r="AY37" i="8"/>
  <c r="AY41" i="8"/>
  <c r="AY45" i="8"/>
  <c r="AY49" i="8"/>
  <c r="AY53" i="8"/>
  <c r="AY57" i="8"/>
  <c r="AY61" i="8"/>
  <c r="AY65" i="8"/>
  <c r="AY69" i="8"/>
  <c r="AY73" i="8"/>
  <c r="AY77" i="8"/>
  <c r="AY81" i="8"/>
  <c r="AY85" i="8"/>
  <c r="AY34" i="8"/>
  <c r="AY38" i="8"/>
  <c r="AY42" i="8"/>
  <c r="AY46" i="8"/>
  <c r="AY50" i="8"/>
  <c r="AY54" i="8"/>
  <c r="AY58" i="8"/>
  <c r="AY62" i="8"/>
  <c r="AY66" i="8"/>
  <c r="AY70" i="8"/>
  <c r="AY74" i="8"/>
  <c r="AY78" i="8"/>
  <c r="AY82" i="8"/>
  <c r="AY86" i="8"/>
  <c r="AY80" i="8"/>
  <c r="AY36" i="8"/>
  <c r="AY51" i="8"/>
  <c r="AY84" i="8"/>
  <c r="AY79" i="8"/>
  <c r="AY68" i="8"/>
  <c r="AY40" i="8"/>
  <c r="AY63" i="8"/>
  <c r="AY35" i="8"/>
  <c r="AY59" i="8"/>
  <c r="AY76" i="8"/>
  <c r="AY32" i="8"/>
  <c r="AQ36" i="8"/>
  <c r="AQ44" i="8"/>
  <c r="AQ52" i="8"/>
  <c r="AQ60" i="8"/>
  <c r="AQ68" i="8"/>
  <c r="AQ76" i="8"/>
  <c r="AQ84" i="8"/>
  <c r="AQ85" i="8"/>
  <c r="AQ40" i="8"/>
  <c r="AQ49" i="8"/>
  <c r="AQ58" i="8"/>
  <c r="AQ67" i="8"/>
  <c r="AQ86" i="8"/>
  <c r="AQ47" i="8"/>
  <c r="AQ57" i="8"/>
  <c r="AQ79" i="8"/>
  <c r="AQ37" i="8"/>
  <c r="AQ69" i="8"/>
  <c r="AQ38" i="8"/>
  <c r="AQ48" i="8"/>
  <c r="AQ59" i="8"/>
  <c r="AQ70" i="8"/>
  <c r="AQ80" i="8"/>
  <c r="AQ42" i="8"/>
  <c r="AQ63" i="8"/>
  <c r="AQ73" i="8"/>
  <c r="AQ83" i="8"/>
  <c r="AQ55" i="8"/>
  <c r="AQ41" i="8"/>
  <c r="AY47" i="8"/>
  <c r="AQ71" i="8"/>
  <c r="AY71" i="8"/>
  <c r="BF23" i="8"/>
  <c r="BC32" i="8" s="1"/>
  <c r="AQ54" i="8"/>
  <c r="AQ39" i="8"/>
  <c r="AQ66" i="8"/>
  <c r="AQ53" i="8"/>
  <c r="AY44" i="8"/>
  <c r="AQ82" i="8"/>
  <c r="AQ35" i="8"/>
  <c r="AY60" i="8"/>
  <c r="AQ65" i="8"/>
  <c r="AQ51" i="8"/>
  <c r="AQ81" i="8"/>
  <c r="AQ34" i="8"/>
  <c r="AY52" i="8"/>
  <c r="AQ64" i="8"/>
  <c r="AQ50" i="8"/>
  <c r="AY67" i="8"/>
  <c r="AY43" i="8"/>
  <c r="AQ78" i="8"/>
  <c r="AQ33" i="8"/>
  <c r="AY83" i="8"/>
  <c r="AY75" i="8"/>
  <c r="AQ77" i="8"/>
  <c r="AQ46" i="8"/>
  <c r="AQ75" i="8"/>
  <c r="AQ62" i="8"/>
  <c r="AQ45" i="8"/>
  <c r="AQ61" i="8"/>
  <c r="AU35" i="8" l="1"/>
  <c r="AU43" i="8"/>
  <c r="AU51" i="8"/>
  <c r="AU59" i="8"/>
  <c r="AU67" i="8"/>
  <c r="AU75" i="8"/>
  <c r="AU83" i="8"/>
  <c r="AU37" i="8"/>
  <c r="AU45" i="8"/>
  <c r="AU53" i="8"/>
  <c r="AU61" i="8"/>
  <c r="AU69" i="8"/>
  <c r="AU47" i="8"/>
  <c r="AU66" i="8"/>
  <c r="AU76" i="8"/>
  <c r="AU38" i="8"/>
  <c r="AU57" i="8"/>
  <c r="AU77" i="8"/>
  <c r="AU86" i="8"/>
  <c r="AU36" i="8"/>
  <c r="AU71" i="8"/>
  <c r="AU81" i="8"/>
  <c r="AU49" i="8"/>
  <c r="AU60" i="8"/>
  <c r="AU39" i="8"/>
  <c r="AU72" i="8"/>
  <c r="AU82" i="8"/>
  <c r="AU50" i="8"/>
  <c r="AU62" i="8"/>
  <c r="AU42" i="8"/>
  <c r="AU54" i="8"/>
  <c r="AU85" i="8"/>
  <c r="AU70" i="8"/>
  <c r="AU40" i="8"/>
  <c r="AU55" i="8"/>
  <c r="AU32" i="8"/>
  <c r="AU73" i="8"/>
  <c r="AU41" i="8"/>
  <c r="AU56" i="8"/>
  <c r="AU74" i="8"/>
  <c r="AU58" i="8"/>
  <c r="AU44" i="8"/>
  <c r="AU78" i="8"/>
  <c r="AU63" i="8"/>
  <c r="AU46" i="8"/>
  <c r="AU79" i="8"/>
  <c r="AU64" i="8"/>
  <c r="AU48" i="8"/>
  <c r="AU65" i="8"/>
  <c r="AU80" i="8"/>
  <c r="AU33" i="8"/>
  <c r="AU34" i="8"/>
  <c r="AU52" i="8"/>
  <c r="AU68" i="8"/>
  <c r="AU84" i="8"/>
  <c r="G33" i="8" a="1"/>
  <c r="G33" i="8" s="1"/>
  <c r="H33" i="8" a="1"/>
  <c r="H33" i="8" s="1"/>
  <c r="G34" i="8" a="1"/>
  <c r="G34" i="8" s="1"/>
  <c r="H34" i="8" a="1"/>
  <c r="H34" i="8" s="1"/>
  <c r="G35" i="8" a="1"/>
  <c r="G35" i="8" s="1"/>
  <c r="H35" i="8" a="1"/>
  <c r="H35" i="8" s="1"/>
  <c r="G36" i="8" a="1"/>
  <c r="G36" i="8" s="1"/>
  <c r="H36" i="8" a="1"/>
  <c r="H36" i="8" s="1"/>
  <c r="G37" i="8" a="1"/>
  <c r="G37" i="8" s="1"/>
  <c r="H37" i="8" a="1"/>
  <c r="H37" i="8" s="1"/>
  <c r="G38" i="8" a="1"/>
  <c r="G38" i="8" s="1"/>
  <c r="H38" i="8" a="1"/>
  <c r="H38" i="8" s="1"/>
  <c r="G39" i="8" a="1"/>
  <c r="G39" i="8" s="1"/>
  <c r="H39" i="8" a="1"/>
  <c r="H39" i="8" s="1"/>
  <c r="G40" i="8" a="1"/>
  <c r="G40" i="8" s="1"/>
  <c r="H40" i="8" a="1"/>
  <c r="H40" i="8" s="1"/>
  <c r="G41" i="8" a="1"/>
  <c r="G41" i="8" s="1"/>
  <c r="H41" i="8" a="1"/>
  <c r="H41" i="8" s="1"/>
  <c r="G42" i="8" a="1"/>
  <c r="G42" i="8" s="1"/>
  <c r="H42" i="8" a="1"/>
  <c r="H42" i="8" s="1"/>
  <c r="G43" i="8" a="1"/>
  <c r="G43" i="8" s="1"/>
  <c r="H43" i="8" a="1"/>
  <c r="H43" i="8" s="1"/>
  <c r="G44" i="8" a="1"/>
  <c r="G44" i="8" s="1"/>
  <c r="H44" i="8" a="1"/>
  <c r="H44" i="8" s="1"/>
  <c r="G45" i="8" a="1"/>
  <c r="G45" i="8" s="1"/>
  <c r="H45" i="8" a="1"/>
  <c r="H45" i="8" s="1"/>
  <c r="G46" i="8" a="1"/>
  <c r="G46" i="8" s="1"/>
  <c r="H46" i="8" a="1"/>
  <c r="H46" i="8" s="1"/>
  <c r="G47" i="8" a="1"/>
  <c r="G47" i="8" s="1"/>
  <c r="H47" i="8" a="1"/>
  <c r="H47" i="8" s="1"/>
  <c r="G48" i="8" a="1"/>
  <c r="G48" i="8" s="1"/>
  <c r="H48" i="8" a="1"/>
  <c r="H48" i="8" s="1"/>
  <c r="G49" i="8" a="1"/>
  <c r="G49" i="8" s="1"/>
  <c r="H49" i="8" a="1"/>
  <c r="H49" i="8" s="1"/>
  <c r="G50" i="8" a="1"/>
  <c r="G50" i="8" s="1"/>
  <c r="H50" i="8" a="1"/>
  <c r="H50" i="8" s="1"/>
  <c r="G51" i="8" a="1"/>
  <c r="G51" i="8" s="1"/>
  <c r="H51" i="8" a="1"/>
  <c r="H51" i="8" s="1"/>
  <c r="G52" i="8" a="1"/>
  <c r="G52" i="8" s="1"/>
  <c r="H52" i="8" a="1"/>
  <c r="H52" i="8" s="1"/>
  <c r="G53" i="8" a="1"/>
  <c r="G53" i="8" s="1"/>
  <c r="H53" i="8" a="1"/>
  <c r="H53" i="8" s="1"/>
  <c r="G54" i="8" a="1"/>
  <c r="G54" i="8" s="1"/>
  <c r="H54" i="8" a="1"/>
  <c r="H54" i="8" s="1"/>
  <c r="G55" i="8" a="1"/>
  <c r="G55" i="8" s="1"/>
  <c r="H55" i="8" a="1"/>
  <c r="H55" i="8" s="1"/>
  <c r="G56" i="8" a="1"/>
  <c r="G56" i="8" s="1"/>
  <c r="H56" i="8" a="1"/>
  <c r="H56" i="8" s="1"/>
  <c r="G57" i="8" a="1"/>
  <c r="G57" i="8" s="1"/>
  <c r="H57" i="8" a="1"/>
  <c r="H57" i="8" s="1"/>
  <c r="G58" i="8" a="1"/>
  <c r="G58" i="8" s="1"/>
  <c r="H58" i="8" a="1"/>
  <c r="H58" i="8" s="1"/>
  <c r="G59" i="8" a="1"/>
  <c r="G59" i="8" s="1"/>
  <c r="H59" i="8" a="1"/>
  <c r="H59" i="8" s="1"/>
  <c r="G60" i="8" a="1"/>
  <c r="G60" i="8" s="1"/>
  <c r="H60" i="8" a="1"/>
  <c r="H60" i="8" s="1"/>
  <c r="G61" i="8" a="1"/>
  <c r="G61" i="8" s="1"/>
  <c r="H61" i="8" a="1"/>
  <c r="H61" i="8" s="1"/>
  <c r="G62" i="8" a="1"/>
  <c r="G62" i="8" s="1"/>
  <c r="H62" i="8" a="1"/>
  <c r="H62" i="8" s="1"/>
  <c r="G63" i="8" a="1"/>
  <c r="G63" i="8" s="1"/>
  <c r="H63" i="8" a="1"/>
  <c r="H63" i="8" s="1"/>
  <c r="G64" i="8" a="1"/>
  <c r="G64" i="8" s="1"/>
  <c r="H64" i="8" a="1"/>
  <c r="H64" i="8" s="1"/>
  <c r="G65" i="8" a="1"/>
  <c r="G65" i="8" s="1"/>
  <c r="H65" i="8" a="1"/>
  <c r="H65" i="8" s="1"/>
  <c r="G66" i="8" a="1"/>
  <c r="G66" i="8" s="1"/>
  <c r="H66" i="8" a="1"/>
  <c r="H66" i="8" s="1"/>
  <c r="G67" i="8" a="1"/>
  <c r="G67" i="8" s="1"/>
  <c r="H67" i="8" a="1"/>
  <c r="H67" i="8" s="1"/>
  <c r="G68" i="8" a="1"/>
  <c r="G68" i="8" s="1"/>
  <c r="H68" i="8" a="1"/>
  <c r="H68" i="8" s="1"/>
  <c r="G69" i="8" a="1"/>
  <c r="G69" i="8" s="1"/>
  <c r="H69" i="8" a="1"/>
  <c r="H69" i="8" s="1"/>
  <c r="G70" i="8" a="1"/>
  <c r="G70" i="8" s="1"/>
  <c r="H70" i="8" a="1"/>
  <c r="H70" i="8" s="1"/>
  <c r="G71" i="8" a="1"/>
  <c r="G71" i="8" s="1"/>
  <c r="H71" i="8" a="1"/>
  <c r="H71" i="8" s="1"/>
  <c r="G72" i="8" a="1"/>
  <c r="G72" i="8" s="1"/>
  <c r="H72" i="8" a="1"/>
  <c r="H72" i="8" s="1"/>
  <c r="G73" i="8" a="1"/>
  <c r="G73" i="8" s="1"/>
  <c r="H73" i="8" a="1"/>
  <c r="H73" i="8" s="1"/>
  <c r="G74" i="8" a="1"/>
  <c r="G74" i="8" s="1"/>
  <c r="H74" i="8" a="1"/>
  <c r="H74" i="8" s="1"/>
  <c r="G75" i="8" a="1"/>
  <c r="G75" i="8" s="1"/>
  <c r="H75" i="8" a="1"/>
  <c r="H75" i="8" s="1"/>
  <c r="G76" i="8" a="1"/>
  <c r="G76" i="8" s="1"/>
  <c r="H76" i="8" a="1"/>
  <c r="H76" i="8" s="1"/>
  <c r="G77" i="8" a="1"/>
  <c r="G77" i="8" s="1"/>
  <c r="H77" i="8" a="1"/>
  <c r="H77" i="8" s="1"/>
  <c r="G78" i="8" a="1"/>
  <c r="G78" i="8" s="1"/>
  <c r="H78" i="8" a="1"/>
  <c r="H78" i="8" s="1"/>
  <c r="G79" i="8" a="1"/>
  <c r="G79" i="8" s="1"/>
  <c r="H79" i="8" a="1"/>
  <c r="H79" i="8" s="1"/>
  <c r="G80" i="8" a="1"/>
  <c r="G80" i="8" s="1"/>
  <c r="H80" i="8" a="1"/>
  <c r="H80" i="8" s="1"/>
  <c r="G81" i="8" a="1"/>
  <c r="G81" i="8" s="1"/>
  <c r="H81" i="8" a="1"/>
  <c r="H81" i="8" s="1"/>
  <c r="G82" i="8" a="1"/>
  <c r="G82" i="8" s="1"/>
  <c r="H82" i="8" a="1"/>
  <c r="H82" i="8" s="1"/>
  <c r="G83" i="8" a="1"/>
  <c r="G83" i="8" s="1"/>
  <c r="H83" i="8" a="1"/>
  <c r="H83" i="8" s="1"/>
  <c r="G84" i="8" a="1"/>
  <c r="G84" i="8" s="1"/>
  <c r="H84" i="8" a="1"/>
  <c r="H84" i="8" s="1"/>
  <c r="G85" i="8" a="1"/>
  <c r="G85" i="8" s="1"/>
  <c r="H85" i="8" a="1"/>
  <c r="H85" i="8" s="1"/>
  <c r="G86" i="8" a="1"/>
  <c r="G86" i="8" s="1"/>
  <c r="H86" i="8" a="1"/>
  <c r="H86" i="8" s="1"/>
  <c r="G32" i="8" a="1"/>
  <c r="G32" i="8" s="1"/>
  <c r="H32" i="8" a="1"/>
  <c r="H32" i="8" s="1"/>
  <c r="AZ70" i="8" l="1"/>
  <c r="BD70" i="8"/>
  <c r="AZ39" i="8"/>
  <c r="BD39" i="8"/>
  <c r="BD46" i="8"/>
  <c r="AZ46" i="8"/>
  <c r="AZ77" i="8"/>
  <c r="BD77" i="8"/>
  <c r="BD53" i="8"/>
  <c r="AZ53" i="8"/>
  <c r="BD84" i="8"/>
  <c r="AZ84" i="8"/>
  <c r="BD37" i="8"/>
  <c r="AZ37" i="8"/>
  <c r="BD44" i="8"/>
  <c r="AZ44" i="8"/>
  <c r="BD75" i="8"/>
  <c r="AZ75" i="8"/>
  <c r="BD59" i="8"/>
  <c r="AZ59" i="8"/>
  <c r="BD74" i="8"/>
  <c r="AZ74" i="8"/>
  <c r="AZ35" i="8"/>
  <c r="BD35" i="8"/>
  <c r="BD42" i="8"/>
  <c r="AZ42" i="8"/>
  <c r="AZ65" i="8"/>
  <c r="BD65" i="8"/>
  <c r="BD78" i="8"/>
  <c r="AZ78" i="8"/>
  <c r="BD62" i="8"/>
  <c r="AZ62" i="8"/>
  <c r="AZ69" i="8"/>
  <c r="BD69" i="8"/>
  <c r="AZ45" i="8"/>
  <c r="BD45" i="8"/>
  <c r="BD76" i="8"/>
  <c r="AZ76" i="8"/>
  <c r="AZ60" i="8"/>
  <c r="BD60" i="8"/>
  <c r="AZ67" i="8"/>
  <c r="BD67" i="8"/>
  <c r="AZ36" i="8"/>
  <c r="BD36" i="8"/>
  <c r="BD43" i="8"/>
  <c r="AZ43" i="8"/>
  <c r="BD86" i="8"/>
  <c r="AZ86" i="8"/>
  <c r="BD54" i="8"/>
  <c r="AZ54" i="8"/>
  <c r="AZ85" i="8"/>
  <c r="BD85" i="8"/>
  <c r="BD61" i="8"/>
  <c r="AZ61" i="8"/>
  <c r="AZ68" i="8"/>
  <c r="BD68" i="8"/>
  <c r="BD52" i="8"/>
  <c r="AZ52" i="8"/>
  <c r="BD83" i="8"/>
  <c r="AZ83" i="8"/>
  <c r="BD51" i="8"/>
  <c r="AZ51" i="8"/>
  <c r="BD82" i="8"/>
  <c r="AZ82" i="8"/>
  <c r="AZ66" i="8"/>
  <c r="BD66" i="8"/>
  <c r="BD58" i="8"/>
  <c r="AZ58" i="8"/>
  <c r="BD50" i="8"/>
  <c r="AZ50" i="8"/>
  <c r="BD81" i="8"/>
  <c r="AZ81" i="8"/>
  <c r="AZ73" i="8"/>
  <c r="BD73" i="8"/>
  <c r="AZ34" i="8"/>
  <c r="BD34" i="8"/>
  <c r="AZ57" i="8"/>
  <c r="BD57" i="8"/>
  <c r="BD49" i="8"/>
  <c r="AZ49" i="8"/>
  <c r="AZ41" i="8"/>
  <c r="BD41" i="8"/>
  <c r="AZ80" i="8"/>
  <c r="BD80" i="8"/>
  <c r="BD72" i="8"/>
  <c r="AZ72" i="8"/>
  <c r="BD64" i="8"/>
  <c r="AZ64" i="8"/>
  <c r="BD33" i="8"/>
  <c r="AZ33" i="8"/>
  <c r="AZ56" i="8"/>
  <c r="BD56" i="8"/>
  <c r="BD48" i="8"/>
  <c r="AZ48" i="8"/>
  <c r="AZ40" i="8"/>
  <c r="BD40" i="8"/>
  <c r="BD32" i="8"/>
  <c r="AZ32" i="8"/>
  <c r="BD79" i="8"/>
  <c r="AZ79" i="8"/>
  <c r="BD71" i="8"/>
  <c r="AZ71" i="8"/>
  <c r="BD63" i="8"/>
  <c r="AZ63" i="8"/>
  <c r="BD55" i="8"/>
  <c r="AZ55" i="8"/>
  <c r="BD47" i="8"/>
  <c r="AZ47" i="8"/>
  <c r="BD38" i="8"/>
  <c r="AZ38" i="8"/>
  <c r="GE409" i="8"/>
  <c r="GC409" i="8"/>
  <c r="BK7" i="8" s="1"/>
  <c r="BN140" i="8"/>
  <c r="BM140" i="8"/>
  <c r="BK140" i="8"/>
  <c r="BJ140" i="8"/>
  <c r="BI140" i="8"/>
  <c r="BH140" i="8"/>
  <c r="BG140" i="8"/>
  <c r="BF140" i="8"/>
  <c r="BE140" i="8"/>
  <c r="BD140" i="8"/>
  <c r="BC140" i="8"/>
  <c r="BM139" i="8"/>
  <c r="BM138" i="8"/>
  <c r="BA129" i="8"/>
  <c r="AO129" i="8"/>
  <c r="AD129" i="8"/>
  <c r="B129" i="8"/>
  <c r="BM128" i="8" s="1"/>
  <c r="BA128" i="8"/>
  <c r="AO128" i="8"/>
  <c r="AD128" i="8"/>
  <c r="B128" i="8"/>
  <c r="BM127" i="8" s="1"/>
  <c r="BA127" i="8"/>
  <c r="AO127" i="8"/>
  <c r="AD127" i="8"/>
  <c r="B127" i="8"/>
  <c r="BM126" i="8" s="1"/>
  <c r="BA126" i="8"/>
  <c r="AO126" i="8"/>
  <c r="AD126" i="8"/>
  <c r="B126" i="8"/>
  <c r="BM125" i="8" s="1"/>
  <c r="BA125" i="8"/>
  <c r="AO125" i="8"/>
  <c r="AD125" i="8"/>
  <c r="B125" i="8"/>
  <c r="BM124" i="8" s="1"/>
  <c r="BA124" i="8"/>
  <c r="AO124" i="8"/>
  <c r="AD124" i="8"/>
  <c r="B124" i="8"/>
  <c r="BM123" i="8" s="1"/>
  <c r="BA123" i="8"/>
  <c r="AO123" i="8"/>
  <c r="AD123" i="8"/>
  <c r="B123" i="8"/>
  <c r="BM122" i="8" s="1"/>
  <c r="BA122" i="8"/>
  <c r="AO122" i="8"/>
  <c r="AD122" i="8"/>
  <c r="B122" i="8"/>
  <c r="BM121" i="8" s="1"/>
  <c r="BA121" i="8"/>
  <c r="AO121" i="8"/>
  <c r="AD121" i="8"/>
  <c r="B121" i="8"/>
  <c r="BM120" i="8" s="1"/>
  <c r="BA120" i="8"/>
  <c r="AO120" i="8"/>
  <c r="AD120" i="8"/>
  <c r="B120" i="8"/>
  <c r="BM119" i="8" s="1"/>
  <c r="BA119" i="8"/>
  <c r="AD119" i="8"/>
  <c r="B119" i="8"/>
  <c r="BM118" i="8" s="1"/>
  <c r="BA118" i="8"/>
  <c r="AD118" i="8"/>
  <c r="B118" i="8"/>
  <c r="BM117" i="8" s="1"/>
  <c r="BA117" i="8"/>
  <c r="AO117" i="8"/>
  <c r="AD117" i="8"/>
  <c r="B117" i="8"/>
  <c r="BM116" i="8" s="1"/>
  <c r="BA116" i="8"/>
  <c r="AO116" i="8"/>
  <c r="AD116" i="8"/>
  <c r="B116" i="8"/>
  <c r="BM115" i="8" s="1"/>
  <c r="BA115" i="8"/>
  <c r="AO115" i="8"/>
  <c r="AD115" i="8"/>
  <c r="B115" i="8"/>
  <c r="BM114" i="8" s="1"/>
  <c r="BA114" i="8"/>
  <c r="AO114" i="8"/>
  <c r="AD114" i="8"/>
  <c r="B114" i="8"/>
  <c r="BM113" i="8" s="1"/>
  <c r="BA113" i="8"/>
  <c r="AO113" i="8"/>
  <c r="AD113" i="8"/>
  <c r="B113" i="8"/>
  <c r="BM112" i="8" s="1"/>
  <c r="AD112" i="8"/>
  <c r="B112" i="8"/>
  <c r="BM111" i="8" s="1"/>
  <c r="AD111" i="8"/>
  <c r="B111" i="8"/>
  <c r="BM110" i="8" s="1"/>
  <c r="BA110" i="8"/>
  <c r="AO110" i="8"/>
  <c r="AD110" i="8"/>
  <c r="B110" i="8"/>
  <c r="BM109" i="8" s="1"/>
  <c r="BA109" i="8"/>
  <c r="AO109" i="8"/>
  <c r="AD109" i="8"/>
  <c r="B109" i="8"/>
  <c r="BM108" i="8" s="1"/>
  <c r="BA108" i="8"/>
  <c r="AO108" i="8"/>
  <c r="AD108" i="8"/>
  <c r="B108" i="8"/>
  <c r="BM107" i="8" s="1"/>
  <c r="BA107" i="8"/>
  <c r="AO107" i="8"/>
  <c r="AD107" i="8"/>
  <c r="B107" i="8"/>
  <c r="BM106" i="8" s="1"/>
  <c r="BA106" i="8"/>
  <c r="AO106" i="8"/>
  <c r="AD106" i="8"/>
  <c r="B106" i="8"/>
  <c r="BM105" i="8" s="1"/>
  <c r="BA105" i="8"/>
  <c r="AO105" i="8"/>
  <c r="AD105" i="8"/>
  <c r="B105" i="8"/>
  <c r="BM104" i="8" s="1"/>
  <c r="BA104" i="8"/>
  <c r="AO104" i="8"/>
  <c r="AD104" i="8"/>
  <c r="B104" i="8"/>
  <c r="BM103" i="8" s="1"/>
  <c r="BA103" i="8"/>
  <c r="AO103" i="8"/>
  <c r="AD103" i="8"/>
  <c r="B103" i="8"/>
  <c r="BM102" i="8" s="1"/>
  <c r="BA102" i="8"/>
  <c r="AD102" i="8"/>
  <c r="B102" i="8"/>
  <c r="BM101" i="8" s="1"/>
  <c r="BA101" i="8"/>
  <c r="B101" i="8"/>
  <c r="BM100" i="8" s="1"/>
  <c r="BA100" i="8"/>
  <c r="AO100" i="8"/>
  <c r="B100" i="8"/>
  <c r="BM99" i="8" s="1"/>
  <c r="BA99" i="8"/>
  <c r="AO99" i="8"/>
  <c r="B99" i="8"/>
  <c r="BM98" i="8" s="1"/>
  <c r="B98" i="8"/>
  <c r="BM97" i="8" s="1"/>
  <c r="B97" i="8"/>
  <c r="BM96" i="8" s="1"/>
  <c r="BA96" i="8"/>
  <c r="AO96" i="8"/>
  <c r="B96" i="8"/>
  <c r="BM95" i="8" s="1"/>
  <c r="BA95" i="8"/>
  <c r="AO95" i="8"/>
  <c r="B95" i="8"/>
  <c r="BM94" i="8" s="1"/>
  <c r="BA94" i="8"/>
  <c r="AO94" i="8"/>
  <c r="AD94" i="8"/>
  <c r="B94" i="8"/>
  <c r="BM93" i="8" s="1"/>
  <c r="BG86" i="8"/>
  <c r="F86" i="8" a="1"/>
  <c r="F86" i="8" s="1"/>
  <c r="AV86" i="8" s="1"/>
  <c r="E86" i="8" a="1"/>
  <c r="E86" i="8" s="1"/>
  <c r="AR86" i="8" s="1"/>
  <c r="D86" i="8" a="1"/>
  <c r="D86" i="8" s="1"/>
  <c r="C86" i="8" a="1"/>
  <c r="C86" i="8" s="1"/>
  <c r="B86" i="8"/>
  <c r="BM85" i="8" s="1"/>
  <c r="BG85" i="8"/>
  <c r="F85" i="8" a="1"/>
  <c r="F85" i="8" s="1"/>
  <c r="AV85" i="8" s="1"/>
  <c r="E85" i="8" a="1"/>
  <c r="E85" i="8" s="1"/>
  <c r="AR85" i="8" s="1"/>
  <c r="D85" i="8" a="1"/>
  <c r="D85" i="8" s="1"/>
  <c r="C85" i="8" a="1"/>
  <c r="C85" i="8" s="1"/>
  <c r="B85" i="8"/>
  <c r="BM84" i="8" s="1"/>
  <c r="BG84" i="8"/>
  <c r="F84" i="8" a="1"/>
  <c r="F84" i="8" s="1"/>
  <c r="AV84" i="8" s="1"/>
  <c r="E84" i="8" a="1"/>
  <c r="E84" i="8" s="1"/>
  <c r="AR84" i="8" s="1"/>
  <c r="D84" i="8" a="1"/>
  <c r="D84" i="8" s="1"/>
  <c r="C84" i="8" a="1"/>
  <c r="C84" i="8" s="1"/>
  <c r="B84" i="8"/>
  <c r="BM83" i="8" s="1"/>
  <c r="BG83" i="8"/>
  <c r="F83" i="8" a="1"/>
  <c r="F83" i="8" s="1"/>
  <c r="AV83" i="8" s="1"/>
  <c r="E83" i="8" a="1"/>
  <c r="E83" i="8" s="1"/>
  <c r="AR83" i="8" s="1"/>
  <c r="D83" i="8" a="1"/>
  <c r="D83" i="8" s="1"/>
  <c r="C83" i="8" a="1"/>
  <c r="C83" i="8" s="1"/>
  <c r="B83" i="8"/>
  <c r="BM82" i="8" s="1"/>
  <c r="BG82" i="8"/>
  <c r="F82" i="8" a="1"/>
  <c r="F82" i="8" s="1"/>
  <c r="AV82" i="8" s="1"/>
  <c r="E82" i="8" a="1"/>
  <c r="E82" i="8" s="1"/>
  <c r="AR82" i="8" s="1"/>
  <c r="D82" i="8" a="1"/>
  <c r="D82" i="8" s="1"/>
  <c r="C82" i="8" a="1"/>
  <c r="C82" i="8" s="1"/>
  <c r="B82" i="8"/>
  <c r="BM81" i="8" s="1"/>
  <c r="BG81" i="8"/>
  <c r="F81" i="8" a="1"/>
  <c r="F81" i="8" s="1"/>
  <c r="AV81" i="8" s="1"/>
  <c r="E81" i="8" a="1"/>
  <c r="E81" i="8" s="1"/>
  <c r="AR81" i="8" s="1"/>
  <c r="D81" i="8" a="1"/>
  <c r="D81" i="8" s="1"/>
  <c r="C81" i="8" a="1"/>
  <c r="C81" i="8" s="1"/>
  <c r="B81" i="8"/>
  <c r="BM80" i="8" s="1"/>
  <c r="BG80" i="8"/>
  <c r="F80" i="8" a="1"/>
  <c r="F80" i="8" s="1"/>
  <c r="AV80" i="8" s="1"/>
  <c r="E80" i="8" a="1"/>
  <c r="E80" i="8" s="1"/>
  <c r="AR80" i="8" s="1"/>
  <c r="D80" i="8" a="1"/>
  <c r="D80" i="8" s="1"/>
  <c r="C80" i="8" a="1"/>
  <c r="C80" i="8" s="1"/>
  <c r="B80" i="8"/>
  <c r="BM79" i="8" s="1"/>
  <c r="BG79" i="8"/>
  <c r="F79" i="8" a="1"/>
  <c r="F79" i="8" s="1"/>
  <c r="AV79" i="8" s="1"/>
  <c r="E79" i="8" a="1"/>
  <c r="E79" i="8" s="1"/>
  <c r="AR79" i="8" s="1"/>
  <c r="D79" i="8" a="1"/>
  <c r="D79" i="8" s="1"/>
  <c r="C79" i="8" a="1"/>
  <c r="C79" i="8" s="1"/>
  <c r="B79" i="8"/>
  <c r="BM78" i="8" s="1"/>
  <c r="BG78" i="8"/>
  <c r="F78" i="8" a="1"/>
  <c r="F78" i="8" s="1"/>
  <c r="AV78" i="8" s="1"/>
  <c r="E78" i="8" a="1"/>
  <c r="E78" i="8" s="1"/>
  <c r="AR78" i="8" s="1"/>
  <c r="D78" i="8" a="1"/>
  <c r="D78" i="8" s="1"/>
  <c r="C78" i="8" a="1"/>
  <c r="C78" i="8" s="1"/>
  <c r="B78" i="8"/>
  <c r="BM77" i="8" s="1"/>
  <c r="BG77" i="8"/>
  <c r="F77" i="8" a="1"/>
  <c r="F77" i="8" s="1"/>
  <c r="AV77" i="8" s="1"/>
  <c r="E77" i="8" a="1"/>
  <c r="E77" i="8" s="1"/>
  <c r="AR77" i="8" s="1"/>
  <c r="D77" i="8" a="1"/>
  <c r="D77" i="8" s="1"/>
  <c r="C77" i="8" a="1"/>
  <c r="C77" i="8" s="1"/>
  <c r="B77" i="8"/>
  <c r="BM76" i="8" s="1"/>
  <c r="BG76" i="8"/>
  <c r="F76" i="8" a="1"/>
  <c r="F76" i="8" s="1"/>
  <c r="AV76" i="8" s="1"/>
  <c r="E76" i="8" a="1"/>
  <c r="E76" i="8" s="1"/>
  <c r="AR76" i="8" s="1"/>
  <c r="D76" i="8" a="1"/>
  <c r="D76" i="8" s="1"/>
  <c r="C76" i="8" a="1"/>
  <c r="C76" i="8" s="1"/>
  <c r="B76" i="8"/>
  <c r="BM75" i="8" s="1"/>
  <c r="BG75" i="8"/>
  <c r="F75" i="8" a="1"/>
  <c r="F75" i="8" s="1"/>
  <c r="AV75" i="8" s="1"/>
  <c r="E75" i="8" a="1"/>
  <c r="E75" i="8" s="1"/>
  <c r="AR75" i="8" s="1"/>
  <c r="D75" i="8" a="1"/>
  <c r="D75" i="8" s="1"/>
  <c r="C75" i="8" a="1"/>
  <c r="C75" i="8" s="1"/>
  <c r="B75" i="8"/>
  <c r="BM74" i="8" s="1"/>
  <c r="BG74" i="8"/>
  <c r="F74" i="8" a="1"/>
  <c r="F74" i="8" s="1"/>
  <c r="AV74" i="8" s="1"/>
  <c r="E74" i="8" a="1"/>
  <c r="E74" i="8" s="1"/>
  <c r="AR74" i="8" s="1"/>
  <c r="D74" i="8" a="1"/>
  <c r="D74" i="8" s="1"/>
  <c r="C74" i="8" a="1"/>
  <c r="C74" i="8" s="1"/>
  <c r="B74" i="8"/>
  <c r="BM73" i="8" s="1"/>
  <c r="BG73" i="8"/>
  <c r="F73" i="8" a="1"/>
  <c r="F73" i="8" s="1"/>
  <c r="AV73" i="8" s="1"/>
  <c r="E73" i="8" a="1"/>
  <c r="E73" i="8" s="1"/>
  <c r="AR73" i="8" s="1"/>
  <c r="D73" i="8" a="1"/>
  <c r="D73" i="8" s="1"/>
  <c r="C73" i="8" a="1"/>
  <c r="C73" i="8" s="1"/>
  <c r="B73" i="8"/>
  <c r="BM72" i="8" s="1"/>
  <c r="BG72" i="8"/>
  <c r="F72" i="8" a="1"/>
  <c r="F72" i="8" s="1"/>
  <c r="AV72" i="8" s="1"/>
  <c r="E72" i="8" a="1"/>
  <c r="E72" i="8" s="1"/>
  <c r="AR72" i="8" s="1"/>
  <c r="D72" i="8" a="1"/>
  <c r="D72" i="8" s="1"/>
  <c r="C72" i="8" a="1"/>
  <c r="C72" i="8" s="1"/>
  <c r="B72" i="8"/>
  <c r="BM71" i="8" s="1"/>
  <c r="BG71" i="8"/>
  <c r="F71" i="8" a="1"/>
  <c r="F71" i="8" s="1"/>
  <c r="AV71" i="8" s="1"/>
  <c r="E71" i="8" a="1"/>
  <c r="E71" i="8" s="1"/>
  <c r="AR71" i="8" s="1"/>
  <c r="D71" i="8" a="1"/>
  <c r="D71" i="8" s="1"/>
  <c r="C71" i="8" a="1"/>
  <c r="C71" i="8" s="1"/>
  <c r="B71" i="8"/>
  <c r="BM70" i="8" s="1"/>
  <c r="BG70" i="8"/>
  <c r="F70" i="8" a="1"/>
  <c r="F70" i="8" s="1"/>
  <c r="AV70" i="8" s="1"/>
  <c r="E70" i="8" a="1"/>
  <c r="E70" i="8" s="1"/>
  <c r="AR70" i="8" s="1"/>
  <c r="D70" i="8" a="1"/>
  <c r="D70" i="8" s="1"/>
  <c r="C70" i="8" a="1"/>
  <c r="C70" i="8" s="1"/>
  <c r="B70" i="8"/>
  <c r="BM69" i="8" s="1"/>
  <c r="BG69" i="8"/>
  <c r="F69" i="8" a="1"/>
  <c r="F69" i="8" s="1"/>
  <c r="AV69" i="8" s="1"/>
  <c r="E69" i="8" a="1"/>
  <c r="E69" i="8" s="1"/>
  <c r="AR69" i="8" s="1"/>
  <c r="D69" i="8" a="1"/>
  <c r="D69" i="8" s="1"/>
  <c r="C69" i="8" a="1"/>
  <c r="C69" i="8" s="1"/>
  <c r="B69" i="8"/>
  <c r="BM68" i="8" s="1"/>
  <c r="BG68" i="8"/>
  <c r="F68" i="8" a="1"/>
  <c r="F68" i="8" s="1"/>
  <c r="AV68" i="8" s="1"/>
  <c r="E68" i="8" a="1"/>
  <c r="E68" i="8" s="1"/>
  <c r="AR68" i="8" s="1"/>
  <c r="D68" i="8" a="1"/>
  <c r="D68" i="8" s="1"/>
  <c r="C68" i="8" a="1"/>
  <c r="C68" i="8" s="1"/>
  <c r="B68" i="8"/>
  <c r="BM67" i="8" s="1"/>
  <c r="BG67" i="8"/>
  <c r="F67" i="8" a="1"/>
  <c r="F67" i="8" s="1"/>
  <c r="AV67" i="8" s="1"/>
  <c r="E67" i="8" a="1"/>
  <c r="E67" i="8" s="1"/>
  <c r="AR67" i="8" s="1"/>
  <c r="D67" i="8" a="1"/>
  <c r="D67" i="8" s="1"/>
  <c r="C67" i="8" a="1"/>
  <c r="C67" i="8" s="1"/>
  <c r="B67" i="8"/>
  <c r="BM66" i="8" s="1"/>
  <c r="BG66" i="8"/>
  <c r="F66" i="8" a="1"/>
  <c r="F66" i="8" s="1"/>
  <c r="AV66" i="8" s="1"/>
  <c r="E66" i="8" a="1"/>
  <c r="E66" i="8" s="1"/>
  <c r="AR66" i="8" s="1"/>
  <c r="D66" i="8" a="1"/>
  <c r="D66" i="8" s="1"/>
  <c r="C66" i="8" a="1"/>
  <c r="C66" i="8" s="1"/>
  <c r="B66" i="8"/>
  <c r="BM65" i="8" s="1"/>
  <c r="BG65" i="8"/>
  <c r="F65" i="8" a="1"/>
  <c r="F65" i="8" s="1"/>
  <c r="AV65" i="8" s="1"/>
  <c r="E65" i="8" a="1"/>
  <c r="E65" i="8" s="1"/>
  <c r="AR65" i="8" s="1"/>
  <c r="D65" i="8" a="1"/>
  <c r="D65" i="8" s="1"/>
  <c r="C65" i="8" a="1"/>
  <c r="C65" i="8" s="1"/>
  <c r="B65" i="8"/>
  <c r="BM64" i="8" s="1"/>
  <c r="BG64" i="8"/>
  <c r="F64" i="8" a="1"/>
  <c r="F64" i="8" s="1"/>
  <c r="AV64" i="8" s="1"/>
  <c r="E64" i="8" a="1"/>
  <c r="E64" i="8" s="1"/>
  <c r="AR64" i="8" s="1"/>
  <c r="D64" i="8" a="1"/>
  <c r="D64" i="8" s="1"/>
  <c r="C64" i="8" a="1"/>
  <c r="C64" i="8" s="1"/>
  <c r="B64" i="8"/>
  <c r="BM63" i="8" s="1"/>
  <c r="BG63" i="8"/>
  <c r="F63" i="8" a="1"/>
  <c r="F63" i="8" s="1"/>
  <c r="AV63" i="8" s="1"/>
  <c r="E63" i="8" a="1"/>
  <c r="E63" i="8" s="1"/>
  <c r="AR63" i="8" s="1"/>
  <c r="D63" i="8" a="1"/>
  <c r="D63" i="8" s="1"/>
  <c r="C63" i="8" a="1"/>
  <c r="C63" i="8" s="1"/>
  <c r="B63" i="8"/>
  <c r="BM62" i="8" s="1"/>
  <c r="BG62" i="8"/>
  <c r="F62" i="8" a="1"/>
  <c r="F62" i="8" s="1"/>
  <c r="AV62" i="8" s="1"/>
  <c r="E62" i="8" a="1"/>
  <c r="E62" i="8" s="1"/>
  <c r="AR62" i="8" s="1"/>
  <c r="D62" i="8" a="1"/>
  <c r="D62" i="8" s="1"/>
  <c r="C62" i="8" a="1"/>
  <c r="C62" i="8" s="1"/>
  <c r="B62" i="8"/>
  <c r="BM61" i="8" s="1"/>
  <c r="BG61" i="8"/>
  <c r="F61" i="8" a="1"/>
  <c r="F61" i="8" s="1"/>
  <c r="AV61" i="8" s="1"/>
  <c r="E61" i="8" a="1"/>
  <c r="E61" i="8" s="1"/>
  <c r="AR61" i="8" s="1"/>
  <c r="D61" i="8" a="1"/>
  <c r="D61" i="8" s="1"/>
  <c r="C61" i="8" a="1"/>
  <c r="C61" i="8" s="1"/>
  <c r="B61" i="8"/>
  <c r="BM60" i="8" s="1"/>
  <c r="BG60" i="8"/>
  <c r="F60" i="8" a="1"/>
  <c r="F60" i="8" s="1"/>
  <c r="AV60" i="8" s="1"/>
  <c r="E60" i="8" a="1"/>
  <c r="E60" i="8" s="1"/>
  <c r="AR60" i="8" s="1"/>
  <c r="D60" i="8" a="1"/>
  <c r="D60" i="8" s="1"/>
  <c r="C60" i="8" a="1"/>
  <c r="C60" i="8" s="1"/>
  <c r="B60" i="8"/>
  <c r="BM59" i="8" s="1"/>
  <c r="BG59" i="8"/>
  <c r="F59" i="8" a="1"/>
  <c r="F59" i="8" s="1"/>
  <c r="AV59" i="8" s="1"/>
  <c r="E59" i="8" a="1"/>
  <c r="E59" i="8" s="1"/>
  <c r="AR59" i="8" s="1"/>
  <c r="D59" i="8" a="1"/>
  <c r="D59" i="8" s="1"/>
  <c r="C59" i="8" a="1"/>
  <c r="C59" i="8" s="1"/>
  <c r="B59" i="8"/>
  <c r="BM58" i="8" s="1"/>
  <c r="BG58" i="8"/>
  <c r="F58" i="8" a="1"/>
  <c r="F58" i="8" s="1"/>
  <c r="AV58" i="8" s="1"/>
  <c r="E58" i="8" a="1"/>
  <c r="E58" i="8" s="1"/>
  <c r="AR58" i="8" s="1"/>
  <c r="D58" i="8" a="1"/>
  <c r="D58" i="8" s="1"/>
  <c r="C58" i="8" a="1"/>
  <c r="C58" i="8" s="1"/>
  <c r="B58" i="8"/>
  <c r="BM57" i="8" s="1"/>
  <c r="BG57" i="8"/>
  <c r="F57" i="8" a="1"/>
  <c r="F57" i="8" s="1"/>
  <c r="AV57" i="8" s="1"/>
  <c r="E57" i="8" a="1"/>
  <c r="E57" i="8" s="1"/>
  <c r="AR57" i="8" s="1"/>
  <c r="D57" i="8" a="1"/>
  <c r="D57" i="8" s="1"/>
  <c r="C57" i="8" a="1"/>
  <c r="C57" i="8" s="1"/>
  <c r="B57" i="8"/>
  <c r="BM56" i="8" s="1"/>
  <c r="BG56" i="8"/>
  <c r="F56" i="8" a="1"/>
  <c r="F56" i="8" s="1"/>
  <c r="AV56" i="8" s="1"/>
  <c r="E56" i="8" a="1"/>
  <c r="E56" i="8" s="1"/>
  <c r="AR56" i="8" s="1"/>
  <c r="D56" i="8" a="1"/>
  <c r="D56" i="8" s="1"/>
  <c r="C56" i="8" a="1"/>
  <c r="C56" i="8" s="1"/>
  <c r="B56" i="8"/>
  <c r="BM55" i="8" s="1"/>
  <c r="BG55" i="8"/>
  <c r="F55" i="8" a="1"/>
  <c r="F55" i="8" s="1"/>
  <c r="AV55" i="8" s="1"/>
  <c r="E55" i="8" a="1"/>
  <c r="E55" i="8" s="1"/>
  <c r="AR55" i="8" s="1"/>
  <c r="D55" i="8" a="1"/>
  <c r="D55" i="8" s="1"/>
  <c r="C55" i="8" a="1"/>
  <c r="C55" i="8" s="1"/>
  <c r="B55" i="8"/>
  <c r="BM54" i="8" s="1"/>
  <c r="BG54" i="8"/>
  <c r="F54" i="8" a="1"/>
  <c r="F54" i="8" s="1"/>
  <c r="AV54" i="8" s="1"/>
  <c r="E54" i="8" a="1"/>
  <c r="E54" i="8" s="1"/>
  <c r="AR54" i="8" s="1"/>
  <c r="D54" i="8" a="1"/>
  <c r="D54" i="8" s="1"/>
  <c r="C54" i="8" a="1"/>
  <c r="C54" i="8" s="1"/>
  <c r="B54" i="8"/>
  <c r="BM53" i="8" s="1"/>
  <c r="BG53" i="8"/>
  <c r="F53" i="8" a="1"/>
  <c r="F53" i="8" s="1"/>
  <c r="AV53" i="8" s="1"/>
  <c r="E53" i="8" a="1"/>
  <c r="E53" i="8" s="1"/>
  <c r="AR53" i="8" s="1"/>
  <c r="D53" i="8" a="1"/>
  <c r="D53" i="8" s="1"/>
  <c r="C53" i="8" a="1"/>
  <c r="C53" i="8" s="1"/>
  <c r="B53" i="8"/>
  <c r="BM52" i="8" s="1"/>
  <c r="BG52" i="8"/>
  <c r="F52" i="8" a="1"/>
  <c r="F52" i="8" s="1"/>
  <c r="AV52" i="8" s="1"/>
  <c r="E52" i="8" a="1"/>
  <c r="E52" i="8" s="1"/>
  <c r="AR52" i="8" s="1"/>
  <c r="D52" i="8" a="1"/>
  <c r="D52" i="8" s="1"/>
  <c r="C52" i="8" a="1"/>
  <c r="C52" i="8" s="1"/>
  <c r="B52" i="8"/>
  <c r="BM51" i="8" s="1"/>
  <c r="BG51" i="8"/>
  <c r="F51" i="8" a="1"/>
  <c r="F51" i="8" s="1"/>
  <c r="AV51" i="8" s="1"/>
  <c r="E51" i="8" a="1"/>
  <c r="E51" i="8" s="1"/>
  <c r="AR51" i="8" s="1"/>
  <c r="D51" i="8" a="1"/>
  <c r="D51" i="8" s="1"/>
  <c r="C51" i="8" a="1"/>
  <c r="C51" i="8" s="1"/>
  <c r="B51" i="8"/>
  <c r="BM50" i="8" s="1"/>
  <c r="BG50" i="8"/>
  <c r="F50" i="8" a="1"/>
  <c r="F50" i="8" s="1"/>
  <c r="AV50" i="8" s="1"/>
  <c r="E50" i="8" a="1"/>
  <c r="E50" i="8" s="1"/>
  <c r="AR50" i="8" s="1"/>
  <c r="D50" i="8" a="1"/>
  <c r="D50" i="8" s="1"/>
  <c r="C50" i="8" a="1"/>
  <c r="C50" i="8" s="1"/>
  <c r="B50" i="8"/>
  <c r="BM49" i="8" s="1"/>
  <c r="BG49" i="8"/>
  <c r="F49" i="8" a="1"/>
  <c r="F49" i="8" s="1"/>
  <c r="AV49" i="8" s="1"/>
  <c r="E49" i="8" a="1"/>
  <c r="E49" i="8" s="1"/>
  <c r="AR49" i="8" s="1"/>
  <c r="D49" i="8" a="1"/>
  <c r="D49" i="8" s="1"/>
  <c r="C49" i="8" a="1"/>
  <c r="C49" i="8" s="1"/>
  <c r="B49" i="8"/>
  <c r="BM48" i="8" s="1"/>
  <c r="BG48" i="8"/>
  <c r="F48" i="8" a="1"/>
  <c r="F48" i="8" s="1"/>
  <c r="AV48" i="8" s="1"/>
  <c r="E48" i="8" a="1"/>
  <c r="E48" i="8" s="1"/>
  <c r="AR48" i="8" s="1"/>
  <c r="D48" i="8" a="1"/>
  <c r="D48" i="8" s="1"/>
  <c r="C48" i="8" a="1"/>
  <c r="C48" i="8" s="1"/>
  <c r="B48" i="8"/>
  <c r="BM47" i="8" s="1"/>
  <c r="BG47" i="8"/>
  <c r="F47" i="8" a="1"/>
  <c r="F47" i="8" s="1"/>
  <c r="AV47" i="8" s="1"/>
  <c r="E47" i="8" a="1"/>
  <c r="E47" i="8" s="1"/>
  <c r="AR47" i="8" s="1"/>
  <c r="D47" i="8" a="1"/>
  <c r="D47" i="8" s="1"/>
  <c r="C47" i="8" a="1"/>
  <c r="C47" i="8" s="1"/>
  <c r="B47" i="8"/>
  <c r="BM46" i="8" s="1"/>
  <c r="BG46" i="8"/>
  <c r="F46" i="8" a="1"/>
  <c r="F46" i="8" s="1"/>
  <c r="AV46" i="8" s="1"/>
  <c r="E46" i="8" a="1"/>
  <c r="E46" i="8" s="1"/>
  <c r="AR46" i="8" s="1"/>
  <c r="D46" i="8" a="1"/>
  <c r="D46" i="8" s="1"/>
  <c r="C46" i="8" a="1"/>
  <c r="C46" i="8" s="1"/>
  <c r="B46" i="8"/>
  <c r="BM45" i="8" s="1"/>
  <c r="BG45" i="8"/>
  <c r="F45" i="8" a="1"/>
  <c r="F45" i="8" s="1"/>
  <c r="AV45" i="8" s="1"/>
  <c r="E45" i="8" a="1"/>
  <c r="E45" i="8" s="1"/>
  <c r="AR45" i="8" s="1"/>
  <c r="D45" i="8" a="1"/>
  <c r="D45" i="8" s="1"/>
  <c r="C45" i="8" a="1"/>
  <c r="C45" i="8" s="1"/>
  <c r="B45" i="8"/>
  <c r="BM44" i="8" s="1"/>
  <c r="BG44" i="8"/>
  <c r="F44" i="8" a="1"/>
  <c r="F44" i="8" s="1"/>
  <c r="AV44" i="8" s="1"/>
  <c r="E44" i="8" a="1"/>
  <c r="E44" i="8" s="1"/>
  <c r="AR44" i="8" s="1"/>
  <c r="D44" i="8" a="1"/>
  <c r="D44" i="8" s="1"/>
  <c r="C44" i="8" a="1"/>
  <c r="C44" i="8" s="1"/>
  <c r="B44" i="8"/>
  <c r="BM43" i="8" s="1"/>
  <c r="BG43" i="8"/>
  <c r="F43" i="8" a="1"/>
  <c r="F43" i="8" s="1"/>
  <c r="AV43" i="8" s="1"/>
  <c r="E43" i="8" a="1"/>
  <c r="E43" i="8" s="1"/>
  <c r="AR43" i="8" s="1"/>
  <c r="D43" i="8" a="1"/>
  <c r="D43" i="8" s="1"/>
  <c r="C43" i="8" a="1"/>
  <c r="C43" i="8" s="1"/>
  <c r="B43" i="8"/>
  <c r="BM42" i="8" s="1"/>
  <c r="BG42" i="8"/>
  <c r="F42" i="8" a="1"/>
  <c r="F42" i="8" s="1"/>
  <c r="AV42" i="8" s="1"/>
  <c r="E42" i="8" a="1"/>
  <c r="E42" i="8" s="1"/>
  <c r="AR42" i="8" s="1"/>
  <c r="D42" i="8" a="1"/>
  <c r="D42" i="8" s="1"/>
  <c r="C42" i="8" a="1"/>
  <c r="C42" i="8" s="1"/>
  <c r="B42" i="8"/>
  <c r="BM41" i="8" s="1"/>
  <c r="BG41" i="8"/>
  <c r="F41" i="8" a="1"/>
  <c r="F41" i="8" s="1"/>
  <c r="AV41" i="8" s="1"/>
  <c r="E41" i="8" a="1"/>
  <c r="E41" i="8" s="1"/>
  <c r="AR41" i="8" s="1"/>
  <c r="D41" i="8" a="1"/>
  <c r="D41" i="8" s="1"/>
  <c r="C41" i="8" a="1"/>
  <c r="C41" i="8" s="1"/>
  <c r="B41" i="8"/>
  <c r="BM40" i="8" s="1"/>
  <c r="BG40" i="8"/>
  <c r="F40" i="8" a="1"/>
  <c r="F40" i="8" s="1"/>
  <c r="AV40" i="8" s="1"/>
  <c r="E40" i="8" a="1"/>
  <c r="E40" i="8" s="1"/>
  <c r="AR40" i="8" s="1"/>
  <c r="D40" i="8" a="1"/>
  <c r="D40" i="8" s="1"/>
  <c r="C40" i="8" a="1"/>
  <c r="C40" i="8" s="1"/>
  <c r="B40" i="8"/>
  <c r="BM39" i="8" s="1"/>
  <c r="BG39" i="8"/>
  <c r="F39" i="8" a="1"/>
  <c r="F39" i="8" s="1"/>
  <c r="AV39" i="8" s="1"/>
  <c r="E39" i="8" a="1"/>
  <c r="E39" i="8" s="1"/>
  <c r="AR39" i="8" s="1"/>
  <c r="D39" i="8" a="1"/>
  <c r="D39" i="8" s="1"/>
  <c r="C39" i="8" a="1"/>
  <c r="C39" i="8" s="1"/>
  <c r="B39" i="8"/>
  <c r="BM38" i="8" s="1"/>
  <c r="BG38" i="8"/>
  <c r="F38" i="8" a="1"/>
  <c r="F38" i="8" s="1"/>
  <c r="AV38" i="8" s="1"/>
  <c r="E38" i="8" a="1"/>
  <c r="E38" i="8" s="1"/>
  <c r="AR38" i="8" s="1"/>
  <c r="D38" i="8" a="1"/>
  <c r="D38" i="8" s="1"/>
  <c r="C38" i="8" a="1"/>
  <c r="C38" i="8" s="1"/>
  <c r="B38" i="8"/>
  <c r="BM37" i="8" s="1"/>
  <c r="BG37" i="8"/>
  <c r="F37" i="8" a="1"/>
  <c r="F37" i="8" s="1"/>
  <c r="AV37" i="8" s="1"/>
  <c r="E37" i="8" a="1"/>
  <c r="E37" i="8" s="1"/>
  <c r="AR37" i="8" s="1"/>
  <c r="D37" i="8" a="1"/>
  <c r="D37" i="8" s="1"/>
  <c r="C37" i="8" a="1"/>
  <c r="C37" i="8" s="1"/>
  <c r="B37" i="8"/>
  <c r="BM36" i="8" s="1"/>
  <c r="BG36" i="8"/>
  <c r="F36" i="8" a="1"/>
  <c r="F36" i="8" s="1"/>
  <c r="AV36" i="8" s="1"/>
  <c r="E36" i="8" a="1"/>
  <c r="E36" i="8" s="1"/>
  <c r="AR36" i="8" s="1"/>
  <c r="D36" i="8" a="1"/>
  <c r="D36" i="8" s="1"/>
  <c r="C36" i="8" a="1"/>
  <c r="C36" i="8" s="1"/>
  <c r="B36" i="8"/>
  <c r="BM35" i="8" s="1"/>
  <c r="BG35" i="8"/>
  <c r="F35" i="8" a="1"/>
  <c r="F35" i="8" s="1"/>
  <c r="AV35" i="8" s="1"/>
  <c r="E35" i="8" a="1"/>
  <c r="E35" i="8" s="1"/>
  <c r="AR35" i="8" s="1"/>
  <c r="D35" i="8" a="1"/>
  <c r="D35" i="8" s="1"/>
  <c r="C35" i="8" a="1"/>
  <c r="C35" i="8" s="1"/>
  <c r="B35" i="8"/>
  <c r="BM34" i="8" s="1"/>
  <c r="BG34" i="8"/>
  <c r="F34" i="8" a="1"/>
  <c r="F34" i="8" s="1"/>
  <c r="AV34" i="8" s="1"/>
  <c r="E34" i="8" a="1"/>
  <c r="E34" i="8" s="1"/>
  <c r="AR34" i="8" s="1"/>
  <c r="D34" i="8" a="1"/>
  <c r="D34" i="8" s="1"/>
  <c r="C34" i="8" a="1"/>
  <c r="C34" i="8" s="1"/>
  <c r="B34" i="8"/>
  <c r="BM33" i="8" s="1"/>
  <c r="BG33" i="8"/>
  <c r="F33" i="8" a="1"/>
  <c r="F33" i="8" s="1"/>
  <c r="AV33" i="8" s="1"/>
  <c r="E33" i="8" a="1"/>
  <c r="E33" i="8" s="1"/>
  <c r="AR33" i="8" s="1"/>
  <c r="D33" i="8" a="1"/>
  <c r="D33" i="8" s="1"/>
  <c r="C33" i="8" a="1"/>
  <c r="C33" i="8" s="1"/>
  <c r="B33" i="8"/>
  <c r="BM32" i="8" s="1"/>
  <c r="BG32" i="8"/>
  <c r="F32" i="8" a="1"/>
  <c r="F32" i="8" s="1"/>
  <c r="AV32" i="8" s="1"/>
  <c r="E32" i="8" a="1"/>
  <c r="E32" i="8" s="1"/>
  <c r="AR32" i="8" s="1"/>
  <c r="D32" i="8" a="1"/>
  <c r="D32" i="8" s="1"/>
  <c r="B32" i="8"/>
  <c r="BM31" i="8" s="1"/>
  <c r="AQ14" i="8"/>
  <c r="BN8" i="8"/>
  <c r="GD7" i="8"/>
  <c r="P7" i="8"/>
  <c r="GD6" i="8"/>
  <c r="BK2" i="8"/>
  <c r="BJ2" i="8"/>
  <c r="BI2" i="8"/>
  <c r="BH2" i="8"/>
  <c r="BG2" i="8"/>
  <c r="GE1" i="8"/>
  <c r="GD1" i="8"/>
  <c r="BK1" i="8"/>
  <c r="BJ1" i="8"/>
  <c r="BI1" i="8"/>
  <c r="BH1" i="8"/>
  <c r="BG1" i="8"/>
  <c r="A1" i="8"/>
  <c r="AL23" i="8" l="1"/>
  <c r="AI34" i="8" s="1"/>
  <c r="S110" i="8"/>
  <c r="BK93" i="8"/>
  <c r="BJ87" i="8"/>
  <c r="BK4" i="8" a="1"/>
  <c r="BK4" i="8" s="1"/>
  <c r="AI33" i="8"/>
  <c r="AI54" i="8"/>
  <c r="AI78" i="8"/>
  <c r="AI39" i="8"/>
  <c r="AI71" i="8"/>
  <c r="AI40" i="8"/>
  <c r="BA44" i="8"/>
  <c r="BB44" i="8"/>
  <c r="BA40" i="8"/>
  <c r="BB40" i="8"/>
  <c r="AJ46" i="8"/>
  <c r="BA78" i="8"/>
  <c r="BB78" i="8"/>
  <c r="BA57" i="8"/>
  <c r="BB57" i="8"/>
  <c r="BA47" i="8"/>
  <c r="BB47" i="8"/>
  <c r="BA83" i="8"/>
  <c r="BB83" i="8"/>
  <c r="BA56" i="8"/>
  <c r="BB56" i="8"/>
  <c r="BA34" i="8"/>
  <c r="BB34" i="8"/>
  <c r="BA65" i="8"/>
  <c r="BB65" i="8"/>
  <c r="BA42" i="8"/>
  <c r="BB42" i="8"/>
  <c r="BA73" i="8"/>
  <c r="BB73" i="8"/>
  <c r="BA63" i="8"/>
  <c r="BB63" i="8"/>
  <c r="AJ67" i="8"/>
  <c r="BA35" i="8"/>
  <c r="BB35" i="8"/>
  <c r="BA71" i="8"/>
  <c r="BB71" i="8"/>
  <c r="BA72" i="8"/>
  <c r="BB72" i="8"/>
  <c r="BA50" i="8"/>
  <c r="BB50" i="8"/>
  <c r="BA61" i="8"/>
  <c r="BB61" i="8"/>
  <c r="BA76" i="8"/>
  <c r="BB76" i="8"/>
  <c r="BA74" i="8"/>
  <c r="BB74" i="8"/>
  <c r="AJ65" i="8"/>
  <c r="AJ81" i="8"/>
  <c r="BA79" i="8"/>
  <c r="BB79" i="8"/>
  <c r="BA58" i="8"/>
  <c r="BB58" i="8"/>
  <c r="BA59" i="8"/>
  <c r="BB59" i="8"/>
  <c r="BA62" i="8"/>
  <c r="BB62" i="8"/>
  <c r="BA37" i="8"/>
  <c r="BB37" i="8"/>
  <c r="BA84" i="8"/>
  <c r="BB84" i="8"/>
  <c r="BA36" i="8"/>
  <c r="BB36" i="8"/>
  <c r="BA53" i="8"/>
  <c r="BB53" i="8"/>
  <c r="AJ49" i="8"/>
  <c r="BA67" i="8"/>
  <c r="BB67" i="8"/>
  <c r="BA85" i="8"/>
  <c r="BB85" i="8"/>
  <c r="BA39" i="8"/>
  <c r="BB39" i="8"/>
  <c r="AZ88" i="8"/>
  <c r="BA32" i="8"/>
  <c r="BB32" i="8"/>
  <c r="BA54" i="8"/>
  <c r="BB54" i="8"/>
  <c r="BA75" i="8"/>
  <c r="BB75" i="8"/>
  <c r="AJ48" i="8"/>
  <c r="AJ64" i="8"/>
  <c r="AJ84" i="8"/>
  <c r="BA49" i="8"/>
  <c r="BB49" i="8"/>
  <c r="BA82" i="8"/>
  <c r="BB82" i="8"/>
  <c r="BA86" i="8"/>
  <c r="BB86" i="8"/>
  <c r="AJ37" i="8"/>
  <c r="AJ82" i="8"/>
  <c r="BA38" i="8"/>
  <c r="BB38" i="8"/>
  <c r="BA48" i="8"/>
  <c r="BB48" i="8"/>
  <c r="BA51" i="8"/>
  <c r="BB51" i="8"/>
  <c r="BA43" i="8"/>
  <c r="BB43" i="8"/>
  <c r="AP23" i="8"/>
  <c r="AN36" i="8" s="1"/>
  <c r="BA55" i="8"/>
  <c r="BB55" i="8"/>
  <c r="BA33" i="8"/>
  <c r="BB33" i="8"/>
  <c r="BA52" i="8"/>
  <c r="BB52" i="8"/>
  <c r="AJ69" i="8"/>
  <c r="AJ56" i="8"/>
  <c r="BA64" i="8"/>
  <c r="BB64" i="8"/>
  <c r="BA81" i="8"/>
  <c r="BB81" i="8"/>
  <c r="AJ83" i="8"/>
  <c r="BA68" i="8"/>
  <c r="BB68" i="8"/>
  <c r="BA60" i="8"/>
  <c r="BB60" i="8"/>
  <c r="BA77" i="8"/>
  <c r="BB77" i="8"/>
  <c r="AJ74" i="8"/>
  <c r="BA46" i="8"/>
  <c r="BB46" i="8"/>
  <c r="AJ34" i="8"/>
  <c r="AJ59" i="8"/>
  <c r="BA80" i="8"/>
  <c r="BB80" i="8"/>
  <c r="BA45" i="8"/>
  <c r="BB45" i="8"/>
  <c r="BA41" i="8"/>
  <c r="BB41" i="8"/>
  <c r="BA66" i="8"/>
  <c r="BB66" i="8"/>
  <c r="BA69" i="8"/>
  <c r="BB69" i="8"/>
  <c r="BA70" i="8"/>
  <c r="BB70" i="8"/>
  <c r="BN7" i="8"/>
  <c r="BN6" i="8"/>
  <c r="BN5" i="8"/>
  <c r="F88" i="8"/>
  <c r="BI5" i="8"/>
  <c r="GE3" i="8"/>
  <c r="C88" i="8"/>
  <c r="E88" i="8"/>
  <c r="G88" i="8"/>
  <c r="Y88" i="8" s="1"/>
  <c r="D88" i="8"/>
  <c r="AM25" i="8" s="1"/>
  <c r="AD95" i="8"/>
  <c r="AD96" i="8" s="1"/>
  <c r="AD97" i="8" s="1"/>
  <c r="AI67" i="8" l="1"/>
  <c r="AI75" i="8"/>
  <c r="AI56" i="8"/>
  <c r="AJ61" i="8"/>
  <c r="AJ63" i="8"/>
  <c r="AI45" i="8"/>
  <c r="AJ47" i="8"/>
  <c r="AI83" i="8"/>
  <c r="AJ38" i="8"/>
  <c r="AI85" i="8"/>
  <c r="AJ45" i="8"/>
  <c r="AJ62" i="8"/>
  <c r="AI64" i="8"/>
  <c r="AJ55" i="8"/>
  <c r="AI61" i="8"/>
  <c r="AJ79" i="8"/>
  <c r="AI69" i="8"/>
  <c r="AI53" i="8"/>
  <c r="AJ76" i="8"/>
  <c r="AJ36" i="8"/>
  <c r="BI36" i="8" s="1"/>
  <c r="AJ68" i="8"/>
  <c r="AI77" i="8"/>
  <c r="AI41" i="8"/>
  <c r="AJ75" i="8"/>
  <c r="AI49" i="8"/>
  <c r="AJ43" i="8"/>
  <c r="AJ54" i="8"/>
  <c r="AI36" i="8"/>
  <c r="AI50" i="8"/>
  <c r="AI72" i="8"/>
  <c r="AI86" i="8"/>
  <c r="AJ53" i="8"/>
  <c r="AI80" i="8"/>
  <c r="AI79" i="8"/>
  <c r="AJ44" i="8"/>
  <c r="AI35" i="8"/>
  <c r="AI42" i="8"/>
  <c r="AI60" i="8"/>
  <c r="AI74" i="8"/>
  <c r="AJ78" i="8"/>
  <c r="AJ33" i="8"/>
  <c r="AI37" i="8"/>
  <c r="AI70" i="8"/>
  <c r="AI73" i="8"/>
  <c r="AI47" i="8"/>
  <c r="AJ66" i="8"/>
  <c r="AI43" i="8"/>
  <c r="AI82" i="8"/>
  <c r="AI46" i="8"/>
  <c r="AJ60" i="8"/>
  <c r="AJ39" i="8"/>
  <c r="AI81" i="8"/>
  <c r="AI57" i="8"/>
  <c r="AI63" i="8"/>
  <c r="AJ70" i="8"/>
  <c r="AJ85" i="8"/>
  <c r="AJ35" i="8"/>
  <c r="AI65" i="8"/>
  <c r="AI51" i="8"/>
  <c r="AI44" i="8"/>
  <c r="AI32" i="8"/>
  <c r="AJ77" i="8"/>
  <c r="AJ58" i="8"/>
  <c r="AJ50" i="8"/>
  <c r="AJ51" i="8"/>
  <c r="AJ40" i="8"/>
  <c r="AI52" i="8"/>
  <c r="AI76" i="8"/>
  <c r="AI66" i="8"/>
  <c r="AI38" i="8"/>
  <c r="AJ57" i="8"/>
  <c r="AJ71" i="8"/>
  <c r="AJ41" i="8"/>
  <c r="AJ42" i="8"/>
  <c r="AJ72" i="8"/>
  <c r="AI68" i="8"/>
  <c r="AI84" i="8"/>
  <c r="AI58" i="8"/>
  <c r="AI62" i="8"/>
  <c r="AJ86" i="8"/>
  <c r="AJ32" i="8"/>
  <c r="AJ80" i="8"/>
  <c r="AJ52" i="8"/>
  <c r="AJ73" i="8"/>
  <c r="AI59" i="8"/>
  <c r="AI48" i="8"/>
  <c r="AI55" i="8"/>
  <c r="AN70" i="8"/>
  <c r="AN72" i="8"/>
  <c r="AN58" i="8"/>
  <c r="AN63" i="8"/>
  <c r="AN84" i="8"/>
  <c r="BI84" i="8" s="1"/>
  <c r="AN86" i="8"/>
  <c r="AN53" i="8"/>
  <c r="AN73" i="8"/>
  <c r="AN69" i="8"/>
  <c r="BI69" i="8" s="1"/>
  <c r="AN75" i="8"/>
  <c r="AN54" i="8"/>
  <c r="AN47" i="8"/>
  <c r="AN45" i="8"/>
  <c r="AN49" i="8"/>
  <c r="BI49" i="8" s="1"/>
  <c r="AN83" i="8"/>
  <c r="BI83" i="8" s="1"/>
  <c r="AN55" i="8"/>
  <c r="AN44" i="8"/>
  <c r="AN48" i="8"/>
  <c r="BI48" i="8" s="1"/>
  <c r="AN40" i="8"/>
  <c r="D87" i="8"/>
  <c r="E87" i="8"/>
  <c r="F87" i="8"/>
  <c r="AN50" i="8"/>
  <c r="AN33" i="8"/>
  <c r="AN66" i="8"/>
  <c r="BI66" i="8" s="1"/>
  <c r="AN76" i="8"/>
  <c r="AN65" i="8"/>
  <c r="BI65" i="8" s="1"/>
  <c r="AN61" i="8"/>
  <c r="AN77" i="8"/>
  <c r="AN34" i="8"/>
  <c r="BI34" i="8" s="1"/>
  <c r="AN42" i="8"/>
  <c r="BB88" i="8"/>
  <c r="AM37" i="8"/>
  <c r="AM45" i="8"/>
  <c r="AM53" i="8"/>
  <c r="AM61" i="8"/>
  <c r="AM69" i="8"/>
  <c r="AM84" i="8"/>
  <c r="AM40" i="8"/>
  <c r="AM49" i="8"/>
  <c r="AM58" i="8"/>
  <c r="AM67" i="8"/>
  <c r="AM76" i="8"/>
  <c r="AM34" i="8"/>
  <c r="AM44" i="8"/>
  <c r="AM55" i="8"/>
  <c r="AM65" i="8"/>
  <c r="AM75" i="8"/>
  <c r="AM86" i="8"/>
  <c r="AM35" i="8"/>
  <c r="AM56" i="8"/>
  <c r="AM66" i="8"/>
  <c r="AM77" i="8"/>
  <c r="AM46" i="8"/>
  <c r="AM32" i="8"/>
  <c r="AM39" i="8"/>
  <c r="AM50" i="8"/>
  <c r="AM60" i="8"/>
  <c r="AM71" i="8"/>
  <c r="AM36" i="8"/>
  <c r="AM51" i="8"/>
  <c r="AM81" i="8"/>
  <c r="AM68" i="8"/>
  <c r="AM52" i="8"/>
  <c r="AM82" i="8"/>
  <c r="AM38" i="8"/>
  <c r="AM70" i="8"/>
  <c r="AM83" i="8"/>
  <c r="AM41" i="8"/>
  <c r="AM54" i="8"/>
  <c r="AM57" i="8"/>
  <c r="AM72" i="8"/>
  <c r="AM85" i="8"/>
  <c r="AM42" i="8"/>
  <c r="AM59" i="8"/>
  <c r="AM73" i="8"/>
  <c r="AM43" i="8"/>
  <c r="AM74" i="8"/>
  <c r="AM47" i="8"/>
  <c r="AM62" i="8"/>
  <c r="AM78" i="8"/>
  <c r="AM80" i="8"/>
  <c r="AM33" i="8"/>
  <c r="AM48" i="8"/>
  <c r="AM63" i="8"/>
  <c r="AM64" i="8"/>
  <c r="AM79" i="8"/>
  <c r="AN62" i="8"/>
  <c r="AN37" i="8"/>
  <c r="BI37" i="8" s="1"/>
  <c r="AN59" i="8"/>
  <c r="BI59" i="8" s="1"/>
  <c r="AN56" i="8"/>
  <c r="BI56" i="8" s="1"/>
  <c r="AN82" i="8"/>
  <c r="BI82" i="8" s="1"/>
  <c r="AN52" i="8"/>
  <c r="AN85" i="8"/>
  <c r="AN51" i="8"/>
  <c r="AN43" i="8"/>
  <c r="AN64" i="8"/>
  <c r="BI64" i="8" s="1"/>
  <c r="AN38" i="8"/>
  <c r="BI38" i="8" s="1"/>
  <c r="AN39" i="8"/>
  <c r="AN41" i="8"/>
  <c r="AN46" i="8"/>
  <c r="BI46" i="8" s="1"/>
  <c r="AN79" i="8"/>
  <c r="AN78" i="8"/>
  <c r="AN81" i="8"/>
  <c r="BI81" i="8" s="1"/>
  <c r="AN71" i="8"/>
  <c r="AN68" i="8"/>
  <c r="AN60" i="8"/>
  <c r="AN80" i="8"/>
  <c r="BI80" i="8" s="1"/>
  <c r="AN57" i="8"/>
  <c r="AN74" i="8"/>
  <c r="BI74" i="8" s="1"/>
  <c r="AY25" i="8"/>
  <c r="G87" i="8"/>
  <c r="BC71" i="8" s="1"/>
  <c r="H87" i="8"/>
  <c r="H88" i="8" s="1"/>
  <c r="AN35" i="8"/>
  <c r="AN32" i="8"/>
  <c r="AN67" i="8"/>
  <c r="BI67" i="8" s="1"/>
  <c r="AI25" i="8"/>
  <c r="C87" i="8"/>
  <c r="S88" i="8"/>
  <c r="AQ25" i="8"/>
  <c r="M88" i="8"/>
  <c r="V88" i="8"/>
  <c r="AU25" i="8"/>
  <c r="BE74" i="8"/>
  <c r="AS82" i="8"/>
  <c r="BE43" i="8"/>
  <c r="BE70" i="8"/>
  <c r="BE37" i="8"/>
  <c r="BE68" i="8"/>
  <c r="BE79" i="8"/>
  <c r="BE52" i="8"/>
  <c r="AD98" i="8"/>
  <c r="AD99" i="8" s="1"/>
  <c r="P88" i="8"/>
  <c r="BI61" i="8" l="1"/>
  <c r="BI47" i="8"/>
  <c r="BI68" i="8"/>
  <c r="BI76" i="8"/>
  <c r="BI45" i="8"/>
  <c r="BI60" i="8"/>
  <c r="BI62" i="8"/>
  <c r="BI53" i="8"/>
  <c r="BI79" i="8"/>
  <c r="BI63" i="8"/>
  <c r="BI75" i="8"/>
  <c r="BI43" i="8"/>
  <c r="BI55" i="8"/>
  <c r="BI52" i="8"/>
  <c r="BI54" i="8"/>
  <c r="BI78" i="8"/>
  <c r="BI33" i="8"/>
  <c r="BI44" i="8"/>
  <c r="BI70" i="8"/>
  <c r="BI39" i="8"/>
  <c r="BI41" i="8"/>
  <c r="BI35" i="8"/>
  <c r="BI40" i="8"/>
  <c r="BI71" i="8"/>
  <c r="BH32" i="8"/>
  <c r="BI73" i="8"/>
  <c r="BI50" i="8"/>
  <c r="BI72" i="8"/>
  <c r="BI58" i="8"/>
  <c r="BI86" i="8"/>
  <c r="BI32" i="8"/>
  <c r="BI85" i="8"/>
  <c r="BI42" i="8"/>
  <c r="BI57" i="8"/>
  <c r="BI77" i="8"/>
  <c r="BI51" i="8"/>
  <c r="BC25" i="8"/>
  <c r="AB88" i="8"/>
  <c r="BH71" i="8"/>
  <c r="BE85" i="8"/>
  <c r="BE36" i="8"/>
  <c r="BE57" i="8"/>
  <c r="BE33" i="8"/>
  <c r="BE64" i="8"/>
  <c r="BE78" i="8"/>
  <c r="BE75" i="8"/>
  <c r="BE50" i="8"/>
  <c r="BC79" i="8"/>
  <c r="BE38" i="8"/>
  <c r="BC36" i="8"/>
  <c r="BE58" i="8"/>
  <c r="BC42" i="8"/>
  <c r="BH42" i="8" s="1"/>
  <c r="BE54" i="8"/>
  <c r="BE76" i="8"/>
  <c r="BC80" i="8"/>
  <c r="BH80" i="8" s="1"/>
  <c r="BC33" i="8"/>
  <c r="BH33" i="8" s="1"/>
  <c r="BC63" i="8"/>
  <c r="BH63" i="8" s="1"/>
  <c r="BC70" i="8"/>
  <c r="BE48" i="8"/>
  <c r="BC46" i="8"/>
  <c r="BH46" i="8" s="1"/>
  <c r="BE69" i="8"/>
  <c r="BC72" i="8"/>
  <c r="BH72" i="8" s="1"/>
  <c r="BC34" i="8"/>
  <c r="BH34" i="8" s="1"/>
  <c r="BC74" i="8"/>
  <c r="BC44" i="8"/>
  <c r="BH44" i="8" s="1"/>
  <c r="BE44" i="8"/>
  <c r="BC35" i="8"/>
  <c r="BH35" i="8" s="1"/>
  <c r="BC47" i="8"/>
  <c r="BH47" i="8" s="1"/>
  <c r="BE67" i="8"/>
  <c r="BC56" i="8"/>
  <c r="BH56" i="8" s="1"/>
  <c r="BC76" i="8"/>
  <c r="BH76" i="8" s="1"/>
  <c r="BC38" i="8"/>
  <c r="BH38" i="8" s="1"/>
  <c r="AS55" i="8"/>
  <c r="BE83" i="8"/>
  <c r="BC49" i="8"/>
  <c r="BH49" i="8" s="1"/>
  <c r="BC45" i="8"/>
  <c r="BH45" i="8" s="1"/>
  <c r="BC37" i="8"/>
  <c r="BF37" i="8" s="1"/>
  <c r="BE60" i="8"/>
  <c r="BC39" i="8"/>
  <c r="BH39" i="8" s="1"/>
  <c r="BC64" i="8"/>
  <c r="BE34" i="8"/>
  <c r="BC57" i="8"/>
  <c r="BF57" i="8" s="1"/>
  <c r="AS77" i="8"/>
  <c r="AS47" i="8"/>
  <c r="AS64" i="8"/>
  <c r="BC82" i="8"/>
  <c r="BH82" i="8" s="1"/>
  <c r="BE41" i="8"/>
  <c r="BE42" i="8"/>
  <c r="BE73" i="8"/>
  <c r="BC68" i="8"/>
  <c r="BE35" i="8"/>
  <c r="BE51" i="8"/>
  <c r="BC67" i="8"/>
  <c r="BH67" i="8" s="1"/>
  <c r="BC84" i="8"/>
  <c r="BH84" i="8" s="1"/>
  <c r="BE84" i="8"/>
  <c r="BE45" i="8"/>
  <c r="BE65" i="8"/>
  <c r="BE53" i="8"/>
  <c r="BC52" i="8"/>
  <c r="BC75" i="8"/>
  <c r="BE81" i="8"/>
  <c r="AS73" i="8"/>
  <c r="BE86" i="8"/>
  <c r="BE61" i="8"/>
  <c r="BC65" i="8"/>
  <c r="BH65" i="8" s="1"/>
  <c r="BC78" i="8"/>
  <c r="BC86" i="8"/>
  <c r="BH86" i="8" s="1"/>
  <c r="AS67" i="8"/>
  <c r="AS79" i="8"/>
  <c r="BC60" i="8"/>
  <c r="BH60" i="8" s="1"/>
  <c r="BC53" i="8"/>
  <c r="BH53" i="8" s="1"/>
  <c r="BE62" i="8"/>
  <c r="AS42" i="8"/>
  <c r="BE55" i="8"/>
  <c r="BE71" i="8"/>
  <c r="BC83" i="8"/>
  <c r="BC81" i="8"/>
  <c r="BH81" i="8" s="1"/>
  <c r="BE66" i="8"/>
  <c r="BC51" i="8"/>
  <c r="BH51" i="8" s="1"/>
  <c r="AS60" i="8"/>
  <c r="AS65" i="8"/>
  <c r="AS35" i="8"/>
  <c r="AS69" i="8"/>
  <c r="AS62" i="8"/>
  <c r="BE80" i="8"/>
  <c r="BC41" i="8"/>
  <c r="BH41" i="8" s="1"/>
  <c r="BC61" i="8"/>
  <c r="BH61" i="8" s="1"/>
  <c r="BC69" i="8"/>
  <c r="BH69" i="8" s="1"/>
  <c r="BE40" i="8"/>
  <c r="BE59" i="8"/>
  <c r="BC58" i="8"/>
  <c r="BH58" i="8" s="1"/>
  <c r="BC66" i="8"/>
  <c r="BH66" i="8" s="1"/>
  <c r="BC40" i="8"/>
  <c r="BH40" i="8" s="1"/>
  <c r="BC85" i="8"/>
  <c r="BF85" i="8" s="1"/>
  <c r="BE47" i="8"/>
  <c r="BE32" i="8"/>
  <c r="BC54" i="8"/>
  <c r="BH54" i="8" s="1"/>
  <c r="BC62" i="8"/>
  <c r="BH62" i="8" s="1"/>
  <c r="BC43" i="8"/>
  <c r="BC48" i="8"/>
  <c r="BH48" i="8" s="1"/>
  <c r="BE77" i="8"/>
  <c r="BC55" i="8"/>
  <c r="BH55" i="8" s="1"/>
  <c r="AS34" i="8"/>
  <c r="AS58" i="8"/>
  <c r="AS53" i="8"/>
  <c r="AS44" i="8"/>
  <c r="AS75" i="8"/>
  <c r="AS41" i="8"/>
  <c r="AS59" i="8"/>
  <c r="AS37" i="8"/>
  <c r="AS81" i="8"/>
  <c r="AS78" i="8"/>
  <c r="AS66" i="8"/>
  <c r="AS52" i="8"/>
  <c r="AS80" i="8"/>
  <c r="BE72" i="8"/>
  <c r="BE63" i="8"/>
  <c r="BC59" i="8"/>
  <c r="BH59" i="8" s="1"/>
  <c r="BE46" i="8"/>
  <c r="BC73" i="8"/>
  <c r="BH73" i="8" s="1"/>
  <c r="AS43" i="8"/>
  <c r="AS57" i="8"/>
  <c r="AS32" i="8"/>
  <c r="AS40" i="8"/>
  <c r="AS72" i="8"/>
  <c r="AS36" i="8"/>
  <c r="AS38" i="8"/>
  <c r="AS48" i="8"/>
  <c r="AS83" i="8"/>
  <c r="AS46" i="8"/>
  <c r="AS50" i="8"/>
  <c r="AT82" i="8"/>
  <c r="BC50" i="8"/>
  <c r="BH50" i="8" s="1"/>
  <c r="BC77" i="8"/>
  <c r="BE82" i="8"/>
  <c r="AS76" i="8"/>
  <c r="AD100" i="8"/>
  <c r="AD101" i="8" s="1"/>
  <c r="AS39" i="8"/>
  <c r="AS54" i="8"/>
  <c r="AS70" i="8"/>
  <c r="AS74" i="8"/>
  <c r="AS84" i="8"/>
  <c r="AS68" i="8"/>
  <c r="AS51" i="8"/>
  <c r="AW85" i="8"/>
  <c r="AW69" i="8"/>
  <c r="AW49" i="8"/>
  <c r="AW34" i="8"/>
  <c r="AW33" i="8"/>
  <c r="AW71" i="8"/>
  <c r="AW47" i="8"/>
  <c r="AW37" i="8"/>
  <c r="AW62" i="8"/>
  <c r="AW46" i="8"/>
  <c r="AW45" i="8"/>
  <c r="AW58" i="8"/>
  <c r="AW65" i="8"/>
  <c r="AW74" i="8"/>
  <c r="AW54" i="8"/>
  <c r="AW64" i="8"/>
  <c r="AW73" i="8"/>
  <c r="AW78" i="8"/>
  <c r="AW43" i="8"/>
  <c r="AW68" i="8"/>
  <c r="AW50" i="8"/>
  <c r="AW59" i="8"/>
  <c r="AW66" i="8"/>
  <c r="AW79" i="8"/>
  <c r="AW75" i="8"/>
  <c r="AW80" i="8"/>
  <c r="AW67" i="8"/>
  <c r="AW77" i="8"/>
  <c r="AW36" i="8"/>
  <c r="AW72" i="8"/>
  <c r="AW53" i="8"/>
  <c r="AW70" i="8"/>
  <c r="AW63" i="8"/>
  <c r="AW57" i="8"/>
  <c r="AW56" i="8"/>
  <c r="AW55" i="8"/>
  <c r="AW40" i="8"/>
  <c r="AW48" i="8"/>
  <c r="AW81" i="8"/>
  <c r="AW38" i="8"/>
  <c r="AW83" i="8"/>
  <c r="AW84" i="8"/>
  <c r="AW42" i="8"/>
  <c r="AW86" i="8"/>
  <c r="AW82" i="8"/>
  <c r="AW51" i="8"/>
  <c r="AW76" i="8"/>
  <c r="AW35" i="8"/>
  <c r="AW39" i="8"/>
  <c r="AW41" i="8"/>
  <c r="AW61" i="8"/>
  <c r="AW52" i="8"/>
  <c r="AW44" i="8"/>
  <c r="AW32" i="8"/>
  <c r="AW60" i="8"/>
  <c r="AK54" i="8"/>
  <c r="AK56" i="8"/>
  <c r="AK47" i="8"/>
  <c r="AK65" i="8"/>
  <c r="AK52" i="8"/>
  <c r="AK79" i="8"/>
  <c r="AK45" i="8"/>
  <c r="AK81" i="8"/>
  <c r="AK61" i="8"/>
  <c r="AK41" i="8"/>
  <c r="AK58" i="8"/>
  <c r="AK70" i="8"/>
  <c r="AK67" i="8"/>
  <c r="AK43" i="8"/>
  <c r="AK75" i="8"/>
  <c r="AK37" i="8"/>
  <c r="AK59" i="8"/>
  <c r="AK69" i="8"/>
  <c r="AK53" i="8"/>
  <c r="AK76" i="8"/>
  <c r="AK85" i="8"/>
  <c r="AK50" i="8"/>
  <c r="AK74" i="8"/>
  <c r="AK64" i="8"/>
  <c r="AK77" i="8"/>
  <c r="AK84" i="8"/>
  <c r="AK82" i="8"/>
  <c r="AK63" i="8"/>
  <c r="AK80" i="8"/>
  <c r="AK39" i="8"/>
  <c r="AK49" i="8"/>
  <c r="AK83" i="8"/>
  <c r="AK60" i="8"/>
  <c r="AK62" i="8"/>
  <c r="AK44" i="8"/>
  <c r="AK46" i="8"/>
  <c r="AK48" i="8"/>
  <c r="AK40" i="8"/>
  <c r="AK42" i="8"/>
  <c r="AK68" i="8"/>
  <c r="AK66" i="8"/>
  <c r="AK71" i="8"/>
  <c r="AK73" i="8"/>
  <c r="AK51" i="8"/>
  <c r="AK72" i="8"/>
  <c r="AK36" i="8"/>
  <c r="AK38" i="8"/>
  <c r="AK57" i="8"/>
  <c r="AK78" i="8"/>
  <c r="AK55" i="8"/>
  <c r="AK35" i="8"/>
  <c r="AK86" i="8"/>
  <c r="AK34" i="8"/>
  <c r="AP61" i="8"/>
  <c r="AO83" i="8"/>
  <c r="AO79" i="8"/>
  <c r="AO69" i="8"/>
  <c r="AO77" i="8"/>
  <c r="AO59" i="8"/>
  <c r="AO80" i="8"/>
  <c r="AO55" i="8"/>
  <c r="AO54" i="8"/>
  <c r="AO63" i="8"/>
  <c r="AO33" i="8"/>
  <c r="AO32" i="8"/>
  <c r="AO49" i="8"/>
  <c r="AO75" i="8"/>
  <c r="AO66" i="8"/>
  <c r="AO67" i="8"/>
  <c r="AO46" i="8"/>
  <c r="AO56" i="8"/>
  <c r="AO35" i="8"/>
  <c r="AO62" i="8"/>
  <c r="AO44" i="8"/>
  <c r="AO70" i="8"/>
  <c r="AO53" i="8"/>
  <c r="AO61" i="8"/>
  <c r="AO52" i="8"/>
  <c r="AO72" i="8"/>
  <c r="AO34" i="8"/>
  <c r="AO82" i="8"/>
  <c r="AO47" i="8"/>
  <c r="AO58" i="8"/>
  <c r="AO43" i="8"/>
  <c r="AO85" i="8"/>
  <c r="AO76" i="8"/>
  <c r="AO36" i="8"/>
  <c r="AO68" i="8"/>
  <c r="AO57" i="8"/>
  <c r="AO65" i="8"/>
  <c r="AO64" i="8"/>
  <c r="AO41" i="8"/>
  <c r="AO84" i="8"/>
  <c r="AO86" i="8"/>
  <c r="AO48" i="8"/>
  <c r="AO78" i="8"/>
  <c r="AO40" i="8"/>
  <c r="AO38" i="8"/>
  <c r="AO71" i="8"/>
  <c r="AO45" i="8"/>
  <c r="AO73" i="8"/>
  <c r="AO37" i="8"/>
  <c r="AO81" i="8"/>
  <c r="AO50" i="8"/>
  <c r="AO74" i="8"/>
  <c r="AO39" i="8"/>
  <c r="AO51" i="8"/>
  <c r="AO60" i="8"/>
  <c r="AO42" i="8"/>
  <c r="BH77" i="8" l="1"/>
  <c r="BF77" i="8"/>
  <c r="BH37" i="8"/>
  <c r="BF74" i="8"/>
  <c r="BH74" i="8"/>
  <c r="BH57" i="8"/>
  <c r="BF79" i="8"/>
  <c r="BH79" i="8"/>
  <c r="BF43" i="8"/>
  <c r="BH43" i="8"/>
  <c r="BF78" i="8"/>
  <c r="BH78" i="8"/>
  <c r="BF68" i="8"/>
  <c r="BH68" i="8"/>
  <c r="BF70" i="8"/>
  <c r="BH70" i="8"/>
  <c r="BF52" i="8"/>
  <c r="BH52" i="8"/>
  <c r="BF36" i="8"/>
  <c r="BH36" i="8"/>
  <c r="BF64" i="8"/>
  <c r="BH64" i="8"/>
  <c r="BF83" i="8"/>
  <c r="BH83" i="8"/>
  <c r="BF75" i="8"/>
  <c r="BH75" i="8"/>
  <c r="BH85" i="8"/>
  <c r="BF33" i="8"/>
  <c r="AP57" i="8"/>
  <c r="AP65" i="8"/>
  <c r="AP42" i="8"/>
  <c r="AP58" i="8"/>
  <c r="BF58" i="8"/>
  <c r="BF44" i="8"/>
  <c r="BF60" i="8"/>
  <c r="AT67" i="8"/>
  <c r="BF76" i="8"/>
  <c r="BF38" i="8"/>
  <c r="BF50" i="8"/>
  <c r="BF54" i="8"/>
  <c r="BF86" i="8"/>
  <c r="AT42" i="8"/>
  <c r="AT73" i="8"/>
  <c r="AT64" i="8"/>
  <c r="BF69" i="8"/>
  <c r="BF41" i="8"/>
  <c r="BF35" i="8"/>
  <c r="BF48" i="8"/>
  <c r="BF73" i="8"/>
  <c r="AT47" i="8"/>
  <c r="BF67" i="8"/>
  <c r="AT77" i="8"/>
  <c r="AT79" i="8"/>
  <c r="BF61" i="8"/>
  <c r="BF65" i="8"/>
  <c r="BF42" i="8"/>
  <c r="AT55" i="8"/>
  <c r="BF84" i="8"/>
  <c r="BF34" i="8"/>
  <c r="BF81" i="8"/>
  <c r="BF51" i="8"/>
  <c r="BF53" i="8"/>
  <c r="AT60" i="8"/>
  <c r="BF45" i="8"/>
  <c r="BF71" i="8"/>
  <c r="BF62" i="8"/>
  <c r="AT35" i="8"/>
  <c r="BF66" i="8"/>
  <c r="BF55" i="8"/>
  <c r="AT65" i="8"/>
  <c r="AT69" i="8"/>
  <c r="AT37" i="8"/>
  <c r="AX45" i="8"/>
  <c r="AT34" i="8"/>
  <c r="AT62" i="8"/>
  <c r="AT38" i="8"/>
  <c r="BF59" i="8"/>
  <c r="BF40" i="8"/>
  <c r="AT80" i="8"/>
  <c r="BF80" i="8"/>
  <c r="AT41" i="8"/>
  <c r="AT66" i="8"/>
  <c r="AP35" i="8"/>
  <c r="AT72" i="8"/>
  <c r="AT36" i="8"/>
  <c r="BF63" i="8"/>
  <c r="BF47" i="8"/>
  <c r="AT75" i="8"/>
  <c r="AT44" i="8"/>
  <c r="AT53" i="8"/>
  <c r="AT83" i="8"/>
  <c r="AP44" i="8"/>
  <c r="AP39" i="8"/>
  <c r="BF82" i="8"/>
  <c r="BF46" i="8"/>
  <c r="AT48" i="8"/>
  <c r="AP49" i="8"/>
  <c r="AP41" i="8"/>
  <c r="AT76" i="8"/>
  <c r="AT43" i="8"/>
  <c r="BF49" i="8"/>
  <c r="BE49" i="8"/>
  <c r="AT33" i="8"/>
  <c r="AS33" i="8"/>
  <c r="AT63" i="8"/>
  <c r="AS63" i="8"/>
  <c r="AT50" i="8"/>
  <c r="AT86" i="8"/>
  <c r="AS86" i="8"/>
  <c r="AT78" i="8"/>
  <c r="AO93" i="8"/>
  <c r="AT81" i="8"/>
  <c r="AT45" i="8"/>
  <c r="AS45" i="8"/>
  <c r="BF39" i="8"/>
  <c r="BE39" i="8"/>
  <c r="AT59" i="8"/>
  <c r="AT32" i="8"/>
  <c r="AT49" i="8"/>
  <c r="AS49" i="8"/>
  <c r="BF72" i="8"/>
  <c r="AT40" i="8"/>
  <c r="AT61" i="8"/>
  <c r="AS61" i="8"/>
  <c r="AT58" i="8"/>
  <c r="BF32" i="8"/>
  <c r="AT52" i="8"/>
  <c r="AT56" i="8"/>
  <c r="AS56" i="8"/>
  <c r="AT71" i="8"/>
  <c r="AS71" i="8"/>
  <c r="AT57" i="8"/>
  <c r="AT85" i="8"/>
  <c r="AS85" i="8"/>
  <c r="BF56" i="8"/>
  <c r="BE56" i="8"/>
  <c r="AP60" i="8"/>
  <c r="AT46" i="8"/>
  <c r="AT51" i="8"/>
  <c r="AT68" i="8"/>
  <c r="AT70" i="8"/>
  <c r="AT84" i="8"/>
  <c r="AT74" i="8"/>
  <c r="AP33" i="8"/>
  <c r="AT39" i="8"/>
  <c r="AX41" i="8"/>
  <c r="AX36" i="8"/>
  <c r="AP81" i="8"/>
  <c r="AP62" i="8"/>
  <c r="AP37" i="8"/>
  <c r="AX67" i="8"/>
  <c r="AP46" i="8"/>
  <c r="AP83" i="8"/>
  <c r="AX38" i="8"/>
  <c r="AP54" i="8"/>
  <c r="AP71" i="8"/>
  <c r="AP47" i="8"/>
  <c r="AP63" i="8"/>
  <c r="AX66" i="8"/>
  <c r="AR88" i="8"/>
  <c r="AX84" i="8"/>
  <c r="AX83" i="8"/>
  <c r="AT54" i="8"/>
  <c r="AP67" i="8"/>
  <c r="AX81" i="8"/>
  <c r="AX85" i="8"/>
  <c r="AX48" i="8"/>
  <c r="AP77" i="8"/>
  <c r="AX80" i="8"/>
  <c r="AX69" i="8"/>
  <c r="AX60" i="8"/>
  <c r="BD88" i="8"/>
  <c r="AP84" i="8"/>
  <c r="AP79" i="8"/>
  <c r="AX35" i="8"/>
  <c r="AX49" i="8"/>
  <c r="AX65" i="8"/>
  <c r="AP74" i="8"/>
  <c r="AP82" i="8"/>
  <c r="AP76" i="8"/>
  <c r="AX75" i="8"/>
  <c r="AX59" i="8"/>
  <c r="AP40" i="8"/>
  <c r="AX58" i="8"/>
  <c r="AX34" i="8"/>
  <c r="AX32" i="8"/>
  <c r="AL53" i="8"/>
  <c r="AX50" i="8"/>
  <c r="AX47" i="8"/>
  <c r="AL62" i="8"/>
  <c r="AL70" i="8"/>
  <c r="AL43" i="8"/>
  <c r="AL57" i="8"/>
  <c r="AX63" i="8"/>
  <c r="AL50" i="8"/>
  <c r="AX62" i="8"/>
  <c r="AL77" i="8"/>
  <c r="AX70" i="8"/>
  <c r="AN88" i="8"/>
  <c r="AL81" i="8"/>
  <c r="AL80" i="8"/>
  <c r="AL79" i="8"/>
  <c r="AL69" i="8"/>
  <c r="AX44" i="8"/>
  <c r="AL56" i="8"/>
  <c r="AX53" i="8"/>
  <c r="AP53" i="8"/>
  <c r="AP55" i="8"/>
  <c r="AL49" i="8"/>
  <c r="AL44" i="8"/>
  <c r="AL61" i="8"/>
  <c r="AL48" i="8"/>
  <c r="AX72" i="8"/>
  <c r="AX33" i="8"/>
  <c r="AP85" i="8"/>
  <c r="AP75" i="8"/>
  <c r="AL66" i="8"/>
  <c r="AL67" i="8"/>
  <c r="AL64" i="8"/>
  <c r="AX64" i="8"/>
  <c r="AX46" i="8"/>
  <c r="AX77" i="8"/>
  <c r="AX51" i="8"/>
  <c r="AL83" i="8"/>
  <c r="AX40" i="8"/>
  <c r="AL41" i="8"/>
  <c r="AL38" i="8"/>
  <c r="AL46" i="8"/>
  <c r="AX61" i="8"/>
  <c r="AL65" i="8"/>
  <c r="AL63" i="8"/>
  <c r="AL51" i="8"/>
  <c r="AX52" i="8"/>
  <c r="AP64" i="8"/>
  <c r="AL76" i="8"/>
  <c r="AL78" i="8"/>
  <c r="AL85" i="8"/>
  <c r="AX54" i="8"/>
  <c r="AP78" i="8"/>
  <c r="AP36" i="8"/>
  <c r="AP34" i="8"/>
  <c r="AP73" i="8"/>
  <c r="AK33" i="8"/>
  <c r="AL32" i="8"/>
  <c r="AL82" i="8"/>
  <c r="AL68" i="8"/>
  <c r="AX73" i="8"/>
  <c r="AX79" i="8"/>
  <c r="AX71" i="8"/>
  <c r="AL33" i="8"/>
  <c r="AL54" i="8"/>
  <c r="AL36" i="8"/>
  <c r="AJ88" i="8"/>
  <c r="AP86" i="8"/>
  <c r="AL35" i="8"/>
  <c r="AL71" i="8"/>
  <c r="AP70" i="8"/>
  <c r="AX56" i="8"/>
  <c r="AX68" i="8"/>
  <c r="AX39" i="8"/>
  <c r="AP56" i="8"/>
  <c r="AP66" i="8"/>
  <c r="AP72" i="8"/>
  <c r="AL52" i="8"/>
  <c r="AL74" i="8"/>
  <c r="AL60" i="8"/>
  <c r="AL75" i="8"/>
  <c r="AX57" i="8"/>
  <c r="AX86" i="8"/>
  <c r="AX42" i="8"/>
  <c r="AX76" i="8"/>
  <c r="AL72" i="8"/>
  <c r="AL86" i="8"/>
  <c r="AP48" i="8"/>
  <c r="AL34" i="8"/>
  <c r="AL73" i="8"/>
  <c r="AX78" i="8"/>
  <c r="AL37" i="8"/>
  <c r="AP50" i="8"/>
  <c r="AP43" i="8"/>
  <c r="AL42" i="8"/>
  <c r="AL45" i="8"/>
  <c r="AL84" i="8"/>
  <c r="AX74" i="8"/>
  <c r="AP45" i="8"/>
  <c r="AP69" i="8"/>
  <c r="AP51" i="8"/>
  <c r="AP52" i="8"/>
  <c r="AL39" i="8"/>
  <c r="AL47" i="8"/>
  <c r="AL59" i="8"/>
  <c r="AL55" i="8"/>
  <c r="AP68" i="8"/>
  <c r="AP32" i="8"/>
  <c r="AP38" i="8"/>
  <c r="AP80" i="8"/>
  <c r="AP59" i="8"/>
  <c r="AL58" i="8"/>
  <c r="AL40" i="8"/>
  <c r="AV88" i="8"/>
  <c r="AX37" i="8"/>
  <c r="AX55" i="8"/>
  <c r="AX43" i="8"/>
  <c r="AX82" i="8"/>
  <c r="AO97" i="8"/>
  <c r="BJ85" i="8" l="1"/>
  <c r="BJ86" i="8"/>
  <c r="AO98" i="8"/>
  <c r="AO101" i="8" s="1"/>
  <c r="BJ49" i="8"/>
  <c r="BJ39" i="8"/>
  <c r="BJ57" i="8"/>
  <c r="BJ43" i="8"/>
  <c r="BJ72" i="8"/>
  <c r="BJ75" i="8"/>
  <c r="BJ47" i="8"/>
  <c r="BJ41" i="8"/>
  <c r="BJ44" i="8"/>
  <c r="BJ83" i="8"/>
  <c r="BJ35" i="8"/>
  <c r="BJ70" i="8"/>
  <c r="BJ40" i="8"/>
  <c r="BJ84" i="8"/>
  <c r="BJ64" i="8"/>
  <c r="BJ53" i="8"/>
  <c r="BJ58" i="8"/>
  <c r="BJ60" i="8"/>
  <c r="BJ67" i="8"/>
  <c r="BJ42" i="8"/>
  <c r="BJ63" i="8"/>
  <c r="BJ71" i="8"/>
  <c r="BJ36" i="8"/>
  <c r="BJ76" i="8"/>
  <c r="BJ69" i="8"/>
  <c r="BJ45" i="8"/>
  <c r="BJ33" i="8"/>
  <c r="BJ79" i="8"/>
  <c r="BJ74" i="8"/>
  <c r="BJ66" i="8"/>
  <c r="BJ52" i="8"/>
  <c r="BJ51" i="8"/>
  <c r="BJ81" i="8"/>
  <c r="BJ37" i="8"/>
  <c r="BJ68" i="8"/>
  <c r="BJ65" i="8"/>
  <c r="BJ62" i="8"/>
  <c r="BJ56" i="8"/>
  <c r="BJ78" i="8"/>
  <c r="BJ54" i="8"/>
  <c r="BJ80" i="8"/>
  <c r="BJ82" i="8"/>
  <c r="BJ77" i="8"/>
  <c r="BJ55" i="8"/>
  <c r="BJ73" i="8"/>
  <c r="BJ32" i="8"/>
  <c r="BJ46" i="8"/>
  <c r="BJ48" i="8"/>
  <c r="BJ59" i="8"/>
  <c r="BJ34" i="8"/>
  <c r="BJ38" i="8"/>
  <c r="BJ61" i="8"/>
  <c r="BJ50" i="8"/>
  <c r="BF88" i="8"/>
  <c r="AT88" i="8"/>
  <c r="AX88" i="8"/>
  <c r="AP88" i="8"/>
  <c r="AL88" i="8"/>
  <c r="BI88" i="8"/>
  <c r="AO102" i="8" l="1"/>
  <c r="AO111" i="8"/>
  <c r="BJ88" i="8"/>
  <c r="AO112" i="8" l="1"/>
  <c r="AO118" i="8" s="1"/>
  <c r="AO119" i="8" s="1"/>
  <c r="BA93" i="8" l="1"/>
  <c r="BA97" i="8" l="1"/>
  <c r="BA98" i="8" l="1"/>
  <c r="BA111" i="8" s="1"/>
  <c r="BA112" i="8" s="1"/>
  <c r="AY35" i="18" l="1"/>
  <c r="AR35" i="18" l="1" a="1"/>
  <c r="AR35" i="18" s="1"/>
  <c r="CS96" i="8" l="1" a="1"/>
  <c r="CS96" i="8" s="1"/>
  <c r="CS95" i="8" a="1"/>
  <c r="CS95" i="8" s="1"/>
  <c r="CS94" i="8" a="1"/>
  <c r="CS94" i="8" s="1"/>
  <c r="CS93" i="8" a="1"/>
  <c r="CS93" i="8" s="1"/>
  <c r="CS97" i="8" a="1"/>
  <c r="CS97" i="8" s="1"/>
  <c r="CS101" i="8" a="1"/>
  <c r="CS101" i="8" s="1"/>
  <c r="CS107" i="8" a="1"/>
  <c r="CS107" i="8" s="1"/>
  <c r="CS99" i="8" a="1"/>
  <c r="CS99" i="8" s="1"/>
  <c r="CS111" i="8" a="1"/>
  <c r="CS111" i="8" s="1"/>
  <c r="CS110" i="8" a="1"/>
  <c r="CS110" i="8" s="1"/>
  <c r="CS108" i="8" a="1"/>
  <c r="CS108" i="8" s="1"/>
  <c r="CS131" i="8" a="1"/>
  <c r="CS131" i="8" s="1"/>
  <c r="CS102" i="8" a="1"/>
  <c r="CS102" i="8" s="1"/>
  <c r="CS127" i="8" a="1"/>
  <c r="CS127" i="8" s="1"/>
  <c r="CS116" i="8" a="1"/>
  <c r="CS116" i="8" s="1"/>
  <c r="CS114" i="8" a="1"/>
  <c r="CS114" i="8" s="1"/>
  <c r="CS112" i="8" a="1"/>
  <c r="CS112" i="8" s="1"/>
  <c r="CS126" i="8" a="1"/>
  <c r="CS126" i="8" s="1"/>
  <c r="CS137" i="8" a="1"/>
  <c r="CS137" i="8" s="1"/>
  <c r="CS113" i="8" a="1"/>
  <c r="CS113" i="8" s="1"/>
  <c r="CS121" i="8" a="1"/>
  <c r="CS121" i="8" s="1"/>
  <c r="CS122" i="8" a="1"/>
  <c r="CS122" i="8" s="1"/>
  <c r="CS123" i="8" a="1"/>
  <c r="CS123" i="8" s="1"/>
  <c r="CS125" i="8" a="1"/>
  <c r="CS125" i="8" s="1"/>
  <c r="CS132" i="8" a="1"/>
  <c r="CS132" i="8" s="1"/>
  <c r="CS129" i="8" a="1"/>
  <c r="CS129" i="8" s="1"/>
  <c r="CS135" i="8" a="1"/>
  <c r="CS135" i="8" s="1"/>
  <c r="CS124" i="8" a="1"/>
  <c r="CS124" i="8" s="1"/>
  <c r="CS138" i="8" a="1"/>
  <c r="CS138" i="8" s="1"/>
  <c r="CS104" i="8" a="1"/>
  <c r="CS104" i="8" s="1"/>
  <c r="CS115" i="8" a="1"/>
  <c r="CS115" i="8" s="1"/>
  <c r="GD3" i="17" l="1"/>
  <c r="GD5" i="17"/>
  <c r="GD4" i="17"/>
  <c r="CS130" i="8" a="1"/>
  <c r="CS130" i="8" s="1"/>
  <c r="CS134" i="8" a="1"/>
  <c r="CS134" i="8" s="1"/>
  <c r="CS92" i="8" a="1"/>
  <c r="CS92" i="8" s="1"/>
  <c r="CS128" i="8" a="1"/>
  <c r="CS128" i="8" s="1"/>
  <c r="CS117" i="8" a="1"/>
  <c r="CS117" i="8" s="1"/>
  <c r="CS133" i="8" a="1"/>
  <c r="CS133" i="8" s="1"/>
  <c r="CS106" i="8" a="1"/>
  <c r="CS106" i="8" s="1"/>
  <c r="CS136" i="8" a="1"/>
  <c r="CS136" i="8" s="1"/>
  <c r="CS109" i="8" a="1"/>
  <c r="CS109" i="8" s="1"/>
  <c r="FF4" i="19" l="1"/>
  <c r="FF3" i="19"/>
  <c r="FF5" i="19"/>
  <c r="FF5" i="18"/>
  <c r="FF3" i="18"/>
  <c r="FF4" i="18"/>
  <c r="GD3" i="8"/>
  <c r="GD5" i="8"/>
  <c r="GD4" i="8"/>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<sst xmlns="http://schemas.openxmlformats.org/spreadsheetml/2006/main" count="21675" uniqueCount="4379">
  <si>
    <t>Ce document est composé de : This document is composed of: Este documento se compone de:</t>
  </si>
  <si>
    <t>Indicateur de colonnes masquées</t>
  </si>
  <si>
    <t>Joel Leboucher - Rochefort sur Mer 11 Octobre 2025</t>
  </si>
  <si>
    <t>Indicateur de lignes masquées</t>
  </si>
  <si>
    <t>avec valeurs ou texte-with values or text-con valores o texto</t>
  </si>
  <si>
    <t>Colonnes Visibles</t>
  </si>
  <si>
    <t>Collez la photo du plat - (alt.) Insert the photo of the dish - (alt.) Inserte la foto del plato.</t>
  </si>
  <si>
    <t>IDENTIFICATION  DES CADRES ET DES "POSTITS" RECETTES  le tiret  - ou le double  --  du 6 sert,servent de séparateur(s) pour la formule d'extraction</t>
  </si>
  <si>
    <t>Dernière mise à jour : 6 Octobre 2025</t>
  </si>
  <si>
    <t>cellules vides - empty cells - celdas vacías</t>
  </si>
  <si>
    <t>Dernière mise à jour  le 07 Novembre 2025</t>
  </si>
  <si>
    <t>Grille d’analyse des contrastes d’une charte</t>
  </si>
  <si>
    <t>lignes - rows - filas</t>
  </si>
  <si>
    <t>Adresse PC</t>
  </si>
  <si>
    <t>.</t>
  </si>
  <si>
    <t>Fin du document cellule &gt;</t>
  </si>
  <si>
    <t>ou collez un imprim' écran - or paste a screenshot - o pegue una captura de pantalla (alt.: “un pantallazo”)</t>
  </si>
  <si>
    <t>V18&amp;" "&amp;W18&amp;" ► Famille = "&amp;AA12&amp;" ► "&amp;T12&amp;" "&amp;Z15&amp;" "&amp;AA15&amp;" "&amp;AB15&amp;" "&amp;AC15</t>
  </si>
  <si>
    <t>Lien &gt;</t>
  </si>
  <si>
    <t>https://blog.atalan.fr/grille-contrastes-accessibilite-charte-graphique/</t>
  </si>
  <si>
    <t>colonnes - columns - columnas</t>
  </si>
  <si>
    <t>Pour agrandir l'image cliquez dessus et tirez sur les carrés ou les cercles blancs dans les angles</t>
  </si>
  <si>
    <t>MAJUSCULE(GAUCHE(T12;1))&amp;" "&amp;T12&amp;" | "&amp;AA12&amp;"| "&amp;T14&amp;" "&amp;U14</t>
  </si>
  <si>
    <t>ATTENTION = Identité 3 colonnes</t>
  </si>
  <si>
    <t>Contrastes de couleurs de texte</t>
  </si>
  <si>
    <t xml:space="preserve">choisissez : vous avez soit la première lettre du nom de la recette ▼                  </t>
  </si>
  <si>
    <t xml:space="preserve">soit une concaténation de la famille avec des formules d'extraction▼                  </t>
  </si>
  <si>
    <t>https://www.tanaguru.com/contrastes-couleurs-choisir-combinaisons-accessibles/</t>
  </si>
  <si>
    <t>A</t>
  </si>
  <si>
    <t>►</t>
  </si>
  <si>
    <t>TEST collez une identification ▼</t>
  </si>
  <si>
    <t xml:space="preserve">Cellules IDENTITE à coller </t>
  </si>
  <si>
    <t>Voici une petite liste je vous laisse le plaisir de modifier les couleurs à votre convenance</t>
  </si>
  <si>
    <t>CHIBOUST PAMPLEMOUSSE</t>
  </si>
  <si>
    <t>pâtisserie--ENTREMET</t>
  </si>
  <si>
    <t>Les 10 meilleures polices d’écriture</t>
  </si>
  <si>
    <t>Comment masquer les lignes</t>
  </si>
  <si>
    <t>j'ai saisi "Postit" parce que Post-it® est une marque déposée</t>
  </si>
  <si>
    <t>Palette de couleurs, Excel</t>
  </si>
  <si>
    <t>Utiliser la pipette pour faire correspondre les couleurs de votre diapositive</t>
  </si>
  <si>
    <t>https://www.redacteur.com/blog/polices-ecriture-a-utiliser/</t>
  </si>
  <si>
    <t>Circuit</t>
  </si>
  <si>
    <t>①le/la ►</t>
  </si>
  <si>
    <t>1 - positionnez vous sur la cellule A rouge</t>
  </si>
  <si>
    <t>Pour vos futurs documents = autre identification possible</t>
  </si>
  <si>
    <t>https://support.microsoft.com/fr-fr/office/utiliser-la-pipette-pour-faire-correspondre-les-couleurs-de-votre-diapositive-d5e7a32a-da6c-4bed-9f1e-8797f07174e9</t>
  </si>
  <si>
    <t>Codes de couleur HTML sécurisés pour le Web / Tableau de référence</t>
  </si>
  <si>
    <t>Cir .1.2.5</t>
  </si>
  <si>
    <t xml:space="preserve"> et la cellule bleue ►</t>
  </si>
  <si>
    <t>▼ abrévation de l'identification (formules d'extraction)</t>
  </si>
  <si>
    <t>https://encycolorpedia.com/websafe</t>
  </si>
  <si>
    <t>② ►</t>
  </si>
  <si>
    <t>Auteur</t>
  </si>
  <si>
    <t>2 - Données &gt; Filtre</t>
  </si>
  <si>
    <t>cuisine-crudité-CÉLÉRI BRANCHE</t>
  </si>
  <si>
    <t>Comment utiliser un code couleur dans Excel ?</t>
  </si>
  <si>
    <t>Codes de couleurs HTML / Tableau de référence</t>
  </si>
  <si>
    <t>Hauteur des lignes 21</t>
  </si>
  <si>
    <t xml:space="preserve">3 - Cliquez sur la flèche Filtre </t>
  </si>
  <si>
    <t>https://clickup.com/fr-FR/blog/202591/comment-faire-un-code-couleur-dans-excel</t>
  </si>
  <si>
    <t>https://encycolorpedia.com/html</t>
  </si>
  <si>
    <t>ARCHIVAGE ET CLASSEMENT</t>
  </si>
  <si>
    <t>Recette mère ?</t>
  </si>
  <si>
    <t>de la cellule A rouge</t>
  </si>
  <si>
    <t>https://excel-downloads.com/forums/forum-excel.7/</t>
  </si>
  <si>
    <t>Codes de couleurs nommés / Tableau de référence</t>
  </si>
  <si>
    <t>AVANT de saisir quoique ce soit dans une cellule vérifiez bien qu'il n'y ait pas de formule en cliquant dessus</t>
  </si>
  <si>
    <t xml:space="preserve"> Choisissez des valeurs spécifiques : Décochez (Sélectionner tout) pour décocher toutes les cases, </t>
  </si>
  <si>
    <t>FAMILLE--Identité</t>
  </si>
  <si>
    <t>Code couleur Rouge Vert Bleu RVB</t>
  </si>
  <si>
    <t>https://encycolorpedia.com/named</t>
  </si>
  <si>
    <t>L'association de couleurs expliquée en 20 exemples tendance</t>
  </si>
  <si>
    <t>Correspondance des couleurs de peinture et convertisseur</t>
  </si>
  <si>
    <t>Observations :</t>
  </si>
  <si>
    <t>(pour congélation ou si trop d'humidité)</t>
  </si>
  <si>
    <t>Couleur diététique</t>
  </si>
  <si>
    <t>https://www.canva.com/fr_fr/decouvrir/association-de-couleur-tendance-exemple/</t>
  </si>
  <si>
    <t>https://encycolorpedia.com/paints</t>
  </si>
  <si>
    <t>CUISINE</t>
  </si>
  <si>
    <t>PATISSERIE</t>
  </si>
  <si>
    <t>TRAITEUR</t>
  </si>
  <si>
    <t>CHARCUTERIE</t>
  </si>
  <si>
    <t>MODES DE CUISSON</t>
  </si>
  <si>
    <t>cuisine-plat-PROTÉINES</t>
  </si>
  <si>
    <t>cuisine-légumes-CUIDITES</t>
  </si>
  <si>
    <t>cuisine-légumes-CRUDITES</t>
  </si>
  <si>
    <t>cuisine-légumes-FÉCULENTS</t>
  </si>
  <si>
    <t>POISSONNERIE</t>
  </si>
  <si>
    <t>Batenders-BAR-BOISSONS</t>
  </si>
  <si>
    <t>R51-V153 B102</t>
  </si>
  <si>
    <t>http://translate.google.fr/translate?hl=fr&amp;langpair=en|fr&amp;u=http://dmcritchie.mvps.org/excel/colors.htm</t>
  </si>
  <si>
    <t>Votre éditeur de photo en ligne est là et restera toujours gratuit !</t>
  </si>
  <si>
    <t>https://www.iloveimg.com/fr</t>
  </si>
  <si>
    <t xml:space="preserve">  RÉFÉRENCES AUTEURS </t>
  </si>
  <si>
    <t>QUANTITÉS A METTRE EN ŒUVRE</t>
  </si>
  <si>
    <t>Pour renvoyer un texte</t>
  </si>
  <si>
    <t>caractères + espaces</t>
  </si>
  <si>
    <t>ICI</t>
  </si>
  <si>
    <t>⑥ Quantité</t>
  </si>
  <si>
    <t>⑦ Poids ou Volume</t>
  </si>
  <si>
    <t>⑧ g.kg.L.dl.cl.ml</t>
  </si>
  <si>
    <t>cuisine-ACCOMPAGNEMENTS</t>
  </si>
  <si>
    <t>pâtisserie--BAVAROIS</t>
  </si>
  <si>
    <t>traiteur-ROTIS-froids</t>
  </si>
  <si>
    <t xml:space="preserve"> charcuterie--GELEES</t>
  </si>
  <si>
    <t>cuisson--BRAISÉ</t>
  </si>
  <si>
    <t>cuisine-protéines-ABATS</t>
  </si>
  <si>
    <t>AGRUMES-comme -POMME PAMPLE.</t>
  </si>
  <si>
    <t>crudité-AGRUMES-POMME PAMPLE.</t>
  </si>
  <si>
    <t>cuisine-féculent-BLÉ</t>
  </si>
  <si>
    <t>Poissonnerie--COQUILLAGES</t>
  </si>
  <si>
    <t>BAR-Cocktails-avec alcool</t>
  </si>
  <si>
    <t>R153-V204 B0</t>
  </si>
  <si>
    <t>R0-V128 B0</t>
  </si>
  <si>
    <t xml:space="preserve"> a la ligne dans une cellule</t>
  </si>
  <si>
    <t>Coul</t>
  </si>
  <si>
    <t>Hex</t>
  </si>
  <si>
    <t>R.rouge</t>
  </si>
  <si>
    <t>V.vert</t>
  </si>
  <si>
    <t>B.bleu</t>
  </si>
  <si>
    <t>Name</t>
  </si>
  <si>
    <t>Désignation</t>
  </si>
  <si>
    <t xml:space="preserve">  ▼ BROUILLON - DRAFT - BORRADOR</t>
  </si>
  <si>
    <t>vous pouvez fusionner les cellules et renvoyer à la ligne automatiquement</t>
  </si>
  <si>
    <t>[Couleur 1]</t>
  </si>
  <si>
    <t>#000000</t>
  </si>
  <si>
    <t>[Couleur 29]</t>
  </si>
  <si>
    <t># 800080</t>
  </si>
  <si>
    <t>Profond ciel Bleu</t>
  </si>
  <si>
    <t>Azur</t>
  </si>
  <si>
    <t>gris 29</t>
  </si>
  <si>
    <t>Gris foncé.856</t>
  </si>
  <si>
    <t>bisque2</t>
  </si>
  <si>
    <t>Orange clair.341 délavé.429</t>
  </si>
  <si>
    <t>Recette N°1</t>
  </si>
  <si>
    <t>Recette N° 2</t>
  </si>
  <si>
    <t>Recette N° 3</t>
  </si>
  <si>
    <t>Puis cochez A (afficher) pour selectionner les lignes à afficher</t>
  </si>
  <si>
    <t>[Couleur 2]</t>
  </si>
  <si>
    <t>#FFFFFF</t>
  </si>
  <si>
    <t>[Couleur 30]</t>
  </si>
  <si>
    <t># 800000</t>
  </si>
  <si>
    <t>Azur clair.023 délavé.795</t>
  </si>
  <si>
    <t>gris 28</t>
  </si>
  <si>
    <t>Gris foncé.868</t>
  </si>
  <si>
    <t>Jaune orangé pâle</t>
  </si>
  <si>
    <t>Orange clair.342 délavé.130</t>
  </si>
  <si>
    <t>❺ Denrées  ▼</t>
  </si>
  <si>
    <t>cuisine-COMPOSES-VERTS</t>
  </si>
  <si>
    <t>pâtisserie--BISCUITS</t>
  </si>
  <si>
    <t>traiteur-AMUSE-BOUCHE</t>
  </si>
  <si>
    <t>charcuterie-BOUDIN-BLANC</t>
  </si>
  <si>
    <t>cuisson--CONFIT</t>
  </si>
  <si>
    <t>cuisine-protéines-ABATTIS</t>
  </si>
  <si>
    <t>cuisine-cuidité-ARTICHAUT</t>
  </si>
  <si>
    <t>cuisine-crudité-AVOCAT</t>
  </si>
  <si>
    <t>cuisine-féculent-BOULGHOUR</t>
  </si>
  <si>
    <t>Poissonnerie--CRUSTACÉS</t>
  </si>
  <si>
    <t>BAR-Cocktails-sans alcool</t>
  </si>
  <si>
    <t>R128-V0-B0</t>
  </si>
  <si>
    <t>R0-V255 B0</t>
  </si>
  <si>
    <t>[Couleur 3]</t>
  </si>
  <si>
    <t>#FF0000</t>
  </si>
  <si>
    <t>[Couleur 31]</t>
  </si>
  <si>
    <t># 008080</t>
  </si>
  <si>
    <t>ciel Bleu2</t>
  </si>
  <si>
    <t>Azur clair.075 délavé.306</t>
  </si>
  <si>
    <t>gris 27</t>
  </si>
  <si>
    <t>Gris foncé.875</t>
  </si>
  <si>
    <t xml:space="preserve">NavajoBlanc </t>
  </si>
  <si>
    <t>Orange clair.427</t>
  </si>
  <si>
    <t>g</t>
  </si>
  <si>
    <t>ne confondez pas prix au Kg et prix à la pièce</t>
  </si>
  <si>
    <t>MAIS VOUS POUVEZ AUSSI</t>
  </si>
  <si>
    <t>[Couleur 4]</t>
  </si>
  <si>
    <t>#00FF00</t>
  </si>
  <si>
    <t>[Couleur 32]</t>
  </si>
  <si>
    <t># 0000FF</t>
  </si>
  <si>
    <t>léger ciel Bleu</t>
  </si>
  <si>
    <t>Azur clair.207 délavé.108</t>
  </si>
  <si>
    <t>gris 26</t>
  </si>
  <si>
    <t>Gris foncé.885</t>
  </si>
  <si>
    <t>AntiqueBlanc 2</t>
  </si>
  <si>
    <t>Orange clair.470 délavé.534</t>
  </si>
  <si>
    <t>BOEUF
VB = Viandede bœuf</t>
  </si>
  <si>
    <t>[Couleur 5]</t>
  </si>
  <si>
    <t>#0000FF</t>
  </si>
  <si>
    <t>[Couleur 33]</t>
  </si>
  <si>
    <t># 00CCFF</t>
  </si>
  <si>
    <t>Bleu très clair</t>
  </si>
  <si>
    <t>Azur clair.248 délavé.312</t>
  </si>
  <si>
    <t>gris 25</t>
  </si>
  <si>
    <t>Gris foncé.892</t>
  </si>
  <si>
    <t>Bisque</t>
  </si>
  <si>
    <t>Orange clair.560</t>
  </si>
  <si>
    <t>cuisine--CRUDITES</t>
  </si>
  <si>
    <t>pâtisserie--CHARLOTES</t>
  </si>
  <si>
    <t>traiteur--ASPICS</t>
  </si>
  <si>
    <t xml:space="preserve"> charcuterie-BOUDIN-NOIR</t>
  </si>
  <si>
    <t>cuisson--FRIT</t>
  </si>
  <si>
    <t>cuisine-protéines-AGNEAU</t>
  </si>
  <si>
    <t>cuisine-cuidité-ASPERGES</t>
  </si>
  <si>
    <t>cuisine-crudité-BETTERAVES</t>
  </si>
  <si>
    <t>cuisine-féculent-FÉVES</t>
  </si>
  <si>
    <t>Poissonnerie--POISSON ENTIER</t>
  </si>
  <si>
    <t>BAR-Boissons-boissons chaudes</t>
  </si>
  <si>
    <t>R255-V0 B255</t>
  </si>
  <si>
    <t>R255-V153 B204</t>
  </si>
  <si>
    <t>[Couleur 6]</t>
  </si>
  <si>
    <t>#FFFF00</t>
  </si>
  <si>
    <t>[Couleur 34]</t>
  </si>
  <si>
    <t># CCFFFF</t>
  </si>
  <si>
    <t>ciel Bleu1</t>
  </si>
  <si>
    <t>Azur clair.250</t>
  </si>
  <si>
    <t>gris 24</t>
  </si>
  <si>
    <t>Gris foncé.902</t>
  </si>
  <si>
    <t xml:space="preserve">AntiqueBlanc </t>
  </si>
  <si>
    <t>Orange clair.643 délavé.241</t>
  </si>
  <si>
    <t>[Couleur 7]</t>
  </si>
  <si>
    <t>#FF00FF</t>
  </si>
  <si>
    <t>[Couleur 35]</t>
  </si>
  <si>
    <t># CCFFCC</t>
  </si>
  <si>
    <t>Bleu très pâle</t>
  </si>
  <si>
    <t>Azur clair.308 délavé.589</t>
  </si>
  <si>
    <t>gris 23</t>
  </si>
  <si>
    <t>Gris foncé.908</t>
  </si>
  <si>
    <t>AntiqueBlanc 1</t>
  </si>
  <si>
    <t>Orange clair.715</t>
  </si>
  <si>
    <t>◄  test Nb de caractères + espaces</t>
  </si>
  <si>
    <t xml:space="preserve">Insérer un saut de ligne </t>
  </si>
  <si>
    <t>[Couleur 8]</t>
  </si>
  <si>
    <t>#00FFFF</t>
  </si>
  <si>
    <t>[Couleur 36]</t>
  </si>
  <si>
    <t># FFFF99</t>
  </si>
  <si>
    <t>Ardoise gris 2</t>
  </si>
  <si>
    <t>Azur clair.352 délavé.437</t>
  </si>
  <si>
    <t>gris 22</t>
  </si>
  <si>
    <t>Gris foncé.917</t>
  </si>
  <si>
    <t>Lin</t>
  </si>
  <si>
    <t>Orange clair.753 délavé.348</t>
  </si>
  <si>
    <t>◄ test No. of characters + spaces (alt.: test character count + spaces)</t>
  </si>
  <si>
    <t>cuisine--CUIDITES</t>
  </si>
  <si>
    <t>pâtisserie--CHOCOLATS</t>
  </si>
  <si>
    <t>traiteur--CANAPÉS</t>
  </si>
  <si>
    <t xml:space="preserve"> charcuterie--GIBIER</t>
  </si>
  <si>
    <t>cuisson--FUMÉ</t>
  </si>
  <si>
    <t>cuisine-protéines-BŒUF</t>
  </si>
  <si>
    <t>cuisine-cuidité-BETTERAVES</t>
  </si>
  <si>
    <t>cuisine-crudité-CAROTTES</t>
  </si>
  <si>
    <t>cuisine-féculent-FÉVETTES</t>
  </si>
  <si>
    <t>Poissonnerie--Filets / Portions</t>
  </si>
  <si>
    <t>BAR-Boissons-boissons froides</t>
  </si>
  <si>
    <t>R255-V102 B0</t>
  </si>
  <si>
    <t>R50-V204 B255</t>
  </si>
  <si>
    <t>dans la cellule</t>
  </si>
  <si>
    <t>[Couleur 9]</t>
  </si>
  <si>
    <t>#800000</t>
  </si>
  <si>
    <t>[Couleur 37]</t>
  </si>
  <si>
    <t># 99CCFF</t>
  </si>
  <si>
    <t>Ardoise gris 1</t>
  </si>
  <si>
    <t>Azur clair.573</t>
  </si>
  <si>
    <t>gris 21</t>
  </si>
  <si>
    <t>Gris foncé.922</t>
  </si>
  <si>
    <t>burlywood</t>
  </si>
  <si>
    <t>Orange foncé.013 délavé.507</t>
  </si>
  <si>
    <t>Pour l'affichage de toutes les lignes faites l'inverse cochez (Sélectionner tout)</t>
  </si>
  <si>
    <t>◄ prueba Nº de caracteres + espacios (alt.: recuento de caracteres + espacios)</t>
  </si>
  <si>
    <t>⑪ PHASES ESSENTIELLES  DE PROGRESSION</t>
  </si>
  <si>
    <t>1. Double-cliquez sur la</t>
  </si>
  <si>
    <t>[Couleur 10]</t>
  </si>
  <si>
    <t>#008000</t>
  </si>
  <si>
    <t>[Couleur 38]</t>
  </si>
  <si>
    <t># FF99CC</t>
  </si>
  <si>
    <t>Blanc</t>
  </si>
  <si>
    <t>Azur clair.798 délavé.919</t>
  </si>
  <si>
    <t>gris 20</t>
  </si>
  <si>
    <t>Gris foncé.930</t>
  </si>
  <si>
    <t>bisque3</t>
  </si>
  <si>
    <t>Orange foncé.031 délavé.724</t>
  </si>
  <si>
    <t xml:space="preserve"> cellule dans laquelle </t>
  </si>
  <si>
    <t>[Couleur 11]</t>
  </si>
  <si>
    <t># 000080</t>
  </si>
  <si>
    <t>[Couleur 39]</t>
  </si>
  <si>
    <t># CC99FF</t>
  </si>
  <si>
    <t>AliceBleu</t>
  </si>
  <si>
    <t>Azur clair.875</t>
  </si>
  <si>
    <t>Gris anthracite</t>
  </si>
  <si>
    <t>Gris foncé.938</t>
  </si>
  <si>
    <t>tan</t>
  </si>
  <si>
    <t>Orange foncé.078 délavé.587</t>
  </si>
  <si>
    <t>cuisine-DESSERT-ASSIETTE</t>
  </si>
  <si>
    <t>pâtisserie--CONFISERIES</t>
  </si>
  <si>
    <t>traiteur-CHAUD-FROID</t>
  </si>
  <si>
    <t xml:space="preserve"> charcuterie--LAPIN</t>
  </si>
  <si>
    <t>cuisson--GRILLÉ</t>
  </si>
  <si>
    <t>cuisine-protéines-CAILLES</t>
  </si>
  <si>
    <t>cuisine-cuidité-CAROTTES</t>
  </si>
  <si>
    <t>cuisine-féculent-H. COCOS</t>
  </si>
  <si>
    <t>Poissonnerie--Charcuterie de la Mer</t>
  </si>
  <si>
    <t>BAR-CAFES-cafés</t>
  </si>
  <si>
    <t>R255-V0 B0</t>
  </si>
  <si>
    <t>R255-V204 B0</t>
  </si>
  <si>
    <t xml:space="preserve">vous voulez insérer une </t>
  </si>
  <si>
    <t>[Couleur 12]</t>
  </si>
  <si>
    <t># 808000</t>
  </si>
  <si>
    <t>[Couleur 40]</t>
  </si>
  <si>
    <t># FFCC99</t>
  </si>
  <si>
    <t>Ardoise gris 3</t>
  </si>
  <si>
    <t>Azur foncé.026 délavé.730</t>
  </si>
  <si>
    <t>gris 18</t>
  </si>
  <si>
    <t>Gris foncé.943</t>
  </si>
  <si>
    <t>NavajoBlanc 3</t>
  </si>
  <si>
    <t>Orange foncé.115 délavé.602</t>
  </si>
  <si>
    <t>coupure de ligne</t>
  </si>
  <si>
    <t>[Couleur 13]</t>
  </si>
  <si>
    <t>[Couleur 41]</t>
  </si>
  <si>
    <t># 3366FF</t>
  </si>
  <si>
    <t>Profond ciel Bleu2</t>
  </si>
  <si>
    <t>Azur foncé.142</t>
  </si>
  <si>
    <t>gris 17</t>
  </si>
  <si>
    <t>Gris foncé.949</t>
  </si>
  <si>
    <t>Dorérod2</t>
  </si>
  <si>
    <t>Orange foncé.125 délavé.038</t>
  </si>
  <si>
    <t>ou cliquez de nouveau sur "l'entonnoir" trier en haut de l'écran pour désactiver la fonction Tri</t>
  </si>
  <si>
    <t xml:space="preserve">2. Cliquez à l’emplacement </t>
  </si>
  <si>
    <t>[Couleur 14]</t>
  </si>
  <si>
    <t>[Couleur 42]</t>
  </si>
  <si>
    <t># 33CCCC</t>
  </si>
  <si>
    <t>Bleu clair</t>
  </si>
  <si>
    <t>Azur foncé.220 délavé.432</t>
  </si>
  <si>
    <t>gris 16</t>
  </si>
  <si>
    <t>Gris foncé.954</t>
  </si>
  <si>
    <t>Jaune orangé moyen</t>
  </si>
  <si>
    <t>Orange foncé.127 délavé.229</t>
  </si>
  <si>
    <t>Largeurs de colonnes</t>
  </si>
  <si>
    <t>cuisine--DESSERTS</t>
  </si>
  <si>
    <t>traiteur-ENTRÉE-FROIDE</t>
  </si>
  <si>
    <t xml:space="preserve"> charcuterie-PURE-VOLAILLE </t>
  </si>
  <si>
    <t>cuisson--NATURE</t>
  </si>
  <si>
    <t>cuisine-protéines-CANARD</t>
  </si>
  <si>
    <t>cuisine-cuidité-CÉLÉRI BRANCHE</t>
  </si>
  <si>
    <t>cuisine-crudité-CÉLÉRI RAVE</t>
  </si>
  <si>
    <t>cuisine-féculent-H. FLAGEOLETS</t>
  </si>
  <si>
    <t>Poissonnerie--FUMAISONS</t>
  </si>
  <si>
    <t>BAR-THE-thés</t>
  </si>
  <si>
    <t>R0-V0 B255</t>
  </si>
  <si>
    <t xml:space="preserve">où vous souhaitez couper </t>
  </si>
  <si>
    <t>[Couleur 15]</t>
  </si>
  <si>
    <t># C0C0C0</t>
  </si>
  <si>
    <t>[Couleur 43]</t>
  </si>
  <si>
    <t># 99CC00</t>
  </si>
  <si>
    <t>ciel Bleu3</t>
  </si>
  <si>
    <t>Azur foncé.226 délavé.403</t>
  </si>
  <si>
    <t>gris 15</t>
  </si>
  <si>
    <t>Gris foncé.959</t>
  </si>
  <si>
    <t>SombRouge orérod2</t>
  </si>
  <si>
    <t>Orange foncé.137 délavé.010</t>
  </si>
  <si>
    <t>largeur conseillée</t>
  </si>
  <si>
    <t>la ligne.</t>
  </si>
  <si>
    <t>[Couleur 16]</t>
  </si>
  <si>
    <t># 808080</t>
  </si>
  <si>
    <t>[Couleur 44]</t>
  </si>
  <si>
    <t># FFCC00</t>
  </si>
  <si>
    <t>Bleu pâle</t>
  </si>
  <si>
    <t>Azur foncé.265 délavé.794</t>
  </si>
  <si>
    <t>gris 14</t>
  </si>
  <si>
    <t>Gris foncé.963</t>
  </si>
  <si>
    <t>burlywood3</t>
  </si>
  <si>
    <t>Orange foncé.169 délavé.512</t>
  </si>
  <si>
    <t>largeur réelle avec formule</t>
  </si>
  <si>
    <t xml:space="preserve">3. Appuyez sur Alt+Entrée </t>
  </si>
  <si>
    <t>[Couleur 17]</t>
  </si>
  <si>
    <t># 9999FF</t>
  </si>
  <si>
    <t>[Couleur 45]</t>
  </si>
  <si>
    <t># FF9900</t>
  </si>
  <si>
    <t>Azur foncé.354 délavé.108</t>
  </si>
  <si>
    <t>gris 13</t>
  </si>
  <si>
    <t>Gris foncé.968</t>
  </si>
  <si>
    <t>Dorérod</t>
  </si>
  <si>
    <t>Orange foncé.277 délavé.042</t>
  </si>
  <si>
    <t>Utilité : lorsque vous collez un document dans une feuille vierge les largeurs</t>
  </si>
  <si>
    <t>cuisine--ENTRÉES</t>
  </si>
  <si>
    <t>pâtisserie-ENTREMET-GÉNOISE</t>
  </si>
  <si>
    <t>traiteur-ENTRÉE-CHAUDE</t>
  </si>
  <si>
    <t xml:space="preserve"> charcuterie--GALANTINE</t>
  </si>
  <si>
    <t>cuisson--PAPILLOTES</t>
  </si>
  <si>
    <t>cuisine-protéines-CHARCUTERIES</t>
  </si>
  <si>
    <t>cuisine-cuidité-CÉLÉRI RAVE</t>
  </si>
  <si>
    <t>cuisine-crudité-CHAMPIGNONS</t>
  </si>
  <si>
    <t>cuisine-féculent-H. NOIRS</t>
  </si>
  <si>
    <t>Poissonnerie--MARINADES &amp; SALAISONS</t>
  </si>
  <si>
    <t>BAR--JUS-Jus &amp; pressés</t>
  </si>
  <si>
    <t>R255-V204 B153</t>
  </si>
  <si>
    <t>R153-V204 B255</t>
  </si>
  <si>
    <t xml:space="preserve">pour insérer le break </t>
  </si>
  <si>
    <t>[Couleur 18]</t>
  </si>
  <si>
    <t># 993366</t>
  </si>
  <si>
    <t>[Couleur 46]</t>
  </si>
  <si>
    <t># FF6600</t>
  </si>
  <si>
    <t>ciel Bleu</t>
  </si>
  <si>
    <t>Azur foncé.355 délavé.104</t>
  </si>
  <si>
    <t>gris 12</t>
  </si>
  <si>
    <t>Gris foncé.972</t>
  </si>
  <si>
    <t>Brun jaunâtre clair</t>
  </si>
  <si>
    <t>Orange foncé.305 délavé.441</t>
  </si>
  <si>
    <t>ne correspondent pas toujours . Pour vérifier cela regardez les largeurs</t>
  </si>
  <si>
    <t>[Couleur 19]</t>
  </si>
  <si>
    <t>#FFFFCC</t>
  </si>
  <si>
    <t>[Couleur 47]</t>
  </si>
  <si>
    <t># 666699</t>
  </si>
  <si>
    <t>Profond ciel Bleu3</t>
  </si>
  <si>
    <t>Azur foncé.382</t>
  </si>
  <si>
    <t>gris 11</t>
  </si>
  <si>
    <t>Gris foncé.976</t>
  </si>
  <si>
    <t>Brun jaunâtre clair grisâtre</t>
  </si>
  <si>
    <t>Orange foncé.337 délavé.696</t>
  </si>
  <si>
    <t xml:space="preserve">avec fonction puis rectifiez les largeurs </t>
  </si>
  <si>
    <t>[Couleur 20]</t>
  </si>
  <si>
    <t>[Couleur 48]</t>
  </si>
  <si>
    <t># 969696</t>
  </si>
  <si>
    <t>Bleu acier</t>
  </si>
  <si>
    <t>Azur foncé.456 délavé.163</t>
  </si>
  <si>
    <t>gris 10</t>
  </si>
  <si>
    <t>Gris foncé.979</t>
  </si>
  <si>
    <t>Dorérod3</t>
  </si>
  <si>
    <t>Orange foncé.369 délavé.040</t>
  </si>
  <si>
    <t>kg</t>
  </si>
  <si>
    <t>quart(s)Kg</t>
  </si>
  <si>
    <t>demi(s)Kg</t>
  </si>
  <si>
    <t>L</t>
  </si>
  <si>
    <t>cl</t>
  </si>
  <si>
    <t>cuil(s).Café</t>
  </si>
  <si>
    <t>cuil(s).Thé</t>
  </si>
  <si>
    <t>cuil.Soupe</t>
  </si>
  <si>
    <t>quart/L</t>
  </si>
  <si>
    <t>demi/L</t>
  </si>
  <si>
    <t>tiers/L</t>
  </si>
  <si>
    <t>5ème/L</t>
  </si>
  <si>
    <t>10ème/L</t>
  </si>
  <si>
    <t>Verre(s)</t>
  </si>
  <si>
    <t>cuisine--ENTREMET</t>
  </si>
  <si>
    <t>pâtisserie--GANACHE</t>
  </si>
  <si>
    <t>traiteur-FOIE-GRAS</t>
  </si>
  <si>
    <t xml:space="preserve"> charcuterie--MORTADELLE</t>
  </si>
  <si>
    <t>cuisson--POCHÉ</t>
  </si>
  <si>
    <t>cuisine-protéines-COQUILLAGES</t>
  </si>
  <si>
    <t>cuisine-cuidité-CHAMPIGNONS</t>
  </si>
  <si>
    <t>cuisine-crudité-CHOU BLANC</t>
  </si>
  <si>
    <t>cuisine-féculent-H. ROUGES</t>
  </si>
  <si>
    <t>Poissonnerie--Tatrtares &amp; Ceviches</t>
  </si>
  <si>
    <t>BAR--Smoothies</t>
  </si>
  <si>
    <t>[Couleur 21]</t>
  </si>
  <si>
    <t># 660066</t>
  </si>
  <si>
    <t>[Couleur 49]</t>
  </si>
  <si>
    <t># 003366</t>
  </si>
  <si>
    <t xml:space="preserve">léger Ardoise gris </t>
  </si>
  <si>
    <t>Azur foncé.481 délavé.738</t>
  </si>
  <si>
    <t>gris 9</t>
  </si>
  <si>
    <t>Gris foncé.982</t>
  </si>
  <si>
    <t>SombRouge orérod3</t>
  </si>
  <si>
    <t>Orange foncé.378 délavé.012</t>
  </si>
  <si>
    <t>les flèches indiquent que la ligne est inutilisée vous pouvez donc</t>
  </si>
  <si>
    <t>[Couleur 22]</t>
  </si>
  <si>
    <t># FF8080</t>
  </si>
  <si>
    <t>[Couleur 50]</t>
  </si>
  <si>
    <t>#339966</t>
  </si>
  <si>
    <t xml:space="preserve">Ardoise gris </t>
  </si>
  <si>
    <t>Azur foncé.544 délavé.739</t>
  </si>
  <si>
    <t>gris 8</t>
  </si>
  <si>
    <t>Gris foncé.986</t>
  </si>
  <si>
    <t>CSS Or</t>
  </si>
  <si>
    <t>Orange foncé.388</t>
  </si>
  <si>
    <t>ounce (oz)</t>
  </si>
  <si>
    <t>Cup(s).farine</t>
  </si>
  <si>
    <t>Cup(s).sucre</t>
  </si>
  <si>
    <t>Cup(s).beurre</t>
  </si>
  <si>
    <t>Cup.liquide</t>
  </si>
  <si>
    <t>dl</t>
  </si>
  <si>
    <t>ml</t>
  </si>
  <si>
    <t>teaspoon(s)</t>
  </si>
  <si>
    <t>tea spoon(s)</t>
  </si>
  <si>
    <t>tablespoon(s)</t>
  </si>
  <si>
    <t>quarter/L</t>
  </si>
  <si>
    <t>half/L</t>
  </si>
  <si>
    <t>third/L</t>
  </si>
  <si>
    <t>fifth/L</t>
  </si>
  <si>
    <t>tenth/L</t>
  </si>
  <si>
    <t>Glass(es)</t>
  </si>
  <si>
    <t>Masquer les lignes &gt; Comment</t>
  </si>
  <si>
    <t>[Couleur 23]</t>
  </si>
  <si>
    <t># 0066CC</t>
  </si>
  <si>
    <t>[Couleur 52]</t>
  </si>
  <si>
    <t># 333300</t>
  </si>
  <si>
    <t>Ardoise gris 4</t>
  </si>
  <si>
    <t>Azur foncé.577 délavé.739</t>
  </si>
  <si>
    <t>gris 7</t>
  </si>
  <si>
    <t>Gris foncé.988</t>
  </si>
  <si>
    <t>Jaune orangé foncé</t>
  </si>
  <si>
    <t>Orange foncé.427 délavé.171</t>
  </si>
  <si>
    <t>cuisine--FECULENTS</t>
  </si>
  <si>
    <t>pâtisserie--GATEAU</t>
  </si>
  <si>
    <t>traiteur-HORS-D'ŒUVRE</t>
  </si>
  <si>
    <t xml:space="preserve"> charcuterie-PATE-CAMPAGNE</t>
  </si>
  <si>
    <t>cuisson--POELLÉ</t>
  </si>
  <si>
    <t>cuisine-protéines-CRUSTACÉS</t>
  </si>
  <si>
    <t>cuisine-cuidité-CHOU BLANC</t>
  </si>
  <si>
    <t>cuisine-crudité-CHOU ROUGE</t>
  </si>
  <si>
    <t>cuisine-féculent-H. SOISSON</t>
  </si>
  <si>
    <t>Poissonnerie--Soupes &amp; Bisques</t>
  </si>
  <si>
    <t>BAR--Sodas &amp; limonades</t>
  </si>
  <si>
    <t>[Couleur 24]</t>
  </si>
  <si>
    <t># CCCCFF</t>
  </si>
  <si>
    <t>[Couleur 53]</t>
  </si>
  <si>
    <t># 993300</t>
  </si>
  <si>
    <t>Gris de Payne</t>
  </si>
  <si>
    <t>Azur foncé.660 délavé.833</t>
  </si>
  <si>
    <t>gris 6</t>
  </si>
  <si>
    <t>Gris foncé.991</t>
  </si>
  <si>
    <t>SombRouge orérod</t>
  </si>
  <si>
    <t>Orange foncé.509 délavé.013</t>
  </si>
  <si>
    <t>R204-V153 B255</t>
  </si>
  <si>
    <t>R0-V102 B204</t>
  </si>
  <si>
    <t>[Couleur 25]</t>
  </si>
  <si>
    <t>[Couleur 54]</t>
  </si>
  <si>
    <t>ciel Bleu4</t>
  </si>
  <si>
    <t>Azur foncé.662 délavé.425</t>
  </si>
  <si>
    <t>gris 5</t>
  </si>
  <si>
    <t>Gris foncé.992</t>
  </si>
  <si>
    <t>bronze II</t>
  </si>
  <si>
    <t>Orange foncé.561 délavé.223</t>
  </si>
  <si>
    <t>[Couleur 26]</t>
  </si>
  <si>
    <t># FF00FF</t>
  </si>
  <si>
    <t>[Couleur 55]</t>
  </si>
  <si>
    <t># 333399</t>
  </si>
  <si>
    <t>Acier Bleu</t>
  </si>
  <si>
    <t>Azur foncé.704 délavé.118</t>
  </si>
  <si>
    <t>gris 4</t>
  </si>
  <si>
    <t>Gris foncé.994</t>
  </si>
  <si>
    <t>Havane</t>
  </si>
  <si>
    <t>Orange foncé.573 délavé.572</t>
  </si>
  <si>
    <t>cuisine--GOUTER</t>
  </si>
  <si>
    <t>pâtisserie--MERINGUE</t>
  </si>
  <si>
    <t>traiteur-PATISSERIE-TRAITEUR</t>
  </si>
  <si>
    <t xml:space="preserve"> charcuterie-PATÉ DE-FOIE </t>
  </si>
  <si>
    <t>cuisson--RÂGOUTS</t>
  </si>
  <si>
    <t>cuisine-protéines-DINDE</t>
  </si>
  <si>
    <t>cuisine-cuidité-CHOU ROUGE</t>
  </si>
  <si>
    <t>cuisine-crudité-CHOUX BROCOLIS</t>
  </si>
  <si>
    <t>cuisine-féculent-H.BLANCS</t>
  </si>
  <si>
    <t>Poissonnerie--Préparations de base</t>
  </si>
  <si>
    <t>BAR--Sirops &amp; shrubs</t>
  </si>
  <si>
    <t>[Couleur 27]</t>
  </si>
  <si>
    <t># FFFF00</t>
  </si>
  <si>
    <t>[Couleur 56]</t>
  </si>
  <si>
    <t># 333333</t>
  </si>
  <si>
    <t>Bleu grisâtre</t>
  </si>
  <si>
    <t>Azur foncé.714 délavé.635</t>
  </si>
  <si>
    <t>gris 3</t>
  </si>
  <si>
    <t>Gris foncé.995</t>
  </si>
  <si>
    <t>Terre de Sienne brûlée</t>
  </si>
  <si>
    <t>Orange foncé.574 délavé.526</t>
  </si>
  <si>
    <t>Fonction Excel : JOINDRE.TEXTE</t>
  </si>
  <si>
    <t>[Couleur 28]</t>
  </si>
  <si>
    <t># 00FFFF</t>
  </si>
  <si>
    <t>Profond ciel Bleu4</t>
  </si>
  <si>
    <t>Azur foncé.734</t>
  </si>
  <si>
    <t>gris 2</t>
  </si>
  <si>
    <t>Gris foncé.997</t>
  </si>
  <si>
    <t>bisque4</t>
  </si>
  <si>
    <t>Orange foncé.580 délavé.730</t>
  </si>
  <si>
    <t>Numérotation automatique</t>
  </si>
  <si>
    <t>https://www.excel-pratique.com/fr/fonctions/joindre-texte</t>
  </si>
  <si>
    <t>Gris foncé bleuté</t>
  </si>
  <si>
    <t>Azur foncé.797 délavé.849</t>
  </si>
  <si>
    <t>gris 1</t>
  </si>
  <si>
    <t>Gris foncé.998</t>
  </si>
  <si>
    <t>NavajoBlanc 4</t>
  </si>
  <si>
    <t>Orange foncé.617 délavé.610</t>
  </si>
  <si>
    <t>dans cette colonne</t>
  </si>
  <si>
    <t>Filtres intelligents dans Excel</t>
  </si>
  <si>
    <t>cuisine-LAITAGES-+FECULENTS</t>
  </si>
  <si>
    <t>pâtisserie--MOUSSES</t>
  </si>
  <si>
    <t>traiteur-SALADE-COMPOSÉE</t>
  </si>
  <si>
    <t xml:space="preserve"> charcuterie--QUENELLES</t>
  </si>
  <si>
    <t>cuisson--RÔTI</t>
  </si>
  <si>
    <t>cuisine-protéines-FARCES</t>
  </si>
  <si>
    <t>cuisine-cuidité-CHOUX BROCOLIS</t>
  </si>
  <si>
    <t>cuisine-crudité-CHOUX CHINOIS</t>
  </si>
  <si>
    <t>cuisine-féculent-LENTILLES</t>
  </si>
  <si>
    <t>Poissonnerie--Sauces &amp; Beurres</t>
  </si>
  <si>
    <t xml:space="preserve">BAR--Punchs </t>
  </si>
  <si>
    <t>Liste de 729 couleurs RGB</t>
  </si>
  <si>
    <t>Bleu de Prusse (pigment)</t>
  </si>
  <si>
    <t>Azur foncé.870 délavé.282</t>
  </si>
  <si>
    <t>Jaune secondaire</t>
  </si>
  <si>
    <t>Jaune</t>
  </si>
  <si>
    <t>burlywood4</t>
  </si>
  <si>
    <t>Orange foncé.638 délavé.526</t>
  </si>
  <si>
    <t>https://excel-exercice.com/filtres-intelligents-dans-excel/</t>
  </si>
  <si>
    <t>https://excel-pratique.com/fr/vba/liste-couleurs-rgb.php</t>
  </si>
  <si>
    <t>Bleu foncé grisâtre</t>
  </si>
  <si>
    <t>Azur foncé.879 délavé.642</t>
  </si>
  <si>
    <t>Jaune verdâtre clair</t>
  </si>
  <si>
    <t>Jaune clair.025 délavé.355</t>
  </si>
  <si>
    <t>Châtaigne</t>
  </si>
  <si>
    <t>Orange foncé.670 délavé.648</t>
  </si>
  <si>
    <t>pas de numérotation ici</t>
  </si>
  <si>
    <t>L'utilisation professionnelle des recettes vous engage à connaître</t>
  </si>
  <si>
    <t>Bleu noirâtre</t>
  </si>
  <si>
    <t>Azur foncé.954 délavé.652</t>
  </si>
  <si>
    <t>Jaune citron</t>
  </si>
  <si>
    <t>Jaune clair.048</t>
  </si>
  <si>
    <t>Châtain</t>
  </si>
  <si>
    <t>Orange foncé.676 délavé.354</t>
  </si>
  <si>
    <t xml:space="preserve"> la réglementation en matière d'hygiène et HACCP.</t>
  </si>
  <si>
    <t>cuisine-LAITAGES-FROMAGES</t>
  </si>
  <si>
    <t>pâtisserie-PATE A-BRIOCHE</t>
  </si>
  <si>
    <t>traiteur-SALADE-SIMPLE</t>
  </si>
  <si>
    <t xml:space="preserve"> charcuterie--RILLETTES</t>
  </si>
  <si>
    <t>cuisson--SAUMURÉ</t>
  </si>
  <si>
    <t>cuisine-protéines-GIBIER À PLUMES</t>
  </si>
  <si>
    <t>cuisine-cuidité-CHOUX BRUXELLES</t>
  </si>
  <si>
    <t>cuisine-crudité-CHOUX FLEUR</t>
  </si>
  <si>
    <t>cuisine-féculent-MAÏS</t>
  </si>
  <si>
    <t>Poissonnerie--CABILLAUD</t>
  </si>
  <si>
    <t>BAR-Fermentées-(kefir, kombucha)</t>
  </si>
  <si>
    <t>0, 0, 0</t>
  </si>
  <si>
    <t>0, 0, 32</t>
  </si>
  <si>
    <t>0, 0, 64</t>
  </si>
  <si>
    <t>0, 0, 96</t>
  </si>
  <si>
    <t>0, 0, 128</t>
  </si>
  <si>
    <t>0, 0, 160</t>
  </si>
  <si>
    <t>0, 0, 192</t>
  </si>
  <si>
    <t>0, 0, 224</t>
  </si>
  <si>
    <t>0, 0, 255</t>
  </si>
  <si>
    <t>Noir bleuté</t>
  </si>
  <si>
    <t>Azur foncé.963 délavé.807</t>
  </si>
  <si>
    <t>léger Jaune3</t>
  </si>
  <si>
    <t>Jaune clair.084 délavé.833</t>
  </si>
  <si>
    <t>Brun jaunâtre grisâtre</t>
  </si>
  <si>
    <t>Orange foncé.677 délavé.662</t>
  </si>
  <si>
    <t>0, 32, 0</t>
  </si>
  <si>
    <t>0, 32, 32</t>
  </si>
  <si>
    <t>0, 32, 64</t>
  </si>
  <si>
    <t>0, 32, 96</t>
  </si>
  <si>
    <t>0, 32, 128</t>
  </si>
  <si>
    <t>0, 32, 160</t>
  </si>
  <si>
    <t>0, 32, 192</t>
  </si>
  <si>
    <t>0, 32, 224</t>
  </si>
  <si>
    <t>0, 32, 255</t>
  </si>
  <si>
    <t>Acier Bleu1</t>
  </si>
  <si>
    <t>Azur lég. bleu clair.130</t>
  </si>
  <si>
    <t>Flave</t>
  </si>
  <si>
    <t>Jaune clair.114 délavé.460</t>
  </si>
  <si>
    <t>Brun Olive clair</t>
  </si>
  <si>
    <t>Orange foncé.678 délavé.054</t>
  </si>
  <si>
    <t>0, 64, 0</t>
  </si>
  <si>
    <t>0, 64, 32</t>
  </si>
  <si>
    <t>0, 64, 64</t>
  </si>
  <si>
    <t>0, 64, 96</t>
  </si>
  <si>
    <t>0, 64, 128</t>
  </si>
  <si>
    <t>0, 64, 160</t>
  </si>
  <si>
    <t>0, 64, 192</t>
  </si>
  <si>
    <t>0, 64, 224</t>
  </si>
  <si>
    <t>0, 64, 255</t>
  </si>
  <si>
    <t>léger Acier Bleu</t>
  </si>
  <si>
    <t>Azur lég. bleu clair.180 délavé.643</t>
  </si>
  <si>
    <t>Jaune mimosa</t>
  </si>
  <si>
    <t>Jaune clair.147 délavé.020</t>
  </si>
  <si>
    <t>Bistre</t>
  </si>
  <si>
    <t>Orange foncé.680 délavé.486</t>
  </si>
  <si>
    <t>cuisine--PATISSERIES</t>
  </si>
  <si>
    <t>pâtisserie-PATE A-CROISSANTS</t>
  </si>
  <si>
    <t>traiteur-SAUCE-CHAUDE</t>
  </si>
  <si>
    <t xml:space="preserve"> charcuterie--RILLONS</t>
  </si>
  <si>
    <t>cuisson-SAUTÉ-AVEC SAUCE</t>
  </si>
  <si>
    <t>cuisine-protéines-GIBIER À POIL</t>
  </si>
  <si>
    <t>cuisine-cuidité-CHOUX CHINOIS</t>
  </si>
  <si>
    <t>cuisine-crudité-CHOUX ROMANESCO</t>
  </si>
  <si>
    <t>cuisine-féculent-P.TERRE</t>
  </si>
  <si>
    <t>Poissonnerie--SAUMON</t>
  </si>
  <si>
    <t>BAR--Detox</t>
  </si>
  <si>
    <t>0, 96, 0</t>
  </si>
  <si>
    <t>0, 96, 32</t>
  </si>
  <si>
    <t>0, 96, 64</t>
  </si>
  <si>
    <t>0, 96, 96</t>
  </si>
  <si>
    <t>0, 96, 128</t>
  </si>
  <si>
    <t>0, 96, 160</t>
  </si>
  <si>
    <t>0, 96, 192</t>
  </si>
  <si>
    <t>0, 96, 224</t>
  </si>
  <si>
    <t>0, 96, 255</t>
  </si>
  <si>
    <t>Bleu ciel</t>
  </si>
  <si>
    <t>Azur lég. bleu clair.183 délavé.021</t>
  </si>
  <si>
    <t>Jaune fleur de soufre</t>
  </si>
  <si>
    <t>Jaune clair.153</t>
  </si>
  <si>
    <t>Terre d'ombre</t>
  </si>
  <si>
    <t>Orange foncé.683 délavé.134</t>
  </si>
  <si>
    <t>0, 128, 0</t>
  </si>
  <si>
    <t>0, 128, 32</t>
  </si>
  <si>
    <t>0, 128, 64</t>
  </si>
  <si>
    <t>0, 128, 96</t>
  </si>
  <si>
    <t>0, 128, 128</t>
  </si>
  <si>
    <t>0, 128, 160</t>
  </si>
  <si>
    <t>0, 128, 192</t>
  </si>
  <si>
    <t>0, 128, 224</t>
  </si>
  <si>
    <t>0, 128, 255</t>
  </si>
  <si>
    <t>Azur lég. bleu clair.327</t>
  </si>
  <si>
    <t>Ivoire3</t>
  </si>
  <si>
    <t>Jaune clair.160 délavé.909</t>
  </si>
  <si>
    <t xml:space="preserve">Sienne </t>
  </si>
  <si>
    <t>Orange foncé.704 délavé.118</t>
  </si>
  <si>
    <t>0, 160, 0</t>
  </si>
  <si>
    <t>0, 160, 32</t>
  </si>
  <si>
    <t>0, 160, 64</t>
  </si>
  <si>
    <t>0, 160, 96</t>
  </si>
  <si>
    <t>0, 160, 128</t>
  </si>
  <si>
    <t>0, 160, 160</t>
  </si>
  <si>
    <t>0, 160, 192</t>
  </si>
  <si>
    <t>0, 160, 224</t>
  </si>
  <si>
    <t>0, 160, 255</t>
  </si>
  <si>
    <t>léger Acier Bleu2</t>
  </si>
  <si>
    <t>Azur lég. bleu clair.370 délavé.449</t>
  </si>
  <si>
    <t>Jaune verdâtre pâle</t>
  </si>
  <si>
    <t>Jaune clair.215 délavé.421</t>
  </si>
  <si>
    <t>Brun jaunâtre moyen</t>
  </si>
  <si>
    <t>Orange foncé.708 délavé.417</t>
  </si>
  <si>
    <t>cuisine-PLAT-PRINCIPAL</t>
  </si>
  <si>
    <t>pâtisserie-PATE -FEUILLETÉE</t>
  </si>
  <si>
    <t>traiteur-SAUCE-EMULSIONNÉE CHAUDE</t>
  </si>
  <si>
    <t xml:space="preserve"> charcuterie--ROULADE</t>
  </si>
  <si>
    <t>cuisson-SAUTÉ-SANS SAUCE</t>
  </si>
  <si>
    <t>cuisine-protéines-JUS / BOUILLON</t>
  </si>
  <si>
    <t>cuisine-cuidité-CHOUX DE MILAN</t>
  </si>
  <si>
    <t>cuisine-crudité-CONCOMBRES</t>
  </si>
  <si>
    <t>cuisine-féculent-PÂTES</t>
  </si>
  <si>
    <t>Poissonnerie--THON</t>
  </si>
  <si>
    <t>BAR--Fruité</t>
  </si>
  <si>
    <t>0, 192, 0</t>
  </si>
  <si>
    <t>0, 192, 32</t>
  </si>
  <si>
    <t>0, 192, 64</t>
  </si>
  <si>
    <t>0, 192, 96</t>
  </si>
  <si>
    <t>0, 192, 128</t>
  </si>
  <si>
    <t>0, 192, 160</t>
  </si>
  <si>
    <t>0, 192, 192</t>
  </si>
  <si>
    <t>0, 192, 224</t>
  </si>
  <si>
    <t>0, 192, 255</t>
  </si>
  <si>
    <t>léger Acier Bleu1</t>
  </si>
  <si>
    <t>Azur lég. bleu clair.599</t>
  </si>
  <si>
    <t>Wheat</t>
  </si>
  <si>
    <t>Jaune clair.223 délavé.789</t>
  </si>
  <si>
    <t>Dorérod4</t>
  </si>
  <si>
    <t>Orange foncé.727 délavé.052</t>
  </si>
  <si>
    <t>0, 224, 0</t>
  </si>
  <si>
    <t>0, 224, 32</t>
  </si>
  <si>
    <t>0, 224, 64</t>
  </si>
  <si>
    <t>0, 224, 96</t>
  </si>
  <si>
    <t>0, 224, 128</t>
  </si>
  <si>
    <t>0, 224, 160</t>
  </si>
  <si>
    <t>0, 224, 192</t>
  </si>
  <si>
    <t>0, 224, 224</t>
  </si>
  <si>
    <t>0, 224, 255</t>
  </si>
  <si>
    <t>léger Acier Bleu3</t>
  </si>
  <si>
    <t>Azur lég. bleu foncé.012 délavé.749</t>
  </si>
  <si>
    <t>Moyen Dorérod</t>
  </si>
  <si>
    <t>Jaune clair.259 délavé.467</t>
  </si>
  <si>
    <t>SombRouge orérod4</t>
  </si>
  <si>
    <t>Orange foncé.731 délavé.017</t>
  </si>
  <si>
    <t>0, 255, 0</t>
  </si>
  <si>
    <t>0, 255, 32</t>
  </si>
  <si>
    <t>0, 255, 64</t>
  </si>
  <si>
    <t>0, 255, 96</t>
  </si>
  <si>
    <t>0, 255, 128</t>
  </si>
  <si>
    <t>0, 255, 160</t>
  </si>
  <si>
    <t>0, 255, 192</t>
  </si>
  <si>
    <t>0, 255, 224</t>
  </si>
  <si>
    <t>0, 255, 255</t>
  </si>
  <si>
    <t>Acier Bleu2</t>
  </si>
  <si>
    <t>Azur lég. bleu foncé.030 délavé.231</t>
  </si>
  <si>
    <t>léger Jaune2</t>
  </si>
  <si>
    <t>Jaune clair.503 délavé.570</t>
  </si>
  <si>
    <t>Café au lait</t>
  </si>
  <si>
    <t>Orange foncé.775 délavé.266</t>
  </si>
  <si>
    <t>cuisine-PLATS-COMPLETS</t>
  </si>
  <si>
    <t>pâtisserie-PATE A-PAIN</t>
  </si>
  <si>
    <t>traiteur-SAUCE FROIDE</t>
  </si>
  <si>
    <t xml:space="preserve"> charcuterie--SAUCISSE </t>
  </si>
  <si>
    <t>cuisson--VAPEUR</t>
  </si>
  <si>
    <t>cuisine-protéines-LAPIN</t>
  </si>
  <si>
    <t>cuisine-cuidité-CHOUX FLEUR</t>
  </si>
  <si>
    <t>cuisine-crudité-COURGETTES</t>
  </si>
  <si>
    <t>cuisine-féculent-POIS CHICHES</t>
  </si>
  <si>
    <t>Poissonnerie--DORADE</t>
  </si>
  <si>
    <t>BAR--Crémeux</t>
  </si>
  <si>
    <t>32, 0, 0</t>
  </si>
  <si>
    <t>32, 0, 32</t>
  </si>
  <si>
    <t>32, 0, 64</t>
  </si>
  <si>
    <t>32, 0, 96</t>
  </si>
  <si>
    <t>32, 0, 128</t>
  </si>
  <si>
    <t>32, 0, 160</t>
  </si>
  <si>
    <t>32, 0, 192</t>
  </si>
  <si>
    <t>32, 0, 224</t>
  </si>
  <si>
    <t>32, 0, 255</t>
  </si>
  <si>
    <t>Azur lég. bleu foncé.250 délavé.369</t>
  </si>
  <si>
    <t>léger DorérodJaune</t>
  </si>
  <si>
    <t>Jaune clair.609 délavé.219</t>
  </si>
  <si>
    <t>Isabelle (chevaux)</t>
  </si>
  <si>
    <t>32, 32, 0</t>
  </si>
  <si>
    <t>32, 32, 32</t>
  </si>
  <si>
    <t>32, 32, 64</t>
  </si>
  <si>
    <t>32, 32, 96</t>
  </si>
  <si>
    <t>32, 32, 128</t>
  </si>
  <si>
    <t>32, 32, 160</t>
  </si>
  <si>
    <t>32, 32, 192</t>
  </si>
  <si>
    <t>32, 32, 224</t>
  </si>
  <si>
    <t>32, 32, 255</t>
  </si>
  <si>
    <t>Bleu brillant</t>
  </si>
  <si>
    <t>Azur lég. bleu foncé.292 délavé.198</t>
  </si>
  <si>
    <t>Ivoire2</t>
  </si>
  <si>
    <t>Jaune clair.610 délavé.725</t>
  </si>
  <si>
    <t>Brun Olive moyen</t>
  </si>
  <si>
    <t>Orange foncé.830 délavé.159</t>
  </si>
  <si>
    <t>32, 64, 0</t>
  </si>
  <si>
    <t>32, 64, 32</t>
  </si>
  <si>
    <t>32, 64, 64</t>
  </si>
  <si>
    <t>32, 64, 96</t>
  </si>
  <si>
    <t>32, 64, 128</t>
  </si>
  <si>
    <t>32, 64, 160</t>
  </si>
  <si>
    <t>32, 64, 192</t>
  </si>
  <si>
    <t>32, 64, 224</t>
  </si>
  <si>
    <t>32, 64, 255</t>
  </si>
  <si>
    <t>Acier Bleu3</t>
  </si>
  <si>
    <t>Azur lég. bleu foncé.300 délavé.234</t>
  </si>
  <si>
    <t>beige</t>
  </si>
  <si>
    <t>Jaune clair.637 délavé.467</t>
  </si>
  <si>
    <t>Bitume</t>
  </si>
  <si>
    <t>Orange foncé.898 délavé.435</t>
  </si>
  <si>
    <t>cuisine-PREPARATIONS-CHAUDES</t>
  </si>
  <si>
    <t>pâtisserie-PATE A-SAVARIN</t>
  </si>
  <si>
    <t>traiteur-TERRINE DE-POISSON</t>
  </si>
  <si>
    <t xml:space="preserve"> charcuterie--ABATS</t>
  </si>
  <si>
    <t>cuisine-protéines-ŒUFS</t>
  </si>
  <si>
    <t>cuisine-cuidité-CŒUR DE PALMIER</t>
  </si>
  <si>
    <t>cuisine-crudité-EPINARDS</t>
  </si>
  <si>
    <t>cuisine-féculent-RIZ</t>
  </si>
  <si>
    <t>Poissonnerie--LIEU</t>
  </si>
  <si>
    <t>BAR--Signatures</t>
  </si>
  <si>
    <t>32, 96, 0</t>
  </si>
  <si>
    <t>32, 96, 32</t>
  </si>
  <si>
    <t>32, 96, 64</t>
  </si>
  <si>
    <t>32, 96, 96</t>
  </si>
  <si>
    <t>32, 96, 128</t>
  </si>
  <si>
    <t>32, 96, 160</t>
  </si>
  <si>
    <t>32, 96, 192</t>
  </si>
  <si>
    <t>32, 96, 224</t>
  </si>
  <si>
    <t>32, 96, 255</t>
  </si>
  <si>
    <t>Bleu azur (héraldique)</t>
  </si>
  <si>
    <t>Azur lég. bleu foncé.381 délavé.044</t>
  </si>
  <si>
    <t>Ivoire</t>
  </si>
  <si>
    <t>Jaune clair.665</t>
  </si>
  <si>
    <t>Brun Olive foncé</t>
  </si>
  <si>
    <t>Orange foncé.938 délavé.512</t>
  </si>
  <si>
    <t>32, 128, 0</t>
  </si>
  <si>
    <t>32, 128, 32</t>
  </si>
  <si>
    <t>32, 128, 64</t>
  </si>
  <si>
    <t>32, 128, 96</t>
  </si>
  <si>
    <t>32, 128, 128</t>
  </si>
  <si>
    <t>32, 128, 160</t>
  </si>
  <si>
    <t>32, 128, 192</t>
  </si>
  <si>
    <t>32, 128, 224</t>
  </si>
  <si>
    <t>32, 128, 255</t>
  </si>
  <si>
    <t>Azur lég. bleu foncé.470 délavé.243</t>
  </si>
  <si>
    <t>Écru</t>
  </si>
  <si>
    <t>Jaune clair.742 délavé.067</t>
  </si>
  <si>
    <t>Maduro (cigare)</t>
  </si>
  <si>
    <t>Orange foncé.941 délavé.650</t>
  </si>
  <si>
    <t>Lien Auteur @</t>
  </si>
  <si>
    <t>32, 160, 0</t>
  </si>
  <si>
    <t>32, 160, 32</t>
  </si>
  <si>
    <t>32, 160, 64</t>
  </si>
  <si>
    <t>32, 160, 96</t>
  </si>
  <si>
    <t>32, 160, 128</t>
  </si>
  <si>
    <t>32, 160, 160</t>
  </si>
  <si>
    <t>32, 160, 192</t>
  </si>
  <si>
    <t>32, 160, 224</t>
  </si>
  <si>
    <t>32, 160, 255</t>
  </si>
  <si>
    <t>Bleu céruléen</t>
  </si>
  <si>
    <t>Azur lég. bleu foncé.480 délavé.144</t>
  </si>
  <si>
    <t>léger Jaune</t>
  </si>
  <si>
    <t>Jaune clair.751</t>
  </si>
  <si>
    <t>Papier bulle</t>
  </si>
  <si>
    <t>Orange lég. jaune clair.121 délavé.340</t>
  </si>
  <si>
    <t>cuisine--VIANDES</t>
  </si>
  <si>
    <t>pâtisserie-PATE-LEVÉE</t>
  </si>
  <si>
    <t>traiteur-TERRINE DE-VIANDE</t>
  </si>
  <si>
    <t xml:space="preserve"> charcuterie--CONFIT</t>
  </si>
  <si>
    <t>cuisine-protéines-POISSON</t>
  </si>
  <si>
    <t>cuisine-cuidité-CONCOMBRES</t>
  </si>
  <si>
    <t>cuisine-crudité-FENOUIL</t>
  </si>
  <si>
    <t>cuisine-féculent-RUTABAGA</t>
  </si>
  <si>
    <t>Poissonnerie--FRAIS (JOUR)</t>
  </si>
  <si>
    <t>BAR--Short</t>
  </si>
  <si>
    <t>32, 192, 0</t>
  </si>
  <si>
    <t>32, 192, 32</t>
  </si>
  <si>
    <t>32, 192, 64</t>
  </si>
  <si>
    <t>32, 192, 96</t>
  </si>
  <si>
    <t>32, 192, 128</t>
  </si>
  <si>
    <t>32, 192, 160</t>
  </si>
  <si>
    <t>32, 192, 192</t>
  </si>
  <si>
    <t>32, 192, 224</t>
  </si>
  <si>
    <t>32, 192, 255</t>
  </si>
  <si>
    <t>Bleu guède</t>
  </si>
  <si>
    <t>Azur lég. bleu foncé.571 délavé.454</t>
  </si>
  <si>
    <t>Blanc cassé</t>
  </si>
  <si>
    <t>Jaune clair.757 délavé.071</t>
  </si>
  <si>
    <t>Sable</t>
  </si>
  <si>
    <t>Orange lég. jaune clair.157 délavé.590</t>
  </si>
  <si>
    <t>32, 224, 0</t>
  </si>
  <si>
    <t>32, 224, 32</t>
  </si>
  <si>
    <t>32, 224, 64</t>
  </si>
  <si>
    <t>32, 224, 96</t>
  </si>
  <si>
    <t>32, 224, 128</t>
  </si>
  <si>
    <t>32, 224, 160</t>
  </si>
  <si>
    <t>32, 224, 192</t>
  </si>
  <si>
    <t>32, 224, 224</t>
  </si>
  <si>
    <t>32, 224, 255</t>
  </si>
  <si>
    <t>léger Acier Bleu4</t>
  </si>
  <si>
    <t>Azur lég. bleu foncé.571 délavé.757</t>
  </si>
  <si>
    <t>Jaune clair.875</t>
  </si>
  <si>
    <t>wheat2</t>
  </si>
  <si>
    <t>Orange lég. jaune clair.291 délavé.399</t>
  </si>
  <si>
    <t>Adaptation : Joël Leboucher..UPRT "Union des Personnels de la Restauration Territoriale"  membre du réseau RESTAU'CO</t>
  </si>
  <si>
    <t>32, 255, 0</t>
  </si>
  <si>
    <t>32, 255, 32</t>
  </si>
  <si>
    <t>32, 255, 64</t>
  </si>
  <si>
    <t>32, 255, 96</t>
  </si>
  <si>
    <t>32, 255, 128</t>
  </si>
  <si>
    <t>32, 255, 160</t>
  </si>
  <si>
    <t>32, 255, 192</t>
  </si>
  <si>
    <t>32, 255, 224</t>
  </si>
  <si>
    <t>32, 255, 255</t>
  </si>
  <si>
    <t>Bleu franc</t>
  </si>
  <si>
    <t>Azur lég. bleu foncé.615</t>
  </si>
  <si>
    <t>Jaune verdâtre brillant</t>
  </si>
  <si>
    <t>Jaune foncé.097 délavé.186</t>
  </si>
  <si>
    <t>wheat</t>
  </si>
  <si>
    <t>Orange lég. jaune clair.375 délavé.271</t>
  </si>
  <si>
    <t>cuisine--VOLAILLES</t>
  </si>
  <si>
    <t>pâtisserie-PATE-SÈCHE</t>
  </si>
  <si>
    <t>traiteur-TERRINE DE-VOLAILLE</t>
  </si>
  <si>
    <t xml:space="preserve"> charcuterie--Pâtés</t>
  </si>
  <si>
    <t>cuisine-protéines-PORC</t>
  </si>
  <si>
    <t>cuisine-cuidité-COURGE</t>
  </si>
  <si>
    <t>cuisine-crudité-NAVETS</t>
  </si>
  <si>
    <t>cuisine-féculent-SEMOULE</t>
  </si>
  <si>
    <t>Poissonnerie--SURGELÉ</t>
  </si>
  <si>
    <t>BAR--Long</t>
  </si>
  <si>
    <t>64, 0, 0</t>
  </si>
  <si>
    <t>64, 0, 32</t>
  </si>
  <si>
    <t>64, 0, 64</t>
  </si>
  <si>
    <t>64, 0, 96</t>
  </si>
  <si>
    <t>64, 0, 128</t>
  </si>
  <si>
    <t>64, 0, 160</t>
  </si>
  <si>
    <t>64, 0, 192</t>
  </si>
  <si>
    <t>64, 0, 224</t>
  </si>
  <si>
    <t>64, 0, 255</t>
  </si>
  <si>
    <t>Bleu moyen</t>
  </si>
  <si>
    <t>Azur lég. bleu foncé.632 délavé.320</t>
  </si>
  <si>
    <t>Jaune foncé.117 délavé.382</t>
  </si>
  <si>
    <t>moccasin</t>
  </si>
  <si>
    <t>Orange lég. jaune clair.471</t>
  </si>
  <si>
    <t>64, 32, 0</t>
  </si>
  <si>
    <t>64, 32, 32</t>
  </si>
  <si>
    <t>64, 32, 64</t>
  </si>
  <si>
    <t>64, 32, 96</t>
  </si>
  <si>
    <t>64, 32, 128</t>
  </si>
  <si>
    <t>64, 32, 160</t>
  </si>
  <si>
    <t>64, 32, 192</t>
  </si>
  <si>
    <t>64, 32, 224</t>
  </si>
  <si>
    <t>64, 32, 255</t>
  </si>
  <si>
    <t>Azur lég. bleu foncé.638 délavé.192</t>
  </si>
  <si>
    <t>Jaune2</t>
  </si>
  <si>
    <t>Jaune foncé.142</t>
  </si>
  <si>
    <t>wheat1</t>
  </si>
  <si>
    <t>Orange lég. jaune clair.500</t>
  </si>
  <si>
    <t>64, 64, 0</t>
  </si>
  <si>
    <t>64, 64, 32</t>
  </si>
  <si>
    <t>64, 64, 64</t>
  </si>
  <si>
    <t>64, 64, 96</t>
  </si>
  <si>
    <t>64, 64, 128</t>
  </si>
  <si>
    <t>64, 64, 160</t>
  </si>
  <si>
    <t>64, 64, 192</t>
  </si>
  <si>
    <t>64, 64, 224</t>
  </si>
  <si>
    <t>64, 64, 255</t>
  </si>
  <si>
    <t>Acier Bleu4</t>
  </si>
  <si>
    <t>Azur lég. bleu foncé.695 délavé.254</t>
  </si>
  <si>
    <t>Mastic</t>
  </si>
  <si>
    <t>Jaune foncé.249 délavé.776</t>
  </si>
  <si>
    <t>BlanchedAlmond</t>
  </si>
  <si>
    <t>Orange lég. jaune clair.618</t>
  </si>
  <si>
    <t>cuisine--POTAGE</t>
  </si>
  <si>
    <t>pâtisserie-PATE-SUCRÉE</t>
  </si>
  <si>
    <t>traiteur-Bouchées-apéritif</t>
  </si>
  <si>
    <t xml:space="preserve"> charcuterie--TERRINES</t>
  </si>
  <si>
    <t>cuisine-protéines-POULE</t>
  </si>
  <si>
    <t>cuisine-cuidité-COURGETTES</t>
  </si>
  <si>
    <t>cuisine-crudité-OIGNONS</t>
  </si>
  <si>
    <t>cuisine-féculent-TOPINAMBOUR</t>
  </si>
  <si>
    <t>Poissonnerie--FARCI</t>
  </si>
  <si>
    <t>BAR--Punchs</t>
  </si>
  <si>
    <t>64, 96, 0</t>
  </si>
  <si>
    <t>64, 96, 32</t>
  </si>
  <si>
    <t>64, 96, 64</t>
  </si>
  <si>
    <t>64, 96, 96</t>
  </si>
  <si>
    <t>64, 96, 128</t>
  </si>
  <si>
    <t>64, 96, 160</t>
  </si>
  <si>
    <t>64, 96, 192</t>
  </si>
  <si>
    <t>64, 96, 224</t>
  </si>
  <si>
    <t>64, 96, 255</t>
  </si>
  <si>
    <t>Bleu profond</t>
  </si>
  <si>
    <t>Azur lég. bleu foncé.850</t>
  </si>
  <si>
    <t>Brillant Or</t>
  </si>
  <si>
    <t>Jaune foncé.290 délavé.028</t>
  </si>
  <si>
    <t>Papaye</t>
  </si>
  <si>
    <t>Orange lég. jaune clair.672</t>
  </si>
  <si>
    <t>64, 128, 0</t>
  </si>
  <si>
    <t>64, 128, 32</t>
  </si>
  <si>
    <t>64, 128, 64</t>
  </si>
  <si>
    <t>64, 128, 96</t>
  </si>
  <si>
    <t>64, 128, 128</t>
  </si>
  <si>
    <t>64, 128, 160</t>
  </si>
  <si>
    <t>64, 128, 192</t>
  </si>
  <si>
    <t>64, 128, 224</t>
  </si>
  <si>
    <t>64, 128, 255</t>
  </si>
  <si>
    <t>Bleu foncé</t>
  </si>
  <si>
    <t>Azur lég. bleu foncé.920</t>
  </si>
  <si>
    <t>Caca d'oie</t>
  </si>
  <si>
    <t>Jaune foncé.378 délavé.013</t>
  </si>
  <si>
    <t>OldLace</t>
  </si>
  <si>
    <t>Orange lég. jaune clair.779 délavé.156</t>
  </si>
  <si>
    <t>64, 160, 0</t>
  </si>
  <si>
    <t>64, 160, 32</t>
  </si>
  <si>
    <t>64, 160, 64</t>
  </si>
  <si>
    <t>64, 160, 96</t>
  </si>
  <si>
    <t>64, 160, 128</t>
  </si>
  <si>
    <t>64, 160, 160</t>
  </si>
  <si>
    <t>64, 160, 192</t>
  </si>
  <si>
    <t>64, 160, 224</t>
  </si>
  <si>
    <t>64, 160, 255</t>
  </si>
  <si>
    <t>Gris clair bleuté</t>
  </si>
  <si>
    <t>Azur lég. cyan clair.001 délavé.930</t>
  </si>
  <si>
    <t>Jaune3</t>
  </si>
  <si>
    <t>Jaune foncé.382</t>
  </si>
  <si>
    <t xml:space="preserve">FloralBlanc </t>
  </si>
  <si>
    <t>Orange lég. jaune clair.875</t>
  </si>
  <si>
    <t>cuisine--ŒUFS</t>
  </si>
  <si>
    <t>pâtisserie-PATES-A….</t>
  </si>
  <si>
    <t>traiteur-Buffet-froid</t>
  </si>
  <si>
    <t>cuisine-protéines-POULET</t>
  </si>
  <si>
    <t>cuisine-cuidité-CROSNE</t>
  </si>
  <si>
    <t>cuisine-crudité-POIVRONS JAUNES</t>
  </si>
  <si>
    <t>64, 192, 0</t>
  </si>
  <si>
    <t>64, 192, 32</t>
  </si>
  <si>
    <t>64, 192, 64</t>
  </si>
  <si>
    <t>64, 192, 96</t>
  </si>
  <si>
    <t>64, 192, 128</t>
  </si>
  <si>
    <t>64, 192, 160</t>
  </si>
  <si>
    <t>64, 192, 192</t>
  </si>
  <si>
    <t>64, 192, 224</t>
  </si>
  <si>
    <t>64, 192, 255</t>
  </si>
  <si>
    <t>Azur lég. cyan clair.064 délavé.251</t>
  </si>
  <si>
    <t>Ivoire4</t>
  </si>
  <si>
    <t>Jaune foncé.499 délavé.937</t>
  </si>
  <si>
    <t>Orpin de Perse</t>
  </si>
  <si>
    <t>Orange lég. jaune foncé.014 délavé.024</t>
  </si>
  <si>
    <t>64, 224, 0</t>
  </si>
  <si>
    <t>64, 224, 32</t>
  </si>
  <si>
    <t>64, 224, 64</t>
  </si>
  <si>
    <t>64, 224, 96</t>
  </si>
  <si>
    <t>64, 224, 128</t>
  </si>
  <si>
    <t>64, 224, 160</t>
  </si>
  <si>
    <t>64, 224, 192</t>
  </si>
  <si>
    <t>64, 224, 224</t>
  </si>
  <si>
    <t>64, 224, 255</t>
  </si>
  <si>
    <t>Azur lég. cyan clair.085 délavé.361</t>
  </si>
  <si>
    <t>Gris moyen</t>
  </si>
  <si>
    <t>Jaune foncé.530 délavé.984</t>
  </si>
  <si>
    <t>Blondeur (cheveux)</t>
  </si>
  <si>
    <t>Orange lég. jaune foncé.053 délavé.383</t>
  </si>
  <si>
    <t>64, 255, 0</t>
  </si>
  <si>
    <t>64, 255, 32</t>
  </si>
  <si>
    <t>64, 255, 64</t>
  </si>
  <si>
    <t>64, 255, 96</t>
  </si>
  <si>
    <t>64, 255, 128</t>
  </si>
  <si>
    <t>64, 255, 160</t>
  </si>
  <si>
    <t>64, 255, 192</t>
  </si>
  <si>
    <t>64, 255, 224</t>
  </si>
  <si>
    <t>64, 255, 255</t>
  </si>
  <si>
    <t>léger ciel Bleu2</t>
  </si>
  <si>
    <t>Azur lég. cyan clair.239 délavé.372</t>
  </si>
  <si>
    <t>léger Jaune4</t>
  </si>
  <si>
    <t>Jaune foncé.532 délavé.862</t>
  </si>
  <si>
    <t>wheat3</t>
  </si>
  <si>
    <t>Orange lég. jaune foncé.068 délavé.673</t>
  </si>
  <si>
    <t>cuisine--CRUSTACÉS</t>
  </si>
  <si>
    <t>pâtisserie-PATES-DE-FRUITS</t>
  </si>
  <si>
    <t>traiteur-Buffet-chaud</t>
  </si>
  <si>
    <t xml:space="preserve"> charcuterie--SAUCISSES (boyau)</t>
  </si>
  <si>
    <t>cuisine-protéines-VEAU</t>
  </si>
  <si>
    <t>cuisine-cuidité-ENDIVES</t>
  </si>
  <si>
    <t>cuisine-crudité-POIVRONS ROUGES</t>
  </si>
  <si>
    <t>96, 0, 0</t>
  </si>
  <si>
    <t>96, 0, 32</t>
  </si>
  <si>
    <t>96, 0, 64</t>
  </si>
  <si>
    <t>96, 0, 96</t>
  </si>
  <si>
    <t>96, 0, 128</t>
  </si>
  <si>
    <t>96, 0, 160</t>
  </si>
  <si>
    <t>96, 0, 192</t>
  </si>
  <si>
    <t>96, 0, 224</t>
  </si>
  <si>
    <t>96, 0, 255</t>
  </si>
  <si>
    <t>Bleu fumée</t>
  </si>
  <si>
    <t>Azur lég. cyan clair.264 délavé.656</t>
  </si>
  <si>
    <t>Jaune verdâtre foncé</t>
  </si>
  <si>
    <t>Jaune foncé.627 délavé.271</t>
  </si>
  <si>
    <t>Jaune vif</t>
  </si>
  <si>
    <t>Orange lég. jaune foncé.101</t>
  </si>
  <si>
    <t>96, 32, 0</t>
  </si>
  <si>
    <t>96, 32, 32</t>
  </si>
  <si>
    <t>96, 32, 64</t>
  </si>
  <si>
    <t>96, 32, 96</t>
  </si>
  <si>
    <t>96, 32, 128</t>
  </si>
  <si>
    <t>96, 32, 160</t>
  </si>
  <si>
    <t>96, 32, 192</t>
  </si>
  <si>
    <t>96, 32, 224</t>
  </si>
  <si>
    <t>96, 32, 255</t>
  </si>
  <si>
    <t>léger ciel Bleu1</t>
  </si>
  <si>
    <t>Azur lég. cyan clair.443</t>
  </si>
  <si>
    <t>Jaune4</t>
  </si>
  <si>
    <t>Jaune foncé.734</t>
  </si>
  <si>
    <t>Ambre jaune</t>
  </si>
  <si>
    <t>Orange lég. jaune foncé.125</t>
  </si>
  <si>
    <t>96, 64, 0</t>
  </si>
  <si>
    <t>96, 64, 32</t>
  </si>
  <si>
    <t>96, 64, 64</t>
  </si>
  <si>
    <t>96, 64, 96</t>
  </si>
  <si>
    <t>96, 64, 128</t>
  </si>
  <si>
    <t>96, 64, 160</t>
  </si>
  <si>
    <t>96, 64, 192</t>
  </si>
  <si>
    <t>96, 64, 224</t>
  </si>
  <si>
    <t>96, 64, 255</t>
  </si>
  <si>
    <t>Bleu dragée</t>
  </si>
  <si>
    <t>Azur lég. cyan clair.744</t>
  </si>
  <si>
    <t>olive</t>
  </si>
  <si>
    <t>Jaune foncé.777</t>
  </si>
  <si>
    <t>Grège</t>
  </si>
  <si>
    <t>Orange lég. jaune foncé.172 délavé.779</t>
  </si>
  <si>
    <t>cuisine--SAUTÉ</t>
  </si>
  <si>
    <t>pâtisserie-PETITS-FOURS</t>
  </si>
  <si>
    <t>traiteur-Salades-composées</t>
  </si>
  <si>
    <t xml:space="preserve"> charcuterie--Jambons &amp; salaisons</t>
  </si>
  <si>
    <t>cuisine-cuidité-EPINARDS</t>
  </si>
  <si>
    <t>cuisine-crudité-POIVRONS VERTS</t>
  </si>
  <si>
    <t>96, 96, 0</t>
  </si>
  <si>
    <t>96, 96, 32</t>
  </si>
  <si>
    <t>96, 96, 64</t>
  </si>
  <si>
    <t>96, 96, 96</t>
  </si>
  <si>
    <t>96, 96, 128</t>
  </si>
  <si>
    <t>96, 96, 160</t>
  </si>
  <si>
    <t>96, 96, 192</t>
  </si>
  <si>
    <t>96, 96, 224</t>
  </si>
  <si>
    <t>96, 96, 255</t>
  </si>
  <si>
    <t>léger ciel Bleu3</t>
  </si>
  <si>
    <t>Azur lég. cyan foncé.107 délavé.615</t>
  </si>
  <si>
    <t>Sombre Olive vert</t>
  </si>
  <si>
    <t>Jaune foncé.888 délavé.533</t>
  </si>
  <si>
    <t>Beige</t>
  </si>
  <si>
    <t>Orange lég. jaune foncé.195 délavé.546</t>
  </si>
  <si>
    <t>96, 128, 0</t>
  </si>
  <si>
    <t>96, 128, 32</t>
  </si>
  <si>
    <t>96, 128, 64</t>
  </si>
  <si>
    <t>96, 128, 96</t>
  </si>
  <si>
    <t>96, 128, 128</t>
  </si>
  <si>
    <t>96, 128, 160</t>
  </si>
  <si>
    <t>96, 128, 192</t>
  </si>
  <si>
    <t>96, 128, 224</t>
  </si>
  <si>
    <t>96, 128, 255</t>
  </si>
  <si>
    <t>Bleu céleste</t>
  </si>
  <si>
    <t>Azur lég. cyan foncé.137 délavé.047</t>
  </si>
  <si>
    <t>Jaune de chrome (pigment)</t>
  </si>
  <si>
    <t>Jaune lég. chartreuse clair.004</t>
  </si>
  <si>
    <t>Ocre jaune</t>
  </si>
  <si>
    <t>Orange lég. jaune foncé.230 délavé.069</t>
  </si>
  <si>
    <t>96, 160, 0</t>
  </si>
  <si>
    <t>96, 160, 32</t>
  </si>
  <si>
    <t>96, 160, 64</t>
  </si>
  <si>
    <t>96, 160, 96</t>
  </si>
  <si>
    <t>96, 160, 128</t>
  </si>
  <si>
    <t>96, 160, 160</t>
  </si>
  <si>
    <t>96, 160, 192</t>
  </si>
  <si>
    <t>96, 160, 224</t>
  </si>
  <si>
    <t>96, 160, 255</t>
  </si>
  <si>
    <t xml:space="preserve">Summer ciel </t>
  </si>
  <si>
    <t>Azur lég. cyan foncé.222 délavé.107</t>
  </si>
  <si>
    <t>Vert jaune pâle</t>
  </si>
  <si>
    <t>Jaune lég. chartreuse clair.226 délavé.662</t>
  </si>
  <si>
    <t>Miel</t>
  </si>
  <si>
    <t>Orange lég. jaune foncé.290 délavé.008</t>
  </si>
  <si>
    <t>cuisine--RAGOUT</t>
  </si>
  <si>
    <t>pâtisserie--PUDDING</t>
  </si>
  <si>
    <t>traiteur--VERRINES</t>
  </si>
  <si>
    <t xml:space="preserve"> charcuterie--BALLOTINES</t>
  </si>
  <si>
    <t>cuisine-cuidité-FENOUIL</t>
  </si>
  <si>
    <t>cuisine-crudité-RADIS NOIRS</t>
  </si>
  <si>
    <t>96, 192, 0</t>
  </si>
  <si>
    <t>96, 192, 32</t>
  </si>
  <si>
    <t>96, 192, 64</t>
  </si>
  <si>
    <t>96, 192, 96</t>
  </si>
  <si>
    <t>96, 192, 128</t>
  </si>
  <si>
    <t>96, 192, 160</t>
  </si>
  <si>
    <t>96, 192, 192</t>
  </si>
  <si>
    <t>96, 192, 224</t>
  </si>
  <si>
    <t>96, 192, 255</t>
  </si>
  <si>
    <t>Bleu vif</t>
  </si>
  <si>
    <t>Azur lég. cyan foncé.452</t>
  </si>
  <si>
    <t>Jaune canari</t>
  </si>
  <si>
    <t>Jaune lég. chartreuse foncé.122 délavé.009</t>
  </si>
  <si>
    <t>Jaune moyen</t>
  </si>
  <si>
    <t>Orange lég. jaune foncé.293 délavé.324</t>
  </si>
  <si>
    <t>96, 224, 0</t>
  </si>
  <si>
    <t>96, 224, 32</t>
  </si>
  <si>
    <t>96, 224, 64</t>
  </si>
  <si>
    <t>96, 224, 96</t>
  </si>
  <si>
    <t>96, 224, 128</t>
  </si>
  <si>
    <t>96, 224, 160</t>
  </si>
  <si>
    <t>96, 224, 192</t>
  </si>
  <si>
    <t>96, 224, 224</t>
  </si>
  <si>
    <t>96, 224, 255</t>
  </si>
  <si>
    <t>Gris bleuté</t>
  </si>
  <si>
    <t>Azur lég. cyan foncé.506 délavé.921</t>
  </si>
  <si>
    <t>Jaune moutarde</t>
  </si>
  <si>
    <t>Jaune lég. chartreuse foncé.369</t>
  </si>
  <si>
    <t>Jaune franc</t>
  </si>
  <si>
    <t>Orange lég. jaune foncé.294 délavé.114</t>
  </si>
  <si>
    <t>96, 255, 0</t>
  </si>
  <si>
    <t>96, 255, 32</t>
  </si>
  <si>
    <t>96, 255, 64</t>
  </si>
  <si>
    <t>96, 255, 96</t>
  </si>
  <si>
    <t>96, 255, 128</t>
  </si>
  <si>
    <t>96, 255, 160</t>
  </si>
  <si>
    <t>96, 255, 192</t>
  </si>
  <si>
    <t>96, 255, 224</t>
  </si>
  <si>
    <t>96, 255, 255</t>
  </si>
  <si>
    <t>léger ciel Bleu4</t>
  </si>
  <si>
    <t>Azur lég. cyan foncé.611 délavé.629</t>
  </si>
  <si>
    <t>LemonChiffon3</t>
  </si>
  <si>
    <t>Jaune lég. orange clair.003 délavé.766</t>
  </si>
  <si>
    <t>Claro claro (cigare)</t>
  </si>
  <si>
    <t>Orange lég. jaune foncé.375 délavé.400</t>
  </si>
  <si>
    <t>cuisine--GRATIN</t>
  </si>
  <si>
    <t>pâtisserie--Viennoiseries</t>
  </si>
  <si>
    <t>traiteur--FEUILLETES</t>
  </si>
  <si>
    <t xml:space="preserve"> charcuterie--ASPICS</t>
  </si>
  <si>
    <t>cuisine-cuidité-NAVETS</t>
  </si>
  <si>
    <t>cuisine-crudité-RADIS ROSES</t>
  </si>
  <si>
    <t>128, 0, 0</t>
  </si>
  <si>
    <t>128, 0, 32</t>
  </si>
  <si>
    <t>128, 0, 64</t>
  </si>
  <si>
    <t>128, 0, 96</t>
  </si>
  <si>
    <t>128, 0, 128</t>
  </si>
  <si>
    <t>128, 0, 160</t>
  </si>
  <si>
    <t>128, 0, 192</t>
  </si>
  <si>
    <t>128, 0, 224</t>
  </si>
  <si>
    <t>128, 0, 255</t>
  </si>
  <si>
    <t>Bleu verdâtre vif</t>
  </si>
  <si>
    <t>Azur lég. cyan foncé.635</t>
  </si>
  <si>
    <t>Beurre</t>
  </si>
  <si>
    <t>Jaune lég. orange clair.028 délavé.258</t>
  </si>
  <si>
    <t>Queue-de-vache foncé</t>
  </si>
  <si>
    <t>Orange lég. jaune foncé.418 délavé.623</t>
  </si>
  <si>
    <t>128, 32, 0</t>
  </si>
  <si>
    <t>128, 32, 32</t>
  </si>
  <si>
    <t>128, 32, 64</t>
  </si>
  <si>
    <t>128, 32, 96</t>
  </si>
  <si>
    <t>128, 32, 128</t>
  </si>
  <si>
    <t>128, 32, 160</t>
  </si>
  <si>
    <t>128, 32, 192</t>
  </si>
  <si>
    <t>128, 32, 224</t>
  </si>
  <si>
    <t>128, 32, 255</t>
  </si>
  <si>
    <t>Bleu verdâtre franc</t>
  </si>
  <si>
    <t>Azur lég. cyan foncé.708</t>
  </si>
  <si>
    <t>Jaune poussin</t>
  </si>
  <si>
    <t>Jaune lég. orange clair.051 délavé.144</t>
  </si>
  <si>
    <t>Jaune foncé grisâtre</t>
  </si>
  <si>
    <t>Orange lég. jaune foncé.512 délavé.501</t>
  </si>
  <si>
    <t>128, 64, 0</t>
  </si>
  <si>
    <t>128, 64, 32</t>
  </si>
  <si>
    <t>128, 64, 64</t>
  </si>
  <si>
    <t>128, 64, 96</t>
  </si>
  <si>
    <t>128, 64, 128</t>
  </si>
  <si>
    <t>128, 64, 160</t>
  </si>
  <si>
    <t>128, 64, 192</t>
  </si>
  <si>
    <t>128, 64, 224</t>
  </si>
  <si>
    <t>128, 64, 255</t>
  </si>
  <si>
    <t>Bleu paon</t>
  </si>
  <si>
    <t>Azur lég. cyan foncé.711 délavé.012</t>
  </si>
  <si>
    <t>cornsilk3</t>
  </si>
  <si>
    <t>Jaune lég. orange clair.067 délavé.818</t>
  </si>
  <si>
    <t>Jaune foncé</t>
  </si>
  <si>
    <t>Orange lég. jaune foncé.523 délavé.255</t>
  </si>
  <si>
    <t>cuisine--PORC</t>
  </si>
  <si>
    <t>pâtisserie--Tartes</t>
  </si>
  <si>
    <t>traiteur--QUICHES</t>
  </si>
  <si>
    <t xml:space="preserve"> charcuterie--Fromage de tête</t>
  </si>
  <si>
    <t>cuisine-cuidité-OIGNONS</t>
  </si>
  <si>
    <t>cuisine-crudité-SAL.BATAVIA</t>
  </si>
  <si>
    <t>128, 96, 0</t>
  </si>
  <si>
    <t>128, 96, 32</t>
  </si>
  <si>
    <t>128, 96, 64</t>
  </si>
  <si>
    <t>128, 96, 96</t>
  </si>
  <si>
    <t>128, 96, 128</t>
  </si>
  <si>
    <t>128, 96, 160</t>
  </si>
  <si>
    <t>128, 96, 192</t>
  </si>
  <si>
    <t>128, 96, 224</t>
  </si>
  <si>
    <t>128, 96, 255</t>
  </si>
  <si>
    <t>Bleu verdâtre très foncé</t>
  </si>
  <si>
    <t>Azur lég. cyan foncé.954</t>
  </si>
  <si>
    <t>khaki2</t>
  </si>
  <si>
    <t>Jaune lég. orange clair.101 délavé.315</t>
  </si>
  <si>
    <t>AntiqueBlanc 4</t>
  </si>
  <si>
    <t>Orange lég. jaune foncé.539 délavé.845</t>
  </si>
  <si>
    <t>128, 128, 0</t>
  </si>
  <si>
    <t>128, 128, 32</t>
  </si>
  <si>
    <t>128, 128, 64</t>
  </si>
  <si>
    <t>128, 128, 96</t>
  </si>
  <si>
    <t>128, 128, 128</t>
  </si>
  <si>
    <t>128, 128, 160</t>
  </si>
  <si>
    <t>128, 128, 192</t>
  </si>
  <si>
    <t>128, 128, 224</t>
  </si>
  <si>
    <t>128, 128, 255</t>
  </si>
  <si>
    <t>Topaze</t>
  </si>
  <si>
    <t>Jaune lég. orange clair.135 délavé.099</t>
  </si>
  <si>
    <t>Jaune profond</t>
  </si>
  <si>
    <t>Orange lég. jaune foncé.556 délavé.030</t>
  </si>
  <si>
    <t>128, 160, 0</t>
  </si>
  <si>
    <t>128, 160, 32</t>
  </si>
  <si>
    <t>128, 160, 64</t>
  </si>
  <si>
    <t>128, 160, 96</t>
  </si>
  <si>
    <t>128, 160, 128</t>
  </si>
  <si>
    <t>128, 160, 160</t>
  </si>
  <si>
    <t>128, 160, 192</t>
  </si>
  <si>
    <t>128, 160, 224</t>
  </si>
  <si>
    <t>128, 160, 255</t>
  </si>
  <si>
    <t>Bleu primaire</t>
  </si>
  <si>
    <t>Bleu</t>
  </si>
  <si>
    <t>khaki</t>
  </si>
  <si>
    <t>Jaune lég. orange clair.145 délavé.294</t>
  </si>
  <si>
    <t>wheat4</t>
  </si>
  <si>
    <t>Orange lég. jaune foncé.595 délavé.684</t>
  </si>
  <si>
    <t>cuisine--VEAU</t>
  </si>
  <si>
    <t>pâtisserie--Macarons</t>
  </si>
  <si>
    <t>traiteur--PLATS</t>
  </si>
  <si>
    <t xml:space="preserve"> charcuterie--CONFITS</t>
  </si>
  <si>
    <t>cuisine-cuidité-PATISSON</t>
  </si>
  <si>
    <t>cuisine-crudité-SAL.CHICORÉE</t>
  </si>
  <si>
    <t>128, 192, 0</t>
  </si>
  <si>
    <t>128, 192, 32</t>
  </si>
  <si>
    <t>128, 192, 64</t>
  </si>
  <si>
    <t>128, 192, 96</t>
  </si>
  <si>
    <t>128, 192, 128</t>
  </si>
  <si>
    <t>128, 192, 160</t>
  </si>
  <si>
    <t>128, 192, 192</t>
  </si>
  <si>
    <t>128, 192, 224</t>
  </si>
  <si>
    <t>128, 192, 255</t>
  </si>
  <si>
    <t>Neon Bleu</t>
  </si>
  <si>
    <t>Bleu clair.078</t>
  </si>
  <si>
    <t>PaleDorérod</t>
  </si>
  <si>
    <t>Jaune lég. orange clair.269 délavé.387</t>
  </si>
  <si>
    <t>bronze</t>
  </si>
  <si>
    <t>Orange lég. jaune foncé.639 délavé.502</t>
  </si>
  <si>
    <t>128, 224, 0</t>
  </si>
  <si>
    <t>128, 224, 32</t>
  </si>
  <si>
    <t>128, 224, 64</t>
  </si>
  <si>
    <t>128, 224, 96</t>
  </si>
  <si>
    <t>128, 224, 128</t>
  </si>
  <si>
    <t>128, 224, 160</t>
  </si>
  <si>
    <t>128, 224, 192</t>
  </si>
  <si>
    <t>128, 224, 224</t>
  </si>
  <si>
    <t>128, 224, 255</t>
  </si>
  <si>
    <t>Bleu-violet très pâle</t>
  </si>
  <si>
    <t>Bleu clair.283 délavé.756</t>
  </si>
  <si>
    <t>Beurre frais</t>
  </si>
  <si>
    <t>Jaune lég. orange clair.275</t>
  </si>
  <si>
    <t>Bis</t>
  </si>
  <si>
    <t>Orange lég. jaune foncé.679 délavé.828</t>
  </si>
  <si>
    <t>128, 255, 0</t>
  </si>
  <si>
    <t>128, 255, 32</t>
  </si>
  <si>
    <t>128, 255, 64</t>
  </si>
  <si>
    <t>128, 255, 96</t>
  </si>
  <si>
    <t>128, 255, 128</t>
  </si>
  <si>
    <t>128, 255, 160</t>
  </si>
  <si>
    <t>128, 255, 192</t>
  </si>
  <si>
    <t>128, 255, 224</t>
  </si>
  <si>
    <t>128, 255, 255</t>
  </si>
  <si>
    <t>Quartz</t>
  </si>
  <si>
    <t>Bleu clair.599 délavé.505</t>
  </si>
  <si>
    <t>khaki1</t>
  </si>
  <si>
    <t>Jaune lég. orange clair.283</t>
  </si>
  <si>
    <t>Bureau</t>
  </si>
  <si>
    <t>Orange lég. jaune foncé.815 délavé.348</t>
  </si>
  <si>
    <t>cuisine--AGNEAU</t>
  </si>
  <si>
    <t>pâtisserie--Chocolaterie</t>
  </si>
  <si>
    <t>traiteur--GARNITURES</t>
  </si>
  <si>
    <t xml:space="preserve"> charcuterie--FUMAISONS</t>
  </si>
  <si>
    <t>cuisine-cuidité-POIVRONS JAUNES</t>
  </si>
  <si>
    <t>cuisine-crudité-SAL.CRESSON</t>
  </si>
  <si>
    <t>160, 0, 0</t>
  </si>
  <si>
    <t>160, 0, 32</t>
  </si>
  <si>
    <t>160, 0, 64</t>
  </si>
  <si>
    <t>160, 0, 96</t>
  </si>
  <si>
    <t>160, 0, 128</t>
  </si>
  <si>
    <t>160, 0, 160</t>
  </si>
  <si>
    <t>160, 0, 192</t>
  </si>
  <si>
    <t>160, 0, 224</t>
  </si>
  <si>
    <t>160, 0, 255</t>
  </si>
  <si>
    <t>Pervenche</t>
  </si>
  <si>
    <t>Bleu clair.612</t>
  </si>
  <si>
    <t>LemonChiffon2</t>
  </si>
  <si>
    <t>Jaune lég. orange clair.388 délavé.462</t>
  </si>
  <si>
    <t>Bronze</t>
  </si>
  <si>
    <t>Orange lég. jaune foncé.865 délavé.157</t>
  </si>
  <si>
    <t>160, 32, 0</t>
  </si>
  <si>
    <t>160, 32, 32</t>
  </si>
  <si>
    <t>160, 32, 64</t>
  </si>
  <si>
    <t>160, 32, 96</t>
  </si>
  <si>
    <t>160, 32, 128</t>
  </si>
  <si>
    <t>160, 32, 160</t>
  </si>
  <si>
    <t>160, 32, 192</t>
  </si>
  <si>
    <t>160, 32, 224</t>
  </si>
  <si>
    <t>160, 32, 255</t>
  </si>
  <si>
    <t>Blanc bleuté</t>
  </si>
  <si>
    <t>Bleu clair.670 délavé.905</t>
  </si>
  <si>
    <t>Champagne</t>
  </si>
  <si>
    <t>Jaune lég. orange clair.448 délavé.125</t>
  </si>
  <si>
    <t>Gris taupe</t>
  </si>
  <si>
    <t>Orange lég. jaune foncé.902 délavé.685</t>
  </si>
  <si>
    <t>160, 64, 0</t>
  </si>
  <si>
    <t>160, 64, 32</t>
  </si>
  <si>
    <t>160, 64, 64</t>
  </si>
  <si>
    <t>160, 64, 96</t>
  </si>
  <si>
    <t>160, 64, 128</t>
  </si>
  <si>
    <t>160, 64, 160</t>
  </si>
  <si>
    <t>160, 64, 192</t>
  </si>
  <si>
    <t>160, 64, 224</t>
  </si>
  <si>
    <t>160, 64, 255</t>
  </si>
  <si>
    <t>lavender</t>
  </si>
  <si>
    <t>Bleu clair.753 délavé.348</t>
  </si>
  <si>
    <t>Blanc crème</t>
  </si>
  <si>
    <t>Jaune lég. orange clair.471 délavé.065</t>
  </si>
  <si>
    <t>Oscuro (cigare)</t>
  </si>
  <si>
    <t>Orange lég. jaune foncé.975 délavé.161</t>
  </si>
  <si>
    <t>pâtisserie--Crèmes &amp; mousses</t>
  </si>
  <si>
    <t xml:space="preserve"> charcuterie--GRATTONS</t>
  </si>
  <si>
    <t>cuisine-cuidité-POIVRONS ROUGES</t>
  </si>
  <si>
    <t>cuisine-crudité-SAL.ENDIVE</t>
  </si>
  <si>
    <t>160, 96, 0</t>
  </si>
  <si>
    <t>160, 96, 32</t>
  </si>
  <si>
    <t>160, 96, 64</t>
  </si>
  <si>
    <t>160, 96, 96</t>
  </si>
  <si>
    <t>160, 96, 128</t>
  </si>
  <si>
    <t>160, 96, 160</t>
  </si>
  <si>
    <t>160, 96, 192</t>
  </si>
  <si>
    <t>160, 96, 224</t>
  </si>
  <si>
    <t>160, 96, 255</t>
  </si>
  <si>
    <t xml:space="preserve">GhostBlanc </t>
  </si>
  <si>
    <t>Bleu clair.940</t>
  </si>
  <si>
    <t>cornsilk2</t>
  </si>
  <si>
    <t>Jaune lég. orange clair.477 délavé.541</t>
  </si>
  <si>
    <t>orange1</t>
  </si>
  <si>
    <t>Orange lég. rouge</t>
  </si>
  <si>
    <t>160, 128, 0</t>
  </si>
  <si>
    <t>160, 128, 32</t>
  </si>
  <si>
    <t>160, 128, 64</t>
  </si>
  <si>
    <t>160, 128, 96</t>
  </si>
  <si>
    <t>160, 128, 128</t>
  </si>
  <si>
    <t>160, 128, 160</t>
  </si>
  <si>
    <t>160, 128, 192</t>
  </si>
  <si>
    <t>160, 128, 224</t>
  </si>
  <si>
    <t>160, 128, 255</t>
  </si>
  <si>
    <t>Bleu2</t>
  </si>
  <si>
    <t>Bleu foncé.142</t>
  </si>
  <si>
    <t>LemonChiffon</t>
  </si>
  <si>
    <t>Jaune lég. orange clair.618</t>
  </si>
  <si>
    <t xml:space="preserve">SandyBrun </t>
  </si>
  <si>
    <t>Orange lég. rouge clair.029 délavé.192</t>
  </si>
  <si>
    <t>160, 160, 0</t>
  </si>
  <si>
    <t>160, 160, 32</t>
  </si>
  <si>
    <t>160, 160, 64</t>
  </si>
  <si>
    <t>160, 160, 96</t>
  </si>
  <si>
    <t>160, 160, 128</t>
  </si>
  <si>
    <t>160, 160, 160</t>
  </si>
  <si>
    <t>160, 160, 192</t>
  </si>
  <si>
    <t>160, 160, 224</t>
  </si>
  <si>
    <t>160, 160, 255</t>
  </si>
  <si>
    <t>Bleu Majorelle</t>
  </si>
  <si>
    <t>Bleu foncé.194 délavé.209</t>
  </si>
  <si>
    <t>Blanc d'Espagne (pigment)</t>
  </si>
  <si>
    <t>Jaune lég. orange clair.866 délavé.129</t>
  </si>
  <si>
    <t>Mandarine</t>
  </si>
  <si>
    <t>Orange lég. rouge clair.058 délavé.018</t>
  </si>
  <si>
    <t>pâtisserie--Pâtes de base</t>
  </si>
  <si>
    <t>cuisine-cuidité-POIVRONS VERTS</t>
  </si>
  <si>
    <t>cuisine-crudité-SAL.FEUILLE DE CHÊNE</t>
  </si>
  <si>
    <t>160, 192, 0</t>
  </si>
  <si>
    <t>160, 192, 32</t>
  </si>
  <si>
    <t>160, 192, 64</t>
  </si>
  <si>
    <t>160, 192, 96</t>
  </si>
  <si>
    <t>160, 192, 128</t>
  </si>
  <si>
    <t>160, 192, 160</t>
  </si>
  <si>
    <t>160, 192, 192</t>
  </si>
  <si>
    <t>160, 192, 224</t>
  </si>
  <si>
    <t>160, 192, 255</t>
  </si>
  <si>
    <t>MoyenBleu</t>
  </si>
  <si>
    <t>Bleu foncé.382</t>
  </si>
  <si>
    <t>Gris tourdille (chevaux)</t>
  </si>
  <si>
    <t>Jaune lég. orange foncé.010 délavé.906</t>
  </si>
  <si>
    <t>tan1</t>
  </si>
  <si>
    <t>Orange lég. rouge clair.082</t>
  </si>
  <si>
    <t>160, 224, 0</t>
  </si>
  <si>
    <t>160, 224, 32</t>
  </si>
  <si>
    <t>160, 224, 64</t>
  </si>
  <si>
    <t>160, 224, 96</t>
  </si>
  <si>
    <t>160, 224, 128</t>
  </si>
  <si>
    <t>160, 224, 160</t>
  </si>
  <si>
    <t>160, 224, 192</t>
  </si>
  <si>
    <t>160, 224, 224</t>
  </si>
  <si>
    <t>160, 224, 255</t>
  </si>
  <si>
    <t>Rich Bleu</t>
  </si>
  <si>
    <t>Bleu foncé.479 délavé.402</t>
  </si>
  <si>
    <t>Jaune d'or</t>
  </si>
  <si>
    <t>Jaune lég. orange foncé.131 délavé.005</t>
  </si>
  <si>
    <t>marin Coquillage 3</t>
  </si>
  <si>
    <t>Orange lég. rouge clair.148 délavé.896</t>
  </si>
  <si>
    <t>160, 255, 0</t>
  </si>
  <si>
    <t>160, 255, 32</t>
  </si>
  <si>
    <t>160, 255, 64</t>
  </si>
  <si>
    <t>160, 255, 96</t>
  </si>
  <si>
    <t>160, 255, 128</t>
  </si>
  <si>
    <t>160, 255, 160</t>
  </si>
  <si>
    <t>160, 255, 192</t>
  </si>
  <si>
    <t>160, 255, 224</t>
  </si>
  <si>
    <t>160, 255, 255</t>
  </si>
  <si>
    <t>Bleu violacé franc</t>
  </si>
  <si>
    <t>Bleu foncé.512 délavé.380</t>
  </si>
  <si>
    <t>Blé</t>
  </si>
  <si>
    <t>Jaune lég. orange foncé.158 délavé.074</t>
  </si>
  <si>
    <t>Orange clair</t>
  </si>
  <si>
    <t>Orange lég. rouge clair.177 délavé.104</t>
  </si>
  <si>
    <t>pâtisserie--Bûches</t>
  </si>
  <si>
    <t>cuisine-cuidité-POTIRON</t>
  </si>
  <si>
    <t>cuisine-crudité-SAL.FRISÉE</t>
  </si>
  <si>
    <t>192, 0, 0</t>
  </si>
  <si>
    <t>192, 0, 32</t>
  </si>
  <si>
    <t>192, 0, 64</t>
  </si>
  <si>
    <t>192, 0, 96</t>
  </si>
  <si>
    <t>192, 0, 128</t>
  </si>
  <si>
    <t>192, 0, 160</t>
  </si>
  <si>
    <t>192, 0, 192</t>
  </si>
  <si>
    <t>192, 0, 224</t>
  </si>
  <si>
    <t>192, 0, 255</t>
  </si>
  <si>
    <t>Bleu saphir</t>
  </si>
  <si>
    <t>Bleu foncé.534 délavé.001</t>
  </si>
  <si>
    <t>khaki3</t>
  </si>
  <si>
    <t>Jaune lég. orange foncé.204 délavé.447</t>
  </si>
  <si>
    <t>Ventre de biche</t>
  </si>
  <si>
    <t>Orange lég. rouge clair.268 délavé.494</t>
  </si>
  <si>
    <t>192, 32, 0</t>
  </si>
  <si>
    <t>192, 32, 32</t>
  </si>
  <si>
    <t>192, 32, 64</t>
  </si>
  <si>
    <t>192, 32, 96</t>
  </si>
  <si>
    <t>192, 32, 128</t>
  </si>
  <si>
    <t>192, 32, 160</t>
  </si>
  <si>
    <t>192, 32, 192</t>
  </si>
  <si>
    <t>192, 32, 224</t>
  </si>
  <si>
    <t>192, 32, 255</t>
  </si>
  <si>
    <t>New Midnight Bleu</t>
  </si>
  <si>
    <t>Bleu foncé.659</t>
  </si>
  <si>
    <t>Jaune verdâtre vif</t>
  </si>
  <si>
    <t>Jaune lég. orange foncé.278</t>
  </si>
  <si>
    <t>PeachPuff2</t>
  </si>
  <si>
    <t>Orange lég. rouge clair.285 délavé.396</t>
  </si>
  <si>
    <t>192, 64, 0</t>
  </si>
  <si>
    <t>192, 64, 32</t>
  </si>
  <si>
    <t>192, 64, 64</t>
  </si>
  <si>
    <t>192, 64, 96</t>
  </si>
  <si>
    <t>192, 64, 128</t>
  </si>
  <si>
    <t>192, 64, 160</t>
  </si>
  <si>
    <t>192, 64, 192</t>
  </si>
  <si>
    <t>192, 64, 224</t>
  </si>
  <si>
    <t>192, 64, 255</t>
  </si>
  <si>
    <t>Bleu outremer</t>
  </si>
  <si>
    <t>Bleu foncé.663 délavé.002</t>
  </si>
  <si>
    <t>Jaune verdâtre grisâtre</t>
  </si>
  <si>
    <t>Jaune lég. orange foncé.294 délavé.602</t>
  </si>
  <si>
    <t xml:space="preserve">Indian Rouge </t>
  </si>
  <si>
    <t>Orange lég. rouge clair.358 délavé.264</t>
  </si>
  <si>
    <t>pâtisserie--Petits fours</t>
  </si>
  <si>
    <t>cuisine-cuidité-POUSSES DE BAMBOU</t>
  </si>
  <si>
    <t>cuisine-crudité-SAL.ICEBERG</t>
  </si>
  <si>
    <t>192, 96, 0</t>
  </si>
  <si>
    <t>192, 96, 32</t>
  </si>
  <si>
    <t>192, 96, 64</t>
  </si>
  <si>
    <t>192, 96, 96</t>
  </si>
  <si>
    <t>192, 96, 128</t>
  </si>
  <si>
    <t>192, 96, 160</t>
  </si>
  <si>
    <t>192, 96, 192</t>
  </si>
  <si>
    <t>192, 96, 224</t>
  </si>
  <si>
    <t>192, 96, 255</t>
  </si>
  <si>
    <t>Bleu violacé moyen</t>
  </si>
  <si>
    <t>Bleu foncé.697 délavé.527</t>
  </si>
  <si>
    <t>Clarissimo (cigare)</t>
  </si>
  <si>
    <t>Jaune lég. orange foncé.318 délavé.552</t>
  </si>
  <si>
    <t>Rose jaunâtre pâle</t>
  </si>
  <si>
    <t>Orange lég. rouge clair.409 délavé.533</t>
  </si>
  <si>
    <t>192, 128, 0</t>
  </si>
  <si>
    <t>192, 128, 32</t>
  </si>
  <si>
    <t>192, 128, 64</t>
  </si>
  <si>
    <t>192, 128, 96</t>
  </si>
  <si>
    <t>192, 128, 128</t>
  </si>
  <si>
    <t>192, 128, 160</t>
  </si>
  <si>
    <t>192, 128, 192</t>
  </si>
  <si>
    <t>192, 128, 224</t>
  </si>
  <si>
    <t>192, 128, 255</t>
  </si>
  <si>
    <t>Navy Bleu</t>
  </si>
  <si>
    <t>Bleu foncé.704 délavé.118</t>
  </si>
  <si>
    <t>SombreKhaki</t>
  </si>
  <si>
    <t>Jaune lég. orange foncé.329 délavé.457</t>
  </si>
  <si>
    <t>PeachPuff</t>
  </si>
  <si>
    <t>Orange lég. rouge clair.494</t>
  </si>
  <si>
    <t>192, 160, 0</t>
  </si>
  <si>
    <t>192, 160, 32</t>
  </si>
  <si>
    <t>192, 160, 64</t>
  </si>
  <si>
    <t>192, 160, 96</t>
  </si>
  <si>
    <t>192, 160, 128</t>
  </si>
  <si>
    <t>192, 160, 160</t>
  </si>
  <si>
    <t>192, 160, 192</t>
  </si>
  <si>
    <t>192, 160, 224</t>
  </si>
  <si>
    <t>192, 160, 255</t>
  </si>
  <si>
    <t>Bleu4</t>
  </si>
  <si>
    <t>Bleu foncé.734</t>
  </si>
  <si>
    <t>Beigeasse (péjoratif)</t>
  </si>
  <si>
    <t>Jaune lég. orange foncé.357 délavé.639</t>
  </si>
  <si>
    <t>marin Coquillage 2</t>
  </si>
  <si>
    <t>Orange lég. rouge clair.595 délavé.699</t>
  </si>
  <si>
    <t>pâtisserie--Glacerie</t>
  </si>
  <si>
    <t>cuisine-cuidité-RADIS NOIRS</t>
  </si>
  <si>
    <t>cuisine-crudité-SAL.KRISETTE</t>
  </si>
  <si>
    <t>192, 192, 0</t>
  </si>
  <si>
    <t>192, 192, 32</t>
  </si>
  <si>
    <t>192, 192, 64</t>
  </si>
  <si>
    <t>192, 192, 96</t>
  </si>
  <si>
    <t>192, 192, 128</t>
  </si>
  <si>
    <t>192, 192, 160</t>
  </si>
  <si>
    <t>192, 192, 192</t>
  </si>
  <si>
    <t>192, 192, 224</t>
  </si>
  <si>
    <t>192, 192, 255</t>
  </si>
  <si>
    <t>Sombre Ardoise Bleu</t>
  </si>
  <si>
    <t>Bleu foncé.760 délavé.078</t>
  </si>
  <si>
    <t>Jaune verdâtre moyen</t>
  </si>
  <si>
    <t>Jaune lég. orange foncé.402 délavé.349</t>
  </si>
  <si>
    <t xml:space="preserve">marin Coquillage </t>
  </si>
  <si>
    <t>Orange lég. rouge clair.858</t>
  </si>
  <si>
    <t>192, 224, 0</t>
  </si>
  <si>
    <t>192, 224, 32</t>
  </si>
  <si>
    <t>192, 224, 64</t>
  </si>
  <si>
    <t>192, 224, 96</t>
  </si>
  <si>
    <t>192, 224, 128</t>
  </si>
  <si>
    <t>192, 224, 160</t>
  </si>
  <si>
    <t>192, 224, 192</t>
  </si>
  <si>
    <t>192, 224, 224</t>
  </si>
  <si>
    <t>192, 224, 255</t>
  </si>
  <si>
    <t>NavyBleu</t>
  </si>
  <si>
    <t>Bleu foncé.777</t>
  </si>
  <si>
    <t>Jaune verdâtre franc</t>
  </si>
  <si>
    <t>Jaune lég. orange foncé.448 délavé.104</t>
  </si>
  <si>
    <t>tan2</t>
  </si>
  <si>
    <t>Orange lég. rouge foncé.072 délavé.151</t>
  </si>
  <si>
    <t>192, 255, 0</t>
  </si>
  <si>
    <t>192, 255, 32</t>
  </si>
  <si>
    <t>192, 255, 64</t>
  </si>
  <si>
    <t>192, 255, 96</t>
  </si>
  <si>
    <t>192, 255, 128</t>
  </si>
  <si>
    <t>192, 255, 160</t>
  </si>
  <si>
    <t>192, 255, 192</t>
  </si>
  <si>
    <t>192, 255, 224</t>
  </si>
  <si>
    <t>192, 255, 255</t>
  </si>
  <si>
    <t>Corn Flower Bleu</t>
  </si>
  <si>
    <t>Bleu foncé.777 délavé.514</t>
  </si>
  <si>
    <t>brass</t>
  </si>
  <si>
    <t>Jaune lég. orange foncé.472 délavé.217</t>
  </si>
  <si>
    <t>PeachPuff3</t>
  </si>
  <si>
    <t>Orange lég. rouge foncé.073 délavé.667</t>
  </si>
  <si>
    <t>pâtisserie--Décors</t>
  </si>
  <si>
    <t>cuisine-cuidité-RADIS ROSES</t>
  </si>
  <si>
    <t>cuisine-crudité-SAL.LAITUE</t>
  </si>
  <si>
    <t>224, 0, 0</t>
  </si>
  <si>
    <t>224, 0, 32</t>
  </si>
  <si>
    <t>224, 0, 64</t>
  </si>
  <si>
    <t>224, 0, 96</t>
  </si>
  <si>
    <t>224, 0, 128</t>
  </si>
  <si>
    <t>224, 0, 160</t>
  </si>
  <si>
    <t>224, 0, 192</t>
  </si>
  <si>
    <t>224, 0, 224</t>
  </si>
  <si>
    <t>224, 0, 255</t>
  </si>
  <si>
    <t>Bleu violacé vif</t>
  </si>
  <si>
    <t>Bleu foncé.778 délavé.182</t>
  </si>
  <si>
    <t>cornsilk4</t>
  </si>
  <si>
    <t>Jaune lég. orange foncé.539 délavé.845</t>
  </si>
  <si>
    <t>Jaune orangé vif</t>
  </si>
  <si>
    <t>Orange lég. rouge foncé.076</t>
  </si>
  <si>
    <t>224, 32, 0</t>
  </si>
  <si>
    <t>224, 32, 32</t>
  </si>
  <si>
    <t>224, 32, 64</t>
  </si>
  <si>
    <t>224, 32, 96</t>
  </si>
  <si>
    <t>224, 32, 128</t>
  </si>
  <si>
    <t>224, 32, 160</t>
  </si>
  <si>
    <t>224, 32, 192</t>
  </si>
  <si>
    <t>224, 32, 224</t>
  </si>
  <si>
    <t>224, 32, 255</t>
  </si>
  <si>
    <t>Bleu Klein</t>
  </si>
  <si>
    <t>Bleu foncé.779 délavé.079</t>
  </si>
  <si>
    <t>Gris clair olivâtre</t>
  </si>
  <si>
    <t>Jaune lég. orange foncé.550 délavé.835</t>
  </si>
  <si>
    <t>Blond vénitien (cheveux)</t>
  </si>
  <si>
    <t>Orange lég. rouge foncé.103 délavé.207</t>
  </si>
  <si>
    <t>224, 64, 0</t>
  </si>
  <si>
    <t>224, 64, 32</t>
  </si>
  <si>
    <t>224, 64, 64</t>
  </si>
  <si>
    <t>224, 64, 96</t>
  </si>
  <si>
    <t>224, 64, 128</t>
  </si>
  <si>
    <t>224, 64, 160</t>
  </si>
  <si>
    <t>224, 64, 192</t>
  </si>
  <si>
    <t>224, 64, 224</t>
  </si>
  <si>
    <t>224, 64, 255</t>
  </si>
  <si>
    <t>MidnightBleu</t>
  </si>
  <si>
    <t>Bleu foncé.821 délavé.112</t>
  </si>
  <si>
    <t>LemonChiffon4</t>
  </si>
  <si>
    <t>Jaune lég. orange foncé.565 délavé.775</t>
  </si>
  <si>
    <t>Rose brunâtre</t>
  </si>
  <si>
    <t>Orange lég. rouge foncé.125 délavé.748</t>
  </si>
  <si>
    <t>cuisine-cuidité-SALADE</t>
  </si>
  <si>
    <t>cuisine-crudité-SAL.LOLA ROSA</t>
  </si>
  <si>
    <t>224, 96, 0</t>
  </si>
  <si>
    <t>224, 96, 32</t>
  </si>
  <si>
    <t>224, 96, 64</t>
  </si>
  <si>
    <t>224, 96, 96</t>
  </si>
  <si>
    <t>224, 96, 128</t>
  </si>
  <si>
    <t>224, 96, 160</t>
  </si>
  <si>
    <t>224, 96, 192</t>
  </si>
  <si>
    <t>224, 96, 224</t>
  </si>
  <si>
    <t>224, 96, 255</t>
  </si>
  <si>
    <t>Bleu nuit</t>
  </si>
  <si>
    <t>Bleu foncé.845 délavé.019</t>
  </si>
  <si>
    <t>Olive clair grisâtre</t>
  </si>
  <si>
    <t>Jaune lég. orange foncé.588 délavé.687</t>
  </si>
  <si>
    <t>orange2</t>
  </si>
  <si>
    <t>Orange lég. rouge foncé.142</t>
  </si>
  <si>
    <t>224, 128, 0</t>
  </si>
  <si>
    <t>224, 128, 32</t>
  </si>
  <si>
    <t>224, 128, 64</t>
  </si>
  <si>
    <t>224, 128, 96</t>
  </si>
  <si>
    <t>224, 128, 128</t>
  </si>
  <si>
    <t>224, 128, 160</t>
  </si>
  <si>
    <t>224, 128, 192</t>
  </si>
  <si>
    <t>224, 128, 224</t>
  </si>
  <si>
    <t>224, 128, 255</t>
  </si>
  <si>
    <t>Bleu violacé profond</t>
  </si>
  <si>
    <t>Bleu foncé.879 délavé.305</t>
  </si>
  <si>
    <t>khaki4</t>
  </si>
  <si>
    <t>Jaune lég. orange foncé.654 délavé.462</t>
  </si>
  <si>
    <t>Jaune orangé franc</t>
  </si>
  <si>
    <t>Orange lég. rouge foncé.157 délavé.038</t>
  </si>
  <si>
    <t>224, 160, 0</t>
  </si>
  <si>
    <t>224, 160, 32</t>
  </si>
  <si>
    <t>224, 160, 64</t>
  </si>
  <si>
    <t>224, 160, 96</t>
  </si>
  <si>
    <t>224, 160, 128</t>
  </si>
  <si>
    <t>224, 160, 160</t>
  </si>
  <si>
    <t>224, 160, 192</t>
  </si>
  <si>
    <t>224, 160, 224</t>
  </si>
  <si>
    <t>224, 160, 255</t>
  </si>
  <si>
    <t>Midnight Bleu</t>
  </si>
  <si>
    <t>Bleu foncé.888 délavé.533</t>
  </si>
  <si>
    <t>léger Dorérod4</t>
  </si>
  <si>
    <t>Jaune lég. orange foncé.658 délavé.443</t>
  </si>
  <si>
    <t>Ocre rouge</t>
  </si>
  <si>
    <t>Orange lég. rouge foncé.159 délavé.266</t>
  </si>
  <si>
    <t>cuisine-cuidité-SALSIFIS</t>
  </si>
  <si>
    <t>cuisine-crudité-SAL.MÂCHE</t>
  </si>
  <si>
    <t>224, 192, 0</t>
  </si>
  <si>
    <t>224, 192, 32</t>
  </si>
  <si>
    <t>224, 192, 64</t>
  </si>
  <si>
    <t>224, 192, 96</t>
  </si>
  <si>
    <t>224, 192, 128</t>
  </si>
  <si>
    <t>224, 192, 160</t>
  </si>
  <si>
    <t>224, 192, 192</t>
  </si>
  <si>
    <t>224, 192, 224</t>
  </si>
  <si>
    <t>224, 192, 255</t>
  </si>
  <si>
    <t>Bleu violacé foncé</t>
  </si>
  <si>
    <t>Bleu foncé.928 délavé.509</t>
  </si>
  <si>
    <t>Jaune verdâtre profond</t>
  </si>
  <si>
    <t>Jaune lég. orange foncé.663</t>
  </si>
  <si>
    <t>Melon</t>
  </si>
  <si>
    <t>Orange lég. rouge foncé.255 délavé.022</t>
  </si>
  <si>
    <t>224, 224, 0</t>
  </si>
  <si>
    <t>224, 224, 32</t>
  </si>
  <si>
    <t>224, 224, 64</t>
  </si>
  <si>
    <t>224, 224, 96</t>
  </si>
  <si>
    <t>224, 224, 128</t>
  </si>
  <si>
    <t>224, 224, 160</t>
  </si>
  <si>
    <t>224, 224, 192</t>
  </si>
  <si>
    <t>224, 224, 224</t>
  </si>
  <si>
    <t>224, 224, 255</t>
  </si>
  <si>
    <t>Charbonneux</t>
  </si>
  <si>
    <t>Bleu foncé.995</t>
  </si>
  <si>
    <t>Olive clair</t>
  </si>
  <si>
    <t>Jaune lég. orange foncé.715 délavé.272</t>
  </si>
  <si>
    <t>cool copper</t>
  </si>
  <si>
    <t>Orange lég. rouge foncé.290 délavé.028</t>
  </si>
  <si>
    <t>224, 255, 0</t>
  </si>
  <si>
    <t>224, 255, 32</t>
  </si>
  <si>
    <t>224, 255, 64</t>
  </si>
  <si>
    <t>224, 255, 96</t>
  </si>
  <si>
    <t>224, 255, 128</t>
  </si>
  <si>
    <t>224, 255, 160</t>
  </si>
  <si>
    <t>224, 255, 192</t>
  </si>
  <si>
    <t>224, 255, 224</t>
  </si>
  <si>
    <t>224, 255, 255</t>
  </si>
  <si>
    <t>Bleu électrique</t>
  </si>
  <si>
    <t>Bleu lég. azur clair.026</t>
  </si>
  <si>
    <t>Gris olivâtre</t>
  </si>
  <si>
    <t>Jaune lég. orange foncé.824 délavé.864</t>
  </si>
  <si>
    <t>Brun clair</t>
  </si>
  <si>
    <t>Orange lég. rouge foncé.330 délavé.156</t>
  </si>
  <si>
    <t>cuisine-crudité-SAL.MESCLUN</t>
  </si>
  <si>
    <t>255, 0, 0</t>
  </si>
  <si>
    <t>255, 0, 32</t>
  </si>
  <si>
    <t>255, 0, 64</t>
  </si>
  <si>
    <t>255, 0, 96</t>
  </si>
  <si>
    <t>255, 0, 128</t>
  </si>
  <si>
    <t>255, 0, 160</t>
  </si>
  <si>
    <t>255, 0, 192</t>
  </si>
  <si>
    <t>255, 0, 224</t>
  </si>
  <si>
    <t>255, 0, 255</t>
  </si>
  <si>
    <t>RoyalBleu1</t>
  </si>
  <si>
    <t>Bleu lég. azur clair.068</t>
  </si>
  <si>
    <t>Olive grisâtre</t>
  </si>
  <si>
    <t>Jaune lég. orange foncé.833 délavé.687</t>
  </si>
  <si>
    <t>orange3</t>
  </si>
  <si>
    <t>Orange lég. rouge foncé.382</t>
  </si>
  <si>
    <t>255, 32, 0</t>
  </si>
  <si>
    <t>255, 32, 32</t>
  </si>
  <si>
    <t>255, 32, 64</t>
  </si>
  <si>
    <t>255, 32, 96</t>
  </si>
  <si>
    <t>255, 32, 128</t>
  </si>
  <si>
    <t>255, 32, 160</t>
  </si>
  <si>
    <t>255, 32, 192</t>
  </si>
  <si>
    <t>255, 32, 224</t>
  </si>
  <si>
    <t>255, 32, 255</t>
  </si>
  <si>
    <t>Bleu violacé très clair</t>
  </si>
  <si>
    <t>Bleu lég. azur clair.226 délavé.605</t>
  </si>
  <si>
    <t>Olive moyen</t>
  </si>
  <si>
    <t>Jaune lég. orange foncé.848 délavé.177</t>
  </si>
  <si>
    <t>Jaune orangé profond</t>
  </si>
  <si>
    <t>Orange lég. rouge foncé.408</t>
  </si>
  <si>
    <t>255, 64, 0</t>
  </si>
  <si>
    <t>255, 64, 32</t>
  </si>
  <si>
    <t>255, 64, 64</t>
  </si>
  <si>
    <t>255, 64, 96</t>
  </si>
  <si>
    <t>255, 64, 128</t>
  </si>
  <si>
    <t>255, 64, 160</t>
  </si>
  <si>
    <t>255, 64, 192</t>
  </si>
  <si>
    <t>255, 64, 224</t>
  </si>
  <si>
    <t>255, 64, 255</t>
  </si>
  <si>
    <t>silver</t>
  </si>
  <si>
    <t>Bleu lég. azur clair.753 délavé.348</t>
  </si>
  <si>
    <t>Olive foncé</t>
  </si>
  <si>
    <t>Jaune lég. orange foncé.930 délavé.454</t>
  </si>
  <si>
    <t>Sépia</t>
  </si>
  <si>
    <t>Orange lég. rouge foncé.435 délavé.471</t>
  </si>
  <si>
    <t>cuisine-crudité-SAL.PISSENLIT</t>
  </si>
  <si>
    <t>255, 96, 0</t>
  </si>
  <si>
    <t>255, 96, 32</t>
  </si>
  <si>
    <t>255, 96, 64</t>
  </si>
  <si>
    <t>255, 96, 96</t>
  </si>
  <si>
    <t>255, 96, 128</t>
  </si>
  <si>
    <t>255, 96, 160</t>
  </si>
  <si>
    <t>255, 96, 192</t>
  </si>
  <si>
    <t>255, 96, 224</t>
  </si>
  <si>
    <t>255, 96, 255</t>
  </si>
  <si>
    <t>RoyalBleu2</t>
  </si>
  <si>
    <t>Bleu lég. azur foncé.083 délavé.129</t>
  </si>
  <si>
    <t>Olive foncé grisâtre</t>
  </si>
  <si>
    <t>Jaune lég. orange foncé.940 délavé.707</t>
  </si>
  <si>
    <t>Moyen Wood</t>
  </si>
  <si>
    <t>Orange lég. rouge foncé.477 délavé.508</t>
  </si>
  <si>
    <t>255, 128, 0</t>
  </si>
  <si>
    <t>255, 128, 32</t>
  </si>
  <si>
    <t>255, 128, 64</t>
  </si>
  <si>
    <t>255, 128, 96</t>
  </si>
  <si>
    <t>255, 128, 128</t>
  </si>
  <si>
    <t>255, 128, 160</t>
  </si>
  <si>
    <t>255, 128, 192</t>
  </si>
  <si>
    <t>255, 128, 224</t>
  </si>
  <si>
    <t>255, 128, 255</t>
  </si>
  <si>
    <t>RoyalBleu</t>
  </si>
  <si>
    <t>Bleu lég. azur foncé.186 délavé.137</t>
  </si>
  <si>
    <t>Noir olivâtre</t>
  </si>
  <si>
    <t>Jaune lég. orange foncé.968 délavé.794</t>
  </si>
  <si>
    <t>Orange lég. rouge foncé.500 délavé.438</t>
  </si>
  <si>
    <t>255, 160, 0</t>
  </si>
  <si>
    <t>255, 160, 32</t>
  </si>
  <si>
    <t>255, 160, 64</t>
  </si>
  <si>
    <t>255, 160, 96</t>
  </si>
  <si>
    <t>255, 160, 128</t>
  </si>
  <si>
    <t>255, 160, 160</t>
  </si>
  <si>
    <t>255, 160, 192</t>
  </si>
  <si>
    <t>255, 160, 224</t>
  </si>
  <si>
    <t>255, 160, 255</t>
  </si>
  <si>
    <t>Bleu violacé clair</t>
  </si>
  <si>
    <t>Bleu lég. azur foncé.220 délavé.642</t>
  </si>
  <si>
    <t>Magenta secondaire</t>
  </si>
  <si>
    <t>Magenta</t>
  </si>
  <si>
    <t>marin Coquillage 4</t>
  </si>
  <si>
    <t>Orange lég. rouge foncé.503 délavé.929</t>
  </si>
  <si>
    <t>cuisine-crudité-SAL.ROMAINE</t>
  </si>
  <si>
    <t>255, 192, 0</t>
  </si>
  <si>
    <t>255, 192, 32</t>
  </si>
  <si>
    <t>255, 192, 64</t>
  </si>
  <si>
    <t>255, 192, 96</t>
  </si>
  <si>
    <t>255, 192, 128</t>
  </si>
  <si>
    <t>255, 192, 160</t>
  </si>
  <si>
    <t>255, 192, 192</t>
  </si>
  <si>
    <t>255, 192, 224</t>
  </si>
  <si>
    <t>255, 192, 255</t>
  </si>
  <si>
    <t>Bleu violacé pâle</t>
  </si>
  <si>
    <t>Bleu lég. azur foncé.308 délavé.782</t>
  </si>
  <si>
    <t>orchid2</t>
  </si>
  <si>
    <t>Magenta clair.060 délavé.301</t>
  </si>
  <si>
    <t>Poil de chameau</t>
  </si>
  <si>
    <t>Orange lég. rouge foncé.506 délavé.071</t>
  </si>
  <si>
    <t>255, 224, 0</t>
  </si>
  <si>
    <t>255, 224, 32</t>
  </si>
  <si>
    <t>255, 224, 64</t>
  </si>
  <si>
    <t>255, 224, 96</t>
  </si>
  <si>
    <t>255, 224, 128</t>
  </si>
  <si>
    <t>255, 224, 160</t>
  </si>
  <si>
    <t>255, 224, 192</t>
  </si>
  <si>
    <t>255, 224, 224</t>
  </si>
  <si>
    <t>255, 224, 255</t>
  </si>
  <si>
    <t>RoyalBleu3</t>
  </si>
  <si>
    <t>Bleu lég. azur foncé.337 délavé.134</t>
  </si>
  <si>
    <t>violet</t>
  </si>
  <si>
    <t>Magenta clair.089 délavé.311</t>
  </si>
  <si>
    <t>Brun clair grisâtre</t>
  </si>
  <si>
    <t>Orange lég. rouge foncé.522 délavé.706</t>
  </si>
  <si>
    <t>255, 255, 0</t>
  </si>
  <si>
    <t>255, 255, 32</t>
  </si>
  <si>
    <t>255, 255, 64</t>
  </si>
  <si>
    <t>255, 255, 96</t>
  </si>
  <si>
    <t>255, 255, 128</t>
  </si>
  <si>
    <t>255, 255, 160</t>
  </si>
  <si>
    <t>255, 255, 192</t>
  </si>
  <si>
    <t>255, 255, 224</t>
  </si>
  <si>
    <t>255, 255, 255</t>
  </si>
  <si>
    <t>Bleu violacé brillant</t>
  </si>
  <si>
    <t>Bleu lég. azur foncé.356 délavé.485</t>
  </si>
  <si>
    <t>thistle3</t>
  </si>
  <si>
    <t>Magenta clair.089 délavé.838</t>
  </si>
  <si>
    <t>Gris clair brunâtre</t>
  </si>
  <si>
    <t>Orange lég. rouge foncé.523 délavé.831</t>
  </si>
  <si>
    <t>cuisine-crudité-SAL.SCAROLE</t>
  </si>
  <si>
    <t>Free Speech Bleu</t>
  </si>
  <si>
    <t>Bleu lég. azur foncé.378 délavé.179</t>
  </si>
  <si>
    <t>plum</t>
  </si>
  <si>
    <t>Magenta clair.090 délavé.595</t>
  </si>
  <si>
    <t>PeachPuff4</t>
  </si>
  <si>
    <t>Orange lég. rouge foncé.598 délavé.675</t>
  </si>
  <si>
    <t>Bleu ardoise</t>
  </si>
  <si>
    <t>Bleu lég. azur foncé.585 délavé.696</t>
  </si>
  <si>
    <t>Thistle</t>
  </si>
  <si>
    <t>Magenta clair.223 délavé.789</t>
  </si>
  <si>
    <t>Brun jaunâtre franc</t>
  </si>
  <si>
    <t>Orange lég. rouge foncé.665 délavé.046</t>
  </si>
  <si>
    <t>Smalt</t>
  </si>
  <si>
    <t>Bleu lég. azur foncé.673</t>
  </si>
  <si>
    <t>orchid1</t>
  </si>
  <si>
    <t>Magenta clair.235</t>
  </si>
  <si>
    <t>Lavallière (reliure)</t>
  </si>
  <si>
    <t>Orange lég. rouge foncé.700 délavé.111</t>
  </si>
  <si>
    <t>cuisine-crudité-SAL.TRÉVISE</t>
  </si>
  <si>
    <t>RoyalBleu4</t>
  </si>
  <si>
    <t>Bleu lég. azur foncé.712 délavé.148</t>
  </si>
  <si>
    <t>Plum</t>
  </si>
  <si>
    <t>Magenta clair.254 délavé.464</t>
  </si>
  <si>
    <t>tan4</t>
  </si>
  <si>
    <t>Orange lég. rouge foncé.708 délavé.174</t>
  </si>
  <si>
    <t>Bleu violacé grisâtre</t>
  </si>
  <si>
    <t>Bleu lég. azur foncé.765 délavé.645</t>
  </si>
  <si>
    <t>plum2</t>
  </si>
  <si>
    <t>Magenta clair.291 délavé.399</t>
  </si>
  <si>
    <t>orange4</t>
  </si>
  <si>
    <t>Orange lég. rouge foncé.734</t>
  </si>
  <si>
    <t>RoyalBleu5</t>
  </si>
  <si>
    <t>Bleu lég. azur foncé.861</t>
  </si>
  <si>
    <t>plum1</t>
  </si>
  <si>
    <t>Magenta clair.506</t>
  </si>
  <si>
    <t>Mordoré</t>
  </si>
  <si>
    <t>Orange lég. rouge foncé.739 délavé.082</t>
  </si>
  <si>
    <t>cuisine-crudité-SALADE</t>
  </si>
  <si>
    <t>Bleu persan</t>
  </si>
  <si>
    <t>Bleu lég. violet</t>
  </si>
  <si>
    <t>thistle2</t>
  </si>
  <si>
    <t>Magenta clair.510 délavé.578</t>
  </si>
  <si>
    <t>Cannelle</t>
  </si>
  <si>
    <t>Orange lég. rouge foncé.746 délavé.295</t>
  </si>
  <si>
    <t>MoyenArdoise Bleu</t>
  </si>
  <si>
    <t>Bleu lég. violet clair.003 délavé.284</t>
  </si>
  <si>
    <t>thistle1</t>
  </si>
  <si>
    <t>Magenta clair.758</t>
  </si>
  <si>
    <t>Chaudron</t>
  </si>
  <si>
    <t>Orange lég. rouge foncé.753 délavé.038</t>
  </si>
  <si>
    <t>Lavande</t>
  </si>
  <si>
    <t>Bleu lég. violet clair.077 délavé.341</t>
  </si>
  <si>
    <t>plum3</t>
  </si>
  <si>
    <t>Magenta foncé.068 délavé.673</t>
  </si>
  <si>
    <t>Cacao</t>
  </si>
  <si>
    <t>Orange lég. rouge foncé.831 délavé.525</t>
  </si>
  <si>
    <t>SALADES COMPOSÉES</t>
  </si>
  <si>
    <t>Ardoise Bleu1</t>
  </si>
  <si>
    <t>Bleu lég. violet clair.165</t>
  </si>
  <si>
    <t>Orchid</t>
  </si>
  <si>
    <t>Magenta foncé.117 délavé.382</t>
  </si>
  <si>
    <t>Colorado claro (cigare)</t>
  </si>
  <si>
    <t>Orange lég. rouge foncé.834 délavé.191</t>
  </si>
  <si>
    <t>léger Ardoise Bleu</t>
  </si>
  <si>
    <t>Bleu lég. violet clair.169</t>
  </si>
  <si>
    <t>Orchidée</t>
  </si>
  <si>
    <t>Magenta foncé.124 délavé.385</t>
  </si>
  <si>
    <t>Brun jaunâtre profond</t>
  </si>
  <si>
    <t>Orange lég. rouge foncé.848 délavé.219</t>
  </si>
  <si>
    <t>Ardoise Bleu2</t>
  </si>
  <si>
    <t>Bleu lég. violet délavé.283</t>
  </si>
  <si>
    <t>magenta2</t>
  </si>
  <si>
    <t>Magenta foncé.142</t>
  </si>
  <si>
    <t>Blet</t>
  </si>
  <si>
    <t>Orange lég. rouge foncé.885 délavé.098</t>
  </si>
  <si>
    <t>cuisine-crudité-SALSIFIS</t>
  </si>
  <si>
    <t>Indigo</t>
  </si>
  <si>
    <t>Bleu lég. violet foncé.048 délavé.025</t>
  </si>
  <si>
    <t>Mauve</t>
  </si>
  <si>
    <t>Magenta foncé.156 délavé.422</t>
  </si>
  <si>
    <t>Brun jaunâtre foncé grisâtre</t>
  </si>
  <si>
    <t>Orange lég. rouge foncé.898 délavé.660</t>
  </si>
  <si>
    <t>Ardoise Bleu</t>
  </si>
  <si>
    <t>Bleu lég. violet foncé.275 délavé.295</t>
  </si>
  <si>
    <t>orchid3</t>
  </si>
  <si>
    <t>Magenta foncé.235 délavé.385</t>
  </si>
  <si>
    <t>Brun jaunâtre foncé</t>
  </si>
  <si>
    <t>Orange lég. rouge foncé.910 délavé.353</t>
  </si>
  <si>
    <t>Ardoise Bleu3</t>
  </si>
  <si>
    <t>Bleu lég. violet foncé.277 délavé.289</t>
  </si>
  <si>
    <t>Violet pâle</t>
  </si>
  <si>
    <t>Magenta foncé.266 délavé.880</t>
  </si>
  <si>
    <t>Café</t>
  </si>
  <si>
    <t>Orange lég. rouge foncé.935 délavé.009</t>
  </si>
  <si>
    <t>cuisine-crudité-SOJA</t>
  </si>
  <si>
    <t>Bleu-violet clair</t>
  </si>
  <si>
    <t>Bleu lég. violet foncé.292 délavé.653</t>
  </si>
  <si>
    <t>magenta3</t>
  </si>
  <si>
    <t>Magenta foncé.382</t>
  </si>
  <si>
    <t>Réglisse</t>
  </si>
  <si>
    <t>Orange lég. rouge foncé.959 délavé.657</t>
  </si>
  <si>
    <t>Bleu-violet pâle</t>
  </si>
  <si>
    <t>Bleu lég. violet foncé.296 délavé.817</t>
  </si>
  <si>
    <t>violet Bleu</t>
  </si>
  <si>
    <t>Magenta foncé.525 délavé.503</t>
  </si>
  <si>
    <t>Noiraud (teint , cheveux)</t>
  </si>
  <si>
    <t>Orange lég. rouge foncé.966 délavé.254</t>
  </si>
  <si>
    <t>Bleu-violet brillant</t>
  </si>
  <si>
    <t>Bleu lég. violet foncé.334 délavé.535</t>
  </si>
  <si>
    <t>thistle4</t>
  </si>
  <si>
    <t>Magenta foncé.528 délavé.871</t>
  </si>
  <si>
    <t>Noir de fumée (pigment)</t>
  </si>
  <si>
    <t>Orange lég. rouge foncé.991 délavé.614</t>
  </si>
  <si>
    <t>cuisine-crudité-TOMATES</t>
  </si>
  <si>
    <t>Bleu-violet franc</t>
  </si>
  <si>
    <t>Bleu lég. violet foncé.602 délavé.402</t>
  </si>
  <si>
    <t>plum4</t>
  </si>
  <si>
    <t>Magenta foncé.595 délavé.684</t>
  </si>
  <si>
    <t>Rouge primaire</t>
  </si>
  <si>
    <t>Rouge</t>
  </si>
  <si>
    <t>SombreArdoise Bleu</t>
  </si>
  <si>
    <t>Bleu lég. violet foncé.685 délavé.311</t>
  </si>
  <si>
    <t>Violet grisâtre</t>
  </si>
  <si>
    <t>Magenta foncé.657 délavé.842</t>
  </si>
  <si>
    <t xml:space="preserve">Orange Rouge </t>
  </si>
  <si>
    <t>Ardoise Bleu4</t>
  </si>
  <si>
    <t>Bleu lég. violet foncé.686 délavé.303</t>
  </si>
  <si>
    <t>orchid4</t>
  </si>
  <si>
    <t>Magenta foncé.667 délavé.398</t>
  </si>
  <si>
    <t xml:space="preserve">OrangeRouge </t>
  </si>
  <si>
    <t>cuisine-crudité-TOMATES CERISES</t>
  </si>
  <si>
    <t>Indigo (teinture)</t>
  </si>
  <si>
    <t>Bleu lég. violet foncé.844</t>
  </si>
  <si>
    <t>magenta4</t>
  </si>
  <si>
    <t>Magenta foncé.734</t>
  </si>
  <si>
    <t>Feu vif</t>
  </si>
  <si>
    <t>SombreOlivevert2</t>
  </si>
  <si>
    <t>Chartreuse clair.003 délavé.284</t>
  </si>
  <si>
    <t>Magenta foncé</t>
  </si>
  <si>
    <t>Magenta foncé.777</t>
  </si>
  <si>
    <t>Vermeil</t>
  </si>
  <si>
    <t>Rouge clair.003</t>
  </si>
  <si>
    <t>OliveDrab1</t>
  </si>
  <si>
    <t>Chartreuse clair.051</t>
  </si>
  <si>
    <t>Violet</t>
  </si>
  <si>
    <t>Magenta foncé.888 délavé.533</t>
  </si>
  <si>
    <t>pierre à feu 1</t>
  </si>
  <si>
    <t>Rouge clair.031</t>
  </si>
  <si>
    <t>cuisine-crudité-TOMATES MARMANDE</t>
  </si>
  <si>
    <t>Vert pistache</t>
  </si>
  <si>
    <t>Chartreuse clair.097 délavé.188</t>
  </si>
  <si>
    <t>Violet noirâtre</t>
  </si>
  <si>
    <t>Magenta foncé.963 délavé.734</t>
  </si>
  <si>
    <t>Brun 1</t>
  </si>
  <si>
    <t>Rouge clair.054</t>
  </si>
  <si>
    <t>SombreOlivevert1</t>
  </si>
  <si>
    <t>Chartreuse clair.169</t>
  </si>
  <si>
    <t>Noir violacé</t>
  </si>
  <si>
    <t>Magenta foncé.966 délavé.924</t>
  </si>
  <si>
    <t xml:space="preserve">Tomate </t>
  </si>
  <si>
    <t>Rouge clair.066</t>
  </si>
  <si>
    <t>Blanc de lait</t>
  </si>
  <si>
    <t>Chartreuse clair.931 délavé.752</t>
  </si>
  <si>
    <t>Free Speech Magenta</t>
  </si>
  <si>
    <t>Magenta lég. fuchsia foncé.117 délavé.248</t>
  </si>
  <si>
    <t>Rouge capucine</t>
  </si>
  <si>
    <t>Rouge clair.078</t>
  </si>
  <si>
    <t>cuisine-crudité-TOMATES OLIVETTE</t>
  </si>
  <si>
    <t>OliveDrab2</t>
  </si>
  <si>
    <t>Chartreuse foncé.097 délavé.099</t>
  </si>
  <si>
    <t>Violet rougeâtre très profond</t>
  </si>
  <si>
    <t>Magenta lég. fuchsia foncé.897 délavé.194</t>
  </si>
  <si>
    <t>Nacarat</t>
  </si>
  <si>
    <t>Rouge clair.089 délavé.057</t>
  </si>
  <si>
    <t>Vert tilleul</t>
  </si>
  <si>
    <t>Chartreuse foncé.267 délavé.241</t>
  </si>
  <si>
    <t>Violet rougeâtre très foncé</t>
  </si>
  <si>
    <t>Magenta lég. fuchsia foncé.955 délavé.391</t>
  </si>
  <si>
    <t>Rose jaunâtre moyen</t>
  </si>
  <si>
    <t>Rouge clair.091 délavé.659</t>
  </si>
  <si>
    <t>SombreOlivevert3</t>
  </si>
  <si>
    <t>Chartreuse foncé.275 délavé.295</t>
  </si>
  <si>
    <t>Violet très clair</t>
  </si>
  <si>
    <t>Magenta lég. violet clair.214 délavé.726</t>
  </si>
  <si>
    <t xml:space="preserve">léger Corail </t>
  </si>
  <si>
    <t>Rouge clair.098 délavé.278</t>
  </si>
  <si>
    <t>OliveDrab3</t>
  </si>
  <si>
    <t>Chartreuse foncé.348 délavé.103</t>
  </si>
  <si>
    <t>Zinzolin</t>
  </si>
  <si>
    <t>Magenta lég. violet foncé.808 délavé.006</t>
  </si>
  <si>
    <t>Rose moyen</t>
  </si>
  <si>
    <t>Rouge clair.117 délavé.597</t>
  </si>
  <si>
    <t>Jaune vert</t>
  </si>
  <si>
    <t>Chartreuse foncé.355 délavé.104</t>
  </si>
  <si>
    <t>Violet très foncé</t>
  </si>
  <si>
    <t>Magenta lég. violet foncé.954 délavé.434</t>
  </si>
  <si>
    <t>Rose franc</t>
  </si>
  <si>
    <t>Rouge clair.127 délavé.397</t>
  </si>
  <si>
    <t>SombreOlivevert4</t>
  </si>
  <si>
    <t>Chartreuse foncé.685 délavé.311</t>
  </si>
  <si>
    <t>Mi-bleu mi-azur</t>
  </si>
  <si>
    <t xml:space="preserve">Saumon </t>
  </si>
  <si>
    <t>Rouge clair.132 délavé.099</t>
  </si>
  <si>
    <t>OliveDrab</t>
  </si>
  <si>
    <t>Chartreuse foncé.704 délavé.118</t>
  </si>
  <si>
    <t>DodgerBleu</t>
  </si>
  <si>
    <t>Mi-bleu mi-azur clair.013</t>
  </si>
  <si>
    <t>Rose jaunâtre franc</t>
  </si>
  <si>
    <t>Rouge clair.139 délavé.139</t>
  </si>
  <si>
    <t>OliveDrab4</t>
  </si>
  <si>
    <t>Chartreuse foncé.717 délavé.118</t>
  </si>
  <si>
    <t>Bleu violacé très pâle</t>
  </si>
  <si>
    <t>Mi-bleu mi-azur clair.294 délavé.684</t>
  </si>
  <si>
    <t>IndianRouge 1</t>
  </si>
  <si>
    <t>Rouge clair.150</t>
  </si>
  <si>
    <t>SombreOlivevert</t>
  </si>
  <si>
    <t>Chartreuse foncé.817 délavé.326</t>
  </si>
  <si>
    <t>CornflowerBleu</t>
  </si>
  <si>
    <t>Mi-bleu mi-azur foncé.016 délavé.270</t>
  </si>
  <si>
    <t>Incarnat</t>
  </si>
  <si>
    <t>Rouge clair.165</t>
  </si>
  <si>
    <t>Vert olive foncé grisâtre</t>
  </si>
  <si>
    <t>Chartreuse foncé.936 délavé.790</t>
  </si>
  <si>
    <t>Sombre Turquoise</t>
  </si>
  <si>
    <t>Mi-bleu mi-azur foncé.117 délavé.382</t>
  </si>
  <si>
    <t>Neige 3</t>
  </si>
  <si>
    <t>Rouge clair.210 délavé.967</t>
  </si>
  <si>
    <t>Vert chartreuse</t>
  </si>
  <si>
    <t>Chartreuse lég. jaune foncé.035 délavé.069</t>
  </si>
  <si>
    <t>DodgerBleu2</t>
  </si>
  <si>
    <t>Mi-bleu mi-azur foncé.130 délavé.028</t>
  </si>
  <si>
    <t>Incarnadin</t>
  </si>
  <si>
    <t>Rouge clair.305 délavé.025</t>
  </si>
  <si>
    <t>Vert jaune vif</t>
  </si>
  <si>
    <t>Chartreuse lég. jaune foncé.523</t>
  </si>
  <si>
    <t>Bleu charron</t>
  </si>
  <si>
    <t>Mi-bleu mi-azur foncé.148 délavé.655</t>
  </si>
  <si>
    <t>RosyBrun 2</t>
  </si>
  <si>
    <t>Rouge clair.324 délavé.419</t>
  </si>
  <si>
    <t>Vert jaune franc</t>
  </si>
  <si>
    <t>Chartreuse lég. jaune foncé.616 délavé.149</t>
  </si>
  <si>
    <t>Bleu roi</t>
  </si>
  <si>
    <t>Mi-bleu mi-azur foncé.164 délavé.077</t>
  </si>
  <si>
    <t>Rose jaunâtre clair</t>
  </si>
  <si>
    <t>Rouge clair.455 délavé.341</t>
  </si>
  <si>
    <t>Vert olive</t>
  </si>
  <si>
    <t>Chartreuse lég. jaune foncé.708 délavé.120</t>
  </si>
  <si>
    <t>DodgerBleu3</t>
  </si>
  <si>
    <t>Mi-bleu mi-azur foncé.372 délavé.030</t>
  </si>
  <si>
    <t>Rose vif</t>
  </si>
  <si>
    <t>Rouge clair.471</t>
  </si>
  <si>
    <t>Vert militaire</t>
  </si>
  <si>
    <t>Chartreuse lég. jaune foncé.802 délavé.597</t>
  </si>
  <si>
    <t>Denim</t>
  </si>
  <si>
    <t>Mi-bleu mi-azur foncé.475 délavé.029</t>
  </si>
  <si>
    <t>Rose pâle</t>
  </si>
  <si>
    <t>Rouge clair.513 délavé.711</t>
  </si>
  <si>
    <t>Vert olive grisâtre</t>
  </si>
  <si>
    <t>Chartreuse lég. jaune foncé.839 délavé.757</t>
  </si>
  <si>
    <t>Bleu bleuet</t>
  </si>
  <si>
    <t>Mi-bleu mi-azur foncé.475 délavé.354</t>
  </si>
  <si>
    <t>RosyBrun 1</t>
  </si>
  <si>
    <t>Rouge clair.542</t>
  </si>
  <si>
    <t>Vert olive moyen</t>
  </si>
  <si>
    <t>Chartreuse lég. jaune foncé.868 délavé.265</t>
  </si>
  <si>
    <t>Lapis-lazuli</t>
  </si>
  <si>
    <t>Mi-bleu mi-azur foncé.638 délavé.112</t>
  </si>
  <si>
    <t>Rose clair</t>
  </si>
  <si>
    <t>Rouge clair.547 délavé.227</t>
  </si>
  <si>
    <t>Vert olive franc</t>
  </si>
  <si>
    <t>Chartreuse lég. jaune foncé.918</t>
  </si>
  <si>
    <t>Bleu turquin</t>
  </si>
  <si>
    <t>Mi-bleu mi-azur foncé.680 délavé.358</t>
  </si>
  <si>
    <t>Neige 2</t>
  </si>
  <si>
    <t>Rouge clair.678 délavé.878</t>
  </si>
  <si>
    <t>Vert olive profond</t>
  </si>
  <si>
    <t>Chartreuse lég. jaune foncé.970</t>
  </si>
  <si>
    <t>DodgerBleu4</t>
  </si>
  <si>
    <t>Mi-bleu mi-azur foncé.728 délavé.038</t>
  </si>
  <si>
    <t xml:space="preserve">Neige </t>
  </si>
  <si>
    <t>Rouge clair.957</t>
  </si>
  <si>
    <t>Vert lime</t>
  </si>
  <si>
    <t>Chartreuse lég. vert clair.024 délavé.035</t>
  </si>
  <si>
    <t>Ardoise</t>
  </si>
  <si>
    <t>Mi-bleu mi-azur foncé.740 délavé.823</t>
  </si>
  <si>
    <t>Rouge feu</t>
  </si>
  <si>
    <t>Rouge foncé.009</t>
  </si>
  <si>
    <t>vertJaune</t>
  </si>
  <si>
    <t>Chartreuse lég. vert clair.030</t>
  </si>
  <si>
    <t>Bleu de cobalt (pigment)</t>
  </si>
  <si>
    <t>Mi-bleu mi-azur foncé.774 délavé.148</t>
  </si>
  <si>
    <t>IndianRouge 2</t>
  </si>
  <si>
    <t>Rouge foncé.011 délavé.263</t>
  </si>
  <si>
    <t>Vert anis</t>
  </si>
  <si>
    <t>Chartreuse lég. vert foncé.093 délavé.210</t>
  </si>
  <si>
    <t>Bleu de minuit</t>
  </si>
  <si>
    <t>Mi-bleu mi-azur foncé.861</t>
  </si>
  <si>
    <t>Rose grisâtre</t>
  </si>
  <si>
    <t>Rouge foncé.013 délavé.865</t>
  </si>
  <si>
    <t>Asperge</t>
  </si>
  <si>
    <t>Chartreuse lég. vert foncé.530 délavé.466</t>
  </si>
  <si>
    <t>Bleu marine</t>
  </si>
  <si>
    <t>Mi-bleu mi-azur foncé.923 délavé.023</t>
  </si>
  <si>
    <t>RosyBrun 3</t>
  </si>
  <si>
    <t>Rouge foncé.045 délavé.705</t>
  </si>
  <si>
    <t>Vert avocat</t>
  </si>
  <si>
    <t>Chartreuse lég. vert foncé.768 délavé.008</t>
  </si>
  <si>
    <t>Moyen Ardoise Bleu</t>
  </si>
  <si>
    <t>Mi-bleu mi-violet</t>
  </si>
  <si>
    <t>Rose profond</t>
  </si>
  <si>
    <t>Rouge foncé.047 délavé.360</t>
  </si>
  <si>
    <t>Cyan secondaire</t>
  </si>
  <si>
    <t>Cyan</t>
  </si>
  <si>
    <t>Pourpre 1</t>
  </si>
  <si>
    <t>Mi-bleu mi-violet clair.031</t>
  </si>
  <si>
    <t>Rouge de Mars (pigment)</t>
  </si>
  <si>
    <t>Rouge foncé.065 délavé.008</t>
  </si>
  <si>
    <t>léger Cyan3</t>
  </si>
  <si>
    <t>Cyan clair.084 délavé.833</t>
  </si>
  <si>
    <t>MoyenPourpre 2</t>
  </si>
  <si>
    <t>Mi-bleu mi-violet clair.057 délavé.300</t>
  </si>
  <si>
    <t>Gris tourterelle</t>
  </si>
  <si>
    <t>Rouge foncé.073 délavé.909</t>
  </si>
  <si>
    <t>SombreArdoise gris 2</t>
  </si>
  <si>
    <t>Cyan clair.133 délavé.326</t>
  </si>
  <si>
    <t>MoyenPourpre 1</t>
  </si>
  <si>
    <t>Mi-bleu mi-violet clair.231</t>
  </si>
  <si>
    <t>Rose jaunâtre profond</t>
  </si>
  <si>
    <t>Rouge foncé.079 délavé.271</t>
  </si>
  <si>
    <t>Aigue-marine</t>
  </si>
  <si>
    <t>Cyan clair.139 délavé.139</t>
  </si>
  <si>
    <t>Gris de lin</t>
  </si>
  <si>
    <t>Mi-bleu mi-violet clair.441 délavé.563</t>
  </si>
  <si>
    <t>Tomate 2</t>
  </si>
  <si>
    <t>Rouge foncé.084 délavé.125</t>
  </si>
  <si>
    <t>azure3</t>
  </si>
  <si>
    <t>Cyan clair.160 délavé.909</t>
  </si>
  <si>
    <t>Bleu-violet très clair</t>
  </si>
  <si>
    <t>Mi-bleu mi-violet clair.638</t>
  </si>
  <si>
    <t>Brun 2</t>
  </si>
  <si>
    <t>Rouge foncé.096 délavé.102</t>
  </si>
  <si>
    <t>Turquoise</t>
  </si>
  <si>
    <t>Cyan clair.254 délavé.464</t>
  </si>
  <si>
    <t>Pourpre 2</t>
  </si>
  <si>
    <t>Mi-bleu mi-violet foncé.115 délavé.060</t>
  </si>
  <si>
    <t>pierre à feu 2</t>
  </si>
  <si>
    <t>Rouge foncé.115 délavé.060</t>
  </si>
  <si>
    <t>PaleTurquoise2</t>
  </si>
  <si>
    <t>Cyan clair.291 délavé.399</t>
  </si>
  <si>
    <t>Moyen Orchid</t>
  </si>
  <si>
    <t>Mi-bleu mi-violet foncé.117 délavé.382</t>
  </si>
  <si>
    <t>Garance</t>
  </si>
  <si>
    <t>Rouge foncé.136 délavé.012</t>
  </si>
  <si>
    <t>PaleTurquoise</t>
  </si>
  <si>
    <t>Cyan clair.296 délavé.402</t>
  </si>
  <si>
    <t>BleuViolet</t>
  </si>
  <si>
    <t>Mi-bleu mi-violet foncé.209 délavé.064</t>
  </si>
  <si>
    <t>Rouge grenadine</t>
  </si>
  <si>
    <t>Rouge foncé.139 délavé.097</t>
  </si>
  <si>
    <t>SombreArdoise gris 1</t>
  </si>
  <si>
    <t>Cyan clair.318</t>
  </si>
  <si>
    <t>MoyenPourpre 3</t>
  </si>
  <si>
    <t>Mi-bleu mi-violet foncé.238 délavé.379</t>
  </si>
  <si>
    <t>Rouge 2</t>
  </si>
  <si>
    <t>Rouge foncé.142</t>
  </si>
  <si>
    <t>léger Cyan2</t>
  </si>
  <si>
    <t>Cyan clair.503 délavé.570</t>
  </si>
  <si>
    <t>Bleu-violet vif</t>
  </si>
  <si>
    <t>Mi-bleu mi-violet foncé.266 délavé.370</t>
  </si>
  <si>
    <t>OrangeRouge 2</t>
  </si>
  <si>
    <t>PaleTurquoise1</t>
  </si>
  <si>
    <t>Cyan clair.506</t>
  </si>
  <si>
    <t>Pourpre 3</t>
  </si>
  <si>
    <t>Mi-bleu mi-violet foncé.362 délavé.063</t>
  </si>
  <si>
    <t>Rouge d'aniline</t>
  </si>
  <si>
    <t>Rouge foncé.149</t>
  </si>
  <si>
    <t>azure2</t>
  </si>
  <si>
    <t>Cyan clair.610 délavé.725</t>
  </si>
  <si>
    <t xml:space="preserve">Free Speech gris </t>
  </si>
  <si>
    <t>Mi-bleu mi-violet foncé.648 délavé.554</t>
  </si>
  <si>
    <t>Corail</t>
  </si>
  <si>
    <t>Rouge foncé.196 délavé.001</t>
  </si>
  <si>
    <t>léger Cyan</t>
  </si>
  <si>
    <t>Cyan clair.751</t>
  </si>
  <si>
    <t>MoyenPourpre 4</t>
  </si>
  <si>
    <t>Mi-bleu mi-violet foncé.667 délavé.398</t>
  </si>
  <si>
    <t xml:space="preserve">RosyBrun </t>
  </si>
  <si>
    <t>Rouge foncé.205 délavé.712</t>
  </si>
  <si>
    <t>azure</t>
  </si>
  <si>
    <t>Cyan clair.875</t>
  </si>
  <si>
    <t>Bleu-violet moyen</t>
  </si>
  <si>
    <t>Mi-bleu mi-violet foncé.693 délavé.521</t>
  </si>
  <si>
    <t>Gueules (héraldique)</t>
  </si>
  <si>
    <t>Rouge foncé.227 délavé.017</t>
  </si>
  <si>
    <t>Opalin</t>
  </si>
  <si>
    <t>Cyan clair.891</t>
  </si>
  <si>
    <t>Bleu-violet grisâtre</t>
  </si>
  <si>
    <t>Mi-bleu mi-violet foncé.777 délavé.680</t>
  </si>
  <si>
    <t>Rose foncé</t>
  </si>
  <si>
    <t>Rouge foncé.241 délavé.589</t>
  </si>
  <si>
    <t>Blanc lunaire</t>
  </si>
  <si>
    <t>Cyan clair.898 délavé.171</t>
  </si>
  <si>
    <t>léger Bleu</t>
  </si>
  <si>
    <t>Mi-cyan mi-azur clair.223 délavé.525</t>
  </si>
  <si>
    <t>Rouge tomate</t>
  </si>
  <si>
    <t>Rouge foncé.255 délavé.022</t>
  </si>
  <si>
    <t>Blanc de zinc (pigment)</t>
  </si>
  <si>
    <t>Cyan clair.915 délavé.204</t>
  </si>
  <si>
    <t>léger Bleu2</t>
  </si>
  <si>
    <t>Mi-cyan mi-azur clair.313 délavé.412</t>
  </si>
  <si>
    <t xml:space="preserve">IndianRouge </t>
  </si>
  <si>
    <t>Rouge foncé.270 délavé.307</t>
  </si>
  <si>
    <t>Cyan clair</t>
  </si>
  <si>
    <t>Cyan foncé.018 délavé.052</t>
  </si>
  <si>
    <t>Azurin</t>
  </si>
  <si>
    <t>Mi-cyan mi-azur clair.397 délavé.029</t>
  </si>
  <si>
    <t>Rouge vermillon</t>
  </si>
  <si>
    <t>Rouge foncé.285 délavé.002</t>
  </si>
  <si>
    <t>PaleTurquoise3</t>
  </si>
  <si>
    <t>Cyan foncé.068 délavé.673</t>
  </si>
  <si>
    <t>léger Bleu1</t>
  </si>
  <si>
    <t>Mi-cyan mi-azur clair.530</t>
  </si>
  <si>
    <t>IndianRouge 3</t>
  </si>
  <si>
    <t>Rouge foncé.287 délavé.267</t>
  </si>
  <si>
    <t>Moyen Turquoise</t>
  </si>
  <si>
    <t>Cyan foncé.117 délavé.382</t>
  </si>
  <si>
    <t>léger Bleu3</t>
  </si>
  <si>
    <t>Mi-cyan mi-azur foncé.050 délavé.699</t>
  </si>
  <si>
    <t>Rouge d'alizarine (pigment)</t>
  </si>
  <si>
    <t>Rouge foncé.299 délavé.001</t>
  </si>
  <si>
    <t>Bleu givré</t>
  </si>
  <si>
    <t>Cyan foncé.138 délavé.519</t>
  </si>
  <si>
    <t>Bleu verdâtre clair</t>
  </si>
  <si>
    <t>Mi-cyan mi-azur foncé.350 délavé.426</t>
  </si>
  <si>
    <t>Tomate 3</t>
  </si>
  <si>
    <t>Rouge foncé.339 délavé.130</t>
  </si>
  <si>
    <t>cyan2</t>
  </si>
  <si>
    <t>Cyan foncé.142</t>
  </si>
  <si>
    <t>Bleu verdâtre brillant</t>
  </si>
  <si>
    <t>Mi-cyan mi-azur foncé.483 délavé.068</t>
  </si>
  <si>
    <t>Brun 3</t>
  </si>
  <si>
    <t>Rouge foncé.347 délavé.107</t>
  </si>
  <si>
    <t>SombreArdoise gris 3</t>
  </si>
  <si>
    <t>Cyan foncé.183 délavé.486</t>
  </si>
  <si>
    <t>léger Bleu4</t>
  </si>
  <si>
    <t>Mi-cyan mi-azur foncé.589 délavé.703</t>
  </si>
  <si>
    <t>Rouge foncé.354 délavé.108</t>
  </si>
  <si>
    <t>MoyenTurquoise</t>
  </si>
  <si>
    <t>Cyan foncé.287 délavé.191</t>
  </si>
  <si>
    <t>Bleu verdâtre profond</t>
  </si>
  <si>
    <t>Mi-cyan mi-azur foncé.662 délavé.170</t>
  </si>
  <si>
    <t>pierre à feu 3</t>
  </si>
  <si>
    <t>Rouge foncé.362 délavé.063</t>
  </si>
  <si>
    <t>SombreTurquoise</t>
  </si>
  <si>
    <t>Cyan foncé.355</t>
  </si>
  <si>
    <t>Bleu verdâtre moyen</t>
  </si>
  <si>
    <t>Mi-cyan mi-azur foncé.707 délavé.265</t>
  </si>
  <si>
    <t>Rouge groseille</t>
  </si>
  <si>
    <t>Rouge foncé.366 délavé.009</t>
  </si>
  <si>
    <t>cyan3</t>
  </si>
  <si>
    <t>Cyan foncé.382</t>
  </si>
  <si>
    <t>Bleu verdâtre foncé</t>
  </si>
  <si>
    <t>Mi-cyan mi-azur foncé.898</t>
  </si>
  <si>
    <t>Rouge 3</t>
  </si>
  <si>
    <t>Rouge foncé.382</t>
  </si>
  <si>
    <t>Bleu des mers du sud</t>
  </si>
  <si>
    <t>Cyan foncé.388</t>
  </si>
  <si>
    <t>Bleu pétrole</t>
  </si>
  <si>
    <t>Mi-cyan mi-azur foncé.901 délavé.257</t>
  </si>
  <si>
    <t>OrangeRouge 3</t>
  </si>
  <si>
    <t>azure4</t>
  </si>
  <si>
    <t>Cyan foncé.499 délavé.937</t>
  </si>
  <si>
    <t>Vert turquoise</t>
  </si>
  <si>
    <t>Mi-cyan mi-émeraude clair.006 délavé.017</t>
  </si>
  <si>
    <t>Rouge coquelicot</t>
  </si>
  <si>
    <t>Rouge foncé.427</t>
  </si>
  <si>
    <t>CadetBleu0</t>
  </si>
  <si>
    <t>Cyan foncé.520 délavé.498</t>
  </si>
  <si>
    <t>Vert bleuâtre très clair</t>
  </si>
  <si>
    <t>Mi-cyan mi-émeraude clair.050 délavé.555</t>
  </si>
  <si>
    <t>Rouge franc</t>
  </si>
  <si>
    <t>Rouge foncé.436 délavé.185</t>
  </si>
  <si>
    <t>Cadet Bleu</t>
  </si>
  <si>
    <t>Cyan foncé.525 délavé.503</t>
  </si>
  <si>
    <t>Vert bleuâtre brillant</t>
  </si>
  <si>
    <t>Mi-cyan mi-émeraude foncé.610</t>
  </si>
  <si>
    <t>Rouge fraise</t>
  </si>
  <si>
    <t>Rouge foncé.439 délavé.111</t>
  </si>
  <si>
    <t>léger Cyan4</t>
  </si>
  <si>
    <t>Cyan foncé.532 délavé.862</t>
  </si>
  <si>
    <t>Sombre vert copper</t>
  </si>
  <si>
    <t>Mi-cyan mi-émeraude foncé.740 délavé.553</t>
  </si>
  <si>
    <t xml:space="preserve">Free Speech Rouge </t>
  </si>
  <si>
    <t>Rouge foncé.464</t>
  </si>
  <si>
    <t>PaleTurquoise4</t>
  </si>
  <si>
    <t>Cyan foncé.595 délavé.684</t>
  </si>
  <si>
    <t>Gris verdâtre foncé</t>
  </si>
  <si>
    <t>Mi-cyan mi-émeraude foncé.820 délavé.889</t>
  </si>
  <si>
    <t>Neige 4</t>
  </si>
  <si>
    <t>Rouge foncé.475 délavé.985</t>
  </si>
  <si>
    <t>SombreArdoise gris 4</t>
  </si>
  <si>
    <t>Cyan foncé.645 délavé.499</t>
  </si>
  <si>
    <t>Vert foncé grisâtre</t>
  </si>
  <si>
    <t>Mi-cyan mi-émeraude foncé.882 délavé.752</t>
  </si>
  <si>
    <t>Rouge vif</t>
  </si>
  <si>
    <t>Rouge foncé.476</t>
  </si>
  <si>
    <t>Bleu sarcelle</t>
  </si>
  <si>
    <t>Cyan foncé.721</t>
  </si>
  <si>
    <t>Vert jaune clair</t>
  </si>
  <si>
    <t>Mi-jaune mi-chartreuse foncé.020 délavé.527</t>
  </si>
  <si>
    <t>Rouge écrevisse</t>
  </si>
  <si>
    <t>Rouge foncé.488 délavé.001</t>
  </si>
  <si>
    <t>cyan4</t>
  </si>
  <si>
    <t>Cyan foncé.734</t>
  </si>
  <si>
    <t>Vert jaune brillant</t>
  </si>
  <si>
    <t>Mi-jaune mi-chartreuse foncé.193 délavé.247</t>
  </si>
  <si>
    <t>Rouge cerise</t>
  </si>
  <si>
    <t>Rouge foncé.491 délavé.013</t>
  </si>
  <si>
    <t>Sarcelle</t>
  </si>
  <si>
    <t>Cyan foncé.777</t>
  </si>
  <si>
    <t>Vert jaune grisâtre</t>
  </si>
  <si>
    <t>Mi-jaune mi-chartreuse foncé.484 délavé.768</t>
  </si>
  <si>
    <t>Rouge moyen</t>
  </si>
  <si>
    <t>Rouge foncé.504 délavé.322</t>
  </si>
  <si>
    <t xml:space="preserve">Sombre Ardoise gris </t>
  </si>
  <si>
    <t>Cyan foncé.888 délavé.533</t>
  </si>
  <si>
    <t>Vert jaune moyen</t>
  </si>
  <si>
    <t>Mi-jaune mi-chartreuse foncé.559 délavé.496</t>
  </si>
  <si>
    <t>Rouge cardinal</t>
  </si>
  <si>
    <t>Rouge foncé.507 délavé.021</t>
  </si>
  <si>
    <t>Vert bleuâtre foncé</t>
  </si>
  <si>
    <t>Cyan foncé.926</t>
  </si>
  <si>
    <t>Vert kaki</t>
  </si>
  <si>
    <t>Mi-jaune mi-chartreuse foncé.707 délavé.237</t>
  </si>
  <si>
    <t xml:space="preserve">pierre à feu </t>
  </si>
  <si>
    <t>Rouge foncé.529 délavé.071</t>
  </si>
  <si>
    <t>Vert bleuâtre très foncé</t>
  </si>
  <si>
    <t>Cyan foncé.976</t>
  </si>
  <si>
    <t>Vert Véronèse (pigment)</t>
  </si>
  <si>
    <t>Mi-jaune mi-chartreuse foncé.848 délavé.209</t>
  </si>
  <si>
    <t>Orange rougeâtre profond</t>
  </si>
  <si>
    <t>Rouge foncé.576 délavé.063</t>
  </si>
  <si>
    <t>Dorian (IPJ)</t>
  </si>
  <si>
    <t>Cyan foncé.989 délavé.568</t>
  </si>
  <si>
    <t>Or</t>
  </si>
  <si>
    <t>Mi-jaune mi-orange</t>
  </si>
  <si>
    <t xml:space="preserve">Brun </t>
  </si>
  <si>
    <t>Rouge foncé.585 délavé.117</t>
  </si>
  <si>
    <t>turquoise1</t>
  </si>
  <si>
    <t>Cyan lég. azur</t>
  </si>
  <si>
    <t>Jaune impérial</t>
  </si>
  <si>
    <t>Mi-jaune mi-orange clair.039</t>
  </si>
  <si>
    <t>RosyBrun 4</t>
  </si>
  <si>
    <t>Rouge foncé.586 délavé.712</t>
  </si>
  <si>
    <t>Bleu verdâtre très clair</t>
  </si>
  <si>
    <t>Cyan lég. azur clair.063 délavé.594</t>
  </si>
  <si>
    <t>Jaune paille</t>
  </si>
  <si>
    <t>Mi-jaune mi-orange clair.058 délavé.018</t>
  </si>
  <si>
    <t>Brun 0</t>
  </si>
  <si>
    <t>Rouge foncé.590 délavé.118</t>
  </si>
  <si>
    <t>CadetBleu2</t>
  </si>
  <si>
    <t>Cyan lég. azur clair.137 délavé.328</t>
  </si>
  <si>
    <t>Jaune brillant</t>
  </si>
  <si>
    <t>Mi-jaune mi-orange clair.074 délavé.093</t>
  </si>
  <si>
    <t>Rouge d'Andrinople</t>
  </si>
  <si>
    <t>Rouge foncé.594 délavé.001</t>
  </si>
  <si>
    <t>PowderBleu</t>
  </si>
  <si>
    <t>Cyan lég. azur clair.239 délavé.536</t>
  </si>
  <si>
    <t>Jaune nankin</t>
  </si>
  <si>
    <t>Mi-jaune mi-orange clair.079 délavé.148</t>
  </si>
  <si>
    <t>Rouge grisâtre</t>
  </si>
  <si>
    <t>Rouge foncé.598 délavé.570</t>
  </si>
  <si>
    <t>CadetBleu1</t>
  </si>
  <si>
    <t>Cyan lég. azur clair.323</t>
  </si>
  <si>
    <t>léger Dorérod2</t>
  </si>
  <si>
    <t>Mi-jaune mi-orange clair.089 délavé.311</t>
  </si>
  <si>
    <t>Fraise écrasée</t>
  </si>
  <si>
    <t>Rouge foncé.601 délavé.092</t>
  </si>
  <si>
    <t>turquoise2</t>
  </si>
  <si>
    <t>Cyan lég. azur foncé.142</t>
  </si>
  <si>
    <t>léger Dorérod</t>
  </si>
  <si>
    <t>Rouge Bismarck</t>
  </si>
  <si>
    <t>Rouge foncé.612 délavé.015</t>
  </si>
  <si>
    <t>CadetBleu3</t>
  </si>
  <si>
    <t>Cyan lég. azur foncé.180 délavé.492</t>
  </si>
  <si>
    <t>Vanille</t>
  </si>
  <si>
    <t>Mi-jaune mi-orange clair.090 délavé.531</t>
  </si>
  <si>
    <t>Dusty Rose</t>
  </si>
  <si>
    <t>Rouge foncé.627 délavé.699</t>
  </si>
  <si>
    <t>turquoise3</t>
  </si>
  <si>
    <t>Cyan lég. azur foncé.382</t>
  </si>
  <si>
    <t>Jaune clair</t>
  </si>
  <si>
    <t>Mi-jaune mi-orange clair.156 délavé.142</t>
  </si>
  <si>
    <t>Rouge carmin</t>
  </si>
  <si>
    <t>Rouge foncé.686</t>
  </si>
  <si>
    <t>Iris Bleu</t>
  </si>
  <si>
    <t>Cyan lég. azur foncé.413 délavé.003</t>
  </si>
  <si>
    <t>Jaune maïs</t>
  </si>
  <si>
    <t>Mi-jaune mi-orange clair.185</t>
  </si>
  <si>
    <t>IndianRouge 4</t>
  </si>
  <si>
    <t>Rouge foncé.689 délavé.286</t>
  </si>
  <si>
    <t>Gris plomb</t>
  </si>
  <si>
    <t>Cyan lég. azur foncé.574 délavé.932</t>
  </si>
  <si>
    <t>léger Dorérod1</t>
  </si>
  <si>
    <t>Mi-jaune mi-orange clair.266</t>
  </si>
  <si>
    <t>Mandarian Orange</t>
  </si>
  <si>
    <t>Rouge foncé.704 délavé.118</t>
  </si>
  <si>
    <t>CadetBleu4</t>
  </si>
  <si>
    <t>Cyan lég. azur foncé.643 délavé.508</t>
  </si>
  <si>
    <t>Jaune pâle</t>
  </si>
  <si>
    <t>Mi-jaune mi-orange clair.315 délavé.295</t>
  </si>
  <si>
    <t>Brun 4</t>
  </si>
  <si>
    <t>Rouge foncé.716 délavé.123</t>
  </si>
  <si>
    <t>Bleu canard</t>
  </si>
  <si>
    <t>Cyan lég. azur foncé.667 délavé.007</t>
  </si>
  <si>
    <t>Bis (héraldique)</t>
  </si>
  <si>
    <t>Mi-jaune mi-orange clair.406 délavé.395</t>
  </si>
  <si>
    <t>Scarlet</t>
  </si>
  <si>
    <t>Rouge foncé.721 délavé.063</t>
  </si>
  <si>
    <t>turquoise4</t>
  </si>
  <si>
    <t>Cyan lég. azur foncé.734</t>
  </si>
  <si>
    <t>Jaune de Naples (pigment)</t>
  </si>
  <si>
    <t>Mi-jaune mi-orange clair.512</t>
  </si>
  <si>
    <t>pierre à feu 4</t>
  </si>
  <si>
    <t>Rouge foncé.723 délavé.077</t>
  </si>
  <si>
    <t>Bleu turquoise</t>
  </si>
  <si>
    <t>Cyan lég. émeraude clair.002 délavé.035</t>
  </si>
  <si>
    <t>Platine</t>
  </si>
  <si>
    <t>Mi-jaune mi-orange clair.524 délavé.180</t>
  </si>
  <si>
    <t>Rouge 4</t>
  </si>
  <si>
    <t>Rouge foncé.734</t>
  </si>
  <si>
    <t>turquoise</t>
  </si>
  <si>
    <t>Cyan lég. émeraude foncé.195 délavé.134</t>
  </si>
  <si>
    <t>Blanc jaunâtre</t>
  </si>
  <si>
    <t>Mi-jaune mi-orange clair.554 délavé.563</t>
  </si>
  <si>
    <t>OrangeRouge 4</t>
  </si>
  <si>
    <t>Vert bleuâtre clair</t>
  </si>
  <si>
    <t>Cyan lég. émeraude foncé.435 délavé.490</t>
  </si>
  <si>
    <t>cornsilk</t>
  </si>
  <si>
    <t>Mi-jaune mi-orange clair.722</t>
  </si>
  <si>
    <t>Rouge profond</t>
  </si>
  <si>
    <t>Rouge foncé.750 délavé.090</t>
  </si>
  <si>
    <t>léger marin vert</t>
  </si>
  <si>
    <t>Cyan lég. émeraude foncé.531 délavé.064</t>
  </si>
  <si>
    <t>Bouton d'or</t>
  </si>
  <si>
    <t>Mi-jaune mi-orange foncé.020 délavé.012</t>
  </si>
  <si>
    <t>Rouge sang</t>
  </si>
  <si>
    <t>Rouge foncé.756 délavé.014</t>
  </si>
  <si>
    <t>Vert bleuâtre vif</t>
  </si>
  <si>
    <t>Cyan lég. émeraude foncé.746</t>
  </si>
  <si>
    <t>Gris clair</t>
  </si>
  <si>
    <t>Mi-jaune mi-orange foncé.035 délavé.976</t>
  </si>
  <si>
    <t xml:space="preserve">Marron </t>
  </si>
  <si>
    <t>Rouge foncé.777</t>
  </si>
  <si>
    <t>Vert bleuâtre moyen</t>
  </si>
  <si>
    <t>Cyan lég. émeraude foncé.773 délavé.284</t>
  </si>
  <si>
    <t>Jaune de Mars</t>
  </si>
  <si>
    <t>Mi-jaune mi-orange foncé.051 délavé.191</t>
  </si>
  <si>
    <t>Rouge foncé.777 délavé.514</t>
  </si>
  <si>
    <t>Vert bleuâtre franc</t>
  </si>
  <si>
    <t>Cyan lég. émeraude foncé.798</t>
  </si>
  <si>
    <t>Jaune bouton d’or</t>
  </si>
  <si>
    <t>Mi-jaune mi-orange foncé.070 délavé.013</t>
  </si>
  <si>
    <t>Rouge foncé</t>
  </si>
  <si>
    <t>Rouge foncé.795 délavé.291</t>
  </si>
  <si>
    <t>Vert pin</t>
  </si>
  <si>
    <t>Cyan lég. émeraude foncé.801 délavé.003</t>
  </si>
  <si>
    <t>Jaune auréolin</t>
  </si>
  <si>
    <t>Mi-jaune mi-orange foncé.076 délavé.124</t>
  </si>
  <si>
    <t>Gris foncé rougeâtre</t>
  </si>
  <si>
    <t>Rouge foncé.806 délavé.846</t>
  </si>
  <si>
    <t>Vert bleuâtre profond</t>
  </si>
  <si>
    <t>Cyan lég. émeraude foncé.939</t>
  </si>
  <si>
    <t>Gris jaunâtre</t>
  </si>
  <si>
    <t>Mi-jaune mi-orange foncé.085 délavé.842</t>
  </si>
  <si>
    <t>Sang de bœuf</t>
  </si>
  <si>
    <t>Rouge foncé.822</t>
  </si>
  <si>
    <t>Vert très pâle</t>
  </si>
  <si>
    <t>Émeraude clair.375 délavé.653</t>
  </si>
  <si>
    <t>Safran</t>
  </si>
  <si>
    <t>Mi-jaune mi-orange foncé.092 délavé.019</t>
  </si>
  <si>
    <t>Grenat</t>
  </si>
  <si>
    <t>Rouge foncé.834 délavé.039</t>
  </si>
  <si>
    <t>MintCream</t>
  </si>
  <si>
    <t>Émeraude clair.915</t>
  </si>
  <si>
    <t>Or2</t>
  </si>
  <si>
    <t>Mi-jaune mi-orange foncé.142</t>
  </si>
  <si>
    <t>Bordeaux</t>
  </si>
  <si>
    <t>Rouge foncé.839 délavé.025</t>
  </si>
  <si>
    <t>Vert très clair</t>
  </si>
  <si>
    <t>Émeraude foncé.076 délavé.604</t>
  </si>
  <si>
    <t>Chamois</t>
  </si>
  <si>
    <t>Mi-jaune mi-orange foncé.160 délavé.481</t>
  </si>
  <si>
    <t>Bourgogne</t>
  </si>
  <si>
    <t>Rouge foncé.843 délavé.050</t>
  </si>
  <si>
    <t>Vert pâle</t>
  </si>
  <si>
    <t>Émeraude foncé.350 délavé.845</t>
  </si>
  <si>
    <t>léger Dorérod3</t>
  </si>
  <si>
    <t>Mi-jaune mi-orange foncé.213 délavé.428</t>
  </si>
  <si>
    <t>Rouge foncé grisâtre</t>
  </si>
  <si>
    <t>Rouge foncé.858 délavé.691</t>
  </si>
  <si>
    <t>Vert céladon</t>
  </si>
  <si>
    <t>Émeraude foncé.375 délavé.751</t>
  </si>
  <si>
    <t>Jaune grisâtre</t>
  </si>
  <si>
    <t>Mi-jaune mi-orange foncé.229 délavé.579</t>
  </si>
  <si>
    <t>Brun rougeâtre profond</t>
  </si>
  <si>
    <t>Rouge foncé.901 délavé.041</t>
  </si>
  <si>
    <t>Vert clair</t>
  </si>
  <si>
    <t>Émeraude foncé.434 délavé.530</t>
  </si>
  <si>
    <t>Queue-de-vache clair</t>
  </si>
  <si>
    <t>Mi-jaune mi-orange foncé.277 délavé.466</t>
  </si>
  <si>
    <t>Puce</t>
  </si>
  <si>
    <t>Rouge foncé.917 délavé.063</t>
  </si>
  <si>
    <t>Vert brillant</t>
  </si>
  <si>
    <t>Émeraude foncé.484 délavé.196</t>
  </si>
  <si>
    <t>Old Or</t>
  </si>
  <si>
    <t>Mi-jaune mi-orange foncé.323 délavé.136</t>
  </si>
  <si>
    <t>Brun rougeâtre foncé</t>
  </si>
  <si>
    <t>Rouge foncé.937 délavé.401</t>
  </si>
  <si>
    <t>Free Speech Aquamarine</t>
  </si>
  <si>
    <t>Émeraude foncé.653 délavé.003</t>
  </si>
  <si>
    <t>Jaune banane</t>
  </si>
  <si>
    <t>Mi-jaune mi-orange foncé.353 délavé.005</t>
  </si>
  <si>
    <t>léger Rose 2</t>
  </si>
  <si>
    <t>Rouge lég. fuchsia clair.229 délavé.367</t>
  </si>
  <si>
    <t>marin vert</t>
  </si>
  <si>
    <t>Émeraude foncé.704 délavé.118</t>
  </si>
  <si>
    <t>Or3</t>
  </si>
  <si>
    <t>Mi-jaune mi-orange foncé.382</t>
  </si>
  <si>
    <t>Rose 2</t>
  </si>
  <si>
    <t>Rouge lég. fuchsia clair.264 délavé.385</t>
  </si>
  <si>
    <t>Vert moyen</t>
  </si>
  <si>
    <t>Émeraude foncé.759 délavé.382</t>
  </si>
  <si>
    <t>Or4</t>
  </si>
  <si>
    <t>Mi-jaune mi-orange foncé.734</t>
  </si>
  <si>
    <t>léger Rose 1</t>
  </si>
  <si>
    <t>Rouge lég. fuchsia clair.432</t>
  </si>
  <si>
    <t>Vert franc</t>
  </si>
  <si>
    <t>Émeraude foncé.802</t>
  </si>
  <si>
    <t>Gris de maure</t>
  </si>
  <si>
    <t>Mi-jaune mi-orange foncé.797 délavé.580</t>
  </si>
  <si>
    <t>Rose 1</t>
  </si>
  <si>
    <t>Rouge lég. fuchsia clair.471</t>
  </si>
  <si>
    <t>Vert profond</t>
  </si>
  <si>
    <t>Émeraude foncé.907</t>
  </si>
  <si>
    <t>Violet rougeâtre moyen</t>
  </si>
  <si>
    <t>Mi-magenta mi-fuchsia foncé.596 délavé.555</t>
  </si>
  <si>
    <t xml:space="preserve">léger Rose </t>
  </si>
  <si>
    <t>Rouge lég. fuchsia clair.477</t>
  </si>
  <si>
    <t>aquamarine2</t>
  </si>
  <si>
    <t>Émeraude lég. cyan clair.047 délavé.297</t>
  </si>
  <si>
    <t xml:space="preserve">Sombre Pourpre </t>
  </si>
  <si>
    <t>Mi-magenta mi-fuchsia foncé.736 délavé.108</t>
  </si>
  <si>
    <t xml:space="preserve">Rose </t>
  </si>
  <si>
    <t>Rouge lég. fuchsia clair.536</t>
  </si>
  <si>
    <t>Vert opaline</t>
  </si>
  <si>
    <t>Émeraude lég. cyan clair.062 délavé.546</t>
  </si>
  <si>
    <t>Violet rougeâtre vif</t>
  </si>
  <si>
    <t>Mi-magenta mi-fuchsia foncé.750</t>
  </si>
  <si>
    <t>Pelure d'oignon (œnologie)</t>
  </si>
  <si>
    <t>Rouge lég. fuchsia foncé.089 délavé.524</t>
  </si>
  <si>
    <t>aquamarine</t>
  </si>
  <si>
    <t>Émeraude lég. cyan clair.220</t>
  </si>
  <si>
    <t>Gris foncé violacé</t>
  </si>
  <si>
    <t>Mi-magenta mi-fuchsia foncé.790 délavé.908</t>
  </si>
  <si>
    <t>Rose 3</t>
  </si>
  <si>
    <t>Rouge lég. fuchsia foncé.090 délavé.641</t>
  </si>
  <si>
    <t>Blanc verdâtre</t>
  </si>
  <si>
    <t>Émeraude lég. cyan clair.594 délavé.737</t>
  </si>
  <si>
    <t>Violet rougeâtre profond</t>
  </si>
  <si>
    <t>Mi-magenta mi-fuchsia foncé.808 délavé.242</t>
  </si>
  <si>
    <t>léger Rose 3</t>
  </si>
  <si>
    <t>Rouge lég. fuchsia foncé.111 délavé.609</t>
  </si>
  <si>
    <t>MoyenAquamarine</t>
  </si>
  <si>
    <t>Émeraude lég. cyan foncé.243 délavé.366</t>
  </si>
  <si>
    <t>Violet rougeâtre foncé</t>
  </si>
  <si>
    <t>Mi-magenta mi-fuchsia foncé.843 délavé.546</t>
  </si>
  <si>
    <t>Rouge violacé clair grisâtre</t>
  </si>
  <si>
    <t>Rouge lég. fuchsia foncé.316 délavé.720</t>
  </si>
  <si>
    <t>Gris verdâtre</t>
  </si>
  <si>
    <t>Émeraude lég. cyan foncé.529 délavé.903</t>
  </si>
  <si>
    <t>Violet foncé grisâtre</t>
  </si>
  <si>
    <t>Mi-magenta mi-fuchsia foncé.862 délavé.781</t>
  </si>
  <si>
    <t>Rouge framboise</t>
  </si>
  <si>
    <t>Rouge lég. fuchsia foncé.394 délavé.087</t>
  </si>
  <si>
    <t>Glauque</t>
  </si>
  <si>
    <t>Émeraude lég. cyan foncé.530 délavé.566</t>
  </si>
  <si>
    <t>Violet brillant</t>
  </si>
  <si>
    <t>Mi-magenta mi-violet clair.123 délavé.465</t>
  </si>
  <si>
    <t>Lie de vin</t>
  </si>
  <si>
    <t>Rouge lég. fuchsia foncé.565 délavé.062</t>
  </si>
  <si>
    <t>aquamarine4</t>
  </si>
  <si>
    <t>Émeraude lég. cyan foncé.671 délavé.380</t>
  </si>
  <si>
    <t>MoyenOrchid1</t>
  </si>
  <si>
    <t>Mi-magenta mi-violet clair.139</t>
  </si>
  <si>
    <t>Rose 4</t>
  </si>
  <si>
    <t>Rouge lég. fuchsia foncé.603 délavé.657</t>
  </si>
  <si>
    <t>Vert grisâtre</t>
  </si>
  <si>
    <t>Émeraude lég. cyan foncé.711 délavé.811</t>
  </si>
  <si>
    <t>Héliotrope</t>
  </si>
  <si>
    <t>Mi-magenta mi-violet clair.178</t>
  </si>
  <si>
    <t>léger Rose 4</t>
  </si>
  <si>
    <t>Rouge lég. fuchsia foncé.614 délavé.620</t>
  </si>
  <si>
    <t>Viride</t>
  </si>
  <si>
    <t>Émeraude lég. cyan foncé.715 délavé.378</t>
  </si>
  <si>
    <t>MoyenOrchid2</t>
  </si>
  <si>
    <t>Mi-magenta mi-violet foncé.022 délavé.245</t>
  </si>
  <si>
    <t>Pourpre</t>
  </si>
  <si>
    <t>Rouge lég. fuchsia foncé.645 délavé.024</t>
  </si>
  <si>
    <t>Vert foncé</t>
  </si>
  <si>
    <t>Émeraude lég. cyan foncé.911 délavé.253</t>
  </si>
  <si>
    <t>Violet clair</t>
  </si>
  <si>
    <t>Mi-magenta mi-violet foncé.155 délavé.732</t>
  </si>
  <si>
    <t>Passe-velours</t>
  </si>
  <si>
    <t>Rouge lég. fuchsia foncé.686 délavé.141</t>
  </si>
  <si>
    <t>Vert très foncé</t>
  </si>
  <si>
    <t>Émeraude lég. cyan foncé.951 délavé.486</t>
  </si>
  <si>
    <t>MoyenOrchid</t>
  </si>
  <si>
    <t>Mi-magenta mi-violet foncé.246 délavé.253</t>
  </si>
  <si>
    <t>Amarante</t>
  </si>
  <si>
    <t>Rouge lég. fuchsia foncé.690 délavé.143</t>
  </si>
  <si>
    <t>Noir verdâtre</t>
  </si>
  <si>
    <t>Émeraude lég. cyan foncé.969 délavé.869</t>
  </si>
  <si>
    <t>MoyenOrchid3</t>
  </si>
  <si>
    <t>Mi-magenta mi-violet foncé.293 délavé.250</t>
  </si>
  <si>
    <t>Rouge très profond</t>
  </si>
  <si>
    <t>Rouge lég. fuchsia foncé.885 délavé.046</t>
  </si>
  <si>
    <t>Vert noirâtre</t>
  </si>
  <si>
    <t>Émeraude lég. cyan foncé.971 délavé.732</t>
  </si>
  <si>
    <t>Violet vif</t>
  </si>
  <si>
    <t>Mi-magenta mi-violet foncé.488 délavé.312</t>
  </si>
  <si>
    <t>Cassis</t>
  </si>
  <si>
    <t>Rouge lég. fuchsia foncé.955 délavé.026</t>
  </si>
  <si>
    <t>MoyenPrintempsvert</t>
  </si>
  <si>
    <t>Émeraude lég. vert foncé.043</t>
  </si>
  <si>
    <t>Violet moyen</t>
  </si>
  <si>
    <t>Mi-magenta mi-violet foncé.599 délavé.609</t>
  </si>
  <si>
    <t>Rouge noirâtre</t>
  </si>
  <si>
    <t>Rouge lég. fuchsia foncé.959 délavé.614</t>
  </si>
  <si>
    <t>Vert vif</t>
  </si>
  <si>
    <t>Émeraude lég. vert foncé.746</t>
  </si>
  <si>
    <t>Violet franc</t>
  </si>
  <si>
    <t>Mi-magenta mi-violet foncé.607 délavé.495</t>
  </si>
  <si>
    <t>chocolate1</t>
  </si>
  <si>
    <t>Rouge lég. orange clair.018</t>
  </si>
  <si>
    <t xml:space="preserve">Neon Rose </t>
  </si>
  <si>
    <t>Fuchsia clair.162</t>
  </si>
  <si>
    <t>MoyenOrchid4</t>
  </si>
  <si>
    <t>Mi-magenta mi-violet foncé.693 délavé.262</t>
  </si>
  <si>
    <t xml:space="preserve">SombreSaumon </t>
  </si>
  <si>
    <t>Rouge lég. orange clair.021 délavé.369</t>
  </si>
  <si>
    <t xml:space="preserve">Violet Rouge </t>
  </si>
  <si>
    <t>Fuchsia foncé.355 délavé.104</t>
  </si>
  <si>
    <t>Violet profond</t>
  </si>
  <si>
    <t>Mi-magenta mi-violet foncé.817 délavé.326</t>
  </si>
  <si>
    <t>léger Saumon 2</t>
  </si>
  <si>
    <t>Rouge lég. orange clair.033 délavé.293</t>
  </si>
  <si>
    <t>Marron 3</t>
  </si>
  <si>
    <t>Fuchsia foncé.359 délavé.072</t>
  </si>
  <si>
    <t>Violet foncé</t>
  </si>
  <si>
    <t>Mi-magenta mi-violet foncé.841 délavé.596</t>
  </si>
  <si>
    <t>Sienne 1</t>
  </si>
  <si>
    <t>Rouge lég. orange clair.066</t>
  </si>
  <si>
    <t>Mauve (héraldique)</t>
  </si>
  <si>
    <t>Fuchsia foncé.591 délavé.466</t>
  </si>
  <si>
    <t xml:space="preserve">Profond Rose </t>
  </si>
  <si>
    <t>Mi-rouge mi-fuchsia clair.007</t>
  </si>
  <si>
    <t xml:space="preserve">Corail </t>
  </si>
  <si>
    <t>Rouge lég. orange clair.084</t>
  </si>
  <si>
    <t>Marron 4</t>
  </si>
  <si>
    <t>Fuchsia foncé.722 délavé.086</t>
  </si>
  <si>
    <t>Rose fuchsia</t>
  </si>
  <si>
    <t>Mi-rouge mi-fuchsia clair.035 délavé.036</t>
  </si>
  <si>
    <t>MistyRose3</t>
  </si>
  <si>
    <t>Rouge lég. orange clair.089 délavé.838</t>
  </si>
  <si>
    <t>Rouge violacé très profond</t>
  </si>
  <si>
    <t>Fuchsia foncé.901 délavé.132</t>
  </si>
  <si>
    <t>VioletRouge 1</t>
  </si>
  <si>
    <t>Mi-rouge mi-fuchsia clair.051</t>
  </si>
  <si>
    <t>Corail 1</t>
  </si>
  <si>
    <t>Rouge lég. orange clair.097</t>
  </si>
  <si>
    <t>Rouge violacé très foncé</t>
  </si>
  <si>
    <t>Fuchsia foncé.951 délavé.310</t>
  </si>
  <si>
    <t>PaleVioletRouge 2</t>
  </si>
  <si>
    <t>Mi-rouge mi-fuchsia clair.057 délavé.300</t>
  </si>
  <si>
    <t>Saumon 1</t>
  </si>
  <si>
    <t>Rouge lég. orange clair.147</t>
  </si>
  <si>
    <t>Aubergine</t>
  </si>
  <si>
    <t>Fuchsia foncé.960</t>
  </si>
  <si>
    <t>Rose violacé franc</t>
  </si>
  <si>
    <t>Mi-rouge mi-fuchsia clair.079 délavé.443</t>
  </si>
  <si>
    <t>Rose thé</t>
  </si>
  <si>
    <t>Rouge lég. orange clair.150</t>
  </si>
  <si>
    <t>Gris clair violacé</t>
  </si>
  <si>
    <t>Fuchsia lég. magenta clair.023 délavé.964</t>
  </si>
  <si>
    <t>Rose</t>
  </si>
  <si>
    <t>Mi-rouge mi-fuchsia clair.139 délavé.040</t>
  </si>
  <si>
    <t xml:space="preserve">léger Saumon </t>
  </si>
  <si>
    <t>Rouge lég. orange clair.202</t>
  </si>
  <si>
    <t>Violet rougeâtre clair</t>
  </si>
  <si>
    <t>Fuchsia lég. magenta foncé.279 délavé.662</t>
  </si>
  <si>
    <t>LavenderBlush3</t>
  </si>
  <si>
    <t>Mi-rouge mi-fuchsia clair.160 délavé.909</t>
  </si>
  <si>
    <t>Rose jaunâtre vif</t>
  </si>
  <si>
    <t>Rouge lég. orange clair.385</t>
  </si>
  <si>
    <t>Violet rougeâtre pâle</t>
  </si>
  <si>
    <t>Fuchsia lég. magenta foncé.327 délavé.779</t>
  </si>
  <si>
    <t>PaleVioletRouge 1</t>
  </si>
  <si>
    <t>Mi-rouge mi-fuchsia clair.231</t>
  </si>
  <si>
    <t>Pêche</t>
  </si>
  <si>
    <t>Rouge lég. orange clair.465 délavé.065</t>
  </si>
  <si>
    <t>Rose Mountbatten</t>
  </si>
  <si>
    <t>Fuchsia lég. magenta foncé.471 délavé.763</t>
  </si>
  <si>
    <t>Rose violacé clair</t>
  </si>
  <si>
    <t>Mi-rouge mi-fuchsia clair.372 délavé.425</t>
  </si>
  <si>
    <t>MistyRose2</t>
  </si>
  <si>
    <t>Rouge lég. orange clair.510 délavé.578</t>
  </si>
  <si>
    <t>Gris violacé</t>
  </si>
  <si>
    <t>Fuchsia lég. magenta foncé.491 délavé.953</t>
  </si>
  <si>
    <t>Rose dragée</t>
  </si>
  <si>
    <t>Mi-rouge mi-fuchsia clair.521 délavé.036</t>
  </si>
  <si>
    <t>MistyRose</t>
  </si>
  <si>
    <t>Rouge lég. orange clair.758</t>
  </si>
  <si>
    <t>Violet rougeâtre franc</t>
  </si>
  <si>
    <t>Fuchsia lég. magenta foncé.567 délavé.379</t>
  </si>
  <si>
    <t>Rose violacé brillant</t>
  </si>
  <si>
    <t>Mi-rouge mi-fuchsia clair.586</t>
  </si>
  <si>
    <t>Saumon 2</t>
  </si>
  <si>
    <t>Rouge lég. orange foncé.014 délavé.259</t>
  </si>
  <si>
    <t>Violet rougeâtre grisâtre</t>
  </si>
  <si>
    <t>Fuchsia lég. magenta foncé.632 délavé.723</t>
  </si>
  <si>
    <t>LavenderBlush</t>
  </si>
  <si>
    <t>Mi-rouge mi-fuchsia clair.875</t>
  </si>
  <si>
    <t>Corail 2</t>
  </si>
  <si>
    <t>Rouge lég. orange foncé.057 délavé.179</t>
  </si>
  <si>
    <t>Violine</t>
  </si>
  <si>
    <t>Fuchsia lég. magenta foncé.633 délavé.009</t>
  </si>
  <si>
    <t>Rose violacé moyen</t>
  </si>
  <si>
    <t>Mi-rouge mi-fuchsia foncé.009 délavé.642</t>
  </si>
  <si>
    <t>Carotte</t>
  </si>
  <si>
    <t>Rouge lég. orange foncé.082 délavé.025</t>
  </si>
  <si>
    <t>Violet d'évêque</t>
  </si>
  <si>
    <t>Fuchsia lég. magenta foncé.774 délavé.449</t>
  </si>
  <si>
    <t>VioletRouge 2</t>
  </si>
  <si>
    <t>Mi-rouge mi-fuchsia foncé.097 délavé.099</t>
  </si>
  <si>
    <t>Sienne 2</t>
  </si>
  <si>
    <t>Rouge lég. orange foncé.084 délavé.125</t>
  </si>
  <si>
    <t>Colombin (vieilli)</t>
  </si>
  <si>
    <t>Fuchsia lég. magenta foncé.787 délavé.588</t>
  </si>
  <si>
    <t xml:space="preserve">PaleVioletRouge </t>
  </si>
  <si>
    <t>Mi-rouge mi-fuchsia foncé.117 délavé.382</t>
  </si>
  <si>
    <t>chocolate2</t>
  </si>
  <si>
    <t>Rouge lég. orange foncé.126 délavé.036</t>
  </si>
  <si>
    <t>Rose bonbon</t>
  </si>
  <si>
    <t>Fuchsia lég. rouge clair.006 délavé.103</t>
  </si>
  <si>
    <t>Profond Rose 2</t>
  </si>
  <si>
    <t>Mi-rouge mi-fuchsia foncé.135 délavé.014</t>
  </si>
  <si>
    <t>Orange rougeâtre vif</t>
  </si>
  <si>
    <t>Rouge lég. orange foncé.217 délavé.043</t>
  </si>
  <si>
    <t>HotRose 2</t>
  </si>
  <si>
    <t>Fuchsia lég. rouge clair.009 délavé.285</t>
  </si>
  <si>
    <t>PaleVioletRouge 3</t>
  </si>
  <si>
    <t>Mi-rouge mi-fuchsia foncé.238 délavé.379</t>
  </si>
  <si>
    <t>Rose jaunâtre foncé</t>
  </si>
  <si>
    <t>Rouge lég. orange foncé.241 délavé.523</t>
  </si>
  <si>
    <t xml:space="preserve">Spicy Rose </t>
  </si>
  <si>
    <t>Fuchsia lég. rouge clair.012</t>
  </si>
  <si>
    <t>Rose violacé foncé</t>
  </si>
  <si>
    <t>Mi-rouge mi-fuchsia foncé.242 délavé.570</t>
  </si>
  <si>
    <t>Orange rougeâtre franc</t>
  </si>
  <si>
    <t>Rouge lég. orange foncé.254 délavé.123</t>
  </si>
  <si>
    <t>Marron 1</t>
  </si>
  <si>
    <t>Fuchsia lég. rouge clair.036</t>
  </si>
  <si>
    <t>Magenta fushia (encre)</t>
  </si>
  <si>
    <t>Mi-rouge mi-fuchsia foncé.285</t>
  </si>
  <si>
    <t>léger Saumon 3</t>
  </si>
  <si>
    <t>Rouge lég. orange foncé.254 délavé.342</t>
  </si>
  <si>
    <t>Cuisse de nymphe émue</t>
  </si>
  <si>
    <t>Fuchsia lég. rouge clair.147</t>
  </si>
  <si>
    <t>Rouge violacé vif</t>
  </si>
  <si>
    <t>Mi-rouge mi-fuchsia foncé.311 délavé.187</t>
  </si>
  <si>
    <t>Saumon 3</t>
  </si>
  <si>
    <t>Rouge lég. orange foncé.289 délavé.261</t>
  </si>
  <si>
    <t>HotRose 1</t>
  </si>
  <si>
    <t>Fuchsia lég. rouge clair.162</t>
  </si>
  <si>
    <t>VioletRouge 3</t>
  </si>
  <si>
    <t>Mi-rouge mi-fuchsia foncé.348 délavé.103</t>
  </si>
  <si>
    <t>Orange rougeâtre moyen</t>
  </si>
  <si>
    <t>Rouge lég. orange foncé.309 délavé.250</t>
  </si>
  <si>
    <t>Rose violacé pâle</t>
  </si>
  <si>
    <t>Fuchsia lég. rouge clair.423 délavé.654</t>
  </si>
  <si>
    <t>Profond Rose 3</t>
  </si>
  <si>
    <t>Mi-rouge mi-fuchsia foncé.377 délavé.017</t>
  </si>
  <si>
    <t>Corail 3</t>
  </si>
  <si>
    <t>Rouge lég. orange foncé.319 délavé.184</t>
  </si>
  <si>
    <t>Blanc violacé</t>
  </si>
  <si>
    <t>Fuchsia lég. rouge clair.585 délavé.908</t>
  </si>
  <si>
    <t>Rouge violacé franc</t>
  </si>
  <si>
    <t>Mi-rouge mi-fuchsia foncé.480 délavé.233</t>
  </si>
  <si>
    <t>Rouge clair grisâtre</t>
  </si>
  <si>
    <t>Rouge lég. orange foncé.335 délavé.717</t>
  </si>
  <si>
    <t>LavenderBlush2</t>
  </si>
  <si>
    <t>Fuchsia lég. rouge clair.610 délavé.725</t>
  </si>
  <si>
    <t>Rouge violacé moyen</t>
  </si>
  <si>
    <t>Mi-rouge mi-fuchsia foncé.513 délavé.354</t>
  </si>
  <si>
    <t>Sienne 3</t>
  </si>
  <si>
    <t>Rouge lég. orange foncé.339 délavé.130</t>
  </si>
  <si>
    <t>Cuisse de nymphe</t>
  </si>
  <si>
    <t>Fuchsia lég. rouge clair.795 délavé.085</t>
  </si>
  <si>
    <t>Mi-rouge mi-fuchsia foncé.526 délavé.131</t>
  </si>
  <si>
    <t>Orange brûlée</t>
  </si>
  <si>
    <t>Rouge lég. orange foncé.388</t>
  </si>
  <si>
    <t>Rose violacé grisâtre</t>
  </si>
  <si>
    <t>Fuchsia lég. rouge foncé.056 délavé.827</t>
  </si>
  <si>
    <t>Rouge violacé grisâtre</t>
  </si>
  <si>
    <t>Mi-rouge mi-fuchsia foncé.589 délavé.582</t>
  </si>
  <si>
    <t>Orange rougeâtre grisâtre</t>
  </si>
  <si>
    <t>Rouge lég. orange foncé.418 délavé.402</t>
  </si>
  <si>
    <t>Rose violacé profond</t>
  </si>
  <si>
    <t>Fuchsia lég. rouge foncé.098 délavé.367</t>
  </si>
  <si>
    <t>PaleVioletRouge 4</t>
  </si>
  <si>
    <t>Mi-rouge mi-fuchsia foncé.667 délavé.398</t>
  </si>
  <si>
    <t>Brun rougeâtre clair</t>
  </si>
  <si>
    <t>Rouge lég. orange foncé.440 délavé.569</t>
  </si>
  <si>
    <t>Marron 2</t>
  </si>
  <si>
    <t>Fuchsia lég. rouge foncé.110 délavé.070</t>
  </si>
  <si>
    <t>VioletRouge 4</t>
  </si>
  <si>
    <t>Mi-rouge mi-fuchsia foncé.717 délavé.118</t>
  </si>
  <si>
    <t>Gris rougeâtre</t>
  </si>
  <si>
    <t>Rouge lég. orange foncé.497 délavé.874</t>
  </si>
  <si>
    <t>HotRose 3</t>
  </si>
  <si>
    <t>Fuchsia lég. rouge foncé.260 délavé.330</t>
  </si>
  <si>
    <t>Profond Rose 4</t>
  </si>
  <si>
    <t>Mi-rouge mi-fuchsia foncé.731 délavé.022</t>
  </si>
  <si>
    <t>MistyRose4</t>
  </si>
  <si>
    <t>Rouge lég. orange foncé.528 délavé.871</t>
  </si>
  <si>
    <t>Rose balais (minéraux)</t>
  </si>
  <si>
    <t>Fuchsia lég. rouge foncé.292 délavé.416</t>
  </si>
  <si>
    <t>Rouge violacé foncé</t>
  </si>
  <si>
    <t>Mi-rouge mi-fuchsia foncé.826 délavé.371</t>
  </si>
  <si>
    <t>Rouge tomette</t>
  </si>
  <si>
    <t>Rouge lég. orange foncé.532 délavé.154</t>
  </si>
  <si>
    <t xml:space="preserve">VioletRouge </t>
  </si>
  <si>
    <t>Fuchsia lég. rouge foncé.347 délavé.046</t>
  </si>
  <si>
    <t>Rouge très foncé</t>
  </si>
  <si>
    <t>Mi-rouge mi-fuchsia foncé.939 délavé.287</t>
  </si>
  <si>
    <t>Ambre rouge</t>
  </si>
  <si>
    <t>Rouge lég. orange foncé.569 délavé.020</t>
  </si>
  <si>
    <t>Rouge magenta ou rouge primaire</t>
  </si>
  <si>
    <t>Fuchsia lég. rouge foncé.413 délavé.026</t>
  </si>
  <si>
    <t>Noir rougeâtre</t>
  </si>
  <si>
    <t>Mi-rouge mi-fuchsia foncé.963 délavé.807</t>
  </si>
  <si>
    <t>Aquilain (chevaux)</t>
  </si>
  <si>
    <t>Rouge lég. orange foncé.570 délavé.012</t>
  </si>
  <si>
    <t>LavenderBlush4</t>
  </si>
  <si>
    <t>Fuchsia lég. rouge foncé.499 délavé.937</t>
  </si>
  <si>
    <t>Mi-rouge mi-orange</t>
  </si>
  <si>
    <t>Rouge lég. orange foncé.612 délavé.142</t>
  </si>
  <si>
    <t>HotRose 4</t>
  </si>
  <si>
    <t>Fuchsia lég. rouge foncé.689 délavé.286</t>
  </si>
  <si>
    <t>SombreOrange</t>
  </si>
  <si>
    <t>Orange rougeâtre foncé</t>
  </si>
  <si>
    <t>Rouge lég. orange foncé.616 délavé.174</t>
  </si>
  <si>
    <t>Prune</t>
  </si>
  <si>
    <t>Fuchsia lég. rouge foncé.766 délavé.061</t>
  </si>
  <si>
    <t>Gris rosé</t>
  </si>
  <si>
    <t>Mi-rouge mi-orange clair.001 délavé.918</t>
  </si>
  <si>
    <t>Feuille-morte</t>
  </si>
  <si>
    <t>Rouge lég. orange foncé.647 délavé.144</t>
  </si>
  <si>
    <t>Rouge violacé profond</t>
  </si>
  <si>
    <t>Fuchsia lég. rouge foncé.796 délavé.092</t>
  </si>
  <si>
    <t>Orange brillant</t>
  </si>
  <si>
    <t>Mi-rouge mi-orange clair.035 délavé.036</t>
  </si>
  <si>
    <t>Auburn (cheveux)</t>
  </si>
  <si>
    <t>Rouge lég. orange foncé.650 délavé.021</t>
  </si>
  <si>
    <t>Étain oxydé</t>
  </si>
  <si>
    <t>Gris</t>
  </si>
  <si>
    <t>Saumon</t>
  </si>
  <si>
    <t>Mi-rouge mi-orange clair.035 délavé.124</t>
  </si>
  <si>
    <t>léger Saumon 4</t>
  </si>
  <si>
    <t>Rouge lég. orange foncé.676 délavé.354</t>
  </si>
  <si>
    <t>gris 73</t>
  </si>
  <si>
    <t>Gris clair.011</t>
  </si>
  <si>
    <t>Carnation (héraldique)</t>
  </si>
  <si>
    <t>Mi-rouge mi-orange clair.413 délavé.030</t>
  </si>
  <si>
    <t>Saumon 4</t>
  </si>
  <si>
    <t>Rouge lég. orange foncé.691 délavé.278</t>
  </si>
  <si>
    <t>gris 74</t>
  </si>
  <si>
    <t>Gris clair.035</t>
  </si>
  <si>
    <t>Blanc rosé</t>
  </si>
  <si>
    <t>Mi-rouge mi-orange clair.585 délavé.835</t>
  </si>
  <si>
    <t>Corail 4</t>
  </si>
  <si>
    <t>Rouge lég. orange foncé.704 délavé.201</t>
  </si>
  <si>
    <t xml:space="preserve">gris </t>
  </si>
  <si>
    <t>Gris clair.047</t>
  </si>
  <si>
    <t>Coquille d'œuf</t>
  </si>
  <si>
    <t>Mi-rouge mi-orange clair.734 délavé.130</t>
  </si>
  <si>
    <t>Senois (héraldique)</t>
  </si>
  <si>
    <t>Rouge lég. orange foncé.707 délavé.126</t>
  </si>
  <si>
    <t>gris 75</t>
  </si>
  <si>
    <t>Gris clair.059</t>
  </si>
  <si>
    <t>Rose jaunâtre grisâtre</t>
  </si>
  <si>
    <t>Mi-rouge mi-orange foncé.046 délavé.786</t>
  </si>
  <si>
    <t>Tomate 4</t>
  </si>
  <si>
    <t>Rouge lég. orange foncé.713 délavé.141</t>
  </si>
  <si>
    <t>gris , Silver</t>
  </si>
  <si>
    <t>Gris clair.071</t>
  </si>
  <si>
    <t>Orange vif</t>
  </si>
  <si>
    <t>Mi-rouge mi-orange foncé.101</t>
  </si>
  <si>
    <t>Sienne 4</t>
  </si>
  <si>
    <t>gris 76</t>
  </si>
  <si>
    <t>Gris clair.096</t>
  </si>
  <si>
    <t>Tan</t>
  </si>
  <si>
    <t>Mi-rouge mi-orange foncé.117 délavé.382</t>
  </si>
  <si>
    <t>Acajou</t>
  </si>
  <si>
    <t>Rouge lég. orange foncé.733 délavé.095</t>
  </si>
  <si>
    <t>gris 77</t>
  </si>
  <si>
    <t>Gris clair.121</t>
  </si>
  <si>
    <t>Orange franc</t>
  </si>
  <si>
    <t>Mi-rouge mi-orange foncé.122 délavé.063</t>
  </si>
  <si>
    <t>Brun rougeâtre franc</t>
  </si>
  <si>
    <t>Rouge lég. orange foncé.737 délavé.067</t>
  </si>
  <si>
    <t>gris 78</t>
  </si>
  <si>
    <t>Gris clair.158</t>
  </si>
  <si>
    <t>SombreOrange2</t>
  </si>
  <si>
    <t>Mi-rouge mi-orange foncé.142</t>
  </si>
  <si>
    <t>Brique</t>
  </si>
  <si>
    <t>Rouge lég. orange foncé.750 délavé.090</t>
  </si>
  <si>
    <t>gris 79</t>
  </si>
  <si>
    <t>Gris clair.184</t>
  </si>
  <si>
    <t>Orange</t>
  </si>
  <si>
    <t>Mi-rouge mi-orange foncé.144 délavé.012</t>
  </si>
  <si>
    <t>Brun rougeâtre moyen</t>
  </si>
  <si>
    <t>Rouge lég. orange foncé.756 délavé.376</t>
  </si>
  <si>
    <t>Pinchard (chevaux vieilli)</t>
  </si>
  <si>
    <t>Gris clair.223</t>
  </si>
  <si>
    <t>Feldspath</t>
  </si>
  <si>
    <t>Mi-rouge mi-orange foncé.170 délavé.445</t>
  </si>
  <si>
    <t>Caramel</t>
  </si>
  <si>
    <t>Rouge lég. orange foncé.784</t>
  </si>
  <si>
    <t xml:space="preserve">Very léger gris </t>
  </si>
  <si>
    <t>Gris clair.236</t>
  </si>
  <si>
    <t>Abricot</t>
  </si>
  <si>
    <t>Mi-rouge mi-orange foncé.173 délavé.075</t>
  </si>
  <si>
    <t>Brun rougeâtre grisâtre</t>
  </si>
  <si>
    <t>Rouge lég. orange foncé.792 délavé.638</t>
  </si>
  <si>
    <t>Gris perle</t>
  </si>
  <si>
    <t>Gris clair.250</t>
  </si>
  <si>
    <t>Orange moyen</t>
  </si>
  <si>
    <t>Mi-rouge mi-orange foncé.197 délavé.255</t>
  </si>
  <si>
    <t>Gris brunâtre</t>
  </si>
  <si>
    <t>Rouge lég. orange foncé.809 délavé.857</t>
  </si>
  <si>
    <t>gris 81</t>
  </si>
  <si>
    <t>Gris clair.263</t>
  </si>
  <si>
    <t>Citrouille</t>
  </si>
  <si>
    <t>Mi-rouge mi-orange foncé.249 délavé.019</t>
  </si>
  <si>
    <t>Colorado (cigare)</t>
  </si>
  <si>
    <t>Rouge lég. orange foncé.823 délavé.093</t>
  </si>
  <si>
    <t>gris 82</t>
  </si>
  <si>
    <t>Gris clair.290</t>
  </si>
  <si>
    <t>chocolate</t>
  </si>
  <si>
    <t>Mi-rouge mi-orange foncé.335 délavé.040</t>
  </si>
  <si>
    <t>Brun rougeâtre foncé grisâtre</t>
  </si>
  <si>
    <t>Rouge lég. orange foncé.912 délavé.654</t>
  </si>
  <si>
    <t xml:space="preserve">léger gris </t>
  </si>
  <si>
    <t>Gris clair.317</t>
  </si>
  <si>
    <t>Mi-rouge mi-orange foncé.348 délavé.103</t>
  </si>
  <si>
    <t>Vert primaire</t>
  </si>
  <si>
    <t>Vert</t>
  </si>
  <si>
    <t>gris 83</t>
  </si>
  <si>
    <t>Gris clair.331</t>
  </si>
  <si>
    <t>chocolate3</t>
  </si>
  <si>
    <t>Mi-rouge mi-orange foncé.369 délavé.040</t>
  </si>
  <si>
    <t>Vert jade</t>
  </si>
  <si>
    <t>Vert clair.069 délavé.389</t>
  </si>
  <si>
    <t>gris 84</t>
  </si>
  <si>
    <t>Gris clair.359</t>
  </si>
  <si>
    <t>SombreOrange3</t>
  </si>
  <si>
    <t>Mi-rouge mi-orange foncé.382</t>
  </si>
  <si>
    <t>Palevert2</t>
  </si>
  <si>
    <t>Vert clair.146 délavé.331</t>
  </si>
  <si>
    <t>gris 85</t>
  </si>
  <si>
    <t>Gris clair.401</t>
  </si>
  <si>
    <t>Orange profond</t>
  </si>
  <si>
    <t>Mi-rouge mi-orange foncé.468 délavé.031</t>
  </si>
  <si>
    <t>honeydew3</t>
  </si>
  <si>
    <t>Vert clair.160 délavé.909</t>
  </si>
  <si>
    <t>gris 86</t>
  </si>
  <si>
    <t>Gris clair.429</t>
  </si>
  <si>
    <t>copper</t>
  </si>
  <si>
    <t>Mi-rouge mi-orange foncé.477 délavé.133</t>
  </si>
  <si>
    <t>Palevert</t>
  </si>
  <si>
    <t>Vert clair.288 délavé.097</t>
  </si>
  <si>
    <t>gainsboro</t>
  </si>
  <si>
    <t>Gris clair.444</t>
  </si>
  <si>
    <t>Brun rougeâtre clair grisâtre</t>
  </si>
  <si>
    <t>Mi-rouge mi-orange foncé.504 délavé.718</t>
  </si>
  <si>
    <t>Sombre marin vert2</t>
  </si>
  <si>
    <t>Vert clair.324 délavé.419</t>
  </si>
  <si>
    <t>gris 86/87</t>
  </si>
  <si>
    <t>Gris clair.458</t>
  </si>
  <si>
    <t>Orange brunâtre</t>
  </si>
  <si>
    <t>Mi-rouge mi-orange foncé.526 délavé.175</t>
  </si>
  <si>
    <t>Palevert1</t>
  </si>
  <si>
    <t>Vert clair.332</t>
  </si>
  <si>
    <t>gris 87</t>
  </si>
  <si>
    <t>Gris clair.473</t>
  </si>
  <si>
    <t>Cuivre</t>
  </si>
  <si>
    <t>Mi-rouge mi-orange foncé.540</t>
  </si>
  <si>
    <t>Sombre marin vert1</t>
  </si>
  <si>
    <t>Vert clair.542</t>
  </si>
  <si>
    <t>gris 88</t>
  </si>
  <si>
    <t>Gris clair.502</t>
  </si>
  <si>
    <t>Baillet (chevaux vieilli)</t>
  </si>
  <si>
    <t>Mi-rouge mi-orange foncé.540 délavé.120</t>
  </si>
  <si>
    <t>honeydew2</t>
  </si>
  <si>
    <t>Vert clair.610 délavé.725</t>
  </si>
  <si>
    <t>gris 89</t>
  </si>
  <si>
    <t>Gris clair.547</t>
  </si>
  <si>
    <t>Alezan (chevaux)</t>
  </si>
  <si>
    <t>Mi-rouge mi-orange foncé.584 délavé.097</t>
  </si>
  <si>
    <t>honeydew</t>
  </si>
  <si>
    <t>Vert clair.875</t>
  </si>
  <si>
    <t>gris 90</t>
  </si>
  <si>
    <t>Gris clair.577</t>
  </si>
  <si>
    <t>Sombre Tan</t>
  </si>
  <si>
    <t>Mi-rouge mi-orange foncé.600 délavé.410</t>
  </si>
  <si>
    <t>Sombre marin vert3</t>
  </si>
  <si>
    <t>Vert foncé.045 délavé.705</t>
  </si>
  <si>
    <t>gris 91</t>
  </si>
  <si>
    <t>Gris clair.623</t>
  </si>
  <si>
    <t>Tanné (héraldique)</t>
  </si>
  <si>
    <t>Mi-rouge mi-orange foncé.604 délavé.003</t>
  </si>
  <si>
    <t>Free Speech vert</t>
  </si>
  <si>
    <t>Vert foncé.049 délavé.005</t>
  </si>
  <si>
    <t>gris 92</t>
  </si>
  <si>
    <t>Gris clair.670</t>
  </si>
  <si>
    <t>Tabac</t>
  </si>
  <si>
    <t>Mi-rouge mi-orange foncé.631 délavé.073</t>
  </si>
  <si>
    <t>Vert perroquet</t>
  </si>
  <si>
    <t>Vert foncé.065 délavé.095</t>
  </si>
  <si>
    <t>Étain pur</t>
  </si>
  <si>
    <t>Gris clair.701</t>
  </si>
  <si>
    <t>Rouille</t>
  </si>
  <si>
    <t>Mi-rouge mi-orange foncé.669 délavé.053</t>
  </si>
  <si>
    <t>Vert jaunâtre brillant</t>
  </si>
  <si>
    <t>Vert foncé.129 délavé.488</t>
  </si>
  <si>
    <t>gris 93</t>
  </si>
  <si>
    <t>Gris clair.717</t>
  </si>
  <si>
    <t>Noisette</t>
  </si>
  <si>
    <t>Mi-rouge mi-orange foncé.669 délavé.134</t>
  </si>
  <si>
    <t>Vert jaunâtre clair</t>
  </si>
  <si>
    <t>Vert foncé.137 délavé.686</t>
  </si>
  <si>
    <t>Argile kaolin</t>
  </si>
  <si>
    <t>Gris clair.733</t>
  </si>
  <si>
    <t>Terre de Sienne</t>
  </si>
  <si>
    <t>Mi-rouge mi-orange foncé.685 délavé.229</t>
  </si>
  <si>
    <t>vert2</t>
  </si>
  <si>
    <t>Vert foncé.142</t>
  </si>
  <si>
    <t>gris 94</t>
  </si>
  <si>
    <t>Gris clair.749</t>
  </si>
  <si>
    <t>Sombre Wood</t>
  </si>
  <si>
    <t>Mi-rouge mi-orange foncé.700 délavé.382</t>
  </si>
  <si>
    <t>Palevert3</t>
  </si>
  <si>
    <t>Vert foncé.173 délavé.505</t>
  </si>
  <si>
    <t>gris 95</t>
  </si>
  <si>
    <t>Gris clair.781</t>
  </si>
  <si>
    <t>Claro (cigare)</t>
  </si>
  <si>
    <t>Mi-rouge mi-orange foncé.715 délavé.323</t>
  </si>
  <si>
    <t>Pale vert</t>
  </si>
  <si>
    <t>Vert foncé.205 délavé.712</t>
  </si>
  <si>
    <t>Fumée blanche</t>
  </si>
  <si>
    <t>Gris clair.831</t>
  </si>
  <si>
    <t xml:space="preserve">SaddleBrun </t>
  </si>
  <si>
    <t>Mi-rouge mi-orange foncé.727 délavé.048</t>
  </si>
  <si>
    <t>Vert de gris</t>
  </si>
  <si>
    <t>Vert foncé.306 délavé.890</t>
  </si>
  <si>
    <t>gris 97</t>
  </si>
  <si>
    <t>Gris clair.864</t>
  </si>
  <si>
    <t>SombreOrange4</t>
  </si>
  <si>
    <t>Mi-rouge mi-orange foncé.734</t>
  </si>
  <si>
    <t>Limevert</t>
  </si>
  <si>
    <t>Vert foncé.348 délavé.103</t>
  </si>
  <si>
    <t>gris 98</t>
  </si>
  <si>
    <t>Gris clair.914</t>
  </si>
  <si>
    <t>Brun franc</t>
  </si>
  <si>
    <t>Mi-rouge mi-orange foncé.765 délavé.096</t>
  </si>
  <si>
    <t>vert3</t>
  </si>
  <si>
    <t>Vert foncé.382</t>
  </si>
  <si>
    <t>gris 99</t>
  </si>
  <si>
    <t>Gris clair.948</t>
  </si>
  <si>
    <t>Brun moyen</t>
  </si>
  <si>
    <t>Mi-rouge mi-orange foncé.794 délavé.391</t>
  </si>
  <si>
    <t>Vert pomme</t>
  </si>
  <si>
    <t>Vert foncé.390 délavé.060</t>
  </si>
  <si>
    <t>Albâtre</t>
  </si>
  <si>
    <t>Gris clair.983</t>
  </si>
  <si>
    <t>Brun grisâtre</t>
  </si>
  <si>
    <t>Mi-rouge mi-orange foncé.804 délavé.674</t>
  </si>
  <si>
    <t>honeydew4</t>
  </si>
  <si>
    <t>Vert foncé.499 délavé.937</t>
  </si>
  <si>
    <t>gris 72</t>
  </si>
  <si>
    <t>Gris foncé.024</t>
  </si>
  <si>
    <t>Semi-Sweet Chocolate</t>
  </si>
  <si>
    <t>Mi-rouge mi-orange foncé.827 délavé.234</t>
  </si>
  <si>
    <t>Vert jaunâtre moyen</t>
  </si>
  <si>
    <t>Vert foncé.563 délavé.647</t>
  </si>
  <si>
    <t>gris 71</t>
  </si>
  <si>
    <t>Gris foncé.058</t>
  </si>
  <si>
    <t xml:space="preserve">Very Sombre Brun </t>
  </si>
  <si>
    <t>Mi-rouge mi-orange foncé.853 délavé.474</t>
  </si>
  <si>
    <t>Sombre marin vert4</t>
  </si>
  <si>
    <t>Vert foncé.586 délavé.712</t>
  </si>
  <si>
    <t>gris 70</t>
  </si>
  <si>
    <t>Gris foncé.081</t>
  </si>
  <si>
    <t>Chocolat</t>
  </si>
  <si>
    <t>Mi-rouge mi-orange foncé.876 délavé.269</t>
  </si>
  <si>
    <t>Vert jaunâtre franc</t>
  </si>
  <si>
    <t>Vert foncé.635 délavé.332</t>
  </si>
  <si>
    <t>gris 69</t>
  </si>
  <si>
    <t>Gris foncé.114</t>
  </si>
  <si>
    <t>baker's chocolate</t>
  </si>
  <si>
    <t>Mi-rouge mi-orange foncé.879 délavé.145</t>
  </si>
  <si>
    <t>Palevert4</t>
  </si>
  <si>
    <t>Vert foncé.641 délavé.517</t>
  </si>
  <si>
    <t>Gris acier</t>
  </si>
  <si>
    <t>Gris foncé.125</t>
  </si>
  <si>
    <t>Brun profond</t>
  </si>
  <si>
    <t>Mi-rouge mi-orange foncé.885 délavé.174</t>
  </si>
  <si>
    <t>Sinople (héraldique)</t>
  </si>
  <si>
    <t>Vert foncé.688 délavé.045</t>
  </si>
  <si>
    <t>gris 68</t>
  </si>
  <si>
    <t>Gris foncé.146</t>
  </si>
  <si>
    <t>Marron</t>
  </si>
  <si>
    <t>Mi-rouge mi-orange foncé.898</t>
  </si>
  <si>
    <t>Forest vert, Khaki, Moyen Aquamarine</t>
  </si>
  <si>
    <t>Vert foncé.704 délavé.118</t>
  </si>
  <si>
    <t>gris 67</t>
  </si>
  <si>
    <t>Gris foncé.167</t>
  </si>
  <si>
    <t>Brun sombre grisâtre</t>
  </si>
  <si>
    <t>Mi-rouge mi-orange foncé.923 délavé.685</t>
  </si>
  <si>
    <t>Forestvert</t>
  </si>
  <si>
    <t>Vert foncé.717 délavé.118</t>
  </si>
  <si>
    <t>gris 66</t>
  </si>
  <si>
    <t>Gris foncé.199</t>
  </si>
  <si>
    <t>Brun foncé</t>
  </si>
  <si>
    <t>Mi-rouge mi-orange foncé.933 délavé.281</t>
  </si>
  <si>
    <t>vert4</t>
  </si>
  <si>
    <t>Vert foncé.734</t>
  </si>
  <si>
    <t>gris 65</t>
  </si>
  <si>
    <t>Gris foncé.219</t>
  </si>
  <si>
    <t>Brou de noix</t>
  </si>
  <si>
    <t>Mi-rouge mi-orange foncé.947 délavé.043</t>
  </si>
  <si>
    <t>vert</t>
  </si>
  <si>
    <t>Vert foncé.777</t>
  </si>
  <si>
    <t>gris 64</t>
  </si>
  <si>
    <t>Gris foncé.250</t>
  </si>
  <si>
    <t>Noir brunâtre</t>
  </si>
  <si>
    <t>Mi-rouge mi-orange foncé.966 délavé.702</t>
  </si>
  <si>
    <t>Moyen marin vert</t>
  </si>
  <si>
    <t>Vert foncé.777 délavé.514</t>
  </si>
  <si>
    <t>gris 63</t>
  </si>
  <si>
    <t>Gris foncé.269</t>
  </si>
  <si>
    <t>Cachou</t>
  </si>
  <si>
    <t>Mi-rouge mi-orange foncé.967 délavé.215</t>
  </si>
  <si>
    <t>Vert de vessie</t>
  </si>
  <si>
    <t>Vert foncé.800 délavé.048</t>
  </si>
  <si>
    <t>Gris souris</t>
  </si>
  <si>
    <t>Gris foncé.298</t>
  </si>
  <si>
    <t>chartreuse</t>
  </si>
  <si>
    <t>Mi-vert mi-chartreuse</t>
  </si>
  <si>
    <t>Vert bouteille</t>
  </si>
  <si>
    <t>Vert foncé.847 délavé.034</t>
  </si>
  <si>
    <t>gris 61</t>
  </si>
  <si>
    <t>Gris foncé.317</t>
  </si>
  <si>
    <t>Lawnvert</t>
  </si>
  <si>
    <t>Mi-vert mi-chartreuse foncé.026</t>
  </si>
  <si>
    <t>Sombre vert</t>
  </si>
  <si>
    <t>Vert foncé.867</t>
  </si>
  <si>
    <t>gris 60</t>
  </si>
  <si>
    <t>Gris foncé.345</t>
  </si>
  <si>
    <t>chartreuse2</t>
  </si>
  <si>
    <t>Mi-vert mi-chartreuse foncé.142</t>
  </si>
  <si>
    <t>Vert foncé.888 délavé.533</t>
  </si>
  <si>
    <t>gris 59</t>
  </si>
  <si>
    <t>Gris foncé.373</t>
  </si>
  <si>
    <t>Vert absinthe</t>
  </si>
  <si>
    <t>Mi-vert mi-chartreuse foncé.195 délavé.188</t>
  </si>
  <si>
    <t>Vert jaunâtre très clair</t>
  </si>
  <si>
    <t>Vert lég. chartreuse clair.226 délavé.547</t>
  </si>
  <si>
    <t>gris 58</t>
  </si>
  <si>
    <t>Gris foncé.391</t>
  </si>
  <si>
    <t>chartreuse3</t>
  </si>
  <si>
    <t>Mi-vert mi-chartreuse foncé.382</t>
  </si>
  <si>
    <t>Vert lichen</t>
  </si>
  <si>
    <t>Vert lég. chartreuse foncé.242 délavé.570</t>
  </si>
  <si>
    <t>gris 57</t>
  </si>
  <si>
    <t>Gris foncé.417</t>
  </si>
  <si>
    <t>chartreuse4</t>
  </si>
  <si>
    <t>Mi-vert mi-chartreuse foncé.734</t>
  </si>
  <si>
    <t>Vert prairie</t>
  </si>
  <si>
    <t>Vert lég. chartreuse foncé.282 délavé.128</t>
  </si>
  <si>
    <t>gris 56</t>
  </si>
  <si>
    <t>Gris foncé.434</t>
  </si>
  <si>
    <t>Vert jaune profond</t>
  </si>
  <si>
    <t>Mi-vert mi-chartreuse foncé.805 délavé.238</t>
  </si>
  <si>
    <t>Vert amande</t>
  </si>
  <si>
    <t>Vert lég. chartreuse foncé.284 délavé.436</t>
  </si>
  <si>
    <t>gris 55</t>
  </si>
  <si>
    <t>Gris foncé.459</t>
  </si>
  <si>
    <t>Vert printemps</t>
  </si>
  <si>
    <t>Mi-vert mi-émeraude</t>
  </si>
  <si>
    <t>Vert mousse</t>
  </si>
  <si>
    <t>Vert lég. chartreuse foncé.537 délavé.463</t>
  </si>
  <si>
    <t>gris 54</t>
  </si>
  <si>
    <t>Gris foncé.475</t>
  </si>
  <si>
    <t>Vert menthe à l'eau</t>
  </si>
  <si>
    <t>Mi-vert mi-émeraude clair.042 délavé.107</t>
  </si>
  <si>
    <t>Vert gazon ou herbe</t>
  </si>
  <si>
    <t>Vert lég. chartreuse foncé.636 délavé.096</t>
  </si>
  <si>
    <t>Gris foncé.492</t>
  </si>
  <si>
    <t>marin vert1</t>
  </si>
  <si>
    <t>Mi-vert mi-émeraude clair.093</t>
  </si>
  <si>
    <t>Vert de Hooker</t>
  </si>
  <si>
    <t>Vert lég. chartreuse foncé.916 délavé.055</t>
  </si>
  <si>
    <t>gris 53</t>
  </si>
  <si>
    <t>Gris foncé.499</t>
  </si>
  <si>
    <t>Mi-vert mi-émeraude foncé.009</t>
  </si>
  <si>
    <t>Vert olive foncé</t>
  </si>
  <si>
    <t>Vert lég. chartreuse foncé.931 délavé.584</t>
  </si>
  <si>
    <t>gris 52</t>
  </si>
  <si>
    <t>Gris foncé.515</t>
  </si>
  <si>
    <t>Gris verdâtre clair</t>
  </si>
  <si>
    <t>Mi-vert mi-émeraude foncé.022 délavé.929</t>
  </si>
  <si>
    <t>Vert d'eau</t>
  </si>
  <si>
    <t>Vert lég. émeraude clair.334 délavé.328</t>
  </si>
  <si>
    <t>Fer (héraldique)</t>
  </si>
  <si>
    <t>Gris foncé.523</t>
  </si>
  <si>
    <t>marin vert2</t>
  </si>
  <si>
    <t>Mi-vert mi-émeraude foncé.062 délavé.170</t>
  </si>
  <si>
    <t>Vert émeraude ou Smaragdin</t>
  </si>
  <si>
    <t>Vert lég. émeraude foncé.313 délavé.001</t>
  </si>
  <si>
    <t>gris 51</t>
  </si>
  <si>
    <t>Gris foncé.538</t>
  </si>
  <si>
    <t>Aquamarine</t>
  </si>
  <si>
    <t>Mi-vert mi-émeraude foncé.117 délavé.382</t>
  </si>
  <si>
    <t>Vert menthe</t>
  </si>
  <si>
    <t>Vert lég. émeraude foncé.504 délavé.033</t>
  </si>
  <si>
    <t>Gris fer</t>
  </si>
  <si>
    <t>Gris foncé.560</t>
  </si>
  <si>
    <t>Printempsvert2</t>
  </si>
  <si>
    <t>Mi-vert mi-émeraude foncé.142</t>
  </si>
  <si>
    <t>Vert sauge</t>
  </si>
  <si>
    <t>Vert lég. émeraude foncé.510 délavé.589</t>
  </si>
  <si>
    <t>gris 49</t>
  </si>
  <si>
    <t>Gris foncé.575</t>
  </si>
  <si>
    <t>marin vert3</t>
  </si>
  <si>
    <t>Mi-vert mi-émeraude foncé.323 délavé.174</t>
  </si>
  <si>
    <t>Vert jaunâtre vif</t>
  </si>
  <si>
    <t>Vert lég. émeraude foncé.588 délavé.103</t>
  </si>
  <si>
    <t>gris 48</t>
  </si>
  <si>
    <t>Gris foncé.596</t>
  </si>
  <si>
    <t>Printempsvert3</t>
  </si>
  <si>
    <t>Mi-vert mi-émeraude foncé.382</t>
  </si>
  <si>
    <t>Vert jaunâtre foncé</t>
  </si>
  <si>
    <t>Vert lég. émeraude foncé.846 délavé.485</t>
  </si>
  <si>
    <t>gris 47</t>
  </si>
  <si>
    <t>Gris foncé.610</t>
  </si>
  <si>
    <t>Mi-vert mi-émeraude foncé.493 délavé.187</t>
  </si>
  <si>
    <t>Vert impérial</t>
  </si>
  <si>
    <t>Vert lég. émeraude foncé.903</t>
  </si>
  <si>
    <t>Gris foncé.617</t>
  </si>
  <si>
    <t>Vert poireau ou prasin</t>
  </si>
  <si>
    <t>Mi-vert mi-émeraude foncé.534 délavé.325</t>
  </si>
  <si>
    <t>Vert de chrome ou anglais (pigment)</t>
  </si>
  <si>
    <t>Vert lég. émeraude foncé.948 délavé.358</t>
  </si>
  <si>
    <t>gris 46</t>
  </si>
  <si>
    <t>Gris foncé.631</t>
  </si>
  <si>
    <t>Vert malachite</t>
  </si>
  <si>
    <t>Mi-vert mi-émeraude foncé.625 délavé.076</t>
  </si>
  <si>
    <t>SombreOrchid1</t>
  </si>
  <si>
    <t>Violet clair.051</t>
  </si>
  <si>
    <t>gris 45</t>
  </si>
  <si>
    <t>Gris foncé.644</t>
  </si>
  <si>
    <t>marin vert, marin vert4</t>
  </si>
  <si>
    <t>Mi-vert mi-émeraude foncé.705 délavé.194</t>
  </si>
  <si>
    <t>SombreOrchid2</t>
  </si>
  <si>
    <t>Violet foncé.097 délavé.099</t>
  </si>
  <si>
    <t>gris 44</t>
  </si>
  <si>
    <t>Gris foncé.663</t>
  </si>
  <si>
    <t>Printempsvert4</t>
  </si>
  <si>
    <t>Mi-vert mi-émeraude foncé.734</t>
  </si>
  <si>
    <t>SombreViolet</t>
  </si>
  <si>
    <t>Violet foncé.341</t>
  </si>
  <si>
    <t>gris 43</t>
  </si>
  <si>
    <t>Gris foncé.675</t>
  </si>
  <si>
    <t>Vert mélèze</t>
  </si>
  <si>
    <t>Mi-vert mi-émeraude foncé.793 délavé.402</t>
  </si>
  <si>
    <t>Sombre Orchid</t>
  </si>
  <si>
    <t>Violet foncé.348 délavé.103</t>
  </si>
  <si>
    <t>gris 42</t>
  </si>
  <si>
    <t>Gris foncé.694</t>
  </si>
  <si>
    <t>Vert jaunâtre profond</t>
  </si>
  <si>
    <t>Mi-vert mi-émeraude foncé.872</t>
  </si>
  <si>
    <t>SombreOrchid3</t>
  </si>
  <si>
    <t xml:space="preserve">gris 41, Dimgris </t>
  </si>
  <si>
    <t>Gris foncé.706</t>
  </si>
  <si>
    <t>Vert épinard</t>
  </si>
  <si>
    <t>Mi-vert mi-émeraude foncé.891 délavé.161</t>
  </si>
  <si>
    <t>SombreOrchid</t>
  </si>
  <si>
    <t>Violet foncé.355 délavé.104</t>
  </si>
  <si>
    <t>gris 40</t>
  </si>
  <si>
    <t>Gris foncé.723</t>
  </si>
  <si>
    <t>Vert sapin</t>
  </si>
  <si>
    <t>Mi-vert mi-émeraude foncé.909 délavé.057</t>
  </si>
  <si>
    <t>Améthyste</t>
  </si>
  <si>
    <t>Violet foncé.527 délavé.329</t>
  </si>
  <si>
    <t>gris 39</t>
  </si>
  <si>
    <t>Gris foncé.739</t>
  </si>
  <si>
    <t>Vert jaunâtre très foncé</t>
  </si>
  <si>
    <t>Mi-vert mi-émeraude foncé.952 délavé.369</t>
  </si>
  <si>
    <t>SombreOrchid4</t>
  </si>
  <si>
    <t>Violet foncé.717 délavé.118</t>
  </si>
  <si>
    <t>gris 38</t>
  </si>
  <si>
    <t>Gris foncé.750</t>
  </si>
  <si>
    <t>Vert jaunâtre très profond</t>
  </si>
  <si>
    <t>Mi-vert mi-émeraude foncé.968</t>
  </si>
  <si>
    <t>Noir d'aniline</t>
  </si>
  <si>
    <t>Violet foncé.988 délavé.652</t>
  </si>
  <si>
    <t>Gris foncé.756</t>
  </si>
  <si>
    <t>Noir</t>
  </si>
  <si>
    <t xml:space="preserve">Pourpre </t>
  </si>
  <si>
    <t>Violet lég. bleu foncé.110 délavé.034</t>
  </si>
  <si>
    <t>gris 37</t>
  </si>
  <si>
    <t>Gris foncé.766</t>
  </si>
  <si>
    <t>SombRouge orérod1</t>
  </si>
  <si>
    <t>Orange clair.005</t>
  </si>
  <si>
    <t>Violet lég. bleu foncé.250 délavé.369</t>
  </si>
  <si>
    <t>gris 36</t>
  </si>
  <si>
    <t>Gris foncé.776</t>
  </si>
  <si>
    <t>Dorérod1</t>
  </si>
  <si>
    <t>Orange clair.019</t>
  </si>
  <si>
    <t>Violet lég. bleu foncé.373 délavé.006</t>
  </si>
  <si>
    <t>gris 35</t>
  </si>
  <si>
    <t>Gris foncé.791</t>
  </si>
  <si>
    <t>AntiqueBlanc 3</t>
  </si>
  <si>
    <t>Orange clair.061 délavé.814</t>
  </si>
  <si>
    <t>Pourpre 4</t>
  </si>
  <si>
    <t>Violet lég. bleu foncé.723 délavé.077</t>
  </si>
  <si>
    <t>gris 34</t>
  </si>
  <si>
    <t>Gris foncé.800</t>
  </si>
  <si>
    <t>Jaune orangé brillant</t>
  </si>
  <si>
    <t>Orange clair.082</t>
  </si>
  <si>
    <t>Bleu-violet profond</t>
  </si>
  <si>
    <t>Violet lég. bleu foncé.913 délavé.202</t>
  </si>
  <si>
    <t>Gris foncé</t>
  </si>
  <si>
    <t>Gris foncé.810</t>
  </si>
  <si>
    <t>Aurore</t>
  </si>
  <si>
    <t>Orange clair.122</t>
  </si>
  <si>
    <t>Bleu-violet foncé</t>
  </si>
  <si>
    <t>Violet lég. bleu foncé.930 délavé.454</t>
  </si>
  <si>
    <t>Gris foncé.814</t>
  </si>
  <si>
    <t>burlywood2</t>
  </si>
  <si>
    <t>Orange clair.150 délavé.333</t>
  </si>
  <si>
    <t>Glycine</t>
  </si>
  <si>
    <t>Violet lég. magenta clair.082 délavé.606</t>
  </si>
  <si>
    <t>gris 32</t>
  </si>
  <si>
    <t>Gris foncé.823</t>
  </si>
  <si>
    <t>Jaune orangé clair</t>
  </si>
  <si>
    <t>Orange clair.185 délavé.084</t>
  </si>
  <si>
    <t>Parme</t>
  </si>
  <si>
    <t>Violet lég. magenta clair.180 délavé.441</t>
  </si>
  <si>
    <t>gris 31</t>
  </si>
  <si>
    <t>Gris foncé.836</t>
  </si>
  <si>
    <t>New Tan</t>
  </si>
  <si>
    <t>Orange clair.186 délavé.406</t>
  </si>
  <si>
    <t>Violet très pâle</t>
  </si>
  <si>
    <t>Violet lég. magenta clair.328 délavé.806</t>
  </si>
  <si>
    <t>gris 30</t>
  </si>
  <si>
    <t>Gris foncé.844</t>
  </si>
  <si>
    <t>NavajoBlanc 2</t>
  </si>
  <si>
    <t>Orange clair.224 délavé.365</t>
  </si>
  <si>
    <t>Lilas</t>
  </si>
  <si>
    <t>Violet lég. magenta foncé.210 délavé.351</t>
  </si>
  <si>
    <t>burlywood1</t>
  </si>
  <si>
    <t>Orange clair.337</t>
  </si>
  <si>
    <t>Violet très profond</t>
  </si>
  <si>
    <t>Violet lég. magenta foncé.914 délavé.246</t>
  </si>
  <si>
    <t>FIN</t>
  </si>
  <si>
    <t>Tiers(s)Kg</t>
  </si>
  <si>
    <t>Trait(s)</t>
  </si>
  <si>
    <t>1/2 tasse</t>
  </si>
  <si>
    <t>Tasse(s)</t>
  </si>
  <si>
    <t>./2.once.liquide</t>
  </si>
  <si>
    <t>./2 Cup(s)</t>
  </si>
  <si>
    <t>./4 Cup(s)</t>
  </si>
  <si>
    <t>jigger(s)</t>
  </si>
  <si>
    <t>quarter(s) kg</t>
  </si>
  <si>
    <t>half/halves kg</t>
  </si>
  <si>
    <t>third(s) kg</t>
  </si>
  <si>
    <t>1/2 cup</t>
  </si>
  <si>
    <t>Cup(s)</t>
  </si>
  <si>
    <t>./2 fluid ounce</t>
  </si>
  <si>
    <t>(fluid cup)</t>
  </si>
  <si>
    <t>Cup(s).butter</t>
  </si>
  <si>
    <t>Cup(s).flour</t>
  </si>
  <si>
    <t>Cup(s).sugar</t>
  </si>
  <si>
    <t>Dash(es</t>
  </si>
  <si>
    <t>cuarto(s) kg</t>
  </si>
  <si>
    <t>medio(s) kg</t>
  </si>
  <si>
    <t>tercio(s) kg</t>
  </si>
  <si>
    <t>cuarto/L</t>
  </si>
  <si>
    <t>medio/L</t>
  </si>
  <si>
    <t>décimo/L</t>
  </si>
  <si>
    <t>tercio/L</t>
  </si>
  <si>
    <t>cucharada(s) (sopera)</t>
  </si>
  <si>
    <t>quinto/L</t>
  </si>
  <si>
    <t>Vaso(s)</t>
  </si>
  <si>
    <t>1/2 taza</t>
  </si>
  <si>
    <t>Taza(s)</t>
  </si>
  <si>
    <t>cucharadita(s)</t>
  </si>
  <si>
    <t>cucharilla(s) de té</t>
  </si>
  <si>
    <t>onza (oz)</t>
  </si>
  <si>
    <t>./2 onza líquida</t>
  </si>
  <si>
    <t>Taza.líquido</t>
  </si>
  <si>
    <t>./2 Taza(s)</t>
  </si>
  <si>
    <t>./4 Taza(s)</t>
  </si>
  <si>
    <t>Taza(s).mantequilla</t>
  </si>
  <si>
    <t>Taza(s).harina</t>
  </si>
  <si>
    <t>Taza(s).azúcar</t>
  </si>
  <si>
    <t>Gota(s)</t>
  </si>
  <si>
    <t>Kg</t>
  </si>
  <si>
    <t>Recette N° 4</t>
  </si>
  <si>
    <t>Recette N° 5</t>
  </si>
  <si>
    <t>FR ►</t>
  </si>
  <si>
    <t>EN ►</t>
  </si>
  <si>
    <t>ES ►</t>
  </si>
  <si>
    <t>TOTAL ►</t>
  </si>
  <si>
    <t>contrôle ▼</t>
  </si>
  <si>
    <t>⑥ Quantités ▼</t>
  </si>
  <si>
    <t>coût ❾</t>
  </si>
  <si>
    <t>Si vous masquez des colonnes cliquez sur F9 pour la mise à jour</t>
  </si>
  <si>
    <t>jet</t>
  </si>
  <si>
    <t>Auteur ►</t>
  </si>
  <si>
    <t>Familles de convives</t>
  </si>
  <si>
    <t>M</t>
  </si>
  <si>
    <t>P</t>
  </si>
  <si>
    <t>A +</t>
  </si>
  <si>
    <t>HARICOT DE MOUTON OU CASSOULET TOULOUSAIN</t>
  </si>
  <si>
    <t>HARICOT DE MOUTON</t>
  </si>
  <si>
    <t>Grosmann et Le franc la cuisine de collectivité BPI 2007</t>
  </si>
  <si>
    <t>Des coustelous</t>
  </si>
  <si>
    <t>Sel</t>
  </si>
  <si>
    <t>Poivre du moulin</t>
  </si>
  <si>
    <t>https://www.cassoulet.com/content/7-recette-officielle-du-vrai-cassoulet-de-castelnaudary</t>
  </si>
  <si>
    <t>Graisse de canard</t>
  </si>
  <si>
    <t>oignons</t>
  </si>
  <si>
    <t>carottes</t>
  </si>
  <si>
    <t>bouquet garni</t>
  </si>
  <si>
    <t>carcasse de volaille ou quelques os de porc</t>
  </si>
  <si>
    <t>poireau émincé</t>
  </si>
  <si>
    <t>clous de girofle</t>
  </si>
  <si>
    <t>branche de sarriette</t>
  </si>
  <si>
    <t>échalotes</t>
  </si>
  <si>
    <t>graisse d'oie</t>
  </si>
  <si>
    <t>bouillon de volaille</t>
  </si>
  <si>
    <t>noix muscade</t>
  </si>
  <si>
    <t>haricots secs de type lingot (du lauragais de préférence)</t>
  </si>
  <si>
    <t>saucisse pur porc dite « de Toulouse »</t>
  </si>
  <si>
    <t>oreille confite</t>
  </si>
  <si>
    <t>vieux lard</t>
  </si>
  <si>
    <t>Haricots Tarbais secs</t>
  </si>
  <si>
    <t>céleri branche</t>
  </si>
  <si>
    <t>Thym</t>
  </si>
  <si>
    <t>laurier</t>
  </si>
  <si>
    <t>haricots blancs secs (lingots de Castelnaudary de préférence)</t>
  </si>
  <si>
    <t>concentré de tomate (facultatif)</t>
  </si>
  <si>
    <t xml:space="preserve">chapelure </t>
  </si>
  <si>
    <t>persil</t>
  </si>
  <si>
    <t>os d’un cochon noir</t>
  </si>
  <si>
    <t xml:space="preserve">queue  d’un cochon noir </t>
  </si>
  <si>
    <t>poitrine tranches épaisses</t>
  </si>
  <si>
    <t>haricots</t>
  </si>
  <si>
    <t>jambon talon  cru de pays</t>
  </si>
  <si>
    <t> cuisses de canard ou oie confites, coupées en deux.</t>
  </si>
  <si>
    <t>1/ La veille : réhydratation des haricots</t>
  </si>
  <si>
    <t>4/ Assemblage et cuisson au four</t>
  </si>
  <si>
    <t>5/ Finition et service</t>
  </si>
  <si>
    <t>Faites tremper les haricots blancs dans de l’eau froide toute une nuit.</t>
  </si>
  <si>
    <t>Égouttez et rincez les haricots.</t>
  </si>
  <si>
    <t>2/ Garniture aromatique</t>
  </si>
  <si>
    <t>2/ Pré-cuisson des haricots /  Préparation des viandes</t>
  </si>
  <si>
    <t>Les mettre dans une grande marmite avec</t>
  </si>
  <si>
    <t>pied d’un cochon noir ou pieds de veau</t>
  </si>
  <si>
    <t>echine épaule ou travers de porc</t>
  </si>
  <si>
    <t xml:space="preserve">Poivre en grains </t>
  </si>
  <si>
    <t>Coulis de tomates ou tomates fraiches pelées et épépinées</t>
  </si>
  <si>
    <t>1 ►</t>
  </si>
  <si>
    <t>2 ►</t>
  </si>
  <si>
    <t>3 ►</t>
  </si>
  <si>
    <t>4 ►</t>
  </si>
  <si>
    <t>5 ►</t>
  </si>
  <si>
    <t>6 ►</t>
  </si>
  <si>
    <t>7 ►</t>
  </si>
  <si>
    <t>8 ►</t>
  </si>
  <si>
    <t>9 ►</t>
  </si>
  <si>
    <t>10 ►</t>
  </si>
  <si>
    <t>11 ►</t>
  </si>
  <si>
    <t>12 ►</t>
  </si>
  <si>
    <t>13 ►</t>
  </si>
  <si>
    <t>14 ►</t>
  </si>
  <si>
    <t>15 ►</t>
  </si>
  <si>
    <t>16 ►</t>
  </si>
  <si>
    <t>17 ►</t>
  </si>
  <si>
    <t>18 ►</t>
  </si>
  <si>
    <t>19 ►</t>
  </si>
  <si>
    <t>20 ►</t>
  </si>
  <si>
    <t>21 ►</t>
  </si>
  <si>
    <t>22 ►</t>
  </si>
  <si>
    <t>23 ►</t>
  </si>
  <si>
    <t>24 ►</t>
  </si>
  <si>
    <t>25 ►</t>
  </si>
  <si>
    <t>26 ►</t>
  </si>
  <si>
    <t>27 ►</t>
  </si>
  <si>
    <t>28 ►</t>
  </si>
  <si>
    <t>29 ►</t>
  </si>
  <si>
    <t>30 ►</t>
  </si>
  <si>
    <t>31 ►</t>
  </si>
  <si>
    <t>32 ►</t>
  </si>
  <si>
    <t>33 ►</t>
  </si>
  <si>
    <t>34 ►</t>
  </si>
  <si>
    <t>35 ►</t>
  </si>
  <si>
    <t>36 ►</t>
  </si>
  <si>
    <t>37 ►</t>
  </si>
  <si>
    <t>38 ►</t>
  </si>
  <si>
    <t>39 ►</t>
  </si>
  <si>
    <t>40 ►</t>
  </si>
  <si>
    <t>41 ►</t>
  </si>
  <si>
    <t>42 ►</t>
  </si>
  <si>
    <t>43 ►</t>
  </si>
  <si>
    <t>44 ►</t>
  </si>
  <si>
    <t>45 ►</t>
  </si>
  <si>
    <t>46 ►</t>
  </si>
  <si>
    <t>47 ►</t>
  </si>
  <si>
    <t>48 ►</t>
  </si>
  <si>
    <t>49 ►</t>
  </si>
  <si>
    <t>50 ►</t>
  </si>
  <si>
    <t>51 ►</t>
  </si>
  <si>
    <t>52 ►</t>
  </si>
  <si>
    <t>53 ►</t>
  </si>
  <si>
    <t>54 ►</t>
  </si>
  <si>
    <t>55 ►</t>
  </si>
  <si>
    <t>confit d'oie ou de canard</t>
  </si>
  <si>
    <t>morceaux de couenne de porc</t>
  </si>
  <si>
    <t>ail rose de Lautrec gousses</t>
  </si>
  <si>
    <t>▼ Quantité ?</t>
  </si>
  <si>
    <t>▼ Quoi ?</t>
  </si>
  <si>
    <t>▼ Unités</t>
  </si>
  <si>
    <t>🅐</t>
  </si>
  <si>
    <t>🅑</t>
  </si>
  <si>
    <t>🅒</t>
  </si>
  <si>
    <t>🅓</t>
  </si>
  <si>
    <t>🅔</t>
  </si>
  <si>
    <t>🅕</t>
  </si>
  <si>
    <t>Recette N° 6</t>
  </si>
  <si>
    <t>IA ChatGPT</t>
  </si>
  <si>
    <t>SI(ESTTEXTE(L31);"texte cellule "&amp;ADRESSE(LIGNE(L31);COLONNE(L31);4);SI(ESTTEXTE(M31);"texte cellule "&amp;ADRESSE(LIGNE(M31);COLONNE(M31);4);SI(ESTTEXTE(O31);"texte cellule "&amp;ADRESSE(LIGNE(O31);COLONNE(O31);4);SI(ESTTEXTE(P31);"texte cellule "&amp;ADRESSE(LIGNE(P31);COLONNE(P31);4);SI(ESTTEXTE(R31);"texte cellule "&amp;ADRESSE(LIGNE(R31);COLONNE(R31);4);SI(ESTTEXTE(S31);"texte cellule "&amp;ADRESSE(LIGNE(S31);COLONNE(S31);4);SI(ESTTEXTE(U31);"texte cellule "&amp;ADRESSE(LIGNE(U31);COLONNE(U31);4);SI(ESTTEXTE(V31);"texte cellule "&amp;ADRESSE(LIGNE(V31);COLONNE(V31);4);SI(ESTTEXTE(X31);"texte cellule "&amp;ADRESSE(LIGNE(X31);COLONNE(X31);4);SI(ESTTEXTE(Y31);"texte cellule "&amp;ADRESSE(LIGNE(Y31);COLONNE(Y31);4);SI(ESTTEXTE(AA31);"texte cellule "&amp;ADRESSE(LIGNE(AA31);COLONNE(AA31);4);SI(ESTTEXTE(AB31);"texte cellule "&amp;ADRESSE(LIGNE(AB31);COLONNE(AB31);4);SI(ESTNUM(N31);"nombre cellule "&amp;ADRESSE(LIGNE(N31);COLONNE(N31);4);SI(ESTNUM(Q31);"nombre cellule "&amp;ADRESSE(LIGNE(Q31);COLONNE(Q31);4);SI(ESTNUM(T31);"nombre cellule "&amp;ADRESSE(LIGNE(T31);COLONNE(T31);4);SI(ESTNUM(W31);"nombre cellule "&amp;ADRESSE(LIGNE(W31);COLONNE(W31);4);SI(ESTNUM(Z31);"nombre cellule "&amp;ADRESSE(LIGNE(Z31);COLONNE(Z31);4);SI(ESTNUM(AC31);"nombre cellule "&amp;ADRESSE(LIGNE(AC31);COLONNE(AC31);4);"OK"))))))))))))))))))</t>
  </si>
  <si>
    <t>En bref, la formule :</t>
  </si>
  <si>
    <r>
      <t>Parcourt</t>
    </r>
    <r>
      <rPr>
        <sz val="11"/>
        <color theme="1"/>
        <rFont val="Calibri"/>
        <family val="2"/>
        <scheme val="minor"/>
      </rPr>
      <t xml:space="preserve"> (dans l’ordre) L31,M31,O31,P31,R31,S31,U31,V31,X31,Y31,AA31,AB31.</t>
    </r>
  </si>
  <si>
    <r>
      <t xml:space="preserve">→ Au </t>
    </r>
    <r>
      <rPr>
        <b/>
        <sz val="11"/>
        <color theme="1"/>
        <rFont val="Calibri"/>
        <family val="2"/>
        <scheme val="minor"/>
      </rPr>
      <t>premier</t>
    </r>
    <r>
      <rPr>
        <sz val="11"/>
        <color theme="1"/>
        <rFont val="Calibri"/>
        <family val="2"/>
        <scheme val="minor"/>
      </rPr>
      <t xml:space="preserve"> qui contient du </t>
    </r>
    <r>
      <rPr>
        <b/>
        <sz val="11"/>
        <color theme="1"/>
        <rFont val="Calibri"/>
        <family val="2"/>
        <scheme val="minor"/>
      </rPr>
      <t>texte</t>
    </r>
    <r>
      <rPr>
        <sz val="11"/>
        <color theme="1"/>
        <rFont val="Calibri"/>
        <family val="2"/>
        <scheme val="minor"/>
      </rPr>
      <t xml:space="preserve">, elle renvoie </t>
    </r>
    <r>
      <rPr>
        <b/>
        <sz val="11"/>
        <color theme="1"/>
        <rFont val="Calibri"/>
        <family val="2"/>
        <scheme val="minor"/>
      </rPr>
      <t>"texte cellule &lt;réf&gt;"</t>
    </r>
    <r>
      <rPr>
        <sz val="11"/>
        <color theme="1"/>
        <rFont val="Calibri"/>
        <family val="2"/>
        <scheme val="minor"/>
      </rPr>
      <t xml:space="preserve"> (la référence est générée dynamiquement avec </t>
    </r>
    <r>
      <rPr>
        <sz val="10"/>
        <color theme="1"/>
        <rFont val="Arial Unicode MS"/>
      </rPr>
      <t>ADRESSE(LIGNE(...);COLONNE(...);4)</t>
    </r>
    <r>
      <rPr>
        <sz val="11"/>
        <color theme="1"/>
        <rFont val="Calibri"/>
        <family val="2"/>
        <scheme val="minor"/>
      </rPr>
      <t>).</t>
    </r>
  </si>
  <si>
    <r>
      <t>Sinon</t>
    </r>
    <r>
      <rPr>
        <sz val="11"/>
        <color theme="1"/>
        <rFont val="Calibri"/>
        <family val="2"/>
        <scheme val="minor"/>
      </rPr>
      <t>, elle teste N31,Q31,T31,W31,Z31,AC31.</t>
    </r>
  </si>
  <si>
    <r>
      <t xml:space="preserve">→ Au </t>
    </r>
    <r>
      <rPr>
        <b/>
        <sz val="11"/>
        <color theme="1"/>
        <rFont val="Calibri"/>
        <family val="2"/>
        <scheme val="minor"/>
      </rPr>
      <t>premier</t>
    </r>
    <r>
      <rPr>
        <sz val="11"/>
        <color theme="1"/>
        <rFont val="Calibri"/>
        <family val="2"/>
        <scheme val="minor"/>
      </rPr>
      <t xml:space="preserve"> qui contient un </t>
    </r>
    <r>
      <rPr>
        <b/>
        <sz val="11"/>
        <color theme="1"/>
        <rFont val="Calibri"/>
        <family val="2"/>
        <scheme val="minor"/>
      </rPr>
      <t>nombre</t>
    </r>
    <r>
      <rPr>
        <sz val="11"/>
        <color theme="1"/>
        <rFont val="Calibri"/>
        <family val="2"/>
        <scheme val="minor"/>
      </rPr>
      <t xml:space="preserve">, elle renvoie </t>
    </r>
    <r>
      <rPr>
        <b/>
        <sz val="11"/>
        <color theme="1"/>
        <rFont val="Calibri"/>
        <family val="2"/>
        <scheme val="minor"/>
      </rPr>
      <t>"nombre cellule &lt;réf&gt;"</t>
    </r>
    <r>
      <rPr>
        <sz val="11"/>
        <color theme="1"/>
        <rFont val="Calibri"/>
        <family val="2"/>
        <scheme val="minor"/>
      </rPr>
      <t xml:space="preserve"> (référence dynamique idem).</t>
    </r>
  </si>
  <si>
    <r>
      <t>Si rien</t>
    </r>
    <r>
      <rPr>
        <sz val="11"/>
        <color theme="1"/>
        <rFont val="Calibri"/>
        <family val="2"/>
        <scheme val="minor"/>
      </rPr>
      <t xml:space="preserve"> n’est trouvé → </t>
    </r>
    <r>
      <rPr>
        <b/>
        <sz val="11"/>
        <color theme="1"/>
        <rFont val="Calibri"/>
        <family val="2"/>
        <scheme val="minor"/>
      </rPr>
      <t>"OK"</t>
    </r>
    <r>
      <rPr>
        <sz val="11"/>
        <color theme="1"/>
        <rFont val="Calibri"/>
        <family val="2"/>
        <scheme val="minor"/>
      </rPr>
      <t>.</t>
    </r>
  </si>
  <si>
    <t>Priorité : texte &gt; nombre &gt; OK, et la référence affichée s’adapte automatiquement.</t>
  </si>
  <si>
    <t>Autres recherches sur le net cliquez sur les liens</t>
  </si>
  <si>
    <t>explication succincte et résumée de cette formule colonne BK</t>
  </si>
  <si>
    <t>./2 pinte(s)</t>
  </si>
  <si>
    <t>./2 pint(s)</t>
  </si>
  <si>
    <t>./2 pinta(s)</t>
  </si>
  <si>
    <t>pint (pt)</t>
  </si>
  <si>
    <t>pinta (pt)</t>
  </si>
  <si>
    <t>Pony(s)</t>
  </si>
  <si>
    <t>SIERREUR(LET(k;MAJUSCULE(SUPPRESPACE(N31));r;RECHERCHEX(k;MAJUSCULE(SUPPRESPACE($AD$88:$BK$88));$AD$91:$BK$91;RECHERCHEX(k;MAJUSCULE(SUPPRESPACE($AD$89:$BK$89));$AD$91:$BK$91;RECHERCHEX(k;MAJUSCULE(SUPPRESPACE($AD$90:$BK$90));$AD$91:$BK$91;0.001)));r*M31);0)</t>
  </si>
  <si>
    <t>explication succincte et résumée de cette formule colonnes C à H</t>
  </si>
  <si>
    <t>Voici l’idée en 4 points :</t>
  </si>
  <si>
    <t>1. Normalisation de la clé</t>
  </si>
  <si>
    <t>2. Recherche hiérarchique</t>
  </si>
  <si>
    <t>3. Calcul du résultat</t>
  </si>
  <si>
    <t>4. Gestion d’erreur globale</t>
  </si>
  <si>
    <r>
      <t>k = MAJUSCULE(SUPPRESPACE(N31)</t>
    </r>
    <r>
      <rPr>
        <sz val="11"/>
        <color theme="1"/>
        <rFont val="Calibri"/>
        <family val="2"/>
        <scheme val="minor"/>
      </rPr>
      <t xml:space="preserve"> : met N31 en </t>
    </r>
    <r>
      <rPr>
        <b/>
        <sz val="11"/>
        <color theme="1"/>
        <rFont val="Calibri"/>
        <family val="2"/>
        <scheme val="minor"/>
      </rPr>
      <t>majuscules</t>
    </r>
    <r>
      <rPr>
        <sz val="11"/>
        <color theme="1"/>
        <rFont val="Calibri"/>
        <family val="2"/>
        <scheme val="minor"/>
      </rPr>
      <t xml:space="preserve"> et </t>
    </r>
    <r>
      <rPr>
        <b/>
        <sz val="11"/>
        <color theme="1"/>
        <rFont val="Calibri"/>
        <family val="2"/>
        <scheme val="minor"/>
      </rPr>
      <t>supprime les espaces</t>
    </r>
    <r>
      <rPr>
        <sz val="11"/>
        <color theme="1"/>
        <rFont val="Calibri"/>
        <family val="2"/>
        <scheme val="minor"/>
      </rPr>
      <t xml:space="preserve"> → recherche insensible à la casse/espaces.</t>
    </r>
  </si>
  <si>
    <r>
      <t xml:space="preserve">On cherche </t>
    </r>
    <r>
      <rPr>
        <sz val="10"/>
        <color theme="1"/>
        <rFont val="Arial Unicode MS"/>
      </rPr>
      <t>k</t>
    </r>
    <r>
      <rPr>
        <sz val="11"/>
        <color theme="1"/>
        <rFont val="Calibri"/>
        <family val="2"/>
        <scheme val="minor"/>
      </rPr>
      <t xml:space="preserve"> successivement dans les en-têtes </t>
    </r>
    <r>
      <rPr>
        <b/>
        <sz val="11"/>
        <color theme="1"/>
        <rFont val="Calibri"/>
        <family val="2"/>
        <scheme val="minor"/>
      </rPr>
      <t>AD88:BK88</t>
    </r>
    <r>
      <rPr>
        <sz val="11"/>
        <color theme="1"/>
        <rFont val="Calibri"/>
        <family val="2"/>
        <scheme val="minor"/>
      </rPr>
      <t xml:space="preserve">, puis </t>
    </r>
    <r>
      <rPr>
        <b/>
        <sz val="11"/>
        <color theme="1"/>
        <rFont val="Calibri"/>
        <family val="2"/>
        <scheme val="minor"/>
      </rPr>
      <t>AD89:BK89</t>
    </r>
    <r>
      <rPr>
        <sz val="11"/>
        <color theme="1"/>
        <rFont val="Calibri"/>
        <family val="2"/>
        <scheme val="minor"/>
      </rPr>
      <t xml:space="preserve">, puis </t>
    </r>
    <r>
      <rPr>
        <b/>
        <sz val="11"/>
        <color theme="1"/>
        <rFont val="Calibri"/>
        <family val="2"/>
        <scheme val="minor"/>
      </rPr>
      <t>AD90:BK90</t>
    </r>
    <r>
      <rPr>
        <sz val="11"/>
        <color theme="1"/>
        <rFont val="Calibri"/>
        <family val="2"/>
        <scheme val="minor"/>
      </rPr>
      <t>.</t>
    </r>
  </si>
  <si>
    <r>
      <t xml:space="preserve">À chaque fois, si trouvé, on renvoie la </t>
    </r>
    <r>
      <rPr>
        <b/>
        <sz val="11"/>
        <color theme="1"/>
        <rFont val="Calibri"/>
        <family val="2"/>
        <scheme val="minor"/>
      </rPr>
      <t>valeur de la même colonne en AD91:BK91</t>
    </r>
    <r>
      <rPr>
        <sz val="11"/>
        <color theme="1"/>
        <rFont val="Calibri"/>
        <family val="2"/>
        <scheme val="minor"/>
      </rPr>
      <t>.</t>
    </r>
  </si>
  <si>
    <r>
      <t xml:space="preserve">Si aucune des 3 lignes ne contient </t>
    </r>
    <r>
      <rPr>
        <sz val="10"/>
        <color theme="1"/>
        <rFont val="Arial Unicode MS"/>
      </rPr>
      <t>k</t>
    </r>
    <r>
      <rPr>
        <sz val="11"/>
        <color theme="1"/>
        <rFont val="Calibri"/>
        <family val="2"/>
        <scheme val="minor"/>
      </rPr>
      <t xml:space="preserve">, on renvoie la valeur par défaut </t>
    </r>
    <r>
      <rPr>
        <b/>
        <sz val="11"/>
        <color theme="1"/>
        <rFont val="Calibri"/>
        <family val="2"/>
        <scheme val="minor"/>
      </rPr>
      <t>0,001</t>
    </r>
    <r>
      <rPr>
        <sz val="11"/>
        <color theme="1"/>
        <rFont val="Calibri"/>
        <family val="2"/>
        <scheme val="minor"/>
      </rPr>
      <t xml:space="preserve"> (voir note ci-dessous).</t>
    </r>
  </si>
  <si>
    <r>
      <t>r * M31</t>
    </r>
    <r>
      <rPr>
        <sz val="11"/>
        <color theme="1"/>
        <rFont val="Calibri"/>
        <family val="2"/>
        <scheme val="minor"/>
      </rPr>
      <t xml:space="preserve"> : on multiplie la valeur trouvée </t>
    </r>
    <r>
      <rPr>
        <sz val="10"/>
        <color theme="1"/>
        <rFont val="Arial Unicode MS"/>
      </rPr>
      <t>r</t>
    </r>
    <r>
      <rPr>
        <sz val="11"/>
        <color theme="1"/>
        <rFont val="Calibri"/>
        <family val="2"/>
        <scheme val="minor"/>
      </rPr>
      <t xml:space="preserve"> par M31.</t>
    </r>
  </si>
  <si>
    <r>
      <t>SIERREUR(...;0)</t>
    </r>
    <r>
      <rPr>
        <sz val="11"/>
        <color theme="1"/>
        <rFont val="Calibri"/>
        <family val="2"/>
        <scheme val="minor"/>
      </rPr>
      <t xml:space="preserve"> : si la formule plante (références, #N/A, etc.), on renvoie </t>
    </r>
    <r>
      <rPr>
        <b/>
        <sz val="11"/>
        <color theme="1"/>
        <rFont val="Calibri"/>
        <family val="2"/>
        <scheme val="minor"/>
      </rPr>
      <t>0</t>
    </r>
    <r>
      <rPr>
        <sz val="11"/>
        <color theme="1"/>
        <rFont val="Calibri"/>
        <family val="2"/>
        <scheme val="minor"/>
      </rPr>
      <t>.</t>
    </r>
  </si>
  <si>
    <r>
      <t xml:space="preserve">🔎 </t>
    </r>
    <r>
      <rPr>
        <b/>
        <sz val="11"/>
        <color theme="1"/>
        <rFont val="Calibri"/>
        <family val="2"/>
        <scheme val="minor"/>
      </rPr>
      <t xml:space="preserve">Variables </t>
    </r>
    <r>
      <rPr>
        <b/>
        <sz val="10"/>
        <color theme="1"/>
        <rFont val="Arial Unicode MS"/>
      </rPr>
      <t>LET</t>
    </r>
    <r>
      <rPr>
        <sz val="11"/>
        <color theme="1"/>
        <rFont val="Calibri"/>
        <family val="2"/>
        <scheme val="minor"/>
      </rPr>
      <t xml:space="preserve"> : </t>
    </r>
    <r>
      <rPr>
        <sz val="10"/>
        <color theme="1"/>
        <rFont val="Arial Unicode MS"/>
      </rPr>
      <t>k</t>
    </r>
    <r>
      <rPr>
        <sz val="11"/>
        <color theme="1"/>
        <rFont val="Calibri"/>
        <family val="2"/>
        <scheme val="minor"/>
      </rPr>
      <t xml:space="preserve"> (clé normalisée), </t>
    </r>
    <r>
      <rPr>
        <sz val="10"/>
        <color theme="1"/>
        <rFont val="Arial Unicode MS"/>
      </rPr>
      <t>r</t>
    </r>
    <r>
      <rPr>
        <sz val="11"/>
        <color theme="1"/>
        <rFont val="Calibri"/>
        <family val="2"/>
        <scheme val="minor"/>
      </rPr>
      <t xml:space="preserve"> (valeur récupérée).</t>
    </r>
  </si>
  <si>
    <r>
      <t xml:space="preserve">⚠️ </t>
    </r>
    <r>
      <rPr>
        <b/>
        <sz val="11"/>
        <color theme="1"/>
        <rFont val="Calibri"/>
        <family val="2"/>
        <scheme val="minor"/>
      </rPr>
      <t>Décimal</t>
    </r>
    <r>
      <rPr>
        <sz val="11"/>
        <color theme="1"/>
        <rFont val="Calibri"/>
        <family val="2"/>
        <scheme val="minor"/>
      </rPr>
      <t xml:space="preserve"> : en Excel FR, écris </t>
    </r>
    <r>
      <rPr>
        <b/>
        <sz val="11"/>
        <color theme="1"/>
        <rFont val="Calibri"/>
        <family val="2"/>
        <scheme val="minor"/>
      </rPr>
      <t>0,001</t>
    </r>
    <r>
      <rPr>
        <sz val="11"/>
        <color theme="1"/>
        <rFont val="Calibri"/>
        <family val="2"/>
        <scheme val="minor"/>
      </rPr>
      <t xml:space="preserve"> (virgule), pas </t>
    </r>
    <r>
      <rPr>
        <b/>
        <sz val="11"/>
        <color theme="1"/>
        <rFont val="Calibri"/>
        <family val="2"/>
        <scheme val="minor"/>
      </rPr>
      <t>0.001</t>
    </r>
    <r>
      <rPr>
        <sz val="11"/>
        <color theme="1"/>
        <rFont val="Calibri"/>
        <family val="2"/>
        <scheme val="minor"/>
      </rPr>
      <t xml:space="preserve">. Si tu utilises la virgule, change la formule en </t>
    </r>
    <r>
      <rPr>
        <sz val="10"/>
        <color theme="1"/>
        <rFont val="Arial Unicode MS"/>
      </rPr>
      <t>0,001</t>
    </r>
    <r>
      <rPr>
        <sz val="11"/>
        <color theme="1"/>
        <rFont val="Calibri"/>
        <family val="2"/>
        <scheme val="minor"/>
      </rPr>
      <t>.</t>
    </r>
  </si>
  <si>
    <t>LET(unite;SUBSTITUE(SUPPRESPACE(N31);" (s)";"");val;AJ31;estVol;NB.SI($AQ$88:$BK$90;unite)&gt;0;estPoids;NB.SI($AD$88:$AP$90;unite)&gt;0;SI(estVol;SI(ARRONDI(val;3)&gt;=1;ARRONDI(val;3)&amp;" L";MAX(1;ARRONDI(val*100;0))&amp;" cl");SI(estPoids;SI(ARRONDI(val;3)&gt;=1;ARRONDI(val;3)&amp;" Kg";MAX(1;ARRONDI(val*1000;0))&amp;" g");"")))</t>
  </si>
  <si>
    <t>explication succincte et résumée de cette formule colonnes AK . AO . AC . AW . BA . BE</t>
  </si>
  <si>
    <t>Voici l’essentiel, étape par étape :</t>
  </si>
  <si>
    <t>Nettoyage de l’unité</t>
  </si>
  <si>
    <t>unite = SUBSTITUE(SUPPRESPACE(N31);" (s)";"")</t>
  </si>
  <si>
    <t>→ supprime les espaces et enlève le suffixe “ (s)” (singulier/pluriel).</t>
  </si>
  <si>
    <t>Valeur à formater</t>
  </si>
  <si>
    <r>
      <t>val = AJ31</t>
    </r>
    <r>
      <rPr>
        <sz val="11"/>
        <color theme="1"/>
        <rFont val="Calibri"/>
        <family val="2"/>
        <scheme val="minor"/>
      </rPr>
      <t>.</t>
    </r>
  </si>
  <si>
    <t>Détection du type</t>
  </si>
  <si>
    <r>
      <t>estVol</t>
    </r>
    <r>
      <rPr>
        <sz val="11"/>
        <color theme="1"/>
        <rFont val="Calibri"/>
        <family val="2"/>
        <scheme val="minor"/>
      </rPr>
      <t xml:space="preserve"> = l’unité se trouve dans </t>
    </r>
    <r>
      <rPr>
        <b/>
        <sz val="11"/>
        <color theme="1"/>
        <rFont val="Calibri"/>
        <family val="2"/>
        <scheme val="minor"/>
      </rPr>
      <t>AQ88:BK90</t>
    </r>
    <r>
      <rPr>
        <sz val="11"/>
        <color theme="1"/>
        <rFont val="Calibri"/>
        <family val="2"/>
        <scheme val="minor"/>
      </rPr>
      <t xml:space="preserve"> (unités de </t>
    </r>
    <r>
      <rPr>
        <b/>
        <sz val="11"/>
        <color theme="1"/>
        <rFont val="Calibri"/>
        <family val="2"/>
        <scheme val="minor"/>
      </rPr>
      <t>volume</t>
    </r>
    <r>
      <rPr>
        <sz val="11"/>
        <color theme="1"/>
        <rFont val="Calibri"/>
        <family val="2"/>
        <scheme val="minor"/>
      </rPr>
      <t>).</t>
    </r>
  </si>
  <si>
    <r>
      <t>estPoids</t>
    </r>
    <r>
      <rPr>
        <sz val="11"/>
        <color theme="1"/>
        <rFont val="Calibri"/>
        <family val="2"/>
        <scheme val="minor"/>
      </rPr>
      <t xml:space="preserve"> = l’unité se trouve dans </t>
    </r>
    <r>
      <rPr>
        <b/>
        <sz val="11"/>
        <color theme="1"/>
        <rFont val="Calibri"/>
        <family val="2"/>
        <scheme val="minor"/>
      </rPr>
      <t>AD88:AP90</t>
    </r>
    <r>
      <rPr>
        <sz val="11"/>
        <color theme="1"/>
        <rFont val="Calibri"/>
        <family val="2"/>
        <scheme val="minor"/>
      </rPr>
      <t xml:space="preserve"> (unités de </t>
    </r>
    <r>
      <rPr>
        <b/>
        <sz val="11"/>
        <color theme="1"/>
        <rFont val="Calibri"/>
        <family val="2"/>
        <scheme val="minor"/>
      </rPr>
      <t>poids</t>
    </r>
    <r>
      <rPr>
        <sz val="11"/>
        <color theme="1"/>
        <rFont val="Calibri"/>
        <family val="2"/>
        <scheme val="minor"/>
      </rPr>
      <t>).</t>
    </r>
  </si>
  <si>
    <t>Mise en forme selon le type</t>
  </si>
  <si>
    <r>
      <t>Volume</t>
    </r>
    <r>
      <rPr>
        <sz val="11"/>
        <color theme="1"/>
        <rFont val="Calibri"/>
        <family val="2"/>
        <scheme val="minor"/>
      </rPr>
      <t xml:space="preserve"> :</t>
    </r>
  </si>
  <si>
    <r>
      <t xml:space="preserve">si </t>
    </r>
    <r>
      <rPr>
        <sz val="10"/>
        <color theme="1"/>
        <rFont val="Arial Unicode MS"/>
      </rPr>
      <t>ARRONDI(val;3) ≥ 1</t>
    </r>
    <r>
      <rPr>
        <sz val="11"/>
        <color theme="1"/>
        <rFont val="Calibri"/>
        <family val="2"/>
        <scheme val="minor"/>
      </rPr>
      <t xml:space="preserve"> → affiche </t>
    </r>
    <r>
      <rPr>
        <sz val="10"/>
        <color theme="1"/>
        <rFont val="Arial Unicode MS"/>
      </rPr>
      <t>val arrondie à 3 décimales + " L"</t>
    </r>
    <r>
      <rPr>
        <sz val="11"/>
        <color theme="1"/>
        <rFont val="Calibri"/>
        <family val="2"/>
        <scheme val="minor"/>
      </rPr>
      <t xml:space="preserve"> ;</t>
    </r>
  </si>
  <si>
    <r>
      <t xml:space="preserve">sinon → convertit en </t>
    </r>
    <r>
      <rPr>
        <b/>
        <sz val="11"/>
        <color theme="1"/>
        <rFont val="Calibri"/>
        <family val="2"/>
        <scheme val="minor"/>
      </rPr>
      <t>centilitres</t>
    </r>
    <r>
      <rPr>
        <sz val="11"/>
        <color theme="1"/>
        <rFont val="Calibri"/>
        <family val="2"/>
        <scheme val="minor"/>
      </rPr>
      <t xml:space="preserve"> </t>
    </r>
    <r>
      <rPr>
        <sz val="10"/>
        <color theme="1"/>
        <rFont val="Arial Unicode MS"/>
      </rPr>
      <t>val*100</t>
    </r>
    <r>
      <rPr>
        <sz val="11"/>
        <color theme="1"/>
        <rFont val="Calibri"/>
        <family val="2"/>
        <scheme val="minor"/>
      </rPr>
      <t xml:space="preserve">, arrondi à l’entier, minimum </t>
    </r>
    <r>
      <rPr>
        <b/>
        <sz val="11"/>
        <color theme="1"/>
        <rFont val="Calibri"/>
        <family val="2"/>
        <scheme val="minor"/>
      </rPr>
      <t>1 cl</t>
    </r>
    <r>
      <rPr>
        <sz val="11"/>
        <color theme="1"/>
        <rFont val="Calibri"/>
        <family val="2"/>
        <scheme val="minor"/>
      </rPr>
      <t>.</t>
    </r>
  </si>
  <si>
    <r>
      <t>Poids</t>
    </r>
    <r>
      <rPr>
        <sz val="11"/>
        <color theme="1"/>
        <rFont val="Calibri"/>
        <family val="2"/>
        <scheme val="minor"/>
      </rPr>
      <t xml:space="preserve"> :</t>
    </r>
  </si>
  <si>
    <r>
      <t xml:space="preserve">si </t>
    </r>
    <r>
      <rPr>
        <sz val="10"/>
        <color theme="1"/>
        <rFont val="Arial Unicode MS"/>
      </rPr>
      <t>ARRONDI(val;3) ≥ 1</t>
    </r>
    <r>
      <rPr>
        <sz val="11"/>
        <color theme="1"/>
        <rFont val="Calibri"/>
        <family val="2"/>
        <scheme val="minor"/>
      </rPr>
      <t xml:space="preserve"> → affiche </t>
    </r>
    <r>
      <rPr>
        <sz val="10"/>
        <color theme="1"/>
        <rFont val="Arial Unicode MS"/>
      </rPr>
      <t>val arrondie à 3 décimales + " Kg"</t>
    </r>
    <r>
      <rPr>
        <sz val="11"/>
        <color theme="1"/>
        <rFont val="Calibri"/>
        <family val="2"/>
        <scheme val="minor"/>
      </rPr>
      <t xml:space="preserve"> ;</t>
    </r>
  </si>
  <si>
    <r>
      <t xml:space="preserve">sinon → convertit en </t>
    </r>
    <r>
      <rPr>
        <b/>
        <sz val="11"/>
        <color theme="1"/>
        <rFont val="Calibri"/>
        <family val="2"/>
        <scheme val="minor"/>
      </rPr>
      <t>grammes</t>
    </r>
    <r>
      <rPr>
        <sz val="11"/>
        <color theme="1"/>
        <rFont val="Calibri"/>
        <family val="2"/>
        <scheme val="minor"/>
      </rPr>
      <t xml:space="preserve"> </t>
    </r>
    <r>
      <rPr>
        <sz val="10"/>
        <color theme="1"/>
        <rFont val="Arial Unicode MS"/>
      </rPr>
      <t>val*1000</t>
    </r>
    <r>
      <rPr>
        <sz val="11"/>
        <color theme="1"/>
        <rFont val="Calibri"/>
        <family val="2"/>
        <scheme val="minor"/>
      </rPr>
      <t xml:space="preserve">, arrondi à l’entier, minimum </t>
    </r>
    <r>
      <rPr>
        <b/>
        <sz val="11"/>
        <color theme="1"/>
        <rFont val="Calibri"/>
        <family val="2"/>
        <scheme val="minor"/>
      </rPr>
      <t>1 g</t>
    </r>
    <r>
      <rPr>
        <sz val="11"/>
        <color theme="1"/>
        <rFont val="Calibri"/>
        <family val="2"/>
        <scheme val="minor"/>
      </rPr>
      <t>.</t>
    </r>
  </si>
  <si>
    <r>
      <t xml:space="preserve">Si l’unité n’est trouvée nulle part → renvoie </t>
    </r>
    <r>
      <rPr>
        <b/>
        <sz val="11"/>
        <color theme="1"/>
        <rFont val="Calibri"/>
        <family val="2"/>
        <scheme val="minor"/>
      </rPr>
      <t>""</t>
    </r>
    <r>
      <rPr>
        <sz val="11"/>
        <color theme="1"/>
        <rFont val="Calibri"/>
        <family val="2"/>
        <scheme val="minor"/>
      </rPr>
      <t xml:space="preserve"> (vide).</t>
    </r>
  </si>
  <si>
    <t>Détails utiles</t>
  </si>
  <si>
    <r>
      <t>MAX(1; …)</t>
    </r>
    <r>
      <rPr>
        <sz val="11"/>
        <color theme="1"/>
        <rFont val="Calibri"/>
        <family val="2"/>
        <scheme val="minor"/>
      </rPr>
      <t xml:space="preserve"> garantit au moins </t>
    </r>
    <r>
      <rPr>
        <b/>
        <sz val="11"/>
        <color theme="1"/>
        <rFont val="Calibri"/>
        <family val="2"/>
        <scheme val="minor"/>
      </rPr>
      <t>1 cl</t>
    </r>
    <r>
      <rPr>
        <sz val="11"/>
        <color theme="1"/>
        <rFont val="Calibri"/>
        <family val="2"/>
        <scheme val="minor"/>
      </rPr>
      <t xml:space="preserve"> ou </t>
    </r>
    <r>
      <rPr>
        <b/>
        <sz val="11"/>
        <color theme="1"/>
        <rFont val="Calibri"/>
        <family val="2"/>
        <scheme val="minor"/>
      </rPr>
      <t>1 g</t>
    </r>
    <r>
      <rPr>
        <sz val="11"/>
        <color theme="1"/>
        <rFont val="Calibri"/>
        <family val="2"/>
        <scheme val="minor"/>
      </rPr>
      <t>.</t>
    </r>
  </si>
  <si>
    <r>
      <t xml:space="preserve">La priorité est </t>
    </r>
    <r>
      <rPr>
        <b/>
        <sz val="11"/>
        <color theme="1"/>
        <rFont val="Calibri"/>
        <family val="2"/>
        <scheme val="minor"/>
      </rPr>
      <t>volume</t>
    </r>
    <r>
      <rPr>
        <sz val="11"/>
        <color theme="1"/>
        <rFont val="Calibri"/>
        <family val="2"/>
        <scheme val="minor"/>
      </rPr>
      <t xml:space="preserve"> puis </t>
    </r>
    <r>
      <rPr>
        <b/>
        <sz val="11"/>
        <color theme="1"/>
        <rFont val="Calibri"/>
        <family val="2"/>
        <scheme val="minor"/>
      </rPr>
      <t>poids</t>
    </r>
    <r>
      <rPr>
        <sz val="11"/>
        <color theme="1"/>
        <rFont val="Calibri"/>
        <family val="2"/>
        <scheme val="minor"/>
      </rPr>
      <t xml:space="preserve"> si, par hasard, l’unité apparaissait dans les deux zones.</t>
    </r>
  </si>
  <si>
    <t>SM</t>
  </si>
  <si>
    <t>SD</t>
  </si>
  <si>
    <t>Famille de convives pour adapter les menus et les grammages sur cette fiche je n'ai retenu que les familles en gras</t>
  </si>
  <si>
    <t>M - Maternelles</t>
  </si>
  <si>
    <t>P - Primaires</t>
  </si>
  <si>
    <t>A - Adultes sédentaires</t>
  </si>
  <si>
    <t>A + - Adultes travailleurs de force et/ou Adolescents</t>
  </si>
  <si>
    <t>SM - Seniors Midi</t>
  </si>
  <si>
    <t>SD - Seniors Diner</t>
  </si>
  <si>
    <t>SW - Seniors Week-End</t>
  </si>
  <si>
    <t>S - Seniors</t>
  </si>
  <si>
    <t>E - Enfants</t>
  </si>
  <si>
    <t>T - Tous convives</t>
  </si>
  <si>
    <t>A+ = Adultes + Adolescents - Travailleurs de force</t>
  </si>
  <si>
    <t>vous pouvez aussi développer</t>
  </si>
  <si>
    <t>Champ d’application ou circuit</t>
  </si>
  <si>
    <t>1 Archivage</t>
  </si>
  <si>
    <t>2 Chef</t>
  </si>
  <si>
    <t>3 Responsable qualité</t>
  </si>
  <si>
    <t>4 Directeur</t>
  </si>
  <si>
    <t>5 Cuisiniers</t>
  </si>
  <si>
    <t>6 Magasinier</t>
  </si>
  <si>
    <t>Illustrer avec les émojis</t>
  </si>
  <si>
    <t>https://www.bonbache.fr/syntheses-graphiques-excel-avec-les-emoticones-499.html</t>
  </si>
  <si>
    <t>Aide à la décison pour les quantités à fabriquer</t>
  </si>
  <si>
    <t xml:space="preserve"> Effectifs</t>
  </si>
  <si>
    <t>Ʃ  SOMME</t>
  </si>
  <si>
    <t>Portions</t>
  </si>
  <si>
    <t>① NOM DE LA RECETTE - Famille et N° de la recette</t>
  </si>
  <si>
    <t>②  &gt; Auteur</t>
  </si>
  <si>
    <t xml:space="preserve">evitez ( le ou la ) crème anglaise par exemple ..  inutile pour la récupérarion </t>
  </si>
  <si>
    <t>du code avec cette formule  GAUCHE(AD12;1))</t>
  </si>
  <si>
    <t>Que faut-il faire</t>
  </si>
  <si>
    <t>01. La veille : réhydratation des haricots</t>
  </si>
  <si>
    <t>02.Pré-cuisson des haricots /  Préparation des viandes</t>
  </si>
  <si>
    <t>03.Garniture aromatique</t>
  </si>
  <si>
    <t>04. Assemblage et cuisson au four</t>
  </si>
  <si>
    <t>05. Finition et service</t>
  </si>
  <si>
    <t xml:space="preserve">◄ ④ Nom des sous recettes </t>
  </si>
  <si>
    <t>ou recettes de composition</t>
  </si>
  <si>
    <t>06</t>
  </si>
  <si>
    <t>Quoi ? Couverts - portions - Kg - plaques ….</t>
  </si>
  <si>
    <t>vous avez prévu cette recette pour combien en fonction de vos convives</t>
  </si>
  <si>
    <t>cadre(s)</t>
  </si>
  <si>
    <t>tartes de 18 cm</t>
  </si>
  <si>
    <t>couverts</t>
  </si>
  <si>
    <t>OU faire un autre choix</t>
  </si>
  <si>
    <t>soit vous faites le choix de dupliquer la recette à partir d'un effectif ou du poids d'une denrée Exemple farine pour le pain</t>
  </si>
  <si>
    <t>poulets</t>
  </si>
  <si>
    <t>Kg de bœuf</t>
  </si>
  <si>
    <t>Kg de farine</t>
  </si>
  <si>
    <t>œufs</t>
  </si>
  <si>
    <t>▲  C'est cette première valeur qu'Excel va utiliser</t>
  </si>
  <si>
    <t>◄ Vous pouvez valider en re-saisissant les mêmes valeurs que l'Auteur</t>
  </si>
  <si>
    <t>Si vous estimez que les grammages sont trop ou pas assez copieux pour vos convives : modifiez vos portions ⓫  Trop copieux :  augmentez - Pas assez copieux diminuez</t>
  </si>
  <si>
    <t xml:space="preserve">                    ▲ diminuez ou augmentez les décimales</t>
  </si>
  <si>
    <t xml:space="preserve">Kg </t>
  </si>
  <si>
    <t xml:space="preserve"> farine</t>
  </si>
  <si>
    <t>unités</t>
  </si>
  <si>
    <t>crème</t>
  </si>
  <si>
    <t>de bœuf</t>
  </si>
  <si>
    <t xml:space="preserve">à vous de saisir la quantité </t>
  </si>
  <si>
    <t xml:space="preserve">▲  C'est la valeur saisie dans cette cellule  </t>
  </si>
  <si>
    <t>qu'Excel va utiliser pour  dupliquer la recette</t>
  </si>
  <si>
    <t>⑬ PHASES ESSENTIELLES  DE PROGRESSION</t>
  </si>
  <si>
    <t>◄ choisir vos logos à copier dans ce tableau</t>
  </si>
  <si>
    <t xml:space="preserve">◄ ⓫ vos références </t>
  </si>
  <si>
    <t xml:space="preserve">◄ ❿ l'Auteur à prévu sa recette pour combien </t>
  </si>
  <si>
    <t xml:space="preserve">◄ ❾ Saisissez vos prix </t>
  </si>
  <si>
    <t>◄ ⑧ coller un logo &gt; g.kg.L.dl.cl.ml</t>
  </si>
  <si>
    <t>◄ ⑦ soit les Poids ou Volume</t>
  </si>
  <si>
    <t>◄ ⑥ saisir soit les Quantités</t>
  </si>
  <si>
    <t xml:space="preserve">◄ ❺saisir les Denrées  </t>
  </si>
  <si>
    <t>◄ ④ Nom des sous recettes ou recettes de composition</t>
  </si>
  <si>
    <t>◄ ③ saisir le nom de la recette principale</t>
  </si>
  <si>
    <t xml:space="preserve">▼ Cliquez sur les liens </t>
  </si>
  <si>
    <t>saisissez le nom des Auteurs</t>
  </si>
  <si>
    <t>Collez un lien pour retrouver la recette sur le net</t>
  </si>
  <si>
    <t>faire court ► 1 verbe = 1 action</t>
  </si>
  <si>
    <t>utilisez le vocabulaire professionnel</t>
  </si>
  <si>
    <t>faire court ; 1 verbe = 1 action</t>
  </si>
  <si>
    <t>▼ Masquez ces 27 colonnes ►</t>
  </si>
  <si>
    <t xml:space="preserve"> ◄Masquez ces 27 colonnes ▼</t>
  </si>
  <si>
    <t>MODÈLE DE FICHE 62 COLONNES  (dont 27 masquables) et 55 lignes produits</t>
  </si>
  <si>
    <t>AI27</t>
  </si>
  <si>
    <t>▼ Masquez ces 15 colonnes ►</t>
  </si>
  <si>
    <t xml:space="preserve">Voici deux variantes paramétrables avec le mot-clé dans B1 (au lieu de “OK”), </t>
  </si>
  <si>
    <t>plage BK32:BK86, robustes (trim, insécables, casse, gèrent nombres/dates).</t>
  </si>
  <si>
    <t>1) Compter et afficher “OK” ou “x erreurs” (1 ligne)</t>
  </si>
  <si>
    <t>LET(r;BK32:BK86;ref;MAJUSCULE(SUPPRESPACE(SUBSTITUE(B1;CAR(160);"")));norm;SI(ESTTEXTE(r);MAJUSCULE(SUPPRESPACE(SUBSTITUE(r;CAR(160);"")));"__NT__");n;SOMMEPROD((r&lt;&gt;"")*(norm&lt;&gt;ref));SI(n=0;"OK";n&amp;" erreur"&amp;SI(n&gt;1;"s";"")))</t>
  </si>
  <si>
    <t>2) Liste “adresse : valeur” des cellules ≠ B1 (1 ligne)</t>
  </si>
  <si>
    <t>SIERREUR(LET(r;BK32:BK86;ref;MAJUSCULE(SUPPRESPACE(SUBSTITUE(B1;CAR(160);"")));norm;SI(ESTTEXTE(r);MAJUSCULE(SUPPRESPACE(SUBSTITUE(r;CAR(160);"")));"__NT__");cond;(r&lt;&gt;"")*(norm&lt;&gt;ref);JOINDRE.TEXTE(CAR(10);VRAI;ADRESSE(FILTRE(LIGNE(r);cond);COLONNE(BK32);4)&amp;" : "&amp;FILTRE(r;cond)));"OK")</t>
  </si>
  <si>
    <t>Mini-astuce pour te simplifier la vie plus tard : crée une fonction nommée (Excel) pour normaliser le texte.</t>
  </si>
  <si>
    <t>Ça rend tes formules plus courtes et plus lisibles, sans changer le résultat.</t>
  </si>
  <si>
    <t>1. Formules → Gestionnaire de noms → Nouveau  2. Nom : NORMALISE_TEXTE  3. Fait référence à :</t>
  </si>
  <si>
    <t>LAMBDA(x;SI(ESTTEXTE(x);MAJUSCULE(SUPPRESPACE(SUBSTITUE(x;CAR(160);"")));x))</t>
  </si>
  <si>
    <t>Ensuite, remplace partout MAJUSCULE(SUPPRESPACE(SUBSTITUE(…;CAR(160);""))) par NORMALISE_TEXTE(…).</t>
  </si>
  <si>
    <t>◄</t>
  </si>
  <si>
    <t>▲</t>
  </si>
  <si>
    <t>▼</t>
  </si>
  <si>
    <t>⓪①②③④⑤⑥⑦⑧⑨⑩⑪⑫⑬⑭⑮⑯⑰⑱⑲⑳</t>
  </si>
  <si>
    <t>⓿❶❷❸❹❺❻❼❽❾❿⓫⓬⓭⓮⓯⓰⓱⓲⓳⓴</t>
  </si>
  <si>
    <t>🅐🅑🅒🅓🅔🅕🅖🅗🅘🅙🅚🅛🅜🅝🅞🅟🅠🅡🅢🅣🅤🅥🅦🅧🅨🅩</t>
  </si>
  <si>
    <t>et sélectionnez dans la barre de formule le numéro ou la lettre qui vous intéresse choisissez la police de caractères et la couleur qui vous conviennent</t>
  </si>
  <si>
    <t>03</t>
  </si>
  <si>
    <t>Colonnes &gt;</t>
  </si>
  <si>
    <t>01</t>
  </si>
  <si>
    <t xml:space="preserve">02. </t>
  </si>
  <si>
    <t>VOUS</t>
  </si>
  <si>
    <t>PLAT MIJOTÉ</t>
  </si>
  <si>
    <t>mais pas dans celle-ci</t>
  </si>
  <si>
    <t>Faire court</t>
  </si>
  <si>
    <t>1 verbe = 1 action</t>
  </si>
  <si>
    <t>◄ colonnes</t>
  </si>
  <si>
    <t xml:space="preserve"> saisie en poids et/ou en volumes - collez les logos des lignes 89 - 90 - 91  dans les colonnes  K - N -Q</t>
  </si>
  <si>
    <t>Poids</t>
  </si>
  <si>
    <t>saisissez vos denrées à partir de la ligne 32</t>
  </si>
  <si>
    <t>supprimez les doublons</t>
  </si>
  <si>
    <t xml:space="preserve">saisissez les valeurs correspondantes dans les colonnes </t>
  </si>
  <si>
    <t>saisissez le nom de la recette puis développez</t>
  </si>
  <si>
    <t>Faire court  1 verbe = 1 action</t>
  </si>
  <si>
    <t>servez vous des numérotations 1 ►</t>
  </si>
  <si>
    <t xml:space="preserve"> </t>
  </si>
  <si>
    <t>exemple ► incorporez 1+4+8</t>
  </si>
  <si>
    <t>TOTAL à préparer ►</t>
  </si>
  <si>
    <t xml:space="preserve"> voulez vous préparer</t>
  </si>
  <si>
    <t>⓬ Quelles quantités voulez vous préparer</t>
  </si>
  <si>
    <t>Morceaux  ou tranches</t>
  </si>
  <si>
    <t>Morceaux  ou tranches Nb arrondi</t>
  </si>
  <si>
    <t>❿ ▼ Auteur recette prévue pour :</t>
  </si>
  <si>
    <t>▼ Unité ?</t>
  </si>
  <si>
    <t>&lt; Colonnes</t>
  </si>
  <si>
    <t>Que pouvez vous faire avec ce document ?</t>
  </si>
  <si>
    <t>cuisine</t>
  </si>
  <si>
    <t>Elément principal</t>
  </si>
  <si>
    <t>sauce</t>
  </si>
  <si>
    <t xml:space="preserve">garniture de </t>
  </si>
  <si>
    <t>et garniture de</t>
  </si>
  <si>
    <t>finition</t>
  </si>
  <si>
    <t>cuisson</t>
  </si>
  <si>
    <t>patisserie</t>
  </si>
  <si>
    <t>Elément du riz</t>
  </si>
  <si>
    <t>Elément de la</t>
  </si>
  <si>
    <t>au lait</t>
  </si>
  <si>
    <t>garniture</t>
  </si>
  <si>
    <t>de la crème</t>
  </si>
  <si>
    <t>anglaise collée</t>
  </si>
  <si>
    <t>gastronomie</t>
  </si>
  <si>
    <t>Tarama</t>
  </si>
  <si>
    <t>Crespy d'épautre</t>
  </si>
  <si>
    <t xml:space="preserve">Ail des ours </t>
  </si>
  <si>
    <t>de brochet</t>
  </si>
  <si>
    <t>et finition</t>
  </si>
  <si>
    <t>charcuterie</t>
  </si>
  <si>
    <t>saumure</t>
  </si>
  <si>
    <t>cuisson des</t>
  </si>
  <si>
    <t>fromage</t>
  </si>
  <si>
    <t>à tête</t>
  </si>
  <si>
    <t>têtes</t>
  </si>
  <si>
    <t>de têtes</t>
  </si>
  <si>
    <t>Comment faire ?</t>
  </si>
  <si>
    <t>faites un tri avec Trier et filtrer</t>
  </si>
  <si>
    <t>supprimez tous les doublons (produits identiques) et ce qui n'est pas utile</t>
  </si>
  <si>
    <t>Tier de A à Z</t>
  </si>
  <si>
    <t>LE FROMAGE DE TETE</t>
  </si>
  <si>
    <t>Remerciements pour leur aimable collaboration</t>
  </si>
  <si>
    <t xml:space="preserve"> à MM. Guy KRENZER, Eric GODDYN,</t>
  </si>
  <si>
    <t xml:space="preserve"> Jean François DEPORT </t>
  </si>
  <si>
    <t xml:space="preserve"> La lettre de l'innovation N° 3 - Hiver 2003 -</t>
  </si>
  <si>
    <t xml:space="preserve"> Le fromage de tête en trois déclinaisons  - Cette Lettre est éditée par le Pôle d’Innovation Technologique</t>
  </si>
  <si>
    <t xml:space="preserve"> du CEPROC</t>
  </si>
  <si>
    <t xml:space="preserve"> recherche ▼ de doublons colonne BA</t>
  </si>
  <si>
    <t>▼  Texte trié</t>
  </si>
  <si>
    <t>SAUMURE A TETE</t>
  </si>
  <si>
    <t>Cardamome poudre</t>
  </si>
  <si>
    <t>Eau   80,3%</t>
  </si>
  <si>
    <t>carotte</t>
  </si>
  <si>
    <t>Dextrose   3%</t>
  </si>
  <si>
    <t xml:space="preserve">carotte cuite dans son jus, </t>
  </si>
  <si>
    <t>Erythorbate de sodium   0,2%</t>
  </si>
  <si>
    <t>Décoction   5%</t>
  </si>
  <si>
    <t>Cerfeuil frais ciselé</t>
  </si>
  <si>
    <t>Sel nitrité   11,5%</t>
  </si>
  <si>
    <t>dés de cornichons</t>
  </si>
  <si>
    <t xml:space="preserve">POIDS RECETTE </t>
  </si>
  <si>
    <t>sel relatif  à   1,5%</t>
  </si>
  <si>
    <t>Echalote grise ciselée</t>
  </si>
  <si>
    <t>sel relatif  à   1,7%</t>
  </si>
  <si>
    <t>Gelée de cuisson clarifiée</t>
  </si>
  <si>
    <t>0.096 Kg</t>
  </si>
  <si>
    <t>Langue pelée cuite</t>
  </si>
  <si>
    <t>CUISSON DES TETES</t>
  </si>
  <si>
    <t>Marc de Bourgogne</t>
  </si>
  <si>
    <t>Garniture aromatique de cuisson</t>
  </si>
  <si>
    <t>Marjolaine poudre</t>
  </si>
  <si>
    <t>Oignon</t>
  </si>
  <si>
    <t>Marquants facultatifs : mirepoix</t>
  </si>
  <si>
    <t>mignonette</t>
  </si>
  <si>
    <t>poireau</t>
  </si>
  <si>
    <t>Muscade râpée</t>
  </si>
  <si>
    <t>thym</t>
  </si>
  <si>
    <t>Persil plat frais ciselé</t>
  </si>
  <si>
    <t>vin blanc</t>
  </si>
  <si>
    <t>poivre</t>
  </si>
  <si>
    <t>Poivre gris</t>
  </si>
  <si>
    <t>Riesling</t>
  </si>
  <si>
    <t>FROMAGE DE TETE</t>
  </si>
  <si>
    <t>Tête désossée cuite</t>
  </si>
  <si>
    <t>Vinaigre de vin vieux</t>
  </si>
  <si>
    <t>QSP</t>
  </si>
  <si>
    <t>collage spécial 1.2.3 pour respecter la mise en forme</t>
  </si>
  <si>
    <t>Ⓐ Ⓑ Ⓒ Ⓓ Ⓔ Ⓕ Ⓖ Ⓗ Ⓘ Ⓙ Ⓚ Ⓛ Ⓜ Ⓝ Ⓞ Ⓟ Ⓠ Ⓡ Ⓢ Ⓣ Ⓤ Ⓥ Ⓦ Ⓧ Ⓧ Ⓩ MAJUSCULES</t>
  </si>
  <si>
    <t>ⓐ ⓑ ⓒ ⓓ ⓔ ⓕ ⓕ ⓗ ⓗ ⓘ ⓙ ⓚ ⓛ ⓜ ⓝ ⓞ ⓟ ⓠ ⓡ ⓡ ⓣ ⓤ ⓥ ⓦ ⓧ ⓨ ⓩ minuscules</t>
  </si>
  <si>
    <t>🅰🅱🅲🅳🅴🅵🅶🅷🅸🅹🅺🅻🅼🅽🅾🅿🆀🆁🆂🆃🆄🆅🆆🆇🆈🆉</t>
  </si>
  <si>
    <t>saisir 6 mêmes recettes de 6 Auteurs différents pour les comparer</t>
  </si>
  <si>
    <t xml:space="preserve"> OU saisir une recette scindée en 6 parties</t>
  </si>
  <si>
    <t>etc…</t>
  </si>
  <si>
    <t>◄ Cette formule avec LET ne fonctionne pas avec les versions Excel antérieures à 2023</t>
  </si>
  <si>
    <t>voir mode d'emploi colonne BY ligne 80</t>
  </si>
  <si>
    <t>Navarin d’agneau . . . . . . . . . . . . . . . . . . . . .14 kg</t>
  </si>
  <si>
    <t>Éléments pour la cuisson du navarin</t>
  </si>
  <si>
    <t>Oignons . . . . . . . . . . . . . . . . . . . . . . . . . . . . . . . . . .4 kg</t>
  </si>
  <si>
    <t>Concentré de tomate . . . . . . . . . . . .1 bte 4/4</t>
  </si>
  <si>
    <t>Ail haché surgelé . . . . . . . . . . . . . . . . . . . . . .200 g</t>
  </si>
  <si>
    <t>Farine . . . . . . . . . . . . . . . . . . . . . . . . . . . . . . . . . . .500 g</t>
  </si>
  <si>
    <t>Bouquet garni . . . . . . . . . . . . . . . . . . . . . . . . . . . . . . .1</t>
  </si>
  <si>
    <t>Fond brun clair de veau . . . . . . . . . . . . . . . .12 L</t>
  </si>
  <si>
    <t>Haricots blancs (coco) . . . . . . . . . . . . . . . . .1 kg</t>
  </si>
  <si>
    <t>Éléments de la garniture aromatique des</t>
  </si>
  <si>
    <t>Oignons . . . . . . . . . . . . . . . . . . . . . . . . . . . . . . . . . .1 kg</t>
  </si>
  <si>
    <t>Carottes . . . . . . . . . . . . . . . . . . . . . . . . . . . . . . . . . .1 kg</t>
  </si>
  <si>
    <t>Clous de girofle . . . . . . . . . . . . . . . . . . .12 pièces</t>
  </si>
  <si>
    <t>Éléments de la garniture du cassoulet</t>
  </si>
  <si>
    <t>Poitrine fraîche . . . . . . . . . . . . . . . . . . . . . . . . . .4 kg</t>
  </si>
  <si>
    <t>Saucisson à l’ail</t>
  </si>
  <si>
    <t>ou saucisse de Toulouse . . . . . . . . . . . . . . . .4 kg</t>
  </si>
  <si>
    <t>Dés de tomates surgelés . . . . . . . . . . . . . . .5 kg</t>
  </si>
  <si>
    <t>Tomate concentrée . . . . . . . . . . . . . . . . . . .400 g</t>
  </si>
  <si>
    <t>Ail haché surgelé . . . . . . . . . . . . . . . . . . . . . .250 g</t>
  </si>
  <si>
    <t>Herbes de Provence . . . . . . . . . . . . . . . . . . . .15 g</t>
  </si>
  <si>
    <t>Sel . . . . . . . . . . . . . . . . . . . . . .quantités suffisantes</t>
  </si>
  <si>
    <t>Poivre . . . . . . . . . . . . . . . . . .quantités suffisantes</t>
  </si>
  <si>
    <t>Chapelure . . . . . . . . . . . . . . . . . . . . . . . . . . . . . . .1 kg</t>
  </si>
  <si>
    <t>Si vous récupérez une liste , je vous propose une formule pour récupérer le texte . Exemple</t>
  </si>
  <si>
    <t>Formule pour récupérer le texte ▼</t>
  </si>
  <si>
    <t>Récupérez votre liste = Copier puis collage spécial 1.2.3. dans votre document pour ne pas coller la formule</t>
  </si>
  <si>
    <t>liste récupérée ▼</t>
  </si>
  <si>
    <t>② si 1 seul Auteur  ►</t>
  </si>
  <si>
    <t>si plusieurs Auteurs saisir ="Auteurs Multiples" et voir ligne 131</t>
  </si>
  <si>
    <t>Aujourd'hui &gt;</t>
  </si>
  <si>
    <t>Famille PLATS COMPLETS</t>
  </si>
  <si>
    <t>⑬ PHASES ESSENTIELLES  DE PROGRESSION saisissez le nom des recettes ou préparations puis développez</t>
  </si>
  <si>
    <t>lorsque vous récupérez du texte ; supprimer le signe = et les tirets - excel considère le texte comme une formule; exemple</t>
  </si>
  <si>
    <t>vous obtenez #NOM? Parce qu'il y a avant le texte le signe = et 1 tiret -</t>
  </si>
  <si>
    <t>Collez votre liste triée colonne J</t>
  </si>
  <si>
    <t>sur une feuille vierge saisissez ou collez tous les ingrédients des 6 recettes</t>
  </si>
  <si>
    <t>MODÈLE DE FICHE 62 COLONNES  (dont 27 masquables) et 30 lignes produits</t>
  </si>
  <si>
    <t xml:space="preserve"> saisie en poids et/ou en volumes - collez les logos des lignes 64 - 65 - 66 dans les colonnes  N - Q -T - W - Z - AC</t>
  </si>
  <si>
    <t>voir mode d'emploi colonne BY ligne 62</t>
  </si>
  <si>
    <t>portions</t>
  </si>
  <si>
    <t>adultes</t>
  </si>
  <si>
    <t>▼ ne rien saisir</t>
  </si>
  <si>
    <t>▼ ne rien saisir        ▼</t>
  </si>
  <si>
    <t xml:space="preserve"> saisie en poids et/ou en volumes - collez les logos des lignes 89 - 90 - 91  dans les colonnes  N - Q -T - W - Z - AC</t>
  </si>
  <si>
    <t>si plusieurs Auteurs saisir ="Auteurs Multiples" et voir ligne 106</t>
  </si>
  <si>
    <t>Mode d'emploi  de la fiche 62 colonnes . 30 lignes produits</t>
  </si>
  <si>
    <t>Mode d'emploi  de la fiche 62 colonnes . 55 lignes produits</t>
  </si>
  <si>
    <t>MODÈLE DE FICHE 38 COLONNES  (dont 15 masquables) et 55 lignes produits</t>
  </si>
  <si>
    <t>Mode d'emploi  de la fiche 38 colonnes . 55 lignes produits</t>
  </si>
  <si>
    <t>Dernière mise à jour  le 21 Novembre 2025</t>
  </si>
  <si>
    <t xml:space="preserve">Cliquez sur les liens   ▼ </t>
  </si>
  <si>
    <t>Aide à la décison pour les quantités à préparer</t>
  </si>
  <si>
    <t>voir mode d'emploi colonne BA ligne 62</t>
  </si>
  <si>
    <t xml:space="preserve">◄ ❾ l'Auteur à prévu sa recette pour combien </t>
  </si>
  <si>
    <t xml:space="preserve">◄ ❿ Saisissez vos prix </t>
  </si>
  <si>
    <t>de quoi?</t>
  </si>
  <si>
    <t>ne rien saisir ►</t>
  </si>
  <si>
    <t>ne rien saisir ▼</t>
  </si>
  <si>
    <t>saisir 3 mêmes recettes de 3 Auteurs différents pour les comparer</t>
  </si>
  <si>
    <t xml:space="preserve"> OU saisir une recette scindée en 3 parties</t>
  </si>
  <si>
    <t>sur une feuille vierge saisissez ou collez tous les ingrédients des 3 recettes</t>
  </si>
  <si>
    <t xml:space="preserve">Les textes des fichiers peuvent être en anglais ou en espagnol, mais les formules restent en français </t>
  </si>
  <si>
    <t>afin d’en faciliter l’utilisation par le plus grand nombre; je n’utilise que des formules compatibles avec Excel version 2023 et j’évite les nouvelles fonctions spécifiques à Excel 365.</t>
  </si>
  <si>
    <t>Collez votre liste triée colonne G</t>
  </si>
  <si>
    <t>MODÈLE DE FICHE 38 COLONNES  (dont 15 masquables) et 30 lignes produits</t>
  </si>
  <si>
    <t xml:space="preserve"> saisie en poids et/ou en volumes - collez les logos des lignes 64 - 65 - 66  dans les colonnes  K - N -Q</t>
  </si>
  <si>
    <t>Mode d'emploi  de la fiche 38 colonnes . 30 lignes produits</t>
  </si>
  <si>
    <t xml:space="preserve">FAUX = 0;colonnes &gt;à 0,5 = </t>
  </si>
  <si>
    <t>voir mode d'emploi colonne BA ligne 79</t>
  </si>
  <si>
    <t>saisissez vos denrées à partir de cette ligne</t>
  </si>
  <si>
    <t>classez les par ordre Alphabétique</t>
  </si>
  <si>
    <t>en vous positionnant sur la ligne 32</t>
  </si>
  <si>
    <t>ChatGPT</t>
  </si>
  <si>
    <t xml:space="preserve">j'ai utilisé un pc portable pour faire un tableau excel,sur ce pc portable il fallait que je saisisse les décimales avec une , virgule tu m'as donc créé une formule pour tester </t>
  </si>
  <si>
    <t>= SI(ESTNUM(SIERREUR(CNUM("0,5");"")); "OK votre séparateur est bien une VIRGULE"; "ATTENTION votre séparateur est un POINT ; veuillez régler votre séparateur pour le bon fonctionnement des formules");</t>
  </si>
  <si>
    <t>j'ai recopié ce fichier sur mon ordinateur de bureau; l'alerte s'affiche parce que j'utilise le séparateur . du clavier numérique et pourtant les formules fonctionnent.je ne comprend plus rien</t>
  </si>
  <si>
    <t>Tu n’es pas fou, c’est juste Excel + Windows qui font un duo bizarre.</t>
  </si>
  <si>
    <t>On décortique.</t>
  </si>
  <si>
    <t>1. Ta formule de test, ce qu’elle fait vraiment</t>
  </si>
  <si>
    <t>Ta formule :</t>
  </si>
  <si>
    <t>SI(ESTNUM(SIERREUR(CNUM("0,5");""));"OK votre séparateur est bien une VIRGULE";"ATTENTION votre séparateur est un POINT ; veuillez régler votre séparateur pour le bon fonctionnement des formules")</t>
  </si>
  <si>
    <t>CNUM("0,5")</t>
  </si>
  <si>
    <r>
      <t xml:space="preserve">si Excel attend </t>
    </r>
    <r>
      <rPr>
        <b/>
        <sz val="11"/>
        <color theme="1"/>
        <rFont val="Calibri"/>
        <family val="2"/>
        <scheme val="minor"/>
      </rPr>
      <t>la virgule</t>
    </r>
    <r>
      <rPr>
        <sz val="11"/>
        <color theme="1"/>
        <rFont val="Calibri"/>
        <family val="2"/>
        <scheme val="minor"/>
      </rPr>
      <t xml:space="preserve"> → ça donne un nombre (0,5)</t>
    </r>
  </si>
  <si>
    <r>
      <t xml:space="preserve">si Excel attend </t>
    </r>
    <r>
      <rPr>
        <b/>
        <sz val="11"/>
        <color theme="1"/>
        <rFont val="Calibri"/>
        <family val="2"/>
        <scheme val="minor"/>
      </rPr>
      <t>le point</t>
    </r>
    <r>
      <rPr>
        <sz val="11"/>
        <color theme="1"/>
        <rFont val="Calibri"/>
        <family val="2"/>
        <scheme val="minor"/>
      </rPr>
      <t xml:space="preserve"> → ça donne une </t>
    </r>
    <r>
      <rPr>
        <b/>
        <sz val="11"/>
        <color theme="1"/>
        <rFont val="Calibri"/>
        <family val="2"/>
        <scheme val="minor"/>
      </rPr>
      <t>erreur</t>
    </r>
  </si>
  <si>
    <t>SIERREUR(CNUM("0,5");"")</t>
  </si>
  <si>
    <t>si c’est un nombre → renvoie 0,5</t>
  </si>
  <si>
    <r>
      <t xml:space="preserve">si c’est une erreur → renvoie </t>
    </r>
    <r>
      <rPr>
        <sz val="10"/>
        <color theme="1"/>
        <rFont val="Arial Unicode MS"/>
      </rPr>
      <t>""</t>
    </r>
  </si>
  <si>
    <t>ESTNUM(...)</t>
  </si>
  <si>
    <t>VRAI → message “VIRGULE”</t>
  </si>
  <si>
    <t>FAUX → message “POINT”</t>
  </si>
  <si>
    <t>Donc si l’alerte “POINT” s’affiche sur ton PC de bureau, ça veut dire :</t>
  </si>
  <si>
    <r>
      <t xml:space="preserve">👉 Sur CE PC, </t>
    </r>
    <r>
      <rPr>
        <i/>
        <sz val="11"/>
        <color theme="1"/>
        <rFont val="Calibri"/>
        <family val="2"/>
        <scheme val="minor"/>
      </rPr>
      <t>Excel</t>
    </r>
    <r>
      <rPr>
        <sz val="11"/>
        <color theme="1"/>
        <rFont val="Calibri"/>
        <family val="2"/>
        <scheme val="minor"/>
      </rPr>
      <t xml:space="preserve"> considère que </t>
    </r>
    <r>
      <rPr>
        <b/>
        <sz val="11"/>
        <color theme="1"/>
        <rFont val="Calibri"/>
        <family val="2"/>
        <scheme val="minor"/>
      </rPr>
      <t>"0,5" n’est pas un nombre valide</t>
    </r>
    <r>
      <rPr>
        <sz val="11"/>
        <color theme="1"/>
        <rFont val="Calibri"/>
        <family val="2"/>
        <scheme val="minor"/>
      </rPr>
      <t xml:space="preserve"> → il attend </t>
    </r>
    <r>
      <rPr>
        <sz val="10"/>
        <color theme="1"/>
        <rFont val="Arial Unicode MS"/>
      </rPr>
      <t>"0.5"</t>
    </r>
    <r>
      <rPr>
        <sz val="11"/>
        <color theme="1"/>
        <rFont val="Calibri"/>
        <family val="2"/>
        <scheme val="minor"/>
      </rPr>
      <t xml:space="preserve"> (separateur = point), du point de vue de </t>
    </r>
    <r>
      <rPr>
        <b/>
        <sz val="11"/>
        <color theme="1"/>
        <rFont val="Calibri"/>
        <family val="2"/>
        <scheme val="minor"/>
      </rPr>
      <t>CNUM</t>
    </r>
    <r>
      <rPr>
        <sz val="11"/>
        <color theme="1"/>
        <rFont val="Calibri"/>
        <family val="2"/>
        <scheme val="minor"/>
      </rPr>
      <t>.</t>
    </r>
  </si>
  <si>
    <t>2. Pourquoi les formules “fonctionnent quand même” avec le pavé numérique</t>
  </si>
  <si>
    <t>Tu dis :</t>
  </si>
  <si>
    <r>
      <t xml:space="preserve">j’utilise le séparateur </t>
    </r>
    <r>
      <rPr>
        <sz val="10"/>
        <color theme="1"/>
        <rFont val="Arial Unicode MS"/>
      </rPr>
      <t>.</t>
    </r>
    <r>
      <rPr>
        <sz val="11"/>
        <color theme="1"/>
        <rFont val="Calibri"/>
        <family val="2"/>
        <scheme val="minor"/>
      </rPr>
      <t xml:space="preserve"> du clavier numérique et pourtant les formules fonctionnent</t>
    </r>
  </si>
  <si>
    <t>Deux possibilités très fréquentes :</t>
  </si>
  <si>
    <t>1. Le pavé numérique n’envoie pas ce que tu crois</t>
  </si>
  <si>
    <r>
      <t xml:space="preserve">Sur beaucoup de configs FR, la touche </t>
    </r>
    <r>
      <rPr>
        <sz val="10"/>
        <color theme="1"/>
        <rFont val="Arial Unicode MS"/>
      </rPr>
      <t>.</t>
    </r>
    <r>
      <rPr>
        <sz val="11"/>
        <color theme="1"/>
        <rFont val="Calibri"/>
        <family val="2"/>
        <scheme val="minor"/>
      </rPr>
      <t xml:space="preserve"> du pavé numérique tape en réalité </t>
    </r>
    <r>
      <rPr>
        <b/>
        <sz val="10"/>
        <color theme="1"/>
        <rFont val="Arial Unicode MS"/>
      </rPr>
      <t>,</t>
    </r>
    <r>
      <rPr>
        <sz val="11"/>
        <color theme="1"/>
        <rFont val="Calibri"/>
        <family val="2"/>
        <scheme val="minor"/>
      </rPr>
      <t xml:space="preserve"> dans Excel, même si la touche a un point dessiné dessus.</t>
    </r>
  </si>
  <si>
    <t>→ Toi tu vois “.” sur la touche, mais Excel reçoit une virgule → les formules basées sur la virgule continuent de marcher.</t>
  </si>
  <si>
    <t>2. Tes formules n’utilisent pas de nombres “écrits en dur”</t>
  </si>
  <si>
    <r>
      <t xml:space="preserve">Si tes formules sont du type </t>
    </r>
    <r>
      <rPr>
        <sz val="10"/>
        <color theme="1"/>
        <rFont val="Arial Unicode MS"/>
      </rPr>
      <t>=A1*B1</t>
    </r>
    <r>
      <rPr>
        <sz val="11"/>
        <color theme="1"/>
        <rFont val="Calibri"/>
        <family val="2"/>
        <scheme val="minor"/>
      </rPr>
      <t xml:space="preserve"> et que les valeurs sont déjà bien reconnues comme nombres dans les cellules, le séparateur que tu tapes </t>
    </r>
    <r>
      <rPr>
        <i/>
        <sz val="11"/>
        <color theme="1"/>
        <rFont val="Calibri"/>
        <family val="2"/>
        <scheme val="minor"/>
      </rPr>
      <t>dans la barre de formule</t>
    </r>
    <r>
      <rPr>
        <sz val="11"/>
        <color theme="1"/>
        <rFont val="Calibri"/>
        <family val="2"/>
        <scheme val="minor"/>
      </rPr>
      <t xml:space="preserve"> ne joue presque aucun rôle.</t>
    </r>
  </si>
  <si>
    <r>
      <t xml:space="preserve">Le problème n’apparaît que lorsqu’on écrit des nombres </t>
    </r>
    <r>
      <rPr>
        <b/>
        <sz val="11"/>
        <color theme="1"/>
        <rFont val="Calibri"/>
        <family val="2"/>
        <scheme val="minor"/>
      </rPr>
      <t>littéraux</t>
    </r>
    <r>
      <rPr>
        <sz val="11"/>
        <color theme="1"/>
        <rFont val="Calibri"/>
        <family val="2"/>
        <scheme val="minor"/>
      </rPr>
      <t xml:space="preserve"> dans les formules (</t>
    </r>
    <r>
      <rPr>
        <sz val="10"/>
        <color theme="1"/>
        <rFont val="Arial Unicode MS"/>
      </rPr>
      <t>=1,5*B1</t>
    </r>
    <r>
      <rPr>
        <sz val="11"/>
        <color theme="1"/>
        <rFont val="Calibri"/>
        <family val="2"/>
        <scheme val="minor"/>
      </rPr>
      <t xml:space="preserve"> vs </t>
    </r>
    <r>
      <rPr>
        <sz val="10"/>
        <color theme="1"/>
        <rFont val="Arial Unicode MS"/>
      </rPr>
      <t>=1.5*B1</t>
    </r>
    <r>
      <rPr>
        <sz val="11"/>
        <color theme="1"/>
        <rFont val="Calibri"/>
        <family val="2"/>
        <scheme val="minor"/>
      </rPr>
      <t>).</t>
    </r>
  </si>
  <si>
    <t>Donc tu peux très bien avoir :</t>
  </si>
  <si>
    <t>Excel configuré en “séparateur = virgule”</t>
  </si>
  <si>
    <t>le pavé numérique qui te met directement une virgule</t>
  </si>
  <si>
    <t>ta formule de test qui est mal calibrée ou qui ne teste pas ce que tu crois réellement.</t>
  </si>
  <si>
    <t>3. Formule de test plus robuste (virgule ou point)</t>
  </si>
  <si>
    <t>Remplace ta formule par celle-ci, plus honnête :</t>
  </si>
  <si>
    <r>
      <t xml:space="preserve">Si </t>
    </r>
    <r>
      <rPr>
        <sz val="10"/>
        <color theme="1"/>
        <rFont val="Arial Unicode MS"/>
      </rPr>
      <t>"0,5"</t>
    </r>
    <r>
      <rPr>
        <sz val="11"/>
        <color theme="1"/>
        <rFont val="Calibri"/>
        <family val="2"/>
        <scheme val="minor"/>
      </rPr>
      <t xml:space="preserve"> passe → Excel travaille à la </t>
    </r>
    <r>
      <rPr>
        <b/>
        <sz val="11"/>
        <color theme="1"/>
        <rFont val="Calibri"/>
        <family val="2"/>
        <scheme val="minor"/>
      </rPr>
      <t>virgule</t>
    </r>
  </si>
  <si>
    <r>
      <t xml:space="preserve">Sinon, si </t>
    </r>
    <r>
      <rPr>
        <sz val="10"/>
        <color theme="1"/>
        <rFont val="Arial Unicode MS"/>
      </rPr>
      <t>"0.5"</t>
    </r>
    <r>
      <rPr>
        <sz val="11"/>
        <color theme="1"/>
        <rFont val="Calibri"/>
        <family val="2"/>
        <scheme val="minor"/>
      </rPr>
      <t xml:space="preserve"> passe → Excel travaille au </t>
    </r>
    <r>
      <rPr>
        <b/>
        <sz val="11"/>
        <color theme="1"/>
        <rFont val="Calibri"/>
        <family val="2"/>
        <scheme val="minor"/>
      </rPr>
      <t>point</t>
    </r>
  </si>
  <si>
    <t>Sinon → gros souci de config / autre problème</t>
  </si>
  <si>
    <r>
      <t xml:space="preserve">Colle ça sur ton portable et sur ton PC fixe, tu verras noir sur blanc ce que </t>
    </r>
    <r>
      <rPr>
        <b/>
        <sz val="11"/>
        <color theme="1"/>
        <rFont val="Calibri"/>
        <family val="2"/>
        <scheme val="minor"/>
      </rPr>
      <t>Excel</t>
    </r>
    <r>
      <rPr>
        <sz val="11"/>
        <color theme="1"/>
        <rFont val="Calibri"/>
        <family val="2"/>
        <scheme val="minor"/>
      </rPr>
      <t>, pas ton clavier, utilise comme séparateur.</t>
    </r>
  </si>
  <si>
    <t>4. Où ça se règle vraiment</t>
  </si>
  <si>
    <t>Sur chaque machine, c’est contrôlé par :</t>
  </si>
  <si>
    <r>
      <t>Windows</t>
    </r>
    <r>
      <rPr>
        <sz val="11"/>
        <color theme="1"/>
        <rFont val="Calibri"/>
        <family val="2"/>
        <scheme val="minor"/>
      </rPr>
      <t xml:space="preserve"> (paramètres régionaux)</t>
    </r>
  </si>
  <si>
    <t>dans Excel :</t>
  </si>
  <si>
    <t>Fichier &gt; Options &gt; Options avancées</t>
  </si>
  <si>
    <r>
      <t xml:space="preserve">→ case </t>
    </r>
    <r>
      <rPr>
        <b/>
        <sz val="11"/>
        <color theme="1"/>
        <rFont val="Calibri"/>
        <family val="2"/>
        <scheme val="minor"/>
      </rPr>
      <t>“Utiliser les séparateurs système”</t>
    </r>
  </si>
  <si>
    <r>
      <t xml:space="preserve">→ Décimal : </t>
    </r>
    <r>
      <rPr>
        <sz val="10"/>
        <color theme="1"/>
        <rFont val="Arial Unicode MS"/>
      </rPr>
      <t>,</t>
    </r>
    <r>
      <rPr>
        <sz val="11"/>
        <color theme="1"/>
        <rFont val="Calibri"/>
        <family val="2"/>
        <scheme val="minor"/>
      </rPr>
      <t xml:space="preserve"> ou </t>
    </r>
    <r>
      <rPr>
        <sz val="10"/>
        <color theme="1"/>
        <rFont val="Arial Unicode MS"/>
      </rPr>
      <t>.</t>
    </r>
  </si>
  <si>
    <r>
      <t xml:space="preserve">Si tu veux que </t>
    </r>
    <r>
      <rPr>
        <b/>
        <sz val="11"/>
        <color theme="1"/>
        <rFont val="Calibri"/>
        <family val="2"/>
        <scheme val="minor"/>
      </rPr>
      <t>ton fichier se comporte pareil partout</t>
    </r>
    <r>
      <rPr>
        <sz val="11"/>
        <color theme="1"/>
        <rFont val="Calibri"/>
        <family val="2"/>
        <scheme val="minor"/>
      </rPr>
      <t>, le plus simple :</t>
    </r>
  </si>
  <si>
    <r>
      <t xml:space="preserve">1. Décide : </t>
    </r>
    <r>
      <rPr>
        <b/>
        <sz val="11"/>
        <color theme="1"/>
        <rFont val="Calibri"/>
        <family val="2"/>
        <scheme val="minor"/>
      </rPr>
      <t>séparateur officiel = ,</t>
    </r>
    <r>
      <rPr>
        <sz val="11"/>
        <color theme="1"/>
        <rFont val="Calibri"/>
        <family val="2"/>
        <scheme val="minor"/>
      </rPr>
      <t xml:space="preserve"> (ce que tu utilises déjà dans tes formules).</t>
    </r>
  </si>
  <si>
    <t>2. Sur chaque machine où tu bosses :</t>
  </si>
  <si>
    <t>Excel : “Utiliser les séparateurs système” coché</t>
  </si>
  <si>
    <r>
      <t xml:space="preserve">Windows en Français (décimal = </t>
    </r>
    <r>
      <rPr>
        <sz val="10"/>
        <color theme="1"/>
        <rFont val="Arial Unicode MS"/>
      </rPr>
      <t>,</t>
    </r>
    <r>
      <rPr>
        <sz val="11"/>
        <color theme="1"/>
        <rFont val="Calibri"/>
        <family val="2"/>
        <scheme val="minor"/>
      </rPr>
      <t>)</t>
    </r>
  </si>
  <si>
    <r>
      <t xml:space="preserve">3. Continue à écrire les nombres dans les formules avec </t>
    </r>
    <r>
      <rPr>
        <b/>
        <sz val="10"/>
        <color theme="1"/>
        <rFont val="Arial Unicode MS"/>
      </rPr>
      <t>,</t>
    </r>
    <r>
      <rPr>
        <sz val="11"/>
        <color theme="1"/>
        <rFont val="Calibri"/>
        <family val="2"/>
        <scheme val="minor"/>
      </rPr>
      <t>; pour les saisir rapidement, le pavé numérique se charge de te mettre le bon caractère.</t>
    </r>
  </si>
  <si>
    <t>En résumé :</t>
  </si>
  <si>
    <t>L’alerte ne “voit” que la config de CNUM, pas ce que ton pavé numérique envoie réellement.</t>
  </si>
  <si>
    <t>Les formules fonctionnent parce qu’en pratique, Excel reçoit ce qu’il attend (souvent une virgule, même si toi tu appuies sur une touche où il y a un point dessiné).</t>
  </si>
  <si>
    <t>Utilise la version améliorée de la formule de test, et synchronise les options Excel/Windows si tu veux un comportement identique partout.</t>
  </si>
  <si>
    <t>Garde bien cette formule dans un coin, elle est pratique pour vérifier rapidement le comportement d’Excel quand tu bosses sur plusieurs machines.</t>
  </si>
  <si>
    <t>SI(ESTNUM(SIERREUR(CNUM("0,5");""));"sur cet ordi.Excel attend une VIRGULE comme séparateur décimal";SI(ESTNUM(SIERREUR(CNUM("0.5");""));"sur cet ordi.Excel attend un POINT comme séparateur décimal";"Impossible de déterminer le séparateur décimal"))</t>
  </si>
  <si>
    <t>Et la prochaine fois qu’Excel fait son schizophrène entre point et virgule, on lui remet les idées en place ensemble.</t>
  </si>
  <si>
    <t>je voudrais une formule excel à coller dans mon fichier pour savoir quelle version d'excel j'utilise pour mes tableaux et formules</t>
  </si>
  <si>
    <t>En général tu verras quelque chose comme 16.0.</t>
  </si>
  <si>
    <t>16.0 = moteur commun à Excel 2016 / 2019 / 2021 / 365 → on ne peut pas distinguer 365</t>
  </si>
  <si>
    <t xml:space="preserve"> d’une version perpétuelle (genre 2021) juste avec une formule de feuille.</t>
  </si>
  <si>
    <t>Oui, tu peux connaître la version interne avec INFO("version").</t>
  </si>
  <si>
    <t>Non, une simple formule ne permet pas de dire “ça c’est 365, ça c’est 2021”,</t>
  </si>
  <si>
    <t xml:space="preserve"> il faut regarder le type de licence dans Excel (Compte → Informations sur le produit).</t>
  </si>
  <si>
    <t>si le résultat de =1/2; est 0,5;alors écrire un message exemple = "OK votre est bien une virgule";si le résultat de =1/2; est 0.5;alors écrire ce message "ATTENTION votre séparateur est un POINT , veuillez régler votre séparateur pour le bon fonctionnement des formules</t>
  </si>
  <si>
    <t>⚙ RÉGLER LE SÉPARATEUR DÉCIMAL DANS EXCEL</t>
  </si>
  <si>
    <t>Ce fichier est prévu pour fonctionner avec la VIRGULE « , » comme séparateur décimal.</t>
  </si>
  <si>
    <t>Si les calculs donnent des erreurs ou que les nombres s’affichent bizarrement (1.5 au lieu de 1,5), faites ceci :</t>
  </si>
  <si>
    <t>1️⃣ Dans Excel, cliquez sur : Fichier ▶ Options</t>
  </si>
  <si>
    <t>2️⃣ Allez dans : Options avancées</t>
  </si>
  <si>
    <t>3️⃣ Rubrique « Options d’édition » :</t>
  </si>
  <si>
    <t xml:space="preserve">    - Décochez « Utiliser le séparateur système »</t>
  </si>
  <si>
    <t xml:space="preserve">    - Séparateur décimal : tapez une VIRGULE , </t>
  </si>
  <si>
    <t xml:space="preserve">    - (Séparateur de milliers : laissez vide ou mettez un espace)</t>
  </si>
  <si>
    <t>4️⃣ Validez avec OK</t>
  </si>
  <si>
    <t>Ensuite, retestez les calculs du fichier.</t>
  </si>
  <si>
    <t>🧪 Test rapide : point ou virgule comme séparateur décimal ?</t>
  </si>
  <si>
    <t xml:space="preserve">1️⃣ Dans une cellule vide, tapez : 1,5  </t>
  </si>
  <si>
    <t xml:space="preserve">2️⃣ Dans la cellule juste à côté, tapez : 1.5  </t>
  </si>
  <si>
    <t>Regardez le résultat :</t>
  </si>
  <si>
    <t>- Si **1,5** devient un nombre (aligné à droite) et **1.5** reste du texte (aligné à gauche),</t>
  </si>
  <si>
    <t xml:space="preserve">  ➜ votre Excel utilise la **VIRGULE ( , )** comme séparateur décimal.</t>
  </si>
  <si>
    <t>- Si **1.5** devient un nombre (aligné à droite) et **1,5** reste du texte (aligné à gauche),</t>
  </si>
  <si>
    <t xml:space="preserve">  ➜ votre Excel utilise le **POINT ( . )** comme séparateur décimal.</t>
  </si>
  <si>
    <t xml:space="preserve">📌 Variante :  </t>
  </si>
  <si>
    <t xml:space="preserve">Dans une autre cellule, tapez la formule : `=1/2`  </t>
  </si>
  <si>
    <t>Test 1/2</t>
  </si>
  <si>
    <t xml:space="preserve">- Si le résultat est **0,5** ➜ séparateur décimal = virgule  </t>
  </si>
  <si>
    <t>- Si le résultat est **0.5** ➜ séparateur décimal = point</t>
  </si>
  <si>
    <t>lorsque je saisi 1/2; j'ai ce résultat = 01-févr</t>
  </si>
  <si>
    <t>Normal, rien de cassé 🙂</t>
  </si>
  <si>
    <t>Il se passe un des deux trucs suivants :</t>
  </si>
  <si>
    <r>
      <t xml:space="preserve">1. Tu as tapé </t>
    </r>
    <r>
      <rPr>
        <b/>
        <sz val="10"/>
        <color theme="1"/>
        <rFont val="Arial Unicode MS"/>
      </rPr>
      <t>1/2</t>
    </r>
    <r>
      <rPr>
        <b/>
        <sz val="11"/>
        <color theme="1"/>
        <rFont val="Calibri"/>
        <family val="2"/>
        <scheme val="minor"/>
      </rPr>
      <t xml:space="preserve"> sans signe =</t>
    </r>
  </si>
  <si>
    <r>
      <t>→ Excel comprend ça comme une date</t>
    </r>
    <r>
      <rPr>
        <sz val="14"/>
        <color theme="1"/>
        <rFont val="Calibri"/>
        <family val="2"/>
        <scheme val="minor"/>
      </rPr>
      <t xml:space="preserve"> (1er février) d’après le format de ta machine.</t>
    </r>
  </si>
  <si>
    <r>
      <t xml:space="preserve">Résultat : </t>
    </r>
    <r>
      <rPr>
        <sz val="14"/>
        <color theme="1"/>
        <rFont val="Arial Unicode MS"/>
      </rPr>
      <t>01-févr</t>
    </r>
    <r>
      <rPr>
        <sz val="14"/>
        <color theme="1"/>
        <rFont val="Calibri"/>
        <family val="2"/>
        <scheme val="minor"/>
      </rPr>
      <t>.</t>
    </r>
  </si>
  <si>
    <r>
      <t xml:space="preserve">2. Tu as tapé </t>
    </r>
    <r>
      <rPr>
        <b/>
        <sz val="10"/>
        <color theme="1"/>
        <rFont val="Arial Unicode MS"/>
      </rPr>
      <t>=1/2</t>
    </r>
    <r>
      <rPr>
        <b/>
        <sz val="11"/>
        <color theme="1"/>
        <rFont val="Calibri"/>
        <family val="2"/>
        <scheme val="minor"/>
      </rPr>
      <t xml:space="preserve"> dans une cellule déjà formatée en date</t>
    </r>
  </si>
  <si>
    <r>
      <t xml:space="preserve">Le résultat interne est bien </t>
    </r>
    <r>
      <rPr>
        <sz val="14"/>
        <color theme="1"/>
        <rFont val="Arial Unicode MS"/>
      </rPr>
      <t>0,5</t>
    </r>
    <r>
      <rPr>
        <sz val="14"/>
        <color theme="1"/>
        <rFont val="Calibri"/>
        <family val="2"/>
        <scheme val="minor"/>
      </rPr>
      <t>,</t>
    </r>
  </si>
  <si>
    <r>
      <t>mais comme le format est “Date”, Excel affiche ce 0,5 comme une date</t>
    </r>
    <r>
      <rPr>
        <sz val="14"/>
        <color theme="1"/>
        <rFont val="Calibri"/>
        <family val="2"/>
        <scheme val="minor"/>
      </rPr>
      <t xml:space="preserve"> → </t>
    </r>
    <r>
      <rPr>
        <sz val="14"/>
        <color theme="1"/>
        <rFont val="Arial Unicode MS"/>
      </rPr>
      <t>01-févr</t>
    </r>
    <r>
      <rPr>
        <sz val="14"/>
        <color theme="1"/>
        <rFont val="Calibri"/>
        <family val="2"/>
        <scheme val="minor"/>
      </rPr>
      <t>.</t>
    </r>
  </si>
  <si>
    <t>Comment voir le vrai résultat (0,5 ou 0.5)</t>
  </si>
  <si>
    <t>1. Clique sur la cellule.</t>
  </si>
  <si>
    <r>
      <t>2. Onglet Accueil</t>
    </r>
    <r>
      <rPr>
        <sz val="14"/>
        <color theme="1"/>
        <rFont val="Calibri"/>
        <family val="2"/>
        <scheme val="minor"/>
      </rPr>
      <t xml:space="preserve"> → zone </t>
    </r>
    <r>
      <rPr>
        <b/>
        <sz val="14"/>
        <color theme="1"/>
        <rFont val="Calibri"/>
        <family val="2"/>
        <scheme val="minor"/>
      </rPr>
      <t>Nombre</t>
    </r>
    <r>
      <rPr>
        <sz val="14"/>
        <color theme="1"/>
        <rFont val="Calibri"/>
        <family val="2"/>
        <scheme val="minor"/>
      </rPr>
      <t>.</t>
    </r>
  </si>
  <si>
    <r>
      <t>3. Mets le format sur Standard</t>
    </r>
    <r>
      <rPr>
        <sz val="14"/>
        <color theme="1"/>
        <rFont val="Calibri"/>
        <family val="2"/>
        <scheme val="minor"/>
      </rPr>
      <t xml:space="preserve"> ou </t>
    </r>
    <r>
      <rPr>
        <b/>
        <sz val="14"/>
        <color theme="1"/>
        <rFont val="Calibri"/>
        <family val="2"/>
        <scheme val="minor"/>
      </rPr>
      <t>Nombre</t>
    </r>
    <r>
      <rPr>
        <sz val="14"/>
        <color theme="1"/>
        <rFont val="Calibri"/>
        <family val="2"/>
        <scheme val="minor"/>
      </rPr>
      <t xml:space="preserve"> (pas Date).</t>
    </r>
  </si>
  <si>
    <r>
      <t>4. Revalide la formule (</t>
    </r>
    <r>
      <rPr>
        <sz val="14"/>
        <color theme="1"/>
        <rFont val="Arial Unicode MS"/>
      </rPr>
      <t>F2</t>
    </r>
    <r>
      <rPr>
        <sz val="14"/>
        <color theme="1"/>
        <rFont val="Calibri"/>
        <family val="2"/>
        <scheme val="minor"/>
      </rPr>
      <t xml:space="preserve"> puis </t>
    </r>
    <r>
      <rPr>
        <sz val="14"/>
        <color theme="1"/>
        <rFont val="Arial Unicode MS"/>
      </rPr>
      <t>Entrée</t>
    </r>
    <r>
      <rPr>
        <sz val="14"/>
        <color theme="1"/>
        <rFont val="Calibri"/>
        <family val="2"/>
        <scheme val="minor"/>
      </rPr>
      <t xml:space="preserve"> si besoin).</t>
    </r>
  </si>
  <si>
    <r>
      <t xml:space="preserve">Là tu verras bien </t>
    </r>
    <r>
      <rPr>
        <sz val="14"/>
        <color theme="1"/>
        <rFont val="Arial Unicode MS"/>
      </rPr>
      <t>0,5</t>
    </r>
    <r>
      <rPr>
        <sz val="14"/>
        <color theme="1"/>
        <rFont val="Calibri"/>
        <family val="2"/>
        <scheme val="minor"/>
      </rPr>
      <t xml:space="preserve"> (ou </t>
    </r>
    <r>
      <rPr>
        <sz val="14"/>
        <color theme="1"/>
        <rFont val="Arial Unicode MS"/>
      </rPr>
      <t>0.5</t>
    </r>
    <r>
      <rPr>
        <sz val="14"/>
        <color theme="1"/>
        <rFont val="Calibri"/>
        <family val="2"/>
        <scheme val="minor"/>
      </rPr>
      <t>), et tu peux faire ton test de séparateur décimal comme prévu.</t>
    </r>
  </si>
  <si>
    <r>
      <t xml:space="preserve">En pratique, mais plus compliqué pour ton fichier, le plus propre reste la formule automatique qu’on a faite avec </t>
    </r>
    <r>
      <rPr>
        <sz val="14"/>
        <color theme="1"/>
        <rFont val="Arial Unicode MS"/>
      </rPr>
      <t>CNUM("0,5")</t>
    </r>
    <r>
      <rPr>
        <sz val="14"/>
        <color theme="1"/>
        <rFont val="Calibri"/>
        <family val="2"/>
        <scheme val="minor"/>
      </rPr>
      <t xml:space="preserve"> : elle évite ce genre de confusion de format.</t>
    </r>
  </si>
  <si>
    <t>X</t>
  </si>
  <si>
    <t>=</t>
  </si>
  <si>
    <t>Humour généré par ChatGPT</t>
  </si>
  <si>
    <t>Les tableaux Excel de production quand on commence à empiler les formules, ça ressemble vite plus à une usine à boulons qu’à une cuisine.</t>
  </si>
  <si>
    <t>Pour résumer tes intitulés possibles pour les fiches recettes, tu peux te faire un petit standard du genre :</t>
  </si>
  <si>
    <t>QUANTITÉ à préparer</t>
  </si>
  <si>
    <t>TOTAL à préparer</t>
  </si>
  <si>
    <t>TOTAL à produire</t>
  </si>
  <si>
    <t>Ça sonne pro, clair, et ça évite l’image du chef en bleu de travail devant une presse hydraulique.</t>
  </si>
  <si>
    <t>Et si un jour tu veux renommer toutes tes “usines à boulons” en “étoiles Michelin” dans ton classeur, on pourra se faire une petite passe de nettoyage de libellés ensemble.</t>
  </si>
  <si>
    <t>quelles sont les principales nouvelles fonctions utilisées par excel 365 et non compatibles avec excel 2023</t>
  </si>
  <si>
    <t>Bonne question de producteur qui se bat avec des #NOM? partout 😅</t>
  </si>
  <si>
    <t>Je vais répondre en mode utile pour toi :</t>
  </si>
  <si>
    <r>
      <t>Excel 365</t>
    </r>
    <r>
      <rPr>
        <sz val="11"/>
        <color theme="1"/>
        <rFont val="Calibri"/>
        <family val="2"/>
        <scheme val="minor"/>
      </rPr>
      <t xml:space="preserve"> = version qui reçoit tout le temps des nouvelles fonctions.</t>
    </r>
  </si>
  <si>
    <r>
      <t>Excel “2023”</t>
    </r>
    <r>
      <rPr>
        <sz val="11"/>
        <color theme="1"/>
        <rFont val="Calibri"/>
        <family val="2"/>
        <scheme val="minor"/>
      </rPr>
      <t xml:space="preserve"> chez toi = très probablement une version </t>
    </r>
    <r>
      <rPr>
        <b/>
        <sz val="11"/>
        <color theme="1"/>
        <rFont val="Calibri"/>
        <family val="2"/>
        <scheme val="minor"/>
      </rPr>
      <t>perpétuelle</t>
    </r>
    <r>
      <rPr>
        <sz val="11"/>
        <color theme="1"/>
        <rFont val="Calibri"/>
        <family val="2"/>
        <scheme val="minor"/>
      </rPr>
      <t xml:space="preserve"> (Excel 2021 / LTSC / sans abonnement), donc </t>
    </r>
    <r>
      <rPr>
        <b/>
        <sz val="11"/>
        <color theme="1"/>
        <rFont val="Calibri"/>
        <family val="2"/>
        <scheme val="minor"/>
      </rPr>
      <t>sans les dernières nouveautés 365</t>
    </r>
    <r>
      <rPr>
        <sz val="11"/>
        <color theme="1"/>
        <rFont val="Calibri"/>
        <family val="2"/>
        <scheme val="minor"/>
      </rPr>
      <t>.</t>
    </r>
  </si>
  <si>
    <r>
      <t xml:space="preserve">Les principales familles de fonctions </t>
    </r>
    <r>
      <rPr>
        <b/>
        <sz val="11"/>
        <color theme="1"/>
        <rFont val="Calibri"/>
        <family val="2"/>
        <scheme val="minor"/>
      </rPr>
      <t>disponibles dans 365 mais pas dans les versions perpétuelles récentes</t>
    </r>
    <r>
      <rPr>
        <sz val="11"/>
        <color theme="1"/>
        <rFont val="Calibri"/>
        <family val="2"/>
        <scheme val="minor"/>
      </rPr>
      <t xml:space="preserve"> (genre 2019/2021) :</t>
    </r>
  </si>
  <si>
    <t>1. Fonctions “tableaux dynamiques” avancées</t>
  </si>
  <si>
    <t>Celles-ci sont très utilisées dans les tutos modernes, mais cassent dans les vieilles versions :</t>
  </si>
  <si>
    <r>
      <t>FILTER</t>
    </r>
    <r>
      <rPr>
        <sz val="11"/>
        <color theme="1"/>
        <rFont val="Calibri"/>
        <family val="2"/>
        <scheme val="minor"/>
      </rPr>
      <t xml:space="preserve"> / </t>
    </r>
    <r>
      <rPr>
        <sz val="10"/>
        <color theme="1"/>
        <rFont val="Arial Unicode MS"/>
      </rPr>
      <t>FILTRER</t>
    </r>
    <r>
      <rPr>
        <sz val="11"/>
        <color theme="1"/>
        <rFont val="Calibri"/>
        <family val="2"/>
        <scheme val="minor"/>
      </rPr>
      <t xml:space="preserve"> : filtrer un tableau avec une condition</t>
    </r>
  </si>
  <si>
    <r>
      <t>SORT</t>
    </r>
    <r>
      <rPr>
        <sz val="11"/>
        <color theme="1"/>
        <rFont val="Calibri"/>
        <family val="2"/>
        <scheme val="minor"/>
      </rPr>
      <t xml:space="preserve"> / </t>
    </r>
    <r>
      <rPr>
        <sz val="10"/>
        <color theme="1"/>
        <rFont val="Arial Unicode MS"/>
      </rPr>
      <t>TRIER</t>
    </r>
    <r>
      <rPr>
        <sz val="11"/>
        <color theme="1"/>
        <rFont val="Calibri"/>
        <family val="2"/>
        <scheme val="minor"/>
      </rPr>
      <t xml:space="preserve"> : trier un tableau par formule</t>
    </r>
  </si>
  <si>
    <r>
      <t>SORTBY</t>
    </r>
    <r>
      <rPr>
        <sz val="11"/>
        <color theme="1"/>
        <rFont val="Calibri"/>
        <family val="2"/>
        <scheme val="minor"/>
      </rPr>
      <t xml:space="preserve"> / </t>
    </r>
    <r>
      <rPr>
        <sz val="10"/>
        <color theme="1"/>
        <rFont val="Arial Unicode MS"/>
      </rPr>
      <t>TRIERPAR</t>
    </r>
    <r>
      <rPr>
        <sz val="11"/>
        <color theme="1"/>
        <rFont val="Calibri"/>
        <family val="2"/>
        <scheme val="minor"/>
      </rPr>
      <t xml:space="preserve"> : trier selon une autre plage</t>
    </r>
  </si>
  <si>
    <r>
      <t>UNIQUE</t>
    </r>
    <r>
      <rPr>
        <sz val="11"/>
        <color theme="1"/>
        <rFont val="Calibri"/>
        <family val="2"/>
        <scheme val="minor"/>
      </rPr>
      <t xml:space="preserve"> / </t>
    </r>
    <r>
      <rPr>
        <sz val="10"/>
        <color theme="1"/>
        <rFont val="Arial Unicode MS"/>
      </rPr>
      <t>UNIQUE</t>
    </r>
    <r>
      <rPr>
        <sz val="11"/>
        <color theme="1"/>
        <rFont val="Calibri"/>
        <family val="2"/>
        <scheme val="minor"/>
      </rPr>
      <t xml:space="preserve"> : valeurs uniques</t>
    </r>
  </si>
  <si>
    <r>
      <t>SEQUENCE</t>
    </r>
    <r>
      <rPr>
        <sz val="11"/>
        <color theme="1"/>
        <rFont val="Calibri"/>
        <family val="2"/>
        <scheme val="minor"/>
      </rPr>
      <t xml:space="preserve"> / </t>
    </r>
    <r>
      <rPr>
        <sz val="10"/>
        <color theme="1"/>
        <rFont val="Arial Unicode MS"/>
      </rPr>
      <t>SEQUENCE</t>
    </r>
    <r>
      <rPr>
        <sz val="11"/>
        <color theme="1"/>
        <rFont val="Calibri"/>
        <family val="2"/>
        <scheme val="minor"/>
      </rPr>
      <t xml:space="preserve"> : générer 1..n par formule</t>
    </r>
  </si>
  <si>
    <r>
      <t>RANDARRAY</t>
    </r>
    <r>
      <rPr>
        <sz val="11"/>
        <color theme="1"/>
        <rFont val="Calibri"/>
        <family val="2"/>
        <scheme val="minor"/>
      </rPr>
      <t xml:space="preserve"> / </t>
    </r>
    <r>
      <rPr>
        <sz val="10"/>
        <color theme="1"/>
        <rFont val="Arial Unicode MS"/>
      </rPr>
      <t>ALEATRASTABLEAU</t>
    </r>
    <r>
      <rPr>
        <sz val="11"/>
        <color theme="1"/>
        <rFont val="Calibri"/>
        <family val="2"/>
        <scheme val="minor"/>
      </rPr>
      <t xml:space="preserve"> : tableau de valeurs aléatoires</t>
    </r>
  </si>
  <si>
    <t>Sur une version non-365, tout ça donne #NOM?.</t>
  </si>
  <si>
    <t>2. Fonctions texte modernes</t>
  </si>
  <si>
    <r>
      <t xml:space="preserve">Très pratiques, mais </t>
    </r>
    <r>
      <rPr>
        <b/>
        <sz val="11"/>
        <color theme="1"/>
        <rFont val="Calibri"/>
        <family val="2"/>
        <scheme val="minor"/>
      </rPr>
      <t>récentes 365</t>
    </r>
    <r>
      <rPr>
        <sz val="11"/>
        <color theme="1"/>
        <rFont val="Calibri"/>
        <family val="2"/>
        <scheme val="minor"/>
      </rPr>
      <t xml:space="preserve"> :</t>
    </r>
  </si>
  <si>
    <r>
      <t>TEXTSPLIT</t>
    </r>
    <r>
      <rPr>
        <sz val="11"/>
        <color theme="1"/>
        <rFont val="Calibri"/>
        <family val="2"/>
        <scheme val="minor"/>
      </rPr>
      <t xml:space="preserve"> / </t>
    </r>
    <r>
      <rPr>
        <sz val="10"/>
        <color theme="1"/>
        <rFont val="Arial Unicode MS"/>
      </rPr>
      <t>TEXTE.DÉC.OUPER</t>
    </r>
  </si>
  <si>
    <r>
      <t>TEXTBEFORE</t>
    </r>
    <r>
      <rPr>
        <sz val="11"/>
        <color theme="1"/>
        <rFont val="Calibri"/>
        <family val="2"/>
        <scheme val="minor"/>
      </rPr>
      <t xml:space="preserve"> / </t>
    </r>
    <r>
      <rPr>
        <sz val="10"/>
        <color theme="1"/>
        <rFont val="Arial Unicode MS"/>
      </rPr>
      <t>TEXTE.AVANT</t>
    </r>
  </si>
  <si>
    <r>
      <t>TEXTAFTER</t>
    </r>
    <r>
      <rPr>
        <sz val="11"/>
        <color theme="1"/>
        <rFont val="Calibri"/>
        <family val="2"/>
        <scheme val="minor"/>
      </rPr>
      <t xml:space="preserve"> / </t>
    </r>
    <r>
      <rPr>
        <sz val="10"/>
        <color theme="1"/>
        <rFont val="Arial Unicode MS"/>
      </rPr>
      <t>TEXTE.APRÈS</t>
    </r>
  </si>
  <si>
    <r>
      <t xml:space="preserve">Elles remplacent souvent des usines à </t>
    </r>
    <r>
      <rPr>
        <sz val="12"/>
        <color theme="1"/>
        <rFont val="Arial Unicode MS"/>
      </rPr>
      <t>GAUCHE</t>
    </r>
    <r>
      <rPr>
        <sz val="12"/>
        <color theme="1"/>
        <rFont val="Calibri"/>
        <family val="2"/>
        <scheme val="minor"/>
      </rPr>
      <t>/</t>
    </r>
    <r>
      <rPr>
        <sz val="12"/>
        <color theme="1"/>
        <rFont val="Arial Unicode MS"/>
      </rPr>
      <t>DROITE</t>
    </r>
    <r>
      <rPr>
        <sz val="12"/>
        <color theme="1"/>
        <rFont val="Calibri"/>
        <family val="2"/>
        <scheme val="minor"/>
      </rPr>
      <t>/</t>
    </r>
    <r>
      <rPr>
        <sz val="12"/>
        <color theme="1"/>
        <rFont val="Arial Unicode MS"/>
      </rPr>
      <t>CHERCHE</t>
    </r>
    <r>
      <rPr>
        <sz val="12"/>
        <color theme="1"/>
        <rFont val="Calibri"/>
        <family val="2"/>
        <scheme val="minor"/>
      </rPr>
      <t>.</t>
    </r>
  </si>
  <si>
    <t>3. Fonctions de réorganisation de tableaux</t>
  </si>
  <si>
    <t>Très 365 aussi :</t>
  </si>
  <si>
    <r>
      <t>VSTACK</t>
    </r>
    <r>
      <rPr>
        <sz val="11"/>
        <color theme="1"/>
        <rFont val="Calibri"/>
        <family val="2"/>
        <scheme val="minor"/>
      </rPr>
      <t xml:space="preserve"> / </t>
    </r>
    <r>
      <rPr>
        <sz val="10"/>
        <color theme="1"/>
        <rFont val="Arial Unicode MS"/>
      </rPr>
      <t>EMPILER.V</t>
    </r>
    <r>
      <rPr>
        <sz val="11"/>
        <color theme="1"/>
        <rFont val="Calibri"/>
        <family val="2"/>
        <scheme val="minor"/>
      </rPr>
      <t xml:space="preserve"> : empiler des plages verticalement</t>
    </r>
  </si>
  <si>
    <r>
      <t>HSTACK</t>
    </r>
    <r>
      <rPr>
        <sz val="11"/>
        <color theme="1"/>
        <rFont val="Calibri"/>
        <family val="2"/>
        <scheme val="minor"/>
      </rPr>
      <t xml:space="preserve"> / </t>
    </r>
    <r>
      <rPr>
        <sz val="10"/>
        <color theme="1"/>
        <rFont val="Arial Unicode MS"/>
      </rPr>
      <t>EMPILER.H</t>
    </r>
    <r>
      <rPr>
        <sz val="11"/>
        <color theme="1"/>
        <rFont val="Calibri"/>
        <family val="2"/>
        <scheme val="minor"/>
      </rPr>
      <t xml:space="preserve"> : empiler horizontalement</t>
    </r>
  </si>
  <si>
    <r>
      <t>WRAPROWS</t>
    </r>
    <r>
      <rPr>
        <sz val="11"/>
        <color theme="1"/>
        <rFont val="Calibri"/>
        <family val="2"/>
        <scheme val="minor"/>
      </rPr>
      <t xml:space="preserve"> / </t>
    </r>
    <r>
      <rPr>
        <sz val="10"/>
        <color theme="1"/>
        <rFont val="Arial Unicode MS"/>
      </rPr>
      <t>ALIGNER.LIGNES</t>
    </r>
  </si>
  <si>
    <r>
      <t>WRAPCOLS</t>
    </r>
    <r>
      <rPr>
        <sz val="11"/>
        <color theme="1"/>
        <rFont val="Calibri"/>
        <family val="2"/>
        <scheme val="minor"/>
      </rPr>
      <t xml:space="preserve"> / </t>
    </r>
    <r>
      <rPr>
        <sz val="10"/>
        <color theme="1"/>
        <rFont val="Arial Unicode MS"/>
      </rPr>
      <t>ALIGNER.COLONNES</t>
    </r>
  </si>
  <si>
    <r>
      <t>TOCOL</t>
    </r>
    <r>
      <rPr>
        <sz val="11"/>
        <color theme="1"/>
        <rFont val="Calibri"/>
        <family val="2"/>
        <scheme val="minor"/>
      </rPr>
      <t xml:space="preserve"> / </t>
    </r>
    <r>
      <rPr>
        <sz val="10"/>
        <color theme="1"/>
        <rFont val="Arial Unicode MS"/>
      </rPr>
      <t>VERS.COLONNE</t>
    </r>
  </si>
  <si>
    <r>
      <t>TOROW</t>
    </r>
    <r>
      <rPr>
        <sz val="11"/>
        <color theme="1"/>
        <rFont val="Calibri"/>
        <family val="2"/>
        <scheme val="minor"/>
      </rPr>
      <t xml:space="preserve"> / </t>
    </r>
    <r>
      <rPr>
        <sz val="10"/>
        <color theme="1"/>
        <rFont val="Arial Unicode MS"/>
      </rPr>
      <t>VERS.LIGNE</t>
    </r>
  </si>
  <si>
    <r>
      <t>TAKE</t>
    </r>
    <r>
      <rPr>
        <sz val="11"/>
        <color theme="1"/>
        <rFont val="Calibri"/>
        <family val="2"/>
        <scheme val="minor"/>
      </rPr>
      <t xml:space="preserve"> / </t>
    </r>
    <r>
      <rPr>
        <sz val="10"/>
        <color theme="1"/>
        <rFont val="Arial Unicode MS"/>
      </rPr>
      <t>PRENDRE</t>
    </r>
  </si>
  <si>
    <r>
      <t>DROP</t>
    </r>
    <r>
      <rPr>
        <sz val="11"/>
        <color theme="1"/>
        <rFont val="Calibri"/>
        <family val="2"/>
        <scheme val="minor"/>
      </rPr>
      <t xml:space="preserve"> / </t>
    </r>
    <r>
      <rPr>
        <sz val="10"/>
        <color theme="1"/>
        <rFont val="Arial Unicode MS"/>
      </rPr>
      <t>ABANDONNER</t>
    </r>
  </si>
  <si>
    <r>
      <t>CHOOSECOLS</t>
    </r>
    <r>
      <rPr>
        <sz val="11"/>
        <color theme="1"/>
        <rFont val="Calibri"/>
        <family val="2"/>
        <scheme val="minor"/>
      </rPr>
      <t xml:space="preserve"> / </t>
    </r>
    <r>
      <rPr>
        <sz val="10"/>
        <color theme="1"/>
        <rFont val="Arial Unicode MS"/>
      </rPr>
      <t>CHOISIRCOLS</t>
    </r>
  </si>
  <si>
    <r>
      <t>CHOOSEROWS</t>
    </r>
    <r>
      <rPr>
        <sz val="11"/>
        <color theme="1"/>
        <rFont val="Calibri"/>
        <family val="2"/>
        <scheme val="minor"/>
      </rPr>
      <t xml:space="preserve"> / </t>
    </r>
    <r>
      <rPr>
        <sz val="10"/>
        <color theme="1"/>
        <rFont val="Arial Unicode MS"/>
      </rPr>
      <t>CHOISIRLIGNES</t>
    </r>
  </si>
  <si>
    <r>
      <t xml:space="preserve">Tout ça est </t>
    </r>
    <r>
      <rPr>
        <b/>
        <sz val="14"/>
        <color rgb="FF0000FF"/>
        <rFont val="Calibri"/>
        <family val="2"/>
        <scheme val="minor"/>
      </rPr>
      <t>inconnu</t>
    </r>
    <r>
      <rPr>
        <sz val="14"/>
        <color rgb="FF0000FF"/>
        <rFont val="Calibri"/>
        <family val="2"/>
        <scheme val="minor"/>
      </rPr>
      <t xml:space="preserve"> en Excel “classique”.</t>
    </r>
  </si>
  <si>
    <t>4. Fonctions “programmation” / calcul avancé</t>
  </si>
  <si>
    <t>Très à la mode en 365, inexistantes dans les anciens :</t>
  </si>
  <si>
    <r>
      <t>LAMBDA</t>
    </r>
    <r>
      <rPr>
        <sz val="11"/>
        <color theme="1"/>
        <rFont val="Calibri"/>
        <family val="2"/>
        <scheme val="minor"/>
      </rPr>
      <t xml:space="preserve"> : définir ses propres fonctions</t>
    </r>
  </si>
  <si>
    <r>
      <t>LET</t>
    </r>
    <r>
      <rPr>
        <sz val="11"/>
        <color theme="1"/>
        <rFont val="Calibri"/>
        <family val="2"/>
        <scheme val="minor"/>
      </rPr>
      <t xml:space="preserve"> : nommer des variables dans une formule (celle qui te donnait </t>
    </r>
    <r>
      <rPr>
        <sz val="10"/>
        <color theme="1"/>
        <rFont val="Arial Unicode MS"/>
      </rPr>
      <t>_xlfn.LET</t>
    </r>
    <r>
      <rPr>
        <sz val="11"/>
        <color theme="1"/>
        <rFont val="Calibri"/>
        <family val="2"/>
        <scheme val="minor"/>
      </rPr>
      <t xml:space="preserve"> et #NOM?)</t>
    </r>
  </si>
  <si>
    <r>
      <t>MAP</t>
    </r>
    <r>
      <rPr>
        <sz val="11"/>
        <color theme="1"/>
        <rFont val="Calibri"/>
        <family val="2"/>
        <scheme val="minor"/>
      </rPr>
      <t xml:space="preserve"> / </t>
    </r>
    <r>
      <rPr>
        <sz val="10"/>
        <color theme="1"/>
        <rFont val="Arial Unicode MS"/>
      </rPr>
      <t>APPEL.LAMBDA.LIGNE</t>
    </r>
    <r>
      <rPr>
        <sz val="11"/>
        <color theme="1"/>
        <rFont val="Calibri"/>
        <family val="2"/>
        <scheme val="minor"/>
      </rPr>
      <t xml:space="preserve"> (nom FR récent), </t>
    </r>
    <r>
      <rPr>
        <sz val="10"/>
        <color theme="1"/>
        <rFont val="Arial Unicode MS"/>
      </rPr>
      <t>REDUCE</t>
    </r>
    <r>
      <rPr>
        <sz val="11"/>
        <color theme="1"/>
        <rFont val="Calibri"/>
        <family val="2"/>
        <scheme val="minor"/>
      </rPr>
      <t xml:space="preserve">, </t>
    </r>
    <r>
      <rPr>
        <sz val="10"/>
        <color theme="1"/>
        <rFont val="Arial Unicode MS"/>
      </rPr>
      <t>SCAN</t>
    </r>
    <r>
      <rPr>
        <sz val="11"/>
        <color theme="1"/>
        <rFont val="Calibri"/>
        <family val="2"/>
        <scheme val="minor"/>
      </rPr>
      <t xml:space="preserve">, </t>
    </r>
    <r>
      <rPr>
        <sz val="10"/>
        <color theme="1"/>
        <rFont val="Arial Unicode MS"/>
      </rPr>
      <t>BYROW</t>
    </r>
    <r>
      <rPr>
        <sz val="11"/>
        <color theme="1"/>
        <rFont val="Calibri"/>
        <family val="2"/>
        <scheme val="minor"/>
      </rPr>
      <t xml:space="preserve">, </t>
    </r>
    <r>
      <rPr>
        <sz val="10"/>
        <color theme="1"/>
        <rFont val="Arial Unicode MS"/>
      </rPr>
      <t>BYCOL</t>
    </r>
    <r>
      <rPr>
        <sz val="11"/>
        <color theme="1"/>
        <rFont val="Calibri"/>
        <family val="2"/>
        <scheme val="minor"/>
      </rPr>
      <t xml:space="preserve"> : appliquer des calculs ligne par ligne, colonne par colonne, etc.</t>
    </r>
  </si>
  <si>
    <r>
      <t xml:space="preserve">Sur une version non-365, dès que tu vois </t>
    </r>
    <r>
      <rPr>
        <sz val="12"/>
        <color rgb="FF0000FF"/>
        <rFont val="Arial Unicode MS"/>
      </rPr>
      <t>_xlfn.LAMBDA</t>
    </r>
    <r>
      <rPr>
        <sz val="12"/>
        <color rgb="FF0000FF"/>
        <rFont val="Calibri"/>
        <family val="2"/>
        <scheme val="minor"/>
      </rPr>
      <t xml:space="preserve">, </t>
    </r>
    <r>
      <rPr>
        <sz val="12"/>
        <color rgb="FF0000FF"/>
        <rFont val="Arial Unicode MS"/>
      </rPr>
      <t>_xlfn.LET</t>
    </r>
    <r>
      <rPr>
        <sz val="12"/>
        <color rgb="FF0000FF"/>
        <rFont val="Calibri"/>
        <family val="2"/>
        <scheme val="minor"/>
      </rPr>
      <t>, etc. → c’est mort.</t>
    </r>
  </si>
  <si>
    <t>5. Fonctions de recherche modernes (selon ta version)</t>
  </si>
  <si>
    <r>
      <t>XLOOKUP</t>
    </r>
    <r>
      <rPr>
        <sz val="11"/>
        <color theme="1"/>
        <rFont val="Calibri"/>
        <family val="2"/>
        <scheme val="minor"/>
      </rPr>
      <t xml:space="preserve"> / </t>
    </r>
    <r>
      <rPr>
        <sz val="10"/>
        <color theme="1"/>
        <rFont val="Arial Unicode MS"/>
      </rPr>
      <t>RECHERCHEX</t>
    </r>
  </si>
  <si>
    <r>
      <t>XMATCH</t>
    </r>
    <r>
      <rPr>
        <sz val="11"/>
        <color theme="1"/>
        <rFont val="Calibri"/>
        <family val="2"/>
        <scheme val="minor"/>
      </rPr>
      <t xml:space="preserve"> / </t>
    </r>
    <r>
      <rPr>
        <sz val="10"/>
        <color theme="1"/>
        <rFont val="Arial Unicode MS"/>
      </rPr>
      <t>XEQUIV</t>
    </r>
  </si>
  <si>
    <r>
      <t xml:space="preserve">Celles-là existent dans </t>
    </r>
    <r>
      <rPr>
        <b/>
        <sz val="11"/>
        <color theme="1"/>
        <rFont val="Calibri"/>
        <family val="2"/>
        <scheme val="minor"/>
      </rPr>
      <t>Excel 365</t>
    </r>
    <r>
      <rPr>
        <sz val="11"/>
        <color theme="1"/>
        <rFont val="Calibri"/>
        <family val="2"/>
        <scheme val="minor"/>
      </rPr>
      <t xml:space="preserve"> et aussi parfois dans certaines versions perpétuelles récentes, mais pas dans les plus anciennes (2016/2019).</t>
    </r>
  </si>
  <si>
    <r>
      <t xml:space="preserve">Vu tes messages, </t>
    </r>
    <r>
      <rPr>
        <b/>
        <sz val="11"/>
        <color theme="1"/>
        <rFont val="Calibri"/>
        <family val="2"/>
        <scheme val="minor"/>
      </rPr>
      <t>RECHERCHEX</t>
    </r>
    <r>
      <rPr>
        <sz val="11"/>
        <color theme="1"/>
        <rFont val="Calibri"/>
        <family val="2"/>
        <scheme val="minor"/>
      </rPr>
      <t xml:space="preserve"> marche chez toi, donc tu n’es pas sur une version vraiment vieille.</t>
    </r>
  </si>
  <si>
    <t>Concrètement pour toi</t>
  </si>
  <si>
    <t>Sur tes fichiers :</t>
  </si>
  <si>
    <r>
      <t xml:space="preserve">Les formules qui font apparaître </t>
    </r>
    <r>
      <rPr>
        <sz val="10"/>
        <color theme="1"/>
        <rFont val="Arial Unicode MS"/>
      </rPr>
      <t>_xlfn.XXX</t>
    </r>
    <r>
      <rPr>
        <sz val="11"/>
        <color theme="1"/>
        <rFont val="Calibri"/>
        <family val="2"/>
        <scheme val="minor"/>
      </rPr>
      <t xml:space="preserve"> ou </t>
    </r>
    <r>
      <rPr>
        <sz val="10"/>
        <color theme="1"/>
        <rFont val="Arial Unicode MS"/>
      </rPr>
      <t>_xlpm.xxx</t>
    </r>
    <r>
      <rPr>
        <sz val="11"/>
        <color theme="1"/>
        <rFont val="Calibri"/>
        <family val="2"/>
        <scheme val="minor"/>
      </rPr>
      <t xml:space="preserve"> viennent de quelqu’un qui a Excel 365 et qui a utilisé :</t>
    </r>
  </si>
  <si>
    <t>LET</t>
  </si>
  <si>
    <t>LAMBDA</t>
  </si>
  <si>
    <t>parfois des fonctions tableau récentes</t>
  </si>
  <si>
    <r>
      <t xml:space="preserve">Sur </t>
    </r>
    <r>
      <rPr>
        <b/>
        <sz val="11"/>
        <color theme="1"/>
        <rFont val="Calibri"/>
        <family val="2"/>
        <scheme val="minor"/>
      </rPr>
      <t>ta version</t>
    </r>
    <r>
      <rPr>
        <sz val="11"/>
        <color theme="1"/>
        <rFont val="Calibri"/>
        <family val="2"/>
        <scheme val="minor"/>
      </rPr>
      <t>, tu peux utiliser sans souci :</t>
    </r>
  </si>
  <si>
    <r>
      <t>RECHERCHEX</t>
    </r>
    <r>
      <rPr>
        <sz val="11"/>
        <color theme="1"/>
        <rFont val="Calibri"/>
        <family val="2"/>
        <scheme val="minor"/>
      </rPr>
      <t xml:space="preserve"> (tu l’utilises déjà)</t>
    </r>
  </si>
  <si>
    <r>
      <t>les classiques (</t>
    </r>
    <r>
      <rPr>
        <sz val="10"/>
        <color theme="1"/>
        <rFont val="Arial Unicode MS"/>
      </rPr>
      <t>SOMME.SI</t>
    </r>
    <r>
      <rPr>
        <sz val="11"/>
        <color theme="1"/>
        <rFont val="Calibri"/>
        <family val="2"/>
        <scheme val="minor"/>
      </rPr>
      <t xml:space="preserve">, </t>
    </r>
    <r>
      <rPr>
        <sz val="10"/>
        <color theme="1"/>
        <rFont val="Arial Unicode MS"/>
      </rPr>
      <t>NB.SI</t>
    </r>
    <r>
      <rPr>
        <sz val="11"/>
        <color theme="1"/>
        <rFont val="Calibri"/>
        <family val="2"/>
        <scheme val="minor"/>
      </rPr>
      <t xml:space="preserve">, </t>
    </r>
    <r>
      <rPr>
        <sz val="10"/>
        <color theme="1"/>
        <rFont val="Arial Unicode MS"/>
      </rPr>
      <t>INDEX</t>
    </r>
    <r>
      <rPr>
        <sz val="11"/>
        <color theme="1"/>
        <rFont val="Calibri"/>
        <family val="2"/>
        <scheme val="minor"/>
      </rPr>
      <t xml:space="preserve">, </t>
    </r>
    <r>
      <rPr>
        <sz val="10"/>
        <color theme="1"/>
        <rFont val="Arial Unicode MS"/>
      </rPr>
      <t>EQUIV</t>
    </r>
    <r>
      <rPr>
        <sz val="11"/>
        <color theme="1"/>
        <rFont val="Calibri"/>
        <family val="2"/>
        <scheme val="minor"/>
      </rPr>
      <t xml:space="preserve">, </t>
    </r>
    <r>
      <rPr>
        <sz val="10"/>
        <color theme="1"/>
        <rFont val="Arial Unicode MS"/>
      </rPr>
      <t>SOMMEPROD</t>
    </r>
    <r>
      <rPr>
        <sz val="11"/>
        <color theme="1"/>
        <rFont val="Calibri"/>
        <family val="2"/>
        <scheme val="minor"/>
      </rPr>
      <t>, etc.)</t>
    </r>
  </si>
  <si>
    <r>
      <t xml:space="preserve">Mais tu dois </t>
    </r>
    <r>
      <rPr>
        <b/>
        <sz val="11"/>
        <color theme="1"/>
        <rFont val="Calibri"/>
        <family val="2"/>
        <scheme val="minor"/>
      </rPr>
      <t>éviter / réécrire</t>
    </r>
    <r>
      <rPr>
        <sz val="11"/>
        <color theme="1"/>
        <rFont val="Calibri"/>
        <family val="2"/>
        <scheme val="minor"/>
      </rPr>
      <t xml:space="preserve"> :</t>
    </r>
  </si>
  <si>
    <r>
      <t>FILTER</t>
    </r>
    <r>
      <rPr>
        <sz val="11"/>
        <color theme="1"/>
        <rFont val="Calibri"/>
        <family val="2"/>
        <scheme val="minor"/>
      </rPr>
      <t xml:space="preserve">, </t>
    </r>
    <r>
      <rPr>
        <sz val="10"/>
        <color theme="1"/>
        <rFont val="Arial Unicode MS"/>
      </rPr>
      <t>UNIQUE</t>
    </r>
    <r>
      <rPr>
        <sz val="11"/>
        <color theme="1"/>
        <rFont val="Calibri"/>
        <family val="2"/>
        <scheme val="minor"/>
      </rPr>
      <t xml:space="preserve">, </t>
    </r>
    <r>
      <rPr>
        <sz val="10"/>
        <color theme="1"/>
        <rFont val="Arial Unicode MS"/>
      </rPr>
      <t>TEXTSPLIT</t>
    </r>
    <r>
      <rPr>
        <sz val="11"/>
        <color theme="1"/>
        <rFont val="Calibri"/>
        <family val="2"/>
        <scheme val="minor"/>
      </rPr>
      <t>, …</t>
    </r>
  </si>
  <si>
    <t>En gros :</t>
  </si>
  <si>
    <t>Excel 365 = jouets modernes, très lisibles.</t>
  </si>
  <si>
    <t>Excel non 365 = on fait la même chose, mais avec des formules plus longues et un peu “usine à gaz”.</t>
  </si>
  <si>
    <r>
      <t xml:space="preserve">Si tu veux, tu peux me coller </t>
    </r>
    <r>
      <rPr>
        <b/>
        <sz val="11"/>
        <color theme="1"/>
        <rFont val="Calibri"/>
        <family val="2"/>
        <scheme val="minor"/>
      </rPr>
      <t>n’importe quelle formule 365</t>
    </r>
    <r>
      <rPr>
        <sz val="11"/>
        <color theme="1"/>
        <rFont val="Calibri"/>
        <family val="2"/>
        <scheme val="minor"/>
      </rPr>
      <t xml:space="preserve"> qui te sort </t>
    </r>
    <r>
      <rPr>
        <sz val="10"/>
        <color theme="1"/>
        <rFont val="Arial Unicode MS"/>
      </rPr>
      <t>#NOM?</t>
    </r>
    <r>
      <rPr>
        <sz val="11"/>
        <color theme="1"/>
        <rFont val="Calibri"/>
        <family val="2"/>
        <scheme val="minor"/>
      </rPr>
      <t>, et je te la traduis en version compatible avec ta “vieille” Excel, sans poser de question.</t>
    </r>
  </si>
  <si>
    <t>Quand ton classeur recommencera à ressembler à une centrale nucléaire, tu reviens, on démonte les formules une par une. Bonne production &amp; bons tableaux !</t>
  </si>
  <si>
    <t>Ⓐ Ⓑ Ⓒ Ⓓ Ⓔ Ⓕ</t>
  </si>
  <si>
    <r>
      <t xml:space="preserve">En général tu verras quelque chose comme </t>
    </r>
    <r>
      <rPr>
        <sz val="10"/>
        <color theme="1"/>
        <rFont val="Arial Unicode MS"/>
      </rPr>
      <t>16.0</t>
    </r>
    <r>
      <rPr>
        <sz val="11"/>
        <color theme="1"/>
        <rFont val="Calibri"/>
        <family val="2"/>
        <scheme val="minor"/>
      </rPr>
      <t>.</t>
    </r>
  </si>
  <si>
    <r>
      <t>16.0</t>
    </r>
    <r>
      <rPr>
        <sz val="11"/>
        <color theme="1"/>
        <rFont val="Calibri"/>
        <family val="2"/>
        <scheme val="minor"/>
      </rPr>
      <t xml:space="preserve"> = moteur commun à Excel 2016 / 2019 / 2021 / 365 → on </t>
    </r>
    <r>
      <rPr>
        <b/>
        <sz val="11"/>
        <color theme="1"/>
        <rFont val="Calibri"/>
        <family val="2"/>
        <scheme val="minor"/>
      </rPr>
      <t>ne peut pas</t>
    </r>
    <r>
      <rPr>
        <sz val="11"/>
        <color theme="1"/>
        <rFont val="Calibri"/>
        <family val="2"/>
        <scheme val="minor"/>
      </rPr>
      <t xml:space="preserve"> distinguer 365 d’une version perpétuelle (genre 2021) juste avec une formule de feuille.</t>
    </r>
  </si>
  <si>
    <r>
      <t>Oui</t>
    </r>
    <r>
      <rPr>
        <sz val="11"/>
        <color theme="1"/>
        <rFont val="Calibri"/>
        <family val="2"/>
        <scheme val="minor"/>
      </rPr>
      <t xml:space="preserve">, tu peux connaître la version interne avec </t>
    </r>
    <r>
      <rPr>
        <sz val="10"/>
        <color theme="1"/>
        <rFont val="Arial Unicode MS"/>
      </rPr>
      <t>INFO("version")</t>
    </r>
    <r>
      <rPr>
        <sz val="11"/>
        <color theme="1"/>
        <rFont val="Calibri"/>
        <family val="2"/>
        <scheme val="minor"/>
      </rPr>
      <t>.</t>
    </r>
  </si>
  <si>
    <r>
      <t>Non</t>
    </r>
    <r>
      <rPr>
        <sz val="11"/>
        <color theme="1"/>
        <rFont val="Calibri"/>
        <family val="2"/>
        <scheme val="minor"/>
      </rPr>
      <t>, une simple formule ne permet pas de dire “ça c’est 365, ça c’est 2021”, il faut regarder le type de licence dans Excel (Compte → Informations sur le produit).</t>
    </r>
  </si>
  <si>
    <t>Si vous modifiez la largeur des colonnes cliquez sur F9 pour la mise à jour</t>
  </si>
  <si>
    <t>MODÈLE DE FICHE 30 COLONNES  (dont 12 masquables) et 15 lignes produits</t>
  </si>
  <si>
    <t xml:space="preserve"> saisie en poids et/ou en volumes - collez les logos des lignes 44 / 46 dans les colonnes  H - K -N</t>
  </si>
  <si>
    <t>La pâte à choux</t>
  </si>
  <si>
    <t>Glacer la pâte à choux</t>
  </si>
  <si>
    <t>FONDANT POUR GLACER</t>
  </si>
  <si>
    <t>pâtisserie-PATE A-CHOUX</t>
  </si>
  <si>
    <t>① le NOM DE LA RECETTE.FAMILLE</t>
  </si>
  <si>
    <t>Mickaël RABEAU - Formateur AFPA - Rochefort sur mer</t>
  </si>
  <si>
    <t>② l' AUTEUR :</t>
  </si>
  <si>
    <t>▼ Masquez ces 12 colonnes ►</t>
  </si>
  <si>
    <t>③ ?  &gt; Recette mère</t>
  </si>
  <si>
    <t>❿ Quels Poids voulez vous fabriquer</t>
  </si>
  <si>
    <t>④ Nom des recettes - le/la ►</t>
  </si>
  <si>
    <t>🅰</t>
  </si>
  <si>
    <t>🅱</t>
  </si>
  <si>
    <t>🅲</t>
  </si>
  <si>
    <t xml:space="preserve">❺ Denrées  </t>
  </si>
  <si>
    <t>Fondant Blanc</t>
  </si>
  <si>
    <t>Fondant chocolat</t>
  </si>
  <si>
    <t>Fondant café</t>
  </si>
  <si>
    <t>Saisissez vos prix ❾</t>
  </si>
  <si>
    <t>au choix saisissez ⑥ ou ⑦ mais pas les deux pour le même produit</t>
  </si>
  <si>
    <t>❾ Saisissez vos prix</t>
  </si>
  <si>
    <t>A ►</t>
  </si>
  <si>
    <t>Fondant blanc</t>
  </si>
  <si>
    <t>B ►</t>
  </si>
  <si>
    <t>Chocolat blanc</t>
  </si>
  <si>
    <t>C ►</t>
  </si>
  <si>
    <t>Cacao pâte</t>
  </si>
  <si>
    <t>D ►</t>
  </si>
  <si>
    <t>Colorant rouge</t>
  </si>
  <si>
    <t>E ►</t>
  </si>
  <si>
    <t>Colorant jaune</t>
  </si>
  <si>
    <t>F ►</t>
  </si>
  <si>
    <t>Trablit</t>
  </si>
  <si>
    <t>G ►</t>
  </si>
  <si>
    <t>Sirop 1260 D</t>
  </si>
  <si>
    <t>H ►</t>
  </si>
  <si>
    <t>I ►</t>
  </si>
  <si>
    <t>Lien internet</t>
  </si>
  <si>
    <t>collez le lien vous renvoyant vers l'Auteur de la recette</t>
  </si>
  <si>
    <t>J ►</t>
  </si>
  <si>
    <t>toujours indiquer les sources</t>
  </si>
  <si>
    <t>K ►</t>
  </si>
  <si>
    <t>L ►</t>
  </si>
  <si>
    <t>M ►</t>
  </si>
  <si>
    <t>N ►</t>
  </si>
  <si>
    <t>O ►</t>
  </si>
  <si>
    <t>Bol(s)</t>
  </si>
  <si>
    <t>Bowl(s)</t>
  </si>
  <si>
    <t>Préparer une bassine d’eau très froide (avec des blocs de congélation par exemple).</t>
  </si>
  <si>
    <t>Mettre tous les ingrédients (A+B+C) dans une casserole ainsi que le thermomètre.</t>
  </si>
  <si>
    <t>Porter à 114°C sur un feu vif.</t>
  </si>
  <si>
    <t>Sortir du feu puis déposer le cul de la casserole dans l’eau froide.</t>
  </si>
  <si>
    <t>Attendre environ 75°C puis commencer à fouetter à l’aide du batteur électrique ou bien verser dans la cuve d’un robot et l’actionner jusqu’à que le sucre masse, que la préparation blanchisse et qu’il soit possible d’en faire une boule un peu sèche</t>
  </si>
  <si>
    <t>Déposer le fondant pâtissier sur le plan de travail et le fraiser avec la pomme de votre main quelques coups pour le rendre uniforme.</t>
  </si>
  <si>
    <t>Placer le fondant pâtissier dans une boite étanche au réfrigérateur et l’utiliser suivant le besoin (voir si les conseils ci-après).</t>
  </si>
  <si>
    <t>AJOUTER LES AUTEURS ET LES LIENS</t>
  </si>
  <si>
    <t>Autres recherches sur le net cliquez sur les liens ⑧</t>
  </si>
  <si>
    <t>https://mapatisserie.fr/recette/divers/recette-fondant-patissier/2/</t>
  </si>
  <si>
    <t>https://www.google.fr/search?q=patisserie+FONDANT+POUR+GLACER&amp;ie=utf-8&amp;oe=utf-8&amp;client=firefox-b&amp;gfe_rd=cr&amp;ei=E-MuWZ6MApHu8weRh4XQAw#q=patisserie+FONDANT+POUR+GLACER&amp;tbm=vid</t>
  </si>
  <si>
    <t>Mode d'emploi de la fiche 30 colonnes 15 lignes produits</t>
  </si>
  <si>
    <t>Passez le flambeau. Transmettez vos savoir-faire : les apprenants comprendront plus vite, réussiront mieux et feront progresser vos documents.</t>
  </si>
  <si>
    <t>exemple HARICOT DE MOUTON OU CASSOULET TOULOUSAIN</t>
  </si>
  <si>
    <t>◄ vous pouvez masquer ces 12 colonnes  ▼</t>
  </si>
  <si>
    <t>◄ vous pouvez masquer ces 15 colonnes  ▼</t>
  </si>
  <si>
    <t>Ce tableau découpe votre texte et l'ajuste à la largeur de votre colonne</t>
  </si>
  <si>
    <t>Copiez le texte découpé et collez le dans votre fiche - Collage spécial 1.2.3 valeurs pour ne pas coller les formules</t>
  </si>
  <si>
    <t>❸ saisissez un nombre de caractères pour que le texte ne déborde pas de la colonne</t>
  </si>
  <si>
    <t>Lorsque vous masquez des lignes ou colonnes ou que vous saisssez une nouvelle valeur appuyez sur la touche F9 pour forcer Excel à recalculer</t>
  </si>
  <si>
    <t>Texte collé</t>
  </si>
  <si>
    <t>"Nettoyage" et découpage du texte dans ces 4 colonnes</t>
  </si>
  <si>
    <t>bb35=0=SI(NBCAR(BD35)=0;"";NBCAR(BD35)&amp;" car");be35=1;je voudrais 0=SI(BB35&gt;0;1;0)</t>
  </si>
  <si>
    <t>SI(NBCAR(BD35)=0;0;1)</t>
  </si>
  <si>
    <t>SI(NBCAR(BD34)=0;0;1)</t>
  </si>
  <si>
    <t>j'ai un tableau en cellule t104,avec une police de caractère Calibri ,taille 12</t>
  </si>
  <si>
    <t>largeur des PHASES DE PROGRESSION =</t>
  </si>
  <si>
    <t>❷ Ajustez la largeur de cette colonne sur la largeur des phases de progressions</t>
  </si>
  <si>
    <t>❹ récupérez le texte découpé et collez le dans votre document collage spécial valeur 1.2.3</t>
  </si>
  <si>
    <t xml:space="preserve">❸ saisissez un nombre de caractères pour que le texte ne déborde pas de la colonne </t>
  </si>
  <si>
    <t>Combien de caractères souhaitez-vous afficher sur chaque ligne ?  Attention il faut que la police et la taille de police soit identique sur les deux documents</t>
  </si>
  <si>
    <t xml:space="preserve">   (collage spécial VALEURS 1.2.3 )</t>
  </si>
  <si>
    <t>J'INSISTE LES COLLAGES SE FONT TOUJOURS EN COLLAGE SPÉCIAL VALEURS 123 POUR RESPECTER LA POLICE ET LA TAILLE</t>
  </si>
  <si>
    <t>J'INSISTE LES COLLAGES SE FONT TOUJOURS EN COLLAGE SPÉCIAL VALEURS 123 POUR NE PAS COLLER LES FORMULES</t>
  </si>
  <si>
    <t xml:space="preserve">avec une police Calibri taille 12 vous aurez davantage de caractères par lignes à vous de choisir votre police </t>
  </si>
  <si>
    <t xml:space="preserve"> TABLEAU A</t>
  </si>
  <si>
    <t xml:space="preserve"> TABLEAU B </t>
  </si>
  <si>
    <t>❹  RÉCUPÉREZ VOTRE TEXTE découpé et collez le dans votre document collage spécial valeur 1.2.3</t>
  </si>
  <si>
    <t>Élargissez cette colonne au maximum pour la lecture du texte.</t>
  </si>
  <si>
    <t>❹ Copiez le texte de cette colonne pour le coller ensuite sur vos fiches  collage spécial valeur 1.2.3</t>
  </si>
  <si>
    <t>Nb.car.</t>
  </si>
  <si>
    <t>bœuf bourguignon de grand-mère</t>
  </si>
  <si>
    <t>Préparation</t>
  </si>
  <si>
    <t>Portez à ébullition, puis baissez le feu et</t>
  </si>
  <si>
    <t>1. Coupez la viande en cubes d’environ 4 cm et mettez-la dans un grand saladier. Ajoutez-y les oignons coupés en rondelles, les carottes coupées en rondelles, les lardons, l’ail émincé et le bouquet garni. Versez le vin rouge sur le tout et laissez mariner au frais pendant 24 heures.</t>
  </si>
  <si>
    <t>2. Le lendemain, sortez la viande et les légumes de la marinade et égouttez-les. Réservez la marinade.</t>
  </si>
  <si>
    <t>3. Dans une cocotte en fonte, faites chauffer l’huile d’olive à feu moyen. Ajoutez la viande et faites-la dorer de tous les côtés. Retirez-la de la cocotte et réservez-la.</t>
  </si>
  <si>
    <t>4. Dans la même cocotte, faites revenir les légumes et les lardons pendant environ 5 minutes. Saupoudrez de farine et mélangez bien.</t>
  </si>
  <si>
    <t>5. Remettez la viande dans la cocotte et versez la marinade filtrée par-dessus. Ajoutez de l’eau si nécessaire pour recouvrir la viande. Salez et poivrez.</t>
  </si>
  <si>
    <t>6. Portez à ébullition, puis baissez le feu et laissez mijoter à feu doux pendant environ 3 heures, en remuant de temps en temps. La viande doit être tendre et la sauce onctueuse.</t>
  </si>
  <si>
    <t>7. Pendant ce temps, faites revenir les champignons dans une poêle avec un peu d’huile d’olive pendant environ 5 minutes.</t>
  </si>
  <si>
    <t>8. Ajoutez les champignons dans la cocotte environ 30 minutes avant la fin de la cuisson.</t>
  </si>
  <si>
    <t>9. Servez le bœuf bourguignon bien chaud accompagné de pommes de terre, de pâtes ou de riz.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</si>
</sst>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quot;lignes&quot;"/>
    <numFmt numFmtId="165" formatCode="0.000&quot; Kg&quot;"/>
    <numFmt numFmtId="166" formatCode="&quot;total &quot;0\ &quot;lignes&quot;"/>
    <numFmt numFmtId="167" formatCode="ddd\ dd\ mmmm\ yyyy\ \-\ hh:mm"/>
    <numFmt numFmtId="168" formatCode="0&quot; car.&quot;"/>
    <numFmt numFmtId="169" formatCode="0.0"/>
    <numFmt numFmtId="170" formatCode="#,##0.00\ &quot;€&quot;"/>
    <numFmt numFmtId="171" formatCode="0.000"/>
    <numFmt numFmtId="172" formatCode="0.000&quot;Kg&quot;"/>
    <numFmt numFmtId="173" formatCode="0.000&quot; L&quot;"/>
    <numFmt numFmtId="174" formatCode="0&quot; g&quot;"/>
    <numFmt numFmtId="175" formatCode="0.00&quot; Kg&quot;"/>
    <numFmt numFmtId="176" formatCode="0.0&quot; g&quot;"/>
  </numFmts>
  <fonts count="26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b/>
      <sz val="11"/>
      <color indexed="9"/>
      <name val="Calibri"/>
      <family val="2"/>
      <scheme val="minor"/>
    </font>
    <font>
      <sz val="11"/>
      <color theme="0" tint="-0.249977111117893"/>
      <name val="Calibri"/>
      <family val="2"/>
      <scheme val="minor"/>
    </font>
    <font>
      <sz val="8"/>
      <color theme="0" tint="-0.249977111117893"/>
      <name val="Calibri"/>
      <family val="2"/>
      <scheme val="minor"/>
    </font>
    <font>
      <sz val="8"/>
      <color theme="7" tint="0.39997558519241921"/>
      <name val="Calibri"/>
      <family val="2"/>
      <scheme val="minor"/>
    </font>
    <font>
      <b/>
      <sz val="8"/>
      <name val="Calibri"/>
      <family val="2"/>
      <scheme val="minor"/>
    </font>
    <font>
      <b/>
      <sz val="11"/>
      <color rgb="FF000000"/>
      <name val="Calibri"/>
      <family val="2"/>
      <scheme val="minor"/>
    </font>
    <font>
      <sz val="8"/>
      <color theme="0"/>
      <name val="Calibri"/>
      <family val="2"/>
      <scheme val="minor"/>
    </font>
    <font>
      <b/>
      <sz val="10"/>
      <name val="Calibri"/>
      <family val="2"/>
      <scheme val="minor"/>
    </font>
    <font>
      <b/>
      <sz val="11"/>
      <color rgb="FFFFC000"/>
      <name val="Calibri"/>
      <family val="2"/>
      <scheme val="minor"/>
    </font>
    <font>
      <b/>
      <sz val="11"/>
      <color rgb="FFFFFF00"/>
      <name val="Calibri"/>
      <family val="2"/>
      <scheme val="minor"/>
    </font>
    <font>
      <sz val="11"/>
      <name val="Calibri"/>
      <family val="2"/>
      <scheme val="minor"/>
    </font>
    <font>
      <sz val="11"/>
      <color rgb="FF0070C0"/>
      <name val="Calibri"/>
      <family val="2"/>
      <scheme val="minor"/>
    </font>
    <font>
      <b/>
      <sz val="12"/>
      <color rgb="FF0070C0"/>
      <name val="Calibri"/>
      <family val="2"/>
      <scheme val="minor"/>
    </font>
    <font>
      <sz val="8"/>
      <name val="Calibri"/>
      <family val="2"/>
      <scheme val="minor"/>
    </font>
    <font>
      <b/>
      <sz val="12"/>
      <name val="Calibri"/>
      <family val="2"/>
      <scheme val="minor"/>
    </font>
    <font>
      <b/>
      <sz val="12"/>
      <color rgb="FFFFFF00"/>
      <name val="Calibri"/>
      <family val="2"/>
      <scheme val="minor"/>
    </font>
    <font>
      <b/>
      <sz val="12"/>
      <color rgb="FFFFC000"/>
      <name val="Calibri"/>
      <family val="2"/>
      <scheme val="minor"/>
    </font>
    <font>
      <b/>
      <sz val="16"/>
      <color theme="9" tint="-0.249977111117893"/>
      <name val="Calibri"/>
      <family val="2"/>
      <scheme val="minor"/>
    </font>
    <font>
      <b/>
      <sz val="12"/>
      <color theme="0"/>
      <name val="Calibri"/>
      <family val="2"/>
      <scheme val="minor"/>
    </font>
    <font>
      <b/>
      <sz val="14"/>
      <name val="Calibri"/>
      <family val="2"/>
      <scheme val="minor"/>
    </font>
    <font>
      <b/>
      <sz val="14"/>
      <color theme="9" tint="-0.249977111117893"/>
      <name val="Calibri"/>
      <family val="2"/>
      <scheme val="minor"/>
    </font>
    <font>
      <b/>
      <sz val="14"/>
      <color theme="5" tint="-0.499984740745262"/>
      <name val="Calibri"/>
      <family val="2"/>
      <scheme val="minor"/>
    </font>
    <font>
      <b/>
      <sz val="18"/>
      <color rgb="FF0000FF"/>
      <name val="Calibri"/>
      <family val="2"/>
      <scheme val="minor"/>
    </font>
    <font>
      <sz val="11"/>
      <color rgb="FFC00000"/>
      <name val="Calibri"/>
      <family val="2"/>
      <scheme val="minor"/>
    </font>
    <font>
      <sz val="10"/>
      <name val="Calibri"/>
      <family val="2"/>
      <scheme val="minor"/>
    </font>
    <font>
      <sz val="12"/>
      <color theme="1"/>
      <name val="Calibri"/>
      <family val="2"/>
      <scheme val="minor"/>
    </font>
    <font>
      <sz val="8"/>
      <color rgb="FFBFBFBF"/>
      <name val="Calibri"/>
      <family val="2"/>
      <scheme val="minor"/>
    </font>
    <font>
      <b/>
      <sz val="11"/>
      <color theme="9" tint="-0.249977111117893"/>
      <name val="Calibri"/>
      <family val="2"/>
      <scheme val="minor"/>
    </font>
    <font>
      <sz val="11"/>
      <color theme="1"/>
      <name val="Calibri"/>
      <family val="2"/>
    </font>
    <font>
      <b/>
      <sz val="11"/>
      <name val="Calibri"/>
      <family val="2"/>
      <scheme val="minor"/>
    </font>
    <font>
      <i/>
      <sz val="9"/>
      <name val="Calibri"/>
      <family val="2"/>
    </font>
    <font>
      <i/>
      <sz val="11"/>
      <name val="Calibri"/>
      <family val="2"/>
    </font>
    <font>
      <b/>
      <sz val="12"/>
      <color rgb="FFC00000"/>
      <name val="Calibri"/>
      <family val="2"/>
      <scheme val="minor"/>
    </font>
    <font>
      <b/>
      <sz val="15.5"/>
      <color rgb="FF20759D"/>
      <name val="Arial"/>
      <family val="2"/>
    </font>
    <font>
      <b/>
      <sz val="16"/>
      <color rgb="FFC00000"/>
      <name val="Calibri"/>
      <family val="2"/>
      <scheme val="minor"/>
    </font>
    <font>
      <b/>
      <sz val="20"/>
      <color theme="0"/>
      <name val="Calibri"/>
      <family val="2"/>
      <scheme val="minor"/>
    </font>
    <font>
      <b/>
      <sz val="26"/>
      <color rgb="FFFFFFFF"/>
      <name val="Calibri"/>
      <family val="2"/>
      <scheme val="minor"/>
    </font>
    <font>
      <sz val="12"/>
      <name val="Calibri"/>
      <family val="2"/>
      <scheme val="minor"/>
    </font>
    <font>
      <b/>
      <sz val="20"/>
      <name val="Calibri"/>
      <family val="2"/>
      <scheme val="minor"/>
    </font>
    <font>
      <b/>
      <sz val="9"/>
      <name val="Calibri"/>
      <family val="2"/>
      <scheme val="minor"/>
    </font>
    <font>
      <sz val="14"/>
      <name val="Calibri"/>
      <family val="2"/>
      <scheme val="minor"/>
    </font>
    <font>
      <b/>
      <sz val="12"/>
      <color theme="1"/>
      <name val="Calibri"/>
      <family val="2"/>
      <scheme val="minor"/>
    </font>
    <font>
      <sz val="10"/>
      <name val="MS Sans Serif"/>
      <family val="2"/>
    </font>
    <font>
      <b/>
      <sz val="22"/>
      <color theme="9" tint="-0.249977111117893"/>
      <name val="Calibri"/>
      <family val="2"/>
      <scheme val="minor"/>
    </font>
    <font>
      <b/>
      <sz val="14"/>
      <color theme="0" tint="-4.9989318521683403E-2"/>
      <name val="Calibri"/>
      <family val="2"/>
      <scheme val="minor"/>
    </font>
    <font>
      <sz val="9"/>
      <name val="Calibri"/>
      <family val="2"/>
      <scheme val="minor"/>
    </font>
    <font>
      <b/>
      <sz val="12"/>
      <color rgb="FF0033CC"/>
      <name val="Calibri"/>
      <family val="2"/>
      <scheme val="minor"/>
    </font>
    <font>
      <sz val="16"/>
      <name val="Calibri"/>
      <family val="2"/>
      <scheme val="minor"/>
    </font>
    <font>
      <b/>
      <sz val="12"/>
      <color rgb="FF0000FF"/>
      <name val="Calibri"/>
      <family val="2"/>
      <scheme val="minor"/>
    </font>
    <font>
      <sz val="11"/>
      <color indexed="8"/>
      <name val="Calibri"/>
      <family val="2"/>
    </font>
    <font>
      <sz val="11"/>
      <color indexed="8"/>
      <name val="Calibri"/>
      <family val="2"/>
      <scheme val="minor"/>
    </font>
    <font>
      <sz val="14"/>
      <color theme="1"/>
      <name val="Calibri"/>
      <family val="2"/>
      <scheme val="minor"/>
    </font>
    <font>
      <b/>
      <sz val="12"/>
      <color theme="5" tint="-0.249977111117893"/>
      <name val="Calibri"/>
      <family val="2"/>
      <scheme val="minor"/>
    </font>
    <font>
      <b/>
      <sz val="14"/>
      <color theme="5" tint="-0.249977111117893"/>
      <name val="Calibri"/>
      <family val="2"/>
      <scheme val="minor"/>
    </font>
    <font>
      <sz val="10"/>
      <color theme="1"/>
      <name val="Calibri"/>
      <family val="2"/>
      <scheme val="minor"/>
    </font>
    <font>
      <sz val="12"/>
      <color theme="0"/>
      <name val="Calibri"/>
      <family val="2"/>
      <scheme val="minor"/>
    </font>
    <font>
      <b/>
      <sz val="11"/>
      <color theme="0" tint="-0.249977111117893"/>
      <name val="Calibri"/>
      <family val="2"/>
      <scheme val="minor"/>
    </font>
    <font>
      <sz val="12"/>
      <color rgb="FF0000FF"/>
      <name val="Calibri"/>
      <family val="2"/>
      <scheme val="minor"/>
    </font>
    <font>
      <b/>
      <sz val="11"/>
      <color rgb="FFC00000"/>
      <name val="Calibri"/>
      <family val="2"/>
      <scheme val="minor"/>
    </font>
    <font>
      <i/>
      <sz val="14"/>
      <name val="Calibri"/>
      <family val="2"/>
      <scheme val="minor"/>
    </font>
    <font>
      <b/>
      <sz val="14"/>
      <color indexed="12"/>
      <name val="Calibri"/>
      <family val="2"/>
      <scheme val="minor"/>
    </font>
    <font>
      <b/>
      <sz val="14"/>
      <color theme="0"/>
      <name val="Calibri"/>
      <family val="2"/>
      <scheme val="minor"/>
    </font>
    <font>
      <b/>
      <sz val="14"/>
      <color theme="8" tint="-0.249977111117893"/>
      <name val="Calibri"/>
      <family val="2"/>
      <scheme val="minor"/>
    </font>
    <font>
      <b/>
      <sz val="14"/>
      <color rgb="FFC00000"/>
      <name val="Calibri"/>
      <family val="2"/>
      <scheme val="minor"/>
    </font>
    <font>
      <u/>
      <sz val="10"/>
      <color indexed="12"/>
      <name val="Arial"/>
      <family val="2"/>
    </font>
    <font>
      <u/>
      <sz val="11"/>
      <color indexed="12"/>
      <name val="Calibri"/>
      <family val="2"/>
      <scheme val="minor"/>
    </font>
    <font>
      <b/>
      <sz val="12"/>
      <color theme="4" tint="-0.249977111117893"/>
      <name val="Calibri"/>
      <family val="2"/>
      <scheme val="minor"/>
    </font>
    <font>
      <sz val="12"/>
      <color theme="9" tint="-0.249977111117893"/>
      <name val="Calibri"/>
      <family val="2"/>
      <scheme val="minor"/>
    </font>
    <font>
      <sz val="12"/>
      <color rgb="FFC00000"/>
      <name val="Calibri"/>
      <family val="2"/>
      <scheme val="minor"/>
    </font>
    <font>
      <b/>
      <sz val="12"/>
      <color indexed="8"/>
      <name val="Calibri"/>
      <family val="2"/>
      <scheme val="minor"/>
    </font>
    <font>
      <sz val="9"/>
      <color theme="1"/>
      <name val="Calibri"/>
      <family val="2"/>
      <scheme val="minor"/>
    </font>
    <font>
      <i/>
      <sz val="11"/>
      <color theme="9" tint="-0.249977111117893"/>
      <name val="Calibri"/>
      <family val="2"/>
      <scheme val="minor"/>
    </font>
    <font>
      <b/>
      <sz val="10"/>
      <color theme="1"/>
      <name val="Calibri"/>
      <family val="2"/>
    </font>
    <font>
      <b/>
      <sz val="12"/>
      <color theme="7" tint="-0.499984740745262"/>
      <name val="Calibri"/>
      <family val="2"/>
      <scheme val="minor"/>
    </font>
    <font>
      <b/>
      <sz val="12"/>
      <color theme="9" tint="-0.249977111117893"/>
      <name val="Calibri"/>
      <family val="2"/>
      <scheme val="minor"/>
    </font>
    <font>
      <sz val="10"/>
      <color theme="0"/>
      <name val="Calibri"/>
      <family val="2"/>
      <scheme val="minor"/>
    </font>
    <font>
      <sz val="10"/>
      <color indexed="8"/>
      <name val="Calibri"/>
      <family val="2"/>
      <scheme val="minor"/>
    </font>
    <font>
      <sz val="10"/>
      <color theme="1"/>
      <name val="Calibri"/>
      <family val="2"/>
    </font>
    <font>
      <sz val="10"/>
      <name val="Calibri"/>
      <family val="2"/>
    </font>
    <font>
      <b/>
      <sz val="12"/>
      <color rgb="FF002060"/>
      <name val="Calibri"/>
      <family val="2"/>
      <scheme val="minor"/>
    </font>
    <font>
      <sz val="12"/>
      <color rgb="FF0033CC"/>
      <name val="Calibri"/>
      <family val="2"/>
      <scheme val="minor"/>
    </font>
    <font>
      <sz val="12"/>
      <color theme="4" tint="-0.249977111117893"/>
      <name val="Calibri"/>
      <family val="2"/>
      <scheme val="minor"/>
    </font>
    <font>
      <b/>
      <sz val="10"/>
      <color rgb="FFFF0000"/>
      <name val="Calibri"/>
      <family val="2"/>
      <scheme val="minor"/>
    </font>
    <font>
      <sz val="8"/>
      <color theme="0" tint="-0.499984740745262"/>
      <name val="Calibri"/>
      <family val="2"/>
      <scheme val="minor"/>
    </font>
    <font>
      <sz val="11"/>
      <color theme="9" tint="-0.499984740745262"/>
      <name val="Calibri"/>
      <family val="2"/>
      <scheme val="minor"/>
    </font>
    <font>
      <sz val="10"/>
      <color theme="9" tint="-0.499984740745262"/>
      <name val="Calibri"/>
      <family val="2"/>
      <scheme val="minor"/>
    </font>
    <font>
      <sz val="12"/>
      <color theme="9" tint="-0.499984740745262"/>
      <name val="Calibri"/>
      <family val="2"/>
      <scheme val="minor"/>
    </font>
    <font>
      <b/>
      <sz val="12"/>
      <color theme="3" tint="-0.499984740745262"/>
      <name val="Calibri"/>
      <family val="2"/>
      <scheme val="minor"/>
    </font>
    <font>
      <b/>
      <sz val="10"/>
      <color rgb="FF1F4E78"/>
      <name val="Calibri"/>
      <family val="2"/>
      <scheme val="minor"/>
    </font>
    <font>
      <b/>
      <sz val="11"/>
      <color rgb="FF1F4E78"/>
      <name val="Calibri"/>
      <family val="2"/>
      <scheme val="minor"/>
    </font>
    <font>
      <sz val="10"/>
      <color theme="8" tint="-0.499984740745262"/>
      <name val="Calibri"/>
      <family val="2"/>
      <scheme val="minor"/>
    </font>
    <font>
      <b/>
      <sz val="11"/>
      <color rgb="FF0000FF"/>
      <name val="Calibri"/>
      <family val="2"/>
      <scheme val="minor"/>
    </font>
    <font>
      <sz val="11"/>
      <color rgb="FF0000FF"/>
      <name val="Calibri"/>
      <family val="2"/>
      <scheme val="minor"/>
    </font>
    <font>
      <sz val="9"/>
      <color theme="0"/>
      <name val="Calibri"/>
      <family val="2"/>
      <scheme val="minor"/>
    </font>
    <font>
      <sz val="10"/>
      <color theme="4" tint="-0.249977111117893"/>
      <name val="Arial"/>
      <family val="2"/>
    </font>
    <font>
      <b/>
      <sz val="9"/>
      <name val="Arial"/>
      <family val="2"/>
    </font>
    <font>
      <b/>
      <sz val="10"/>
      <name val="Arial"/>
      <family val="2"/>
    </font>
    <font>
      <b/>
      <sz val="11"/>
      <name val="Arial"/>
      <family val="2"/>
    </font>
    <font>
      <sz val="8"/>
      <color theme="0" tint="-0.14999847407452621"/>
      <name val="Calibri"/>
      <family val="2"/>
      <scheme val="minor"/>
    </font>
    <font>
      <sz val="8"/>
      <color theme="0" tint="-0.34998626667073579"/>
      <name val="Calibri"/>
      <family val="2"/>
      <scheme val="minor"/>
    </font>
    <font>
      <b/>
      <sz val="12"/>
      <color rgb="FFFF0000"/>
      <name val="Calibri"/>
      <family val="2"/>
      <scheme val="minor"/>
    </font>
    <font>
      <b/>
      <sz val="10"/>
      <color theme="0" tint="-0.249977111117893"/>
      <name val="Calibri"/>
      <family val="2"/>
      <scheme val="minor"/>
    </font>
    <font>
      <b/>
      <sz val="10"/>
      <color theme="4" tint="-0.249977111117893"/>
      <name val="Calibri"/>
      <family val="2"/>
      <scheme val="minor"/>
    </font>
    <font>
      <b/>
      <sz val="14"/>
      <color theme="1"/>
      <name val="Calibri"/>
      <family val="2"/>
      <scheme val="minor"/>
    </font>
    <font>
      <b/>
      <u/>
      <sz val="16"/>
      <color theme="10"/>
      <name val="Calibri"/>
      <family val="2"/>
      <scheme val="minor"/>
    </font>
    <font>
      <sz val="11"/>
      <color rgb="FFFFFFFF"/>
      <name val="Calibri"/>
      <family val="2"/>
      <scheme val="minor"/>
    </font>
    <font>
      <b/>
      <sz val="11"/>
      <color rgb="FF7030A0"/>
      <name val="Calibri"/>
      <family val="2"/>
      <scheme val="minor"/>
    </font>
    <font>
      <b/>
      <sz val="12"/>
      <name val="Arial"/>
      <family val="2"/>
    </font>
    <font>
      <u/>
      <sz val="14"/>
      <color theme="10"/>
      <name val="Calibri"/>
      <family val="2"/>
      <scheme val="minor"/>
    </font>
    <font>
      <sz val="11"/>
      <color rgb="FF000000"/>
      <name val="Calibri"/>
      <family val="2"/>
      <scheme val="minor"/>
    </font>
    <font>
      <sz val="10"/>
      <color rgb="FF0000FF"/>
      <name val="Calibri"/>
      <family val="2"/>
      <scheme val="minor"/>
    </font>
    <font>
      <sz val="10"/>
      <color rgb="FF7030A0"/>
      <name val="Calibri"/>
      <family val="2"/>
      <scheme val="minor"/>
    </font>
    <font>
      <b/>
      <sz val="12"/>
      <color theme="9" tint="-0.499984740745262"/>
      <name val="Calibri"/>
      <family val="2"/>
      <scheme val="minor"/>
    </font>
    <font>
      <b/>
      <sz val="12"/>
      <color theme="5" tint="-0.499984740745262"/>
      <name val="Calibri"/>
      <family val="2"/>
      <scheme val="minor"/>
    </font>
    <font>
      <b/>
      <sz val="10"/>
      <color theme="5" tint="-0.499984740745262"/>
      <name val="Calibri"/>
      <family val="2"/>
      <scheme val="minor"/>
    </font>
    <font>
      <b/>
      <sz val="11"/>
      <color theme="5" tint="-0.499984740745262"/>
      <name val="Calibri"/>
      <family val="2"/>
      <scheme val="minor"/>
    </font>
    <font>
      <sz val="10"/>
      <color theme="5" tint="-0.499984740745262"/>
      <name val="Calibri"/>
      <family val="2"/>
      <scheme val="minor"/>
    </font>
    <font>
      <sz val="10"/>
      <color theme="5" tint="-0.499984740745262"/>
      <name val="Arial"/>
      <family val="2"/>
    </font>
    <font>
      <b/>
      <sz val="11"/>
      <color theme="5" tint="-0.499984740745262"/>
      <name val="Arial"/>
      <family val="2"/>
    </font>
    <font>
      <b/>
      <sz val="10"/>
      <color theme="5" tint="-0.499984740745262"/>
      <name val="Arial"/>
      <family val="2"/>
    </font>
    <font>
      <b/>
      <sz val="14"/>
      <color theme="3" tint="-0.249977111117893"/>
      <name val="Calibri"/>
      <family val="2"/>
      <scheme val="minor"/>
    </font>
    <font>
      <sz val="11"/>
      <color rgb="FF002060"/>
      <name val="Calibri"/>
      <family val="2"/>
      <scheme val="minor"/>
    </font>
    <font>
      <sz val="11"/>
      <color theme="7" tint="-0.499984740745262"/>
      <name val="Calibri"/>
      <family val="2"/>
      <scheme val="minor"/>
    </font>
    <font>
      <sz val="11"/>
      <color theme="9" tint="-0.249977111117893"/>
      <name val="Calibri"/>
      <family val="2"/>
      <scheme val="minor"/>
    </font>
    <font>
      <sz val="11"/>
      <color theme="5" tint="-0.499984740745262"/>
      <name val="Calibri"/>
      <family val="2"/>
      <scheme val="minor"/>
    </font>
    <font>
      <b/>
      <sz val="12"/>
      <color rgb="FF3366FF"/>
      <name val="Calibri"/>
      <family val="2"/>
      <scheme val="minor"/>
    </font>
    <font>
      <b/>
      <sz val="11"/>
      <color theme="3" tint="-0.499984740745262"/>
      <name val="Calibri"/>
      <family val="2"/>
      <scheme val="minor"/>
    </font>
    <font>
      <b/>
      <sz val="11"/>
      <color theme="7" tint="-0.499984740745262"/>
      <name val="Calibri"/>
      <family val="2"/>
      <scheme val="minor"/>
    </font>
    <font>
      <sz val="11"/>
      <color rgb="FFFF0000"/>
      <name val="Calibri"/>
      <family val="2"/>
      <scheme val="minor"/>
    </font>
    <font>
      <sz val="11"/>
      <color theme="4" tint="-0.499984740745262"/>
      <name val="Calibri"/>
      <family val="2"/>
      <scheme val="minor"/>
    </font>
    <font>
      <sz val="10"/>
      <color theme="4"/>
      <name val="Calibri"/>
      <family val="2"/>
      <scheme val="minor"/>
    </font>
    <font>
      <b/>
      <sz val="14"/>
      <color theme="4" tint="-0.499984740745262"/>
      <name val="Calibri"/>
      <family val="2"/>
      <scheme val="minor"/>
    </font>
    <font>
      <b/>
      <sz val="14"/>
      <color theme="7" tint="-0.499984740745262"/>
      <name val="Calibri"/>
      <family val="2"/>
      <scheme val="minor"/>
    </font>
    <font>
      <sz val="16"/>
      <color theme="4" tint="-0.499984740745262"/>
      <name val="Calibri"/>
      <family val="2"/>
      <scheme val="minor"/>
    </font>
    <font>
      <sz val="16"/>
      <color theme="9" tint="-0.499984740745262"/>
      <name val="Calibri"/>
      <family val="2"/>
      <scheme val="minor"/>
    </font>
    <font>
      <b/>
      <sz val="10"/>
      <color theme="3" tint="-0.499984740745262"/>
      <name val="Calibri"/>
      <family val="2"/>
      <scheme val="minor"/>
    </font>
    <font>
      <b/>
      <sz val="9"/>
      <color theme="3" tint="-0.499984740745262"/>
      <name val="Calibri"/>
      <family val="2"/>
      <scheme val="minor"/>
    </font>
    <font>
      <b/>
      <sz val="9"/>
      <color theme="0" tint="-0.249977111117893"/>
      <name val="Calibri"/>
      <family val="2"/>
      <scheme val="minor"/>
    </font>
    <font>
      <b/>
      <sz val="14"/>
      <color rgb="FF0000FF"/>
      <name val="Calibri"/>
      <family val="2"/>
      <scheme val="minor"/>
    </font>
    <font>
      <sz val="8"/>
      <color theme="4" tint="-0.499984740745262"/>
      <name val="Calibri"/>
      <family val="2"/>
      <scheme val="minor"/>
    </font>
    <font>
      <sz val="10"/>
      <color theme="3" tint="-0.499984740745262"/>
      <name val="Calibri"/>
      <family val="2"/>
      <scheme val="minor"/>
    </font>
    <font>
      <sz val="10"/>
      <color theme="3" tint="-0.499984740745262"/>
      <name val="Arial"/>
      <family val="2"/>
    </font>
    <font>
      <b/>
      <sz val="11"/>
      <color theme="3" tint="-0.499984740745262"/>
      <name val="Arial"/>
      <family val="2"/>
    </font>
    <font>
      <b/>
      <sz val="10"/>
      <color theme="3" tint="-0.499984740745262"/>
      <name val="Arial"/>
      <family val="2"/>
    </font>
    <font>
      <b/>
      <sz val="10"/>
      <color theme="7" tint="-0.499984740745262"/>
      <name val="Calibri"/>
      <family val="2"/>
      <scheme val="minor"/>
    </font>
    <font>
      <sz val="10"/>
      <color theme="7" tint="-0.499984740745262"/>
      <name val="Calibri"/>
      <family val="2"/>
      <scheme val="minor"/>
    </font>
    <font>
      <sz val="10"/>
      <color theme="7" tint="-0.499984740745262"/>
      <name val="Arial"/>
      <family val="2"/>
    </font>
    <font>
      <b/>
      <sz val="11"/>
      <color theme="7" tint="-0.499984740745262"/>
      <name val="Arial"/>
      <family val="2"/>
    </font>
    <font>
      <b/>
      <sz val="10"/>
      <color theme="7" tint="-0.499984740745262"/>
      <name val="Arial"/>
      <family val="2"/>
    </font>
    <font>
      <sz val="10"/>
      <color theme="8" tint="-0.499984740745262"/>
      <name val="Arial"/>
      <family val="2"/>
    </font>
    <font>
      <sz val="8"/>
      <color theme="8" tint="-0.499984740745262"/>
      <name val="Calibri"/>
      <family val="2"/>
      <scheme val="minor"/>
    </font>
    <font>
      <b/>
      <sz val="10"/>
      <color theme="9" tint="-0.499984740745262"/>
      <name val="Calibri"/>
      <family val="2"/>
      <scheme val="minor"/>
    </font>
    <font>
      <b/>
      <sz val="11"/>
      <color theme="9" tint="-0.499984740745262"/>
      <name val="Calibri"/>
      <family val="2"/>
      <scheme val="minor"/>
    </font>
    <font>
      <sz val="10"/>
      <color theme="9" tint="-0.499984740745262"/>
      <name val="Arial"/>
      <family val="2"/>
    </font>
    <font>
      <b/>
      <sz val="11"/>
      <color theme="9" tint="-0.499984740745262"/>
      <name val="Arial"/>
      <family val="2"/>
    </font>
    <font>
      <b/>
      <sz val="10"/>
      <color theme="9" tint="-0.499984740745262"/>
      <name val="Arial"/>
      <family val="2"/>
    </font>
    <font>
      <sz val="18"/>
      <color rgb="FF0000FF"/>
      <name val="Calibri"/>
      <family val="2"/>
      <scheme val="minor"/>
    </font>
    <font>
      <b/>
      <sz val="11"/>
      <color rgb="FF0033CC"/>
      <name val="Calibri"/>
      <family val="2"/>
      <scheme val="minor"/>
    </font>
    <font>
      <sz val="11"/>
      <color rgb="FF0033CC"/>
      <name val="Calibri"/>
      <family val="2"/>
      <scheme val="minor"/>
    </font>
    <font>
      <b/>
      <sz val="14"/>
      <color rgb="FF000000"/>
      <name val="Calibri"/>
      <family val="2"/>
      <scheme val="minor"/>
    </font>
    <font>
      <b/>
      <sz val="14"/>
      <color rgb="FF0033CC"/>
      <name val="Calibri"/>
      <family val="2"/>
      <scheme val="minor"/>
    </font>
    <font>
      <b/>
      <sz val="10"/>
      <color rgb="FF0033CC"/>
      <name val="Calibri"/>
      <family val="2"/>
      <scheme val="minor"/>
    </font>
    <font>
      <sz val="10"/>
      <color rgb="FF0033CC"/>
      <name val="Calibri"/>
      <family val="2"/>
      <scheme val="minor"/>
    </font>
    <font>
      <b/>
      <sz val="11"/>
      <color rgb="FF0033CC"/>
      <name val="Arial"/>
      <family val="2"/>
    </font>
    <font>
      <b/>
      <sz val="10"/>
      <color rgb="FF0033CC"/>
      <name val="Arial"/>
      <family val="2"/>
    </font>
    <font>
      <sz val="10"/>
      <color rgb="FF0033CC"/>
      <name val="Arial"/>
      <family val="2"/>
    </font>
    <font>
      <sz val="10"/>
      <color theme="1"/>
      <name val="Arial Unicode MS"/>
    </font>
    <font>
      <sz val="11"/>
      <color theme="3" tint="-0.499984740745262"/>
      <name val="Calibri"/>
      <family val="2"/>
      <scheme val="minor"/>
    </font>
    <font>
      <sz val="22"/>
      <color rgb="FF0000FF"/>
      <name val="Calibri"/>
      <family val="2"/>
      <scheme val="minor"/>
    </font>
    <font>
      <b/>
      <sz val="10"/>
      <color theme="1"/>
      <name val="Arial Unicode MS"/>
    </font>
    <font>
      <i/>
      <sz val="9"/>
      <name val="Calibri"/>
      <family val="2"/>
      <scheme val="minor"/>
    </font>
    <font>
      <i/>
      <sz val="10"/>
      <name val="Calibri"/>
      <family val="2"/>
      <scheme val="minor"/>
    </font>
    <font>
      <i/>
      <sz val="11"/>
      <color theme="1"/>
      <name val="Calibri"/>
      <family val="2"/>
      <scheme val="minor"/>
    </font>
    <font>
      <u/>
      <sz val="12"/>
      <color theme="10"/>
      <name val="Calibri"/>
      <family val="2"/>
      <scheme val="minor"/>
    </font>
    <font>
      <b/>
      <sz val="16"/>
      <color theme="1"/>
      <name val="Calibri"/>
      <family val="2"/>
      <scheme val="minor"/>
    </font>
    <font>
      <b/>
      <sz val="16"/>
      <name val="Calibri"/>
      <family val="2"/>
      <scheme val="minor"/>
    </font>
    <font>
      <sz val="12"/>
      <color rgb="FFBFBFBF"/>
      <name val="Calibri"/>
      <family val="2"/>
      <scheme val="minor"/>
    </font>
    <font>
      <b/>
      <sz val="12"/>
      <color theme="0"/>
      <name val="Arial"/>
      <family val="2"/>
    </font>
    <font>
      <sz val="16"/>
      <color rgb="FF0000FF"/>
      <name val="Calibri"/>
      <family val="2"/>
      <scheme val="minor"/>
    </font>
    <font>
      <sz val="12"/>
      <color theme="4" tint="-0.499984740745262"/>
      <name val="Calibri"/>
      <family val="2"/>
      <scheme val="minor"/>
    </font>
    <font>
      <sz val="14"/>
      <color theme="4" tint="-0.499984740745262"/>
      <name val="Calibri"/>
      <family val="2"/>
      <scheme val="minor"/>
    </font>
    <font>
      <sz val="22"/>
      <color theme="9" tint="-0.499984740745262"/>
      <name val="Calibri"/>
      <family val="2"/>
      <scheme val="minor"/>
    </font>
    <font>
      <sz val="22"/>
      <color theme="7" tint="-0.499984740745262"/>
      <name val="Calibri"/>
      <family val="2"/>
      <scheme val="minor"/>
    </font>
    <font>
      <sz val="22"/>
      <color theme="3" tint="-0.499984740745262"/>
      <name val="Calibri"/>
      <family val="2"/>
      <scheme val="minor"/>
    </font>
    <font>
      <sz val="22"/>
      <color theme="5" tint="-0.499984740745262"/>
      <name val="Calibri"/>
      <family val="2"/>
      <scheme val="minor"/>
    </font>
    <font>
      <sz val="22"/>
      <color rgb="FF002060"/>
      <name val="Calibri"/>
      <family val="2"/>
      <scheme val="minor"/>
    </font>
    <font>
      <b/>
      <sz val="10"/>
      <color theme="0" tint="-4.9989318521683403E-2"/>
      <name val="Calibri"/>
      <family val="2"/>
      <scheme val="minor"/>
    </font>
    <font>
      <b/>
      <sz val="10"/>
      <color theme="0"/>
      <name val="Calibri"/>
      <family val="2"/>
      <scheme val="minor"/>
    </font>
    <font>
      <sz val="18"/>
      <color theme="9" tint="-0.249977111117893"/>
      <name val="Calibri"/>
      <family val="2"/>
      <scheme val="minor"/>
    </font>
    <font>
      <sz val="18"/>
      <color theme="8"/>
      <name val="Calibri"/>
      <family val="2"/>
      <scheme val="minor"/>
    </font>
    <font>
      <sz val="18"/>
      <color theme="7" tint="-0.249977111117893"/>
      <name val="Calibri"/>
      <family val="2"/>
      <scheme val="minor"/>
    </font>
    <font>
      <sz val="18"/>
      <color theme="2" tint="-0.499984740745262"/>
      <name val="Calibri"/>
      <family val="2"/>
      <scheme val="minor"/>
    </font>
    <font>
      <sz val="18"/>
      <color theme="5" tint="-0.249977111117893"/>
      <name val="Calibri"/>
      <family val="2"/>
      <scheme val="minor"/>
    </font>
    <font>
      <sz val="18"/>
      <color theme="4" tint="-0.249977111117893"/>
      <name val="Calibri"/>
      <family val="2"/>
      <scheme val="minor"/>
    </font>
    <font>
      <b/>
      <sz val="14"/>
      <color rgb="FF0070C0"/>
      <name val="Calibri"/>
      <family val="2"/>
      <scheme val="minor"/>
    </font>
    <font>
      <sz val="12"/>
      <color theme="8" tint="-0.499984740745262"/>
      <name val="Calibri"/>
      <family val="2"/>
      <scheme val="minor"/>
    </font>
    <font>
      <sz val="12"/>
      <color rgb="FF0070C0"/>
      <name val="Calibri"/>
      <family val="2"/>
      <scheme val="minor"/>
    </font>
    <font>
      <i/>
      <sz val="12"/>
      <name val="Calibri"/>
      <family val="2"/>
      <scheme val="minor"/>
    </font>
    <font>
      <i/>
      <sz val="11"/>
      <name val="Calibri"/>
      <family val="2"/>
      <scheme val="minor"/>
    </font>
    <font>
      <u/>
      <sz val="11"/>
      <color theme="0"/>
      <name val="Calibri"/>
      <family val="2"/>
      <scheme val="minor"/>
    </font>
    <font>
      <sz val="10"/>
      <color rgb="FFC00000"/>
      <name val="Calibri"/>
      <family val="2"/>
      <scheme val="minor"/>
    </font>
    <font>
      <sz val="18"/>
      <color rgb="FF002060"/>
      <name val="Calibri"/>
      <family val="2"/>
      <scheme val="minor"/>
    </font>
    <font>
      <sz val="18"/>
      <color theme="5" tint="-0.499984740745262"/>
      <name val="Calibri"/>
      <family val="2"/>
      <scheme val="minor"/>
    </font>
    <font>
      <sz val="18"/>
      <color theme="3" tint="-0.499984740745262"/>
      <name val="Calibri"/>
      <family val="2"/>
      <scheme val="minor"/>
    </font>
    <font>
      <sz val="18"/>
      <color theme="7" tint="-0.499984740745262"/>
      <name val="Calibri"/>
      <family val="2"/>
      <scheme val="minor"/>
    </font>
    <font>
      <sz val="18"/>
      <color theme="9" tint="-0.499984740745262"/>
      <name val="Calibri"/>
      <family val="2"/>
      <scheme val="minor"/>
    </font>
    <font>
      <b/>
      <sz val="11"/>
      <color rgb="FFFF0000"/>
      <name val="Calibri"/>
      <family val="2"/>
      <scheme val="minor"/>
    </font>
    <font>
      <b/>
      <sz val="11"/>
      <color rgb="FF3333CC"/>
      <name val="Calibri"/>
      <family val="2"/>
      <scheme val="minor"/>
    </font>
    <font>
      <sz val="12"/>
      <color theme="0" tint="-0.249977111117893"/>
      <name val="Calibri"/>
      <family val="2"/>
      <scheme val="minor"/>
    </font>
    <font>
      <u/>
      <sz val="12"/>
      <color theme="0"/>
      <name val="Calibri"/>
      <family val="2"/>
      <scheme val="minor"/>
    </font>
    <font>
      <b/>
      <sz val="11"/>
      <color theme="8" tint="-0.249977111117893"/>
      <name val="Calibri"/>
      <family val="2"/>
      <scheme val="minor"/>
    </font>
    <font>
      <sz val="12"/>
      <color theme="5" tint="-0.499984740745262"/>
      <name val="Calibri"/>
      <family val="2"/>
      <scheme val="minor"/>
    </font>
    <font>
      <sz val="8"/>
      <color theme="5" tint="-0.499984740745262"/>
      <name val="Calibri"/>
      <family val="2"/>
      <scheme val="minor"/>
    </font>
    <font>
      <sz val="18"/>
      <name val="Calibri"/>
      <family val="2"/>
      <scheme val="minor"/>
    </font>
    <font>
      <sz val="8"/>
      <color theme="9" tint="-0.499984740745262"/>
      <name val="Calibri"/>
      <family val="2"/>
      <scheme val="minor"/>
    </font>
    <font>
      <sz val="16"/>
      <color theme="5" tint="-0.499984740745262"/>
      <name val="Calibri"/>
      <family val="2"/>
      <scheme val="minor"/>
    </font>
    <font>
      <b/>
      <sz val="13.5"/>
      <color theme="1"/>
      <name val="Calibri"/>
      <family val="2"/>
      <scheme val="minor"/>
    </font>
    <font>
      <b/>
      <sz val="14"/>
      <color rgb="FFFF0000"/>
      <name val="Calibri"/>
      <family val="2"/>
      <scheme val="minor"/>
    </font>
    <font>
      <sz val="14"/>
      <color theme="1"/>
      <name val="Arial Unicode MS"/>
    </font>
    <font>
      <sz val="12"/>
      <color theme="1"/>
      <name val="Arial Unicode MS"/>
    </font>
    <font>
      <sz val="14"/>
      <color rgb="FF0000FF"/>
      <name val="Calibri"/>
      <family val="2"/>
      <scheme val="minor"/>
    </font>
    <font>
      <sz val="12"/>
      <color rgb="FF0000FF"/>
      <name val="Arial Unicode MS"/>
    </font>
    <font>
      <b/>
      <sz val="13.5"/>
      <color rgb="FF0000FF"/>
      <name val="Calibri"/>
      <family val="2"/>
      <scheme val="minor"/>
    </font>
    <font>
      <sz val="14"/>
      <color theme="5" tint="-0.499984740745262"/>
      <name val="Calibri"/>
      <family val="2"/>
      <scheme val="minor"/>
    </font>
    <font>
      <b/>
      <sz val="14"/>
      <color rgb="FF002060"/>
      <name val="Calibri"/>
      <family val="2"/>
      <scheme val="minor"/>
    </font>
    <font>
      <b/>
      <sz val="14"/>
      <color rgb="FF806000"/>
      <name val="Calibri"/>
      <family val="2"/>
      <scheme val="minor"/>
    </font>
    <font>
      <sz val="16"/>
      <color theme="4" tint="-0.249977111117893"/>
      <name val="Calibri"/>
      <family val="2"/>
      <scheme val="minor"/>
    </font>
    <font>
      <sz val="16"/>
      <color theme="7" tint="-0.499984740745262"/>
      <name val="Calibri"/>
      <family val="2"/>
      <scheme val="minor"/>
    </font>
    <font>
      <sz val="16"/>
      <color theme="9" tint="-0.249977111117893"/>
      <name val="Calibri"/>
      <family val="2"/>
      <scheme val="minor"/>
    </font>
    <font>
      <sz val="14"/>
      <color theme="4" tint="-0.249977111117893"/>
      <name val="Calibri"/>
      <family val="2"/>
      <scheme val="minor"/>
    </font>
    <font>
      <sz val="12"/>
      <color rgb="FFC00000"/>
      <name val="Wingdings 3"/>
      <family val="1"/>
      <charset val="2"/>
    </font>
    <font>
      <b/>
      <sz val="14"/>
      <color theme="8" tint="-0.499984740745262"/>
      <name val="Calibri"/>
      <family val="2"/>
      <scheme val="minor"/>
    </font>
    <font>
      <sz val="14"/>
      <color rgb="FFC00000"/>
      <name val="Calibri"/>
      <family val="2"/>
      <scheme val="minor"/>
    </font>
    <font>
      <b/>
      <sz val="10"/>
      <color rgb="FFC00000"/>
      <name val="Calibri"/>
      <family val="2"/>
      <scheme val="minor"/>
    </font>
    <font>
      <b/>
      <sz val="10"/>
      <color rgb="FF806000"/>
      <name val="Calibri"/>
      <family val="2"/>
      <scheme val="minor"/>
    </font>
    <font>
      <b/>
      <sz val="11"/>
      <color rgb="FF806000"/>
      <name val="Calibri"/>
      <family val="2"/>
      <scheme val="minor"/>
    </font>
    <font>
      <sz val="10"/>
      <color rgb="FF806000"/>
      <name val="Calibri"/>
      <family val="2"/>
      <scheme val="minor"/>
    </font>
    <font>
      <b/>
      <sz val="10"/>
      <color theme="9" tint="-0.249977111117893"/>
      <name val="Calibri"/>
      <family val="2"/>
      <scheme val="minor"/>
    </font>
    <font>
      <sz val="10"/>
      <color theme="9" tint="-0.249977111117893"/>
      <name val="Calibri"/>
      <family val="2"/>
      <scheme val="minor"/>
    </font>
    <font>
      <sz val="8"/>
      <name val="Arial"/>
      <family val="2"/>
    </font>
    <font>
      <sz val="12"/>
      <color rgb="FFFF0000"/>
      <name val="Calibri"/>
      <family val="2"/>
      <scheme val="minor"/>
    </font>
    <font>
      <b/>
      <sz val="9"/>
      <color rgb="FF7030A0"/>
      <name val="Calibri"/>
      <family val="2"/>
      <scheme val="minor"/>
    </font>
    <font>
      <sz val="9"/>
      <color theme="0" tint="-0.249977111117893"/>
      <name val="Arial"/>
      <family val="2"/>
    </font>
    <font>
      <sz val="12"/>
      <color rgb="FF800000"/>
      <name val="Calibri"/>
      <family val="2"/>
    </font>
    <font>
      <b/>
      <sz val="18"/>
      <color rgb="FFC00000"/>
      <name val="Calibri"/>
      <family val="2"/>
      <scheme val="minor"/>
    </font>
    <font>
      <b/>
      <sz val="8"/>
      <color theme="1" tint="0.499984740745262"/>
      <name val="Calibri"/>
      <family val="2"/>
      <scheme val="minor"/>
    </font>
    <font>
      <b/>
      <sz val="22"/>
      <name val="Calibri"/>
      <family val="2"/>
      <scheme val="minor"/>
    </font>
    <font>
      <b/>
      <sz val="18"/>
      <name val="Calibri"/>
      <family val="2"/>
      <scheme val="minor"/>
    </font>
    <font>
      <b/>
      <i/>
      <sz val="18"/>
      <name val="Calibri"/>
      <family val="2"/>
      <scheme val="minor"/>
    </font>
    <font>
      <b/>
      <sz val="16"/>
      <color theme="0"/>
      <name val="Calibri"/>
      <family val="2"/>
    </font>
    <font>
      <b/>
      <sz val="14"/>
      <color rgb="FF800000"/>
      <name val="Calibri"/>
      <family val="2"/>
    </font>
    <font>
      <b/>
      <sz val="16"/>
      <color theme="0"/>
      <name val="Calibri"/>
      <family val="2"/>
      <scheme val="minor"/>
    </font>
    <font>
      <sz val="11"/>
      <color theme="0" tint="-0.34998626667073579"/>
      <name val="Calibri"/>
      <family val="2"/>
      <scheme val="minor"/>
    </font>
    <font>
      <sz val="10"/>
      <color theme="1" tint="0.34998626667073579"/>
      <name val="Calibri"/>
      <family val="2"/>
      <scheme val="minor"/>
    </font>
    <font>
      <sz val="11"/>
      <color theme="1" tint="0.34998626667073579"/>
      <name val="Calibri"/>
      <family val="2"/>
      <scheme val="minor"/>
    </font>
    <font>
      <b/>
      <i/>
      <sz val="16"/>
      <name val="Calibri"/>
      <family val="2"/>
      <scheme val="minor"/>
    </font>
  </fonts>
  <fills count="1986">
    <fill>
      <patternFill patternType="none"/>
    </fill>
    <fill>
      <patternFill patternType="gray125"/>
    </fill>
    <fill>
      <patternFill patternType="solid">
        <fgColor rgb="FFCC00FF"/>
        <bgColor indexed="64"/>
      </patternFill>
    </fill>
    <fill>
      <patternFill patternType="solid">
        <fgColor indexed="23"/>
        <bgColor indexed="64"/>
      </patternFill>
    </fill>
    <fill>
      <patternFill patternType="solid">
        <fgColor rgb="FFFFF2CC"/>
        <bgColor indexed="64"/>
      </patternFill>
    </fill>
    <fill>
      <patternFill patternType="solid">
        <fgColor rgb="FFDEC8EE"/>
        <bgColor indexed="64"/>
      </patternFill>
    </fill>
    <fill>
      <patternFill patternType="solid">
        <fgColor rgb="FF92D050"/>
        <bgColor indexed="64"/>
      </patternFill>
    </fill>
    <fill>
      <patternFill patternType="solid">
        <fgColor rgb="FF80808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theme="0" tint="-4.9989318521683403E-2"/>
        <bgColor indexed="64"/>
      </patternFill>
    </fill>
    <fill>
      <patternFill patternType="solid">
        <fgColor rgb="FFFF6600"/>
        <bgColor indexed="64"/>
      </patternFill>
    </fill>
    <fill>
      <patternFill patternType="solid">
        <fgColor rgb="FFFFFF00"/>
        <bgColor indexed="64"/>
      </patternFill>
    </fill>
    <fill>
      <patternFill patternType="solid">
        <fgColor indexed="9"/>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F0000"/>
        <bgColor indexed="64"/>
      </patternFill>
    </fill>
    <fill>
      <patternFill patternType="solid">
        <fgColor rgb="FF0066FF"/>
        <bgColor indexed="64"/>
      </patternFill>
    </fill>
    <fill>
      <patternFill patternType="solid">
        <fgColor rgb="FFD9D9D9"/>
        <bgColor indexed="64"/>
      </patternFill>
    </fill>
    <fill>
      <patternFill patternType="solid">
        <fgColor rgb="FF99CC00"/>
        <bgColor indexed="64"/>
      </patternFill>
    </fill>
    <fill>
      <patternFill patternType="solid">
        <fgColor theme="7" tint="0.39997558519241921"/>
        <bgColor indexed="64"/>
      </patternFill>
    </fill>
    <fill>
      <patternFill patternType="solid">
        <fgColor rgb="FFFFD966"/>
        <bgColor indexed="64"/>
      </patternFill>
    </fill>
    <fill>
      <patternFill patternType="solid">
        <fgColor rgb="FFFFE389"/>
        <bgColor indexed="64"/>
      </patternFill>
    </fill>
    <fill>
      <patternFill patternType="solid">
        <fgColor theme="1" tint="0.34998626667073579"/>
        <bgColor indexed="64"/>
      </patternFill>
    </fill>
    <fill>
      <patternFill patternType="solid">
        <fgColor indexed="8"/>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rgb="FF008000"/>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4"/>
        <bgColor indexed="64"/>
      </patternFill>
    </fill>
    <fill>
      <patternFill patternType="solid">
        <fgColor indexed="25"/>
        <bgColor indexed="64"/>
      </patternFill>
    </fill>
    <fill>
      <patternFill patternType="solid">
        <fgColor indexed="26"/>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rgb="FFFFFFCC"/>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CCFF"/>
        <bgColor indexed="64"/>
      </patternFill>
    </fill>
    <fill>
      <patternFill patternType="solid">
        <fgColor rgb="FFFFFFCC"/>
        <bgColor indexed="9"/>
      </patternFill>
    </fill>
    <fill>
      <patternFill patternType="solid">
        <fgColor rgb="FF800000"/>
        <bgColor indexed="64"/>
      </patternFill>
    </fill>
    <fill>
      <patternFill patternType="solid">
        <fgColor theme="4" tint="-0.249977111117893"/>
        <bgColor indexed="64"/>
      </patternFill>
    </fill>
    <fill>
      <patternFill patternType="solid">
        <fgColor rgb="FFD5D5FF"/>
        <bgColor indexed="64"/>
      </patternFill>
    </fill>
    <fill>
      <patternFill patternType="solid">
        <fgColor indexed="40"/>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FFFF99"/>
        <bgColor indexed="64"/>
      </patternFill>
    </fill>
    <fill>
      <patternFill patternType="solid">
        <fgColor rgb="FF339966"/>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C00000"/>
        <bgColor indexed="64"/>
      </patternFill>
    </fill>
    <fill>
      <patternFill patternType="solid">
        <fgColor rgb="FF00FF00"/>
        <bgColor indexed="64"/>
      </patternFill>
    </fill>
    <fill>
      <patternFill patternType="solid">
        <fgColor rgb="FF000000"/>
        <bgColor indexed="64"/>
      </patternFill>
    </fill>
    <fill>
      <patternFill patternType="solid">
        <fgColor rgb="FF00BFFF"/>
        <bgColor indexed="64"/>
      </patternFill>
    </fill>
    <fill>
      <patternFill patternType="solid">
        <fgColor rgb="FF4A4A4A"/>
        <bgColor indexed="64"/>
      </patternFill>
    </fill>
    <fill>
      <patternFill patternType="solid">
        <fgColor rgb="FFEED5B7"/>
        <bgColor indexed="64"/>
      </patternFill>
    </fill>
    <fill>
      <patternFill patternType="solid">
        <fgColor theme="2"/>
        <bgColor indexed="64"/>
      </patternFill>
    </fill>
    <fill>
      <patternFill patternType="solid">
        <fgColor rgb="FFFFFFFF"/>
        <bgColor indexed="64"/>
      </patternFill>
    </fill>
    <fill>
      <patternFill patternType="solid">
        <fgColor rgb="FFAABBCC"/>
        <bgColor indexed="64"/>
      </patternFill>
    </fill>
    <fill>
      <patternFill patternType="solid">
        <fgColor rgb="FF474747"/>
        <bgColor indexed="64"/>
      </patternFill>
    </fill>
    <fill>
      <patternFill patternType="solid">
        <fgColor rgb="FFFAD6A5"/>
        <bgColor indexed="64"/>
      </patternFill>
    </fill>
    <fill>
      <patternFill patternType="solid">
        <fgColor rgb="FF7EC0EE"/>
        <bgColor indexed="64"/>
      </patternFill>
    </fill>
    <fill>
      <patternFill patternType="solid">
        <fgColor rgb="FF454545"/>
        <bgColor indexed="64"/>
      </patternFill>
    </fill>
    <fill>
      <patternFill patternType="solid">
        <fgColor rgb="FFFFDEAD"/>
        <bgColor indexed="64"/>
      </patternFill>
    </fill>
    <fill>
      <patternFill patternType="solid">
        <fgColor rgb="FFFFFF9F"/>
        <bgColor indexed="64"/>
      </patternFill>
    </fill>
    <fill>
      <patternFill patternType="solid">
        <fgColor rgb="FF87CEFA"/>
        <bgColor indexed="64"/>
      </patternFill>
    </fill>
    <fill>
      <patternFill patternType="solid">
        <fgColor rgb="FF424242"/>
        <bgColor indexed="64"/>
      </patternFill>
    </fill>
    <fill>
      <patternFill patternType="solid">
        <fgColor rgb="FFEEDFCC"/>
        <bgColor indexed="64"/>
      </patternFill>
    </fill>
    <fill>
      <patternFill patternType="solid">
        <fgColor rgb="FF0000FF"/>
        <bgColor indexed="64"/>
      </patternFill>
    </fill>
    <fill>
      <patternFill patternType="solid">
        <fgColor rgb="FFA1CAF1"/>
        <bgColor indexed="64"/>
      </patternFill>
    </fill>
    <fill>
      <patternFill patternType="solid">
        <fgColor rgb="FF404040"/>
        <bgColor indexed="64"/>
      </patternFill>
    </fill>
    <fill>
      <patternFill patternType="solid">
        <fgColor rgb="FFFFE4C4"/>
        <bgColor indexed="64"/>
      </patternFill>
    </fill>
    <fill>
      <patternFill patternType="solid">
        <fgColor rgb="FFFF00FF"/>
        <bgColor indexed="64"/>
      </patternFill>
    </fill>
    <fill>
      <patternFill patternType="solid">
        <fgColor rgb="FFFF99CC"/>
        <bgColor indexed="64"/>
      </patternFill>
    </fill>
    <fill>
      <patternFill patternType="solid">
        <fgColor rgb="FF87CEFF"/>
        <bgColor indexed="64"/>
      </patternFill>
    </fill>
    <fill>
      <patternFill patternType="solid">
        <fgColor rgb="FF3D3D3D"/>
        <bgColor indexed="64"/>
      </patternFill>
    </fill>
    <fill>
      <patternFill patternType="solid">
        <fgColor rgb="FFFAEBD7"/>
        <bgColor indexed="64"/>
      </patternFill>
    </fill>
    <fill>
      <patternFill patternType="solid">
        <fgColor rgb="FFBCD4E6"/>
        <bgColor indexed="64"/>
      </patternFill>
    </fill>
    <fill>
      <patternFill patternType="solid">
        <fgColor rgb="FF3B3B3B"/>
        <bgColor indexed="64"/>
      </patternFill>
    </fill>
    <fill>
      <patternFill patternType="solid">
        <fgColor rgb="FFFFEFDB"/>
        <bgColor indexed="64"/>
      </patternFill>
    </fill>
    <fill>
      <patternFill patternType="solid">
        <fgColor rgb="FF00FFFF"/>
        <bgColor indexed="64"/>
      </patternFill>
    </fill>
    <fill>
      <patternFill patternType="solid">
        <fgColor rgb="FFB9D3EE"/>
        <bgColor indexed="64"/>
      </patternFill>
    </fill>
    <fill>
      <patternFill patternType="solid">
        <fgColor rgb="FF383838"/>
        <bgColor indexed="64"/>
      </patternFill>
    </fill>
    <fill>
      <patternFill patternType="solid">
        <fgColor rgb="FFFAF0E6"/>
        <bgColor indexed="64"/>
      </patternFill>
    </fill>
    <fill>
      <patternFill patternType="solid">
        <fgColor rgb="FF00CCFF"/>
        <bgColor indexed="64"/>
      </patternFill>
    </fill>
    <fill>
      <patternFill patternType="solid">
        <fgColor rgb="FFC6E2FF"/>
        <bgColor indexed="64"/>
      </patternFill>
    </fill>
    <fill>
      <patternFill patternType="solid">
        <fgColor rgb="FF363636"/>
        <bgColor indexed="64"/>
      </patternFill>
    </fill>
    <fill>
      <patternFill patternType="solid">
        <fgColor rgb="FFDEB887"/>
        <bgColor indexed="64"/>
      </patternFill>
    </fill>
    <fill>
      <patternFill patternType="solid">
        <fgColor rgb="FFF2F3F4"/>
        <bgColor indexed="64"/>
      </patternFill>
    </fill>
    <fill>
      <patternFill patternType="solid">
        <fgColor rgb="FF333333"/>
        <bgColor indexed="64"/>
      </patternFill>
    </fill>
    <fill>
      <patternFill patternType="solid">
        <fgColor rgb="FFCDB79E"/>
        <bgColor indexed="64"/>
      </patternFill>
    </fill>
    <fill>
      <patternFill patternType="solid">
        <fgColor rgb="FFF0F8FF"/>
        <bgColor indexed="64"/>
      </patternFill>
    </fill>
    <fill>
      <patternFill patternType="solid">
        <fgColor rgb="FF303030"/>
        <bgColor indexed="64"/>
      </patternFill>
    </fill>
    <fill>
      <patternFill patternType="solid">
        <fgColor rgb="FFD2B48C"/>
        <bgColor indexed="64"/>
      </patternFill>
    </fill>
    <fill>
      <patternFill patternType="solid">
        <fgColor theme="7" tint="0.79998168889431442"/>
        <bgColor indexed="64"/>
      </patternFill>
    </fill>
    <fill>
      <patternFill patternType="solid">
        <fgColor rgb="FFFFCC00"/>
        <bgColor indexed="64"/>
      </patternFill>
    </fill>
    <fill>
      <patternFill patternType="solid">
        <fgColor rgb="FF9FB6CD"/>
        <bgColor indexed="64"/>
      </patternFill>
    </fill>
    <fill>
      <patternFill patternType="solid">
        <fgColor rgb="FF2E2E2E"/>
        <bgColor indexed="64"/>
      </patternFill>
    </fill>
    <fill>
      <patternFill patternType="solid">
        <fgColor rgb="FFCDB38B"/>
        <bgColor indexed="64"/>
      </patternFill>
    </fill>
    <fill>
      <patternFill patternType="solid">
        <fgColor rgb="FF00B2EE"/>
        <bgColor indexed="64"/>
      </patternFill>
    </fill>
    <fill>
      <patternFill patternType="solid">
        <fgColor rgb="FF2B2B2B"/>
        <bgColor indexed="64"/>
      </patternFill>
    </fill>
    <fill>
      <patternFill patternType="solid">
        <fgColor rgb="FFEEB422"/>
        <bgColor indexed="64"/>
      </patternFill>
    </fill>
    <fill>
      <patternFill patternType="solid">
        <fgColor rgb="FF70A3CC"/>
        <bgColor indexed="64"/>
      </patternFill>
    </fill>
    <fill>
      <patternFill patternType="solid">
        <fgColor rgb="FF292929"/>
        <bgColor indexed="64"/>
      </patternFill>
    </fill>
    <fill>
      <patternFill patternType="solid">
        <fgColor rgb="FFE3A857"/>
        <bgColor indexed="64"/>
      </patternFill>
    </fill>
    <fill>
      <patternFill patternType="solid">
        <fgColor rgb="FF0066CC"/>
        <bgColor indexed="64"/>
      </patternFill>
    </fill>
    <fill>
      <patternFill patternType="solid">
        <fgColor rgb="FF6CA6CD"/>
        <bgColor indexed="64"/>
      </patternFill>
    </fill>
    <fill>
      <patternFill patternType="solid">
        <fgColor rgb="FF262626"/>
        <bgColor indexed="64"/>
      </patternFill>
    </fill>
    <fill>
      <patternFill patternType="solid">
        <fgColor rgb="FFEEAD0E"/>
        <bgColor indexed="64"/>
      </patternFill>
    </fill>
    <fill>
      <patternFill patternType="solid">
        <fgColor rgb="FFED7D31"/>
        <bgColor indexed="64"/>
      </patternFill>
    </fill>
    <fill>
      <patternFill patternType="solid">
        <fgColor rgb="FF91A3B0"/>
        <bgColor indexed="64"/>
      </patternFill>
    </fill>
    <fill>
      <patternFill patternType="solid">
        <fgColor rgb="FF242424"/>
        <bgColor indexed="64"/>
      </patternFill>
    </fill>
    <fill>
      <patternFill patternType="solid">
        <fgColor rgb="FFCDAA7D"/>
        <bgColor indexed="64"/>
      </patternFill>
    </fill>
    <fill>
      <patternFill patternType="solid">
        <fgColor rgb="FF3399CC"/>
        <bgColor indexed="64"/>
      </patternFill>
    </fill>
    <fill>
      <patternFill patternType="solid">
        <fgColor rgb="FF212121"/>
        <bgColor indexed="64"/>
      </patternFill>
    </fill>
    <fill>
      <patternFill patternType="solid">
        <fgColor rgb="FFDAA520"/>
        <bgColor indexed="64"/>
      </patternFill>
    </fill>
    <fill>
      <patternFill patternType="solid">
        <fgColor rgb="FFFFCC99"/>
        <bgColor indexed="64"/>
      </patternFill>
    </fill>
    <fill>
      <patternFill patternType="solid">
        <fgColor rgb="FF99CCFF"/>
        <bgColor indexed="64"/>
      </patternFill>
    </fill>
    <fill>
      <patternFill patternType="solid">
        <fgColor rgb="FF3299CC"/>
        <bgColor indexed="64"/>
      </patternFill>
    </fill>
    <fill>
      <patternFill patternType="solid">
        <fgColor rgb="FF1F1F1F"/>
        <bgColor indexed="64"/>
      </patternFill>
    </fill>
    <fill>
      <patternFill patternType="solid">
        <fgColor rgb="FFC19A6B"/>
        <bgColor indexed="64"/>
      </patternFill>
    </fill>
    <fill>
      <patternFill patternType="gray0625">
        <bgColor theme="8" tint="0.79998168889431442"/>
      </patternFill>
    </fill>
    <fill>
      <patternFill patternType="gray0625">
        <bgColor theme="9" tint="0.79998168889431442"/>
      </patternFill>
    </fill>
    <fill>
      <patternFill patternType="solid">
        <fgColor rgb="FF009ACD"/>
        <bgColor indexed="64"/>
      </patternFill>
    </fill>
    <fill>
      <patternFill patternType="solid">
        <fgColor rgb="FF1C1C1C"/>
        <bgColor indexed="64"/>
      </patternFill>
    </fill>
    <fill>
      <patternFill patternType="solid">
        <fgColor rgb="FFAE9B82"/>
        <bgColor indexed="64"/>
      </patternFill>
    </fill>
    <fill>
      <patternFill patternType="solid">
        <fgColor rgb="FF3A8EBA"/>
        <bgColor indexed="64"/>
      </patternFill>
    </fill>
    <fill>
      <patternFill patternType="solid">
        <fgColor rgb="FF1A1A1A"/>
        <bgColor indexed="64"/>
      </patternFill>
    </fill>
    <fill>
      <patternFill patternType="solid">
        <fgColor rgb="FFCD9B1D"/>
        <bgColor indexed="64"/>
      </patternFill>
    </fill>
    <fill>
      <patternFill patternType="solid">
        <fgColor theme="9" tint="0.39997558519241921"/>
        <bgColor indexed="64"/>
      </patternFill>
    </fill>
    <fill>
      <patternFill patternType="solid">
        <fgColor rgb="FFFFFFD9"/>
        <bgColor indexed="64"/>
      </patternFill>
    </fill>
    <fill>
      <patternFill patternType="solid">
        <fgColor rgb="FF778899"/>
        <bgColor indexed="64"/>
      </patternFill>
    </fill>
    <fill>
      <patternFill patternType="solid">
        <fgColor rgb="FF171717"/>
        <bgColor indexed="64"/>
      </patternFill>
    </fill>
    <fill>
      <patternFill patternType="solid">
        <fgColor rgb="FFCD950C"/>
        <bgColor indexed="64"/>
      </patternFill>
    </fill>
    <fill>
      <patternFill patternType="solid">
        <fgColor rgb="FF708090"/>
        <bgColor indexed="64"/>
      </patternFill>
    </fill>
    <fill>
      <patternFill patternType="solid">
        <fgColor rgb="FF141414"/>
        <bgColor indexed="64"/>
      </patternFill>
    </fill>
    <fill>
      <patternFill patternType="solid">
        <fgColor rgb="FFCC9900"/>
        <bgColor indexed="64"/>
      </patternFill>
    </fill>
    <fill>
      <patternFill patternType="solid">
        <fgColor rgb="FF6C7B8B"/>
        <bgColor indexed="64"/>
      </patternFill>
    </fill>
    <fill>
      <patternFill patternType="solid">
        <fgColor rgb="FF121212"/>
        <bgColor indexed="64"/>
      </patternFill>
    </fill>
    <fill>
      <patternFill patternType="solid">
        <fgColor rgb="FFBE8A3D"/>
        <bgColor indexed="64"/>
      </patternFill>
    </fill>
    <fill>
      <patternFill patternType="solid">
        <fgColor rgb="FF993300"/>
        <bgColor indexed="64"/>
      </patternFill>
    </fill>
    <fill>
      <patternFill patternType="solid">
        <fgColor rgb="FF677179"/>
        <bgColor indexed="64"/>
      </patternFill>
    </fill>
    <fill>
      <patternFill patternType="solid">
        <fgColor rgb="FF0F0F0F"/>
        <bgColor indexed="64"/>
      </patternFill>
    </fill>
    <fill>
      <patternFill patternType="solid">
        <fgColor rgb="FFB8860B"/>
        <bgColor indexed="64"/>
      </patternFill>
    </fill>
    <fill>
      <patternFill patternType="solid">
        <fgColor rgb="FFCC99FF"/>
        <bgColor indexed="64"/>
      </patternFill>
    </fill>
    <fill>
      <patternFill patternType="solid">
        <fgColor rgb="FF4A708B"/>
        <bgColor indexed="64"/>
      </patternFill>
    </fill>
    <fill>
      <patternFill patternType="solid">
        <fgColor rgb="FF0D0D0D"/>
        <bgColor indexed="64"/>
      </patternFill>
    </fill>
    <fill>
      <patternFill patternType="solid">
        <fgColor rgb="FFA67D3D"/>
        <bgColor indexed="64"/>
      </patternFill>
    </fill>
    <fill>
      <patternFill patternType="solid">
        <fgColor rgb="FF236B8E"/>
        <bgColor indexed="64"/>
      </patternFill>
    </fill>
    <fill>
      <patternFill patternType="solid">
        <fgColor rgb="FF0A0A0A"/>
        <bgColor indexed="64"/>
      </patternFill>
    </fill>
    <fill>
      <patternFill patternType="solid">
        <fgColor rgb="FF947F60"/>
        <bgColor indexed="64"/>
      </patternFill>
    </fill>
    <fill>
      <patternFill patternType="solid">
        <fgColor rgb="FF536878"/>
        <bgColor indexed="64"/>
      </patternFill>
    </fill>
    <fill>
      <patternFill patternType="solid">
        <fgColor rgb="FF080808"/>
        <bgColor indexed="64"/>
      </patternFill>
    </fill>
    <fill>
      <patternFill patternType="solid">
        <fgColor rgb="FF967C5C"/>
        <bgColor indexed="64"/>
      </patternFill>
    </fill>
    <fill>
      <patternFill patternType="solid">
        <fgColor rgb="FF00688B"/>
        <bgColor indexed="64"/>
      </patternFill>
    </fill>
    <fill>
      <patternFill patternType="solid">
        <fgColor rgb="FF050505"/>
        <bgColor indexed="64"/>
      </patternFill>
    </fill>
    <fill>
      <patternFill patternType="solid">
        <fgColor rgb="FF8B7D6B"/>
        <bgColor indexed="64"/>
      </patternFill>
    </fill>
    <fill>
      <patternFill patternType="solid">
        <fgColor rgb="FF51585E"/>
        <bgColor indexed="64"/>
      </patternFill>
    </fill>
    <fill>
      <patternFill patternType="solid">
        <fgColor rgb="FF030303"/>
        <bgColor indexed="64"/>
      </patternFill>
    </fill>
    <fill>
      <patternFill patternType="solid">
        <fgColor rgb="FF8B795E"/>
        <bgColor indexed="64"/>
      </patternFill>
    </fill>
    <fill>
      <patternFill patternType="solid">
        <fgColor rgb="FF24445C"/>
        <bgColor indexed="64"/>
      </patternFill>
    </fill>
    <fill>
      <patternFill patternType="solid">
        <fgColor rgb="FF8B7355"/>
        <bgColor indexed="64"/>
      </patternFill>
    </fill>
    <fill>
      <patternFill patternType="solid">
        <fgColor rgb="FF36454F"/>
        <bgColor indexed="64"/>
      </patternFill>
    </fill>
    <fill>
      <patternFill patternType="solid">
        <fgColor rgb="FFEAE679"/>
        <bgColor indexed="64"/>
      </patternFill>
    </fill>
    <fill>
      <patternFill patternType="solid">
        <fgColor rgb="FF806D5A"/>
        <bgColor indexed="64"/>
      </patternFill>
    </fill>
    <fill>
      <patternFill patternType="solid">
        <fgColor rgb="FF202830"/>
        <bgColor indexed="64"/>
      </patternFill>
    </fill>
    <fill>
      <patternFill patternType="solid">
        <fgColor rgb="FFF7FF3C"/>
        <bgColor indexed="64"/>
      </patternFill>
    </fill>
    <fill>
      <patternFill patternType="solid">
        <fgColor rgb="FF8B6C42"/>
        <bgColor indexed="64"/>
      </patternFill>
    </fill>
    <fill>
      <patternFill patternType="solid">
        <fgColor rgb="FF000020"/>
        <bgColor indexed="64"/>
      </patternFill>
    </fill>
    <fill>
      <patternFill patternType="solid">
        <fgColor rgb="FF000040"/>
        <bgColor indexed="64"/>
      </patternFill>
    </fill>
    <fill>
      <patternFill patternType="solid">
        <fgColor rgb="FF000060"/>
        <bgColor indexed="64"/>
      </patternFill>
    </fill>
    <fill>
      <patternFill patternType="solid">
        <fgColor rgb="FF000080"/>
        <bgColor indexed="64"/>
      </patternFill>
    </fill>
    <fill>
      <patternFill patternType="solid">
        <fgColor rgb="FF0000A0"/>
        <bgColor indexed="64"/>
      </patternFill>
    </fill>
    <fill>
      <patternFill patternType="solid">
        <fgColor rgb="FF0000C0"/>
        <bgColor indexed="64"/>
      </patternFill>
    </fill>
    <fill>
      <patternFill patternType="solid">
        <fgColor rgb="FF0000E0"/>
        <bgColor indexed="64"/>
      </patternFill>
    </fill>
    <fill>
      <patternFill patternType="solid">
        <fgColor rgb="FF202428"/>
        <bgColor indexed="64"/>
      </patternFill>
    </fill>
    <fill>
      <patternFill patternType="solid">
        <fgColor rgb="FFCDCDB4"/>
        <bgColor indexed="64"/>
      </patternFill>
    </fill>
    <fill>
      <patternFill patternType="solid">
        <fgColor rgb="FF7E6D5A"/>
        <bgColor indexed="64"/>
      </patternFill>
    </fill>
    <fill>
      <patternFill patternType="solid">
        <fgColor rgb="FF002000"/>
        <bgColor indexed="64"/>
      </patternFill>
    </fill>
    <fill>
      <patternFill patternType="solid">
        <fgColor rgb="FF002020"/>
        <bgColor indexed="64"/>
      </patternFill>
    </fill>
    <fill>
      <patternFill patternType="solid">
        <fgColor rgb="FF002040"/>
        <bgColor indexed="64"/>
      </patternFill>
    </fill>
    <fill>
      <patternFill patternType="solid">
        <fgColor rgb="FF002060"/>
        <bgColor indexed="64"/>
      </patternFill>
    </fill>
    <fill>
      <patternFill patternType="solid">
        <fgColor rgb="FF002080"/>
        <bgColor indexed="64"/>
      </patternFill>
    </fill>
    <fill>
      <patternFill patternType="solid">
        <fgColor rgb="FF0020A0"/>
        <bgColor indexed="64"/>
      </patternFill>
    </fill>
    <fill>
      <patternFill patternType="solid">
        <fgColor rgb="FF0020C0"/>
        <bgColor indexed="64"/>
      </patternFill>
    </fill>
    <fill>
      <patternFill patternType="solid">
        <fgColor rgb="FF0020E0"/>
        <bgColor indexed="64"/>
      </patternFill>
    </fill>
    <fill>
      <patternFill patternType="solid">
        <fgColor rgb="FF0020FF"/>
        <bgColor indexed="64"/>
      </patternFill>
    </fill>
    <fill>
      <patternFill patternType="solid">
        <fgColor rgb="FF63B8FF"/>
        <bgColor indexed="64"/>
      </patternFill>
    </fill>
    <fill>
      <patternFill patternType="solid">
        <fgColor rgb="FFE6E697"/>
        <bgColor indexed="64"/>
      </patternFill>
    </fill>
    <fill>
      <patternFill patternType="solid">
        <fgColor rgb="FF967117"/>
        <bgColor indexed="64"/>
      </patternFill>
    </fill>
    <fill>
      <patternFill patternType="solid">
        <fgColor rgb="FF004000"/>
        <bgColor indexed="64"/>
      </patternFill>
    </fill>
    <fill>
      <patternFill patternType="solid">
        <fgColor rgb="FF004020"/>
        <bgColor indexed="64"/>
      </patternFill>
    </fill>
    <fill>
      <patternFill patternType="solid">
        <fgColor rgb="FF004040"/>
        <bgColor indexed="64"/>
      </patternFill>
    </fill>
    <fill>
      <patternFill patternType="solid">
        <fgColor rgb="FF004060"/>
        <bgColor indexed="64"/>
      </patternFill>
    </fill>
    <fill>
      <patternFill patternType="solid">
        <fgColor rgb="FF004080"/>
        <bgColor indexed="64"/>
      </patternFill>
    </fill>
    <fill>
      <patternFill patternType="solid">
        <fgColor rgb="FF0040A0"/>
        <bgColor indexed="64"/>
      </patternFill>
    </fill>
    <fill>
      <patternFill patternType="solid">
        <fgColor rgb="FF0040C0"/>
        <bgColor indexed="64"/>
      </patternFill>
    </fill>
    <fill>
      <patternFill patternType="solid">
        <fgColor rgb="FF0040E0"/>
        <bgColor indexed="64"/>
      </patternFill>
    </fill>
    <fill>
      <patternFill patternType="solid">
        <fgColor rgb="FF0040FF"/>
        <bgColor indexed="64"/>
      </patternFill>
    </fill>
    <fill>
      <patternFill patternType="solid">
        <fgColor rgb="FFB0C4DE"/>
        <bgColor indexed="64"/>
      </patternFill>
    </fill>
    <fill>
      <patternFill patternType="solid">
        <fgColor rgb="FFFEF86C"/>
        <bgColor indexed="64"/>
      </patternFill>
    </fill>
    <fill>
      <patternFill patternType="solid">
        <fgColor rgb="FF856D4D"/>
        <bgColor indexed="64"/>
      </patternFill>
    </fill>
    <fill>
      <patternFill patternType="solid">
        <fgColor rgb="FF006000"/>
        <bgColor indexed="64"/>
      </patternFill>
    </fill>
    <fill>
      <patternFill patternType="solid">
        <fgColor rgb="FF006020"/>
        <bgColor indexed="64"/>
      </patternFill>
    </fill>
    <fill>
      <patternFill patternType="solid">
        <fgColor rgb="FF006040"/>
        <bgColor indexed="64"/>
      </patternFill>
    </fill>
    <fill>
      <patternFill patternType="solid">
        <fgColor rgb="FF006060"/>
        <bgColor indexed="64"/>
      </patternFill>
    </fill>
    <fill>
      <patternFill patternType="solid">
        <fgColor rgb="FF006080"/>
        <bgColor indexed="64"/>
      </patternFill>
    </fill>
    <fill>
      <patternFill patternType="solid">
        <fgColor rgb="FF0060A0"/>
        <bgColor indexed="64"/>
      </patternFill>
    </fill>
    <fill>
      <patternFill patternType="solid">
        <fgColor rgb="FF0060C0"/>
        <bgColor indexed="64"/>
      </patternFill>
    </fill>
    <fill>
      <patternFill patternType="solid">
        <fgColor rgb="FF0060E0"/>
        <bgColor indexed="64"/>
      </patternFill>
    </fill>
    <fill>
      <patternFill patternType="solid">
        <fgColor rgb="FF0060FF"/>
        <bgColor indexed="64"/>
      </patternFill>
    </fill>
    <fill>
      <patternFill patternType="solid">
        <fgColor rgb="FF77B5FE"/>
        <bgColor indexed="64"/>
      </patternFill>
    </fill>
    <fill>
      <patternFill patternType="solid">
        <fgColor rgb="FFFFFF6B"/>
        <bgColor indexed="64"/>
      </patternFill>
    </fill>
    <fill>
      <patternFill patternType="solid">
        <fgColor rgb="FF926D27"/>
        <bgColor indexed="64"/>
      </patternFill>
    </fill>
    <fill>
      <patternFill patternType="solid">
        <fgColor rgb="FF008020"/>
        <bgColor indexed="64"/>
      </patternFill>
    </fill>
    <fill>
      <patternFill patternType="solid">
        <fgColor rgb="FF008040"/>
        <bgColor indexed="64"/>
      </patternFill>
    </fill>
    <fill>
      <patternFill patternType="solid">
        <fgColor rgb="FF008060"/>
        <bgColor indexed="64"/>
      </patternFill>
    </fill>
    <fill>
      <patternFill patternType="solid">
        <fgColor rgb="FF008080"/>
        <bgColor indexed="64"/>
      </patternFill>
    </fill>
    <fill>
      <patternFill patternType="solid">
        <fgColor rgb="FF0080A0"/>
        <bgColor indexed="64"/>
      </patternFill>
    </fill>
    <fill>
      <patternFill patternType="solid">
        <fgColor rgb="FF0080C0"/>
        <bgColor indexed="64"/>
      </patternFill>
    </fill>
    <fill>
      <patternFill patternType="solid">
        <fgColor rgb="FF0080E0"/>
        <bgColor indexed="64"/>
      </patternFill>
    </fill>
    <fill>
      <patternFill patternType="solid">
        <fgColor rgb="FF0080FF"/>
        <bgColor indexed="64"/>
      </patternFill>
    </fill>
    <fill>
      <patternFill patternType="solid">
        <fgColor rgb="FFCDCDC1"/>
        <bgColor indexed="64"/>
      </patternFill>
    </fill>
    <fill>
      <patternFill patternType="solid">
        <fgColor rgb="FF8E6B23"/>
        <bgColor indexed="64"/>
      </patternFill>
    </fill>
    <fill>
      <patternFill patternType="solid">
        <fgColor rgb="FF00A000"/>
        <bgColor indexed="64"/>
      </patternFill>
    </fill>
    <fill>
      <patternFill patternType="solid">
        <fgColor rgb="FF00A020"/>
        <bgColor indexed="64"/>
      </patternFill>
    </fill>
    <fill>
      <patternFill patternType="solid">
        <fgColor rgb="FF00A040"/>
        <bgColor indexed="64"/>
      </patternFill>
    </fill>
    <fill>
      <patternFill patternType="solid">
        <fgColor rgb="FF00A060"/>
        <bgColor indexed="64"/>
      </patternFill>
    </fill>
    <fill>
      <patternFill patternType="solid">
        <fgColor rgb="FF00A080"/>
        <bgColor indexed="64"/>
      </patternFill>
    </fill>
    <fill>
      <patternFill patternType="solid">
        <fgColor rgb="FF00A0A0"/>
        <bgColor indexed="64"/>
      </patternFill>
    </fill>
    <fill>
      <patternFill patternType="solid">
        <fgColor rgb="FF00A0C0"/>
        <bgColor indexed="64"/>
      </patternFill>
    </fill>
    <fill>
      <patternFill patternType="solid">
        <fgColor rgb="FF00A0E0"/>
        <bgColor indexed="64"/>
      </patternFill>
    </fill>
    <fill>
      <patternFill patternType="solid">
        <fgColor rgb="FF00A0FF"/>
        <bgColor indexed="64"/>
      </patternFill>
    </fill>
    <fill>
      <patternFill patternType="solid">
        <fgColor rgb="FFBCD2EE"/>
        <bgColor indexed="64"/>
      </patternFill>
    </fill>
    <fill>
      <patternFill patternType="solid">
        <fgColor rgb="FFEBE8A4"/>
        <bgColor indexed="64"/>
      </patternFill>
    </fill>
    <fill>
      <patternFill patternType="solid">
        <fgColor rgb="FF826644"/>
        <bgColor indexed="64"/>
      </patternFill>
    </fill>
    <fill>
      <patternFill patternType="solid">
        <fgColor rgb="FF00C000"/>
        <bgColor indexed="64"/>
      </patternFill>
    </fill>
    <fill>
      <patternFill patternType="solid">
        <fgColor rgb="FF00C020"/>
        <bgColor indexed="64"/>
      </patternFill>
    </fill>
    <fill>
      <patternFill patternType="solid">
        <fgColor rgb="FF00C040"/>
        <bgColor indexed="64"/>
      </patternFill>
    </fill>
    <fill>
      <patternFill patternType="solid">
        <fgColor rgb="FF00C060"/>
        <bgColor indexed="64"/>
      </patternFill>
    </fill>
    <fill>
      <patternFill patternType="solid">
        <fgColor rgb="FF00C080"/>
        <bgColor indexed="64"/>
      </patternFill>
    </fill>
    <fill>
      <patternFill patternType="solid">
        <fgColor rgb="FF00C0A0"/>
        <bgColor indexed="64"/>
      </patternFill>
    </fill>
    <fill>
      <patternFill patternType="solid">
        <fgColor rgb="FF00C0C0"/>
        <bgColor indexed="64"/>
      </patternFill>
    </fill>
    <fill>
      <patternFill patternType="solid">
        <fgColor rgb="FF00C0E0"/>
        <bgColor indexed="64"/>
      </patternFill>
    </fill>
    <fill>
      <patternFill patternType="solid">
        <fgColor rgb="FF00C0FF"/>
        <bgColor indexed="64"/>
      </patternFill>
    </fill>
    <fill>
      <patternFill patternType="solid">
        <fgColor rgb="FFCAE1FF"/>
        <bgColor indexed="64"/>
      </patternFill>
    </fill>
    <fill>
      <patternFill patternType="solid">
        <fgColor rgb="FFD8D8BF"/>
        <bgColor indexed="64"/>
      </patternFill>
    </fill>
    <fill>
      <patternFill patternType="solid">
        <fgColor rgb="FF8B6914"/>
        <bgColor indexed="64"/>
      </patternFill>
    </fill>
    <fill>
      <patternFill patternType="solid">
        <fgColor rgb="FF00E000"/>
        <bgColor indexed="64"/>
      </patternFill>
    </fill>
    <fill>
      <patternFill patternType="solid">
        <fgColor rgb="FF00E020"/>
        <bgColor indexed="64"/>
      </patternFill>
    </fill>
    <fill>
      <patternFill patternType="solid">
        <fgColor rgb="FF00E040"/>
        <bgColor indexed="64"/>
      </patternFill>
    </fill>
    <fill>
      <patternFill patternType="solid">
        <fgColor rgb="FF00E060"/>
        <bgColor indexed="64"/>
      </patternFill>
    </fill>
    <fill>
      <patternFill patternType="solid">
        <fgColor rgb="FF00E080"/>
        <bgColor indexed="64"/>
      </patternFill>
    </fill>
    <fill>
      <patternFill patternType="solid">
        <fgColor rgb="FF00E0A0"/>
        <bgColor indexed="64"/>
      </patternFill>
    </fill>
    <fill>
      <patternFill patternType="solid">
        <fgColor rgb="FF00E0C0"/>
        <bgColor indexed="64"/>
      </patternFill>
    </fill>
    <fill>
      <patternFill patternType="solid">
        <fgColor rgb="FF00E0E0"/>
        <bgColor indexed="64"/>
      </patternFill>
    </fill>
    <fill>
      <patternFill patternType="solid">
        <fgColor rgb="FF00E0FF"/>
        <bgColor indexed="64"/>
      </patternFill>
    </fill>
    <fill>
      <patternFill patternType="solid">
        <fgColor rgb="FFA2B5CD"/>
        <bgColor indexed="64"/>
      </patternFill>
    </fill>
    <fill>
      <patternFill patternType="solid">
        <fgColor rgb="FFEAEAAE"/>
        <bgColor indexed="64"/>
      </patternFill>
    </fill>
    <fill>
      <patternFill patternType="solid">
        <fgColor rgb="FF8B6508"/>
        <bgColor indexed="64"/>
      </patternFill>
    </fill>
    <fill>
      <patternFill patternType="solid">
        <fgColor rgb="FF00FF20"/>
        <bgColor indexed="64"/>
      </patternFill>
    </fill>
    <fill>
      <patternFill patternType="solid">
        <fgColor rgb="FF00FF40"/>
        <bgColor indexed="64"/>
      </patternFill>
    </fill>
    <fill>
      <patternFill patternType="solid">
        <fgColor rgb="FF00FF60"/>
        <bgColor indexed="64"/>
      </patternFill>
    </fill>
    <fill>
      <patternFill patternType="solid">
        <fgColor rgb="FF00FF80"/>
        <bgColor indexed="64"/>
      </patternFill>
    </fill>
    <fill>
      <patternFill patternType="solid">
        <fgColor rgb="FF00FFA0"/>
        <bgColor indexed="64"/>
      </patternFill>
    </fill>
    <fill>
      <patternFill patternType="solid">
        <fgColor rgb="FF00FFC0"/>
        <bgColor indexed="64"/>
      </patternFill>
    </fill>
    <fill>
      <patternFill patternType="solid">
        <fgColor rgb="FF00FFE0"/>
        <bgColor indexed="64"/>
      </patternFill>
    </fill>
    <fill>
      <patternFill patternType="solid">
        <fgColor rgb="FF5CACEE"/>
        <bgColor indexed="64"/>
      </patternFill>
    </fill>
    <fill>
      <patternFill patternType="solid">
        <fgColor rgb="FFEEEED1"/>
        <bgColor indexed="64"/>
      </patternFill>
    </fill>
    <fill>
      <patternFill patternType="solid">
        <fgColor rgb="FF785E2F"/>
        <bgColor indexed="64"/>
      </patternFill>
    </fill>
    <fill>
      <patternFill patternType="solid">
        <fgColor rgb="FF200000"/>
        <bgColor indexed="64"/>
      </patternFill>
    </fill>
    <fill>
      <patternFill patternType="solid">
        <fgColor rgb="FF200020"/>
        <bgColor indexed="64"/>
      </patternFill>
    </fill>
    <fill>
      <patternFill patternType="solid">
        <fgColor rgb="FF200040"/>
        <bgColor indexed="64"/>
      </patternFill>
    </fill>
    <fill>
      <patternFill patternType="solid">
        <fgColor rgb="FF200060"/>
        <bgColor indexed="64"/>
      </patternFill>
    </fill>
    <fill>
      <patternFill patternType="solid">
        <fgColor rgb="FF200080"/>
        <bgColor indexed="64"/>
      </patternFill>
    </fill>
    <fill>
      <patternFill patternType="solid">
        <fgColor rgb="FF2000A0"/>
        <bgColor indexed="64"/>
      </patternFill>
    </fill>
    <fill>
      <patternFill patternType="solid">
        <fgColor rgb="FF2000C0"/>
        <bgColor indexed="64"/>
      </patternFill>
    </fill>
    <fill>
      <patternFill patternType="solid">
        <fgColor rgb="FF2000E0"/>
        <bgColor indexed="64"/>
      </patternFill>
    </fill>
    <fill>
      <patternFill patternType="solid">
        <fgColor rgb="FF2000FF"/>
        <bgColor indexed="64"/>
      </patternFill>
    </fill>
    <fill>
      <patternFill patternType="solid">
        <fgColor rgb="FF6699CC"/>
        <bgColor indexed="64"/>
      </patternFill>
    </fill>
    <fill>
      <patternFill patternType="solid">
        <fgColor rgb="FFFAFAD2"/>
        <bgColor indexed="64"/>
      </patternFill>
    </fill>
    <fill>
      <patternFill patternType="solid">
        <fgColor rgb="FF202000"/>
        <bgColor indexed="64"/>
      </patternFill>
    </fill>
    <fill>
      <patternFill patternType="solid">
        <fgColor rgb="FF202020"/>
        <bgColor indexed="64"/>
      </patternFill>
    </fill>
    <fill>
      <patternFill patternType="solid">
        <fgColor rgb="FF202040"/>
        <bgColor indexed="64"/>
      </patternFill>
    </fill>
    <fill>
      <patternFill patternType="solid">
        <fgColor rgb="FF202060"/>
        <bgColor indexed="64"/>
      </patternFill>
    </fill>
    <fill>
      <patternFill patternType="solid">
        <fgColor rgb="FF202080"/>
        <bgColor indexed="64"/>
      </patternFill>
    </fill>
    <fill>
      <patternFill patternType="solid">
        <fgColor rgb="FF2020A0"/>
        <bgColor indexed="64"/>
      </patternFill>
    </fill>
    <fill>
      <patternFill patternType="solid">
        <fgColor rgb="FF2020C0"/>
        <bgColor indexed="64"/>
      </patternFill>
    </fill>
    <fill>
      <patternFill patternType="solid">
        <fgColor rgb="FF2020E0"/>
        <bgColor indexed="64"/>
      </patternFill>
    </fill>
    <fill>
      <patternFill patternType="solid">
        <fgColor rgb="FF2020FF"/>
        <bgColor indexed="64"/>
      </patternFill>
    </fill>
    <fill>
      <patternFill patternType="solid">
        <fgColor rgb="FF4997D0"/>
        <bgColor indexed="64"/>
      </patternFill>
    </fill>
    <fill>
      <patternFill patternType="solid">
        <fgColor rgb="FFEEEEE0"/>
        <bgColor indexed="64"/>
      </patternFill>
    </fill>
    <fill>
      <patternFill patternType="solid">
        <fgColor rgb="FF6C541E"/>
        <bgColor indexed="64"/>
      </patternFill>
    </fill>
    <fill>
      <patternFill patternType="solid">
        <fgColor rgb="FF204000"/>
        <bgColor indexed="64"/>
      </patternFill>
    </fill>
    <fill>
      <patternFill patternType="solid">
        <fgColor rgb="FF204020"/>
        <bgColor indexed="64"/>
      </patternFill>
    </fill>
    <fill>
      <patternFill patternType="solid">
        <fgColor rgb="FF204040"/>
        <bgColor indexed="64"/>
      </patternFill>
    </fill>
    <fill>
      <patternFill patternType="solid">
        <fgColor rgb="FF204060"/>
        <bgColor indexed="64"/>
      </patternFill>
    </fill>
    <fill>
      <patternFill patternType="solid">
        <fgColor rgb="FF204080"/>
        <bgColor indexed="64"/>
      </patternFill>
    </fill>
    <fill>
      <patternFill patternType="solid">
        <fgColor rgb="FF2040A0"/>
        <bgColor indexed="64"/>
      </patternFill>
    </fill>
    <fill>
      <patternFill patternType="solid">
        <fgColor rgb="FF2040C0"/>
        <bgColor indexed="64"/>
      </patternFill>
    </fill>
    <fill>
      <patternFill patternType="solid">
        <fgColor rgb="FF2040E0"/>
        <bgColor indexed="64"/>
      </patternFill>
    </fill>
    <fill>
      <patternFill patternType="solid">
        <fgColor rgb="FF2040FF"/>
        <bgColor indexed="64"/>
      </patternFill>
    </fill>
    <fill>
      <patternFill patternType="solid">
        <fgColor rgb="FF4F94CD"/>
        <bgColor indexed="64"/>
      </patternFill>
    </fill>
    <fill>
      <patternFill patternType="solid">
        <fgColor rgb="FFF5F5DC"/>
        <bgColor indexed="64"/>
      </patternFill>
    </fill>
    <fill>
      <patternFill patternType="solid">
        <fgColor rgb="FF4E3D28"/>
        <bgColor indexed="64"/>
      </patternFill>
    </fill>
    <fill>
      <patternFill patternType="solid">
        <fgColor rgb="FF206000"/>
        <bgColor indexed="64"/>
      </patternFill>
    </fill>
    <fill>
      <patternFill patternType="solid">
        <fgColor rgb="FF206020"/>
        <bgColor indexed="64"/>
      </patternFill>
    </fill>
    <fill>
      <patternFill patternType="solid">
        <fgColor rgb="FF206040"/>
        <bgColor indexed="64"/>
      </patternFill>
    </fill>
    <fill>
      <patternFill patternType="solid">
        <fgColor rgb="FF206060"/>
        <bgColor indexed="64"/>
      </patternFill>
    </fill>
    <fill>
      <patternFill patternType="solid">
        <fgColor rgb="FF206080"/>
        <bgColor indexed="64"/>
      </patternFill>
    </fill>
    <fill>
      <patternFill patternType="solid">
        <fgColor rgb="FF2060A0"/>
        <bgColor indexed="64"/>
      </patternFill>
    </fill>
    <fill>
      <patternFill patternType="solid">
        <fgColor rgb="FF2060C0"/>
        <bgColor indexed="64"/>
      </patternFill>
    </fill>
    <fill>
      <patternFill patternType="solid">
        <fgColor rgb="FF2060E0"/>
        <bgColor indexed="64"/>
      </patternFill>
    </fill>
    <fill>
      <patternFill patternType="solid">
        <fgColor rgb="FF2060FF"/>
        <bgColor indexed="64"/>
      </patternFill>
    </fill>
    <fill>
      <patternFill patternType="solid">
        <fgColor rgb="FF1E7FCB"/>
        <bgColor indexed="64"/>
      </patternFill>
    </fill>
    <fill>
      <patternFill patternType="solid">
        <fgColor rgb="FFFFFFD4"/>
        <bgColor indexed="64"/>
      </patternFill>
    </fill>
    <fill>
      <patternFill patternType="solid">
        <fgColor rgb="FF3B3121"/>
        <bgColor indexed="64"/>
      </patternFill>
    </fill>
    <fill>
      <patternFill patternType="solid">
        <fgColor rgb="FF208000"/>
        <bgColor indexed="64"/>
      </patternFill>
    </fill>
    <fill>
      <patternFill patternType="solid">
        <fgColor rgb="FF208020"/>
        <bgColor indexed="64"/>
      </patternFill>
    </fill>
    <fill>
      <patternFill patternType="solid">
        <fgColor rgb="FF208040"/>
        <bgColor indexed="64"/>
      </patternFill>
    </fill>
    <fill>
      <patternFill patternType="solid">
        <fgColor rgb="FF208060"/>
        <bgColor indexed="64"/>
      </patternFill>
    </fill>
    <fill>
      <patternFill patternType="solid">
        <fgColor rgb="FF208080"/>
        <bgColor indexed="64"/>
      </patternFill>
    </fill>
    <fill>
      <patternFill patternType="solid">
        <fgColor rgb="FF2080A0"/>
        <bgColor indexed="64"/>
      </patternFill>
    </fill>
    <fill>
      <patternFill patternType="solid">
        <fgColor rgb="FF2080C0"/>
        <bgColor indexed="64"/>
      </patternFill>
    </fill>
    <fill>
      <patternFill patternType="solid">
        <fgColor rgb="FF2080E0"/>
        <bgColor indexed="64"/>
      </patternFill>
    </fill>
    <fill>
      <patternFill patternType="solid">
        <fgColor rgb="FF2080FF"/>
        <bgColor indexed="64"/>
      </patternFill>
    </fill>
    <fill>
      <patternFill patternType="solid">
        <fgColor rgb="FF4682B4"/>
        <bgColor indexed="64"/>
      </patternFill>
    </fill>
    <fill>
      <patternFill patternType="solid">
        <fgColor rgb="FFFEFEE0"/>
        <bgColor indexed="64"/>
      </patternFill>
    </fill>
    <fill>
      <patternFill patternType="solid">
        <fgColor rgb="FF372F25"/>
        <bgColor indexed="64"/>
      </patternFill>
    </fill>
    <fill>
      <patternFill patternType="solid">
        <fgColor rgb="FF20A000"/>
        <bgColor indexed="64"/>
      </patternFill>
    </fill>
    <fill>
      <patternFill patternType="solid">
        <fgColor rgb="FF20A020"/>
        <bgColor indexed="64"/>
      </patternFill>
    </fill>
    <fill>
      <patternFill patternType="solid">
        <fgColor rgb="FF20A040"/>
        <bgColor indexed="64"/>
      </patternFill>
    </fill>
    <fill>
      <patternFill patternType="solid">
        <fgColor rgb="FF20A060"/>
        <bgColor indexed="64"/>
      </patternFill>
    </fill>
    <fill>
      <patternFill patternType="solid">
        <fgColor rgb="FF20A080"/>
        <bgColor indexed="64"/>
      </patternFill>
    </fill>
    <fill>
      <patternFill patternType="solid">
        <fgColor rgb="FF20A0A0"/>
        <bgColor indexed="64"/>
      </patternFill>
    </fill>
    <fill>
      <patternFill patternType="solid">
        <fgColor rgb="FF20A0C0"/>
        <bgColor indexed="64"/>
      </patternFill>
    </fill>
    <fill>
      <patternFill patternType="solid">
        <fgColor rgb="FF20A0E0"/>
        <bgColor indexed="64"/>
      </patternFill>
    </fill>
    <fill>
      <patternFill patternType="solid">
        <fgColor rgb="FF20A0FF"/>
        <bgColor indexed="64"/>
      </patternFill>
    </fill>
    <fill>
      <patternFill patternType="solid">
        <fgColor rgb="FF357AB7"/>
        <bgColor indexed="64"/>
      </patternFill>
    </fill>
    <fill>
      <patternFill patternType="solid">
        <fgColor rgb="FFFFFFE0"/>
        <bgColor indexed="64"/>
      </patternFill>
    </fill>
    <fill>
      <patternFill patternType="solid">
        <fgColor rgb="FFEDD38C"/>
        <bgColor indexed="64"/>
      </patternFill>
    </fill>
    <fill>
      <patternFill patternType="solid">
        <fgColor rgb="FF20C000"/>
        <bgColor indexed="64"/>
      </patternFill>
    </fill>
    <fill>
      <patternFill patternType="solid">
        <fgColor rgb="FF20C020"/>
        <bgColor indexed="64"/>
      </patternFill>
    </fill>
    <fill>
      <patternFill patternType="solid">
        <fgColor rgb="FF20C040"/>
        <bgColor indexed="64"/>
      </patternFill>
    </fill>
    <fill>
      <patternFill patternType="solid">
        <fgColor rgb="FF20C060"/>
        <bgColor indexed="64"/>
      </patternFill>
    </fill>
    <fill>
      <patternFill patternType="solid">
        <fgColor rgb="FF20C080"/>
        <bgColor indexed="64"/>
      </patternFill>
    </fill>
    <fill>
      <patternFill patternType="solid">
        <fgColor rgb="FF20C0A0"/>
        <bgColor indexed="64"/>
      </patternFill>
    </fill>
    <fill>
      <patternFill patternType="solid">
        <fgColor rgb="FF20C0C0"/>
        <bgColor indexed="64"/>
      </patternFill>
    </fill>
    <fill>
      <patternFill patternType="solid">
        <fgColor rgb="FF20C0E0"/>
        <bgColor indexed="64"/>
      </patternFill>
    </fill>
    <fill>
      <patternFill patternType="solid">
        <fgColor rgb="FF20C0FF"/>
        <bgColor indexed="64"/>
      </patternFill>
    </fill>
    <fill>
      <patternFill patternType="solid">
        <fgColor rgb="FF56739A"/>
        <bgColor indexed="64"/>
      </patternFill>
    </fill>
    <fill>
      <patternFill patternType="solid">
        <fgColor rgb="FFFEFEE2"/>
        <bgColor indexed="64"/>
      </patternFill>
    </fill>
    <fill>
      <patternFill patternType="solid">
        <fgColor rgb="FFE0CDA9"/>
        <bgColor indexed="64"/>
      </patternFill>
    </fill>
    <fill>
      <patternFill patternType="solid">
        <fgColor rgb="FF20E000"/>
        <bgColor indexed="64"/>
      </patternFill>
    </fill>
    <fill>
      <patternFill patternType="solid">
        <fgColor rgb="FF20E020"/>
        <bgColor indexed="64"/>
      </patternFill>
    </fill>
    <fill>
      <patternFill patternType="solid">
        <fgColor rgb="FF20E040"/>
        <bgColor indexed="64"/>
      </patternFill>
    </fill>
    <fill>
      <patternFill patternType="solid">
        <fgColor rgb="FF20E060"/>
        <bgColor indexed="64"/>
      </patternFill>
    </fill>
    <fill>
      <patternFill patternType="solid">
        <fgColor rgb="FF20E080"/>
        <bgColor indexed="64"/>
      </patternFill>
    </fill>
    <fill>
      <patternFill patternType="solid">
        <fgColor rgb="FF20E0A0"/>
        <bgColor indexed="64"/>
      </patternFill>
    </fill>
    <fill>
      <patternFill patternType="solid">
        <fgColor rgb="FF20E0C0"/>
        <bgColor indexed="64"/>
      </patternFill>
    </fill>
    <fill>
      <patternFill patternType="solid">
        <fgColor rgb="FF20E0E0"/>
        <bgColor indexed="64"/>
      </patternFill>
    </fill>
    <fill>
      <patternFill patternType="solid">
        <fgColor rgb="FF20E0FF"/>
        <bgColor indexed="64"/>
      </patternFill>
    </fill>
    <fill>
      <patternFill patternType="solid">
        <fgColor rgb="FF6E7B8B"/>
        <bgColor indexed="64"/>
      </patternFill>
    </fill>
    <fill>
      <patternFill patternType="solid">
        <fgColor rgb="FFFFFFF0"/>
        <bgColor indexed="64"/>
      </patternFill>
    </fill>
    <fill>
      <patternFill patternType="solid">
        <fgColor rgb="FFEED8AE"/>
        <bgColor indexed="64"/>
      </patternFill>
    </fill>
    <fill>
      <patternFill patternType="solid">
        <fgColor rgb="FF20FF00"/>
        <bgColor indexed="64"/>
      </patternFill>
    </fill>
    <fill>
      <patternFill patternType="solid">
        <fgColor rgb="FF20FF20"/>
        <bgColor indexed="64"/>
      </patternFill>
    </fill>
    <fill>
      <patternFill patternType="solid">
        <fgColor rgb="FF20FF40"/>
        <bgColor indexed="64"/>
      </patternFill>
    </fill>
    <fill>
      <patternFill patternType="solid">
        <fgColor rgb="FF20FF60"/>
        <bgColor indexed="64"/>
      </patternFill>
    </fill>
    <fill>
      <patternFill patternType="solid">
        <fgColor rgb="FF20FF80"/>
        <bgColor indexed="64"/>
      </patternFill>
    </fill>
    <fill>
      <patternFill patternType="solid">
        <fgColor rgb="FF20FFA0"/>
        <bgColor indexed="64"/>
      </patternFill>
    </fill>
    <fill>
      <patternFill patternType="solid">
        <fgColor rgb="FF20FFC0"/>
        <bgColor indexed="64"/>
      </patternFill>
    </fill>
    <fill>
      <patternFill patternType="solid">
        <fgColor rgb="FF20FFE0"/>
        <bgColor indexed="64"/>
      </patternFill>
    </fill>
    <fill>
      <patternFill patternType="solid">
        <fgColor rgb="FF20FFFF"/>
        <bgColor indexed="64"/>
      </patternFill>
    </fill>
    <fill>
      <patternFill patternType="solid">
        <fgColor rgb="FF0067A5"/>
        <bgColor indexed="64"/>
      </patternFill>
    </fill>
    <fill>
      <patternFill patternType="solid">
        <fgColor rgb="FFE9E450"/>
        <bgColor indexed="64"/>
      </patternFill>
    </fill>
    <fill>
      <patternFill patternType="solid">
        <fgColor rgb="FFF5DEB3"/>
        <bgColor indexed="64"/>
      </patternFill>
    </fill>
    <fill>
      <patternFill patternType="solid">
        <fgColor rgb="FF400000"/>
        <bgColor indexed="64"/>
      </patternFill>
    </fill>
    <fill>
      <patternFill patternType="solid">
        <fgColor rgb="FF400020"/>
        <bgColor indexed="64"/>
      </patternFill>
    </fill>
    <fill>
      <patternFill patternType="solid">
        <fgColor rgb="FF400040"/>
        <bgColor indexed="64"/>
      </patternFill>
    </fill>
    <fill>
      <patternFill patternType="solid">
        <fgColor rgb="FF400060"/>
        <bgColor indexed="64"/>
      </patternFill>
    </fill>
    <fill>
      <patternFill patternType="solid">
        <fgColor rgb="FF400080"/>
        <bgColor indexed="64"/>
      </patternFill>
    </fill>
    <fill>
      <patternFill patternType="solid">
        <fgColor rgb="FF4000A0"/>
        <bgColor indexed="64"/>
      </patternFill>
    </fill>
    <fill>
      <patternFill patternType="solid">
        <fgColor rgb="FF4000C0"/>
        <bgColor indexed="64"/>
      </patternFill>
    </fill>
    <fill>
      <patternFill patternType="solid">
        <fgColor rgb="FF4000E0"/>
        <bgColor indexed="64"/>
      </patternFill>
    </fill>
    <fill>
      <patternFill patternType="solid">
        <fgColor rgb="FF4000FF"/>
        <bgColor indexed="64"/>
      </patternFill>
    </fill>
    <fill>
      <patternFill patternType="solid">
        <fgColor rgb="FF436B95"/>
        <bgColor indexed="64"/>
      </patternFill>
    </fill>
    <fill>
      <patternFill patternType="solid">
        <fgColor rgb="FFDBDB70"/>
        <bgColor indexed="64"/>
      </patternFill>
    </fill>
    <fill>
      <patternFill patternType="solid">
        <fgColor rgb="FFFFE4B5"/>
        <bgColor indexed="64"/>
      </patternFill>
    </fill>
    <fill>
      <patternFill patternType="solid">
        <fgColor rgb="FF402000"/>
        <bgColor indexed="64"/>
      </patternFill>
    </fill>
    <fill>
      <patternFill patternType="solid">
        <fgColor rgb="FF402020"/>
        <bgColor indexed="64"/>
      </patternFill>
    </fill>
    <fill>
      <patternFill patternType="solid">
        <fgColor rgb="FF402040"/>
        <bgColor indexed="64"/>
      </patternFill>
    </fill>
    <fill>
      <patternFill patternType="solid">
        <fgColor rgb="FF402060"/>
        <bgColor indexed="64"/>
      </patternFill>
    </fill>
    <fill>
      <patternFill patternType="solid">
        <fgColor rgb="FF402080"/>
        <bgColor indexed="64"/>
      </patternFill>
    </fill>
    <fill>
      <patternFill patternType="solid">
        <fgColor rgb="FF4020A0"/>
        <bgColor indexed="64"/>
      </patternFill>
    </fill>
    <fill>
      <patternFill patternType="solid">
        <fgColor rgb="FF4020C0"/>
        <bgColor indexed="64"/>
      </patternFill>
    </fill>
    <fill>
      <patternFill patternType="solid">
        <fgColor rgb="FF4020E0"/>
        <bgColor indexed="64"/>
      </patternFill>
    </fill>
    <fill>
      <patternFill patternType="solid">
        <fgColor rgb="FF4020FF"/>
        <bgColor indexed="64"/>
      </patternFill>
    </fill>
    <fill>
      <patternFill patternType="solid">
        <fgColor rgb="FF336699"/>
        <bgColor indexed="64"/>
      </patternFill>
    </fill>
    <fill>
      <patternFill patternType="solid">
        <fgColor rgb="FFEEEE00"/>
        <bgColor indexed="64"/>
      </patternFill>
    </fill>
    <fill>
      <patternFill patternType="solid">
        <fgColor rgb="FFFFE7BA"/>
        <bgColor indexed="64"/>
      </patternFill>
    </fill>
    <fill>
      <patternFill patternType="solid">
        <fgColor rgb="FF404000"/>
        <bgColor indexed="64"/>
      </patternFill>
    </fill>
    <fill>
      <patternFill patternType="solid">
        <fgColor rgb="FF404020"/>
        <bgColor indexed="64"/>
      </patternFill>
    </fill>
    <fill>
      <patternFill patternType="solid">
        <fgColor rgb="FF404060"/>
        <bgColor indexed="64"/>
      </patternFill>
    </fill>
    <fill>
      <patternFill patternType="solid">
        <fgColor rgb="FF404080"/>
        <bgColor indexed="64"/>
      </patternFill>
    </fill>
    <fill>
      <patternFill patternType="solid">
        <fgColor rgb="FF4040A0"/>
        <bgColor indexed="64"/>
      </patternFill>
    </fill>
    <fill>
      <patternFill patternType="solid">
        <fgColor rgb="FF4040C0"/>
        <bgColor indexed="64"/>
      </patternFill>
    </fill>
    <fill>
      <patternFill patternType="solid">
        <fgColor rgb="FF4040E0"/>
        <bgColor indexed="64"/>
      </patternFill>
    </fill>
    <fill>
      <patternFill patternType="solid">
        <fgColor rgb="FF4040FF"/>
        <bgColor indexed="64"/>
      </patternFill>
    </fill>
    <fill>
      <patternFill patternType="solid">
        <fgColor rgb="FF36648B"/>
        <bgColor indexed="64"/>
      </patternFill>
    </fill>
    <fill>
      <patternFill patternType="solid">
        <fgColor rgb="FFB3B191"/>
        <bgColor indexed="64"/>
      </patternFill>
    </fill>
    <fill>
      <patternFill patternType="solid">
        <fgColor rgb="FFFFEBCD"/>
        <bgColor indexed="64"/>
      </patternFill>
    </fill>
    <fill>
      <patternFill patternType="solid">
        <fgColor rgb="FF406000"/>
        <bgColor indexed="64"/>
      </patternFill>
    </fill>
    <fill>
      <patternFill patternType="solid">
        <fgColor rgb="FF406020"/>
        <bgColor indexed="64"/>
      </patternFill>
    </fill>
    <fill>
      <patternFill patternType="solid">
        <fgColor rgb="FF406040"/>
        <bgColor indexed="64"/>
      </patternFill>
    </fill>
    <fill>
      <patternFill patternType="solid">
        <fgColor rgb="FF406060"/>
        <bgColor indexed="64"/>
      </patternFill>
    </fill>
    <fill>
      <patternFill patternType="solid">
        <fgColor rgb="FF406080"/>
        <bgColor indexed="64"/>
      </patternFill>
    </fill>
    <fill>
      <patternFill patternType="solid">
        <fgColor rgb="FF4060A0"/>
        <bgColor indexed="64"/>
      </patternFill>
    </fill>
    <fill>
      <patternFill patternType="solid">
        <fgColor rgb="FF4060C0"/>
        <bgColor indexed="64"/>
      </patternFill>
    </fill>
    <fill>
      <patternFill patternType="solid">
        <fgColor rgb="FF4060E0"/>
        <bgColor indexed="64"/>
      </patternFill>
    </fill>
    <fill>
      <patternFill patternType="solid">
        <fgColor rgb="FF4060FF"/>
        <bgColor indexed="64"/>
      </patternFill>
    </fill>
    <fill>
      <patternFill patternType="solid">
        <fgColor rgb="FF00416A"/>
        <bgColor indexed="64"/>
      </patternFill>
    </fill>
    <fill>
      <patternFill patternType="solid">
        <fgColor rgb="FFD9D919"/>
        <bgColor indexed="64"/>
      </patternFill>
    </fill>
    <fill>
      <patternFill patternType="solid">
        <fgColor rgb="FFFFEFD5"/>
        <bgColor indexed="64"/>
      </patternFill>
    </fill>
    <fill>
      <patternFill patternType="solid">
        <fgColor rgb="FF408000"/>
        <bgColor indexed="64"/>
      </patternFill>
    </fill>
    <fill>
      <patternFill patternType="solid">
        <fgColor rgb="FF408020"/>
        <bgColor indexed="64"/>
      </patternFill>
    </fill>
    <fill>
      <patternFill patternType="solid">
        <fgColor rgb="FF408040"/>
        <bgColor indexed="64"/>
      </patternFill>
    </fill>
    <fill>
      <patternFill patternType="solid">
        <fgColor rgb="FF408060"/>
        <bgColor indexed="64"/>
      </patternFill>
    </fill>
    <fill>
      <patternFill patternType="solid">
        <fgColor rgb="FF408080"/>
        <bgColor indexed="64"/>
      </patternFill>
    </fill>
    <fill>
      <patternFill patternType="solid">
        <fgColor rgb="FF4080A0"/>
        <bgColor indexed="64"/>
      </patternFill>
    </fill>
    <fill>
      <patternFill patternType="solid">
        <fgColor rgb="FF4080C0"/>
        <bgColor indexed="64"/>
      </patternFill>
    </fill>
    <fill>
      <patternFill patternType="solid">
        <fgColor rgb="FF4080E0"/>
        <bgColor indexed="64"/>
      </patternFill>
    </fill>
    <fill>
      <patternFill patternType="solid">
        <fgColor rgb="FF4080FF"/>
        <bgColor indexed="64"/>
      </patternFill>
    </fill>
    <fill>
      <patternFill patternType="solid">
        <fgColor rgb="FF00304E"/>
        <bgColor indexed="64"/>
      </patternFill>
    </fill>
    <fill>
      <patternFill patternType="solid">
        <fgColor rgb="FFCDCD0D"/>
        <bgColor indexed="64"/>
      </patternFill>
    </fill>
    <fill>
      <patternFill patternType="solid">
        <fgColor rgb="FFFDF5E6"/>
        <bgColor indexed="64"/>
      </patternFill>
    </fill>
    <fill>
      <patternFill patternType="solid">
        <fgColor rgb="FF40A000"/>
        <bgColor indexed="64"/>
      </patternFill>
    </fill>
    <fill>
      <patternFill patternType="solid">
        <fgColor rgb="FF40A020"/>
        <bgColor indexed="64"/>
      </patternFill>
    </fill>
    <fill>
      <patternFill patternType="solid">
        <fgColor rgb="FF40A040"/>
        <bgColor indexed="64"/>
      </patternFill>
    </fill>
    <fill>
      <patternFill patternType="solid">
        <fgColor rgb="FF40A060"/>
        <bgColor indexed="64"/>
      </patternFill>
    </fill>
    <fill>
      <patternFill patternType="solid">
        <fgColor rgb="FF40A080"/>
        <bgColor indexed="64"/>
      </patternFill>
    </fill>
    <fill>
      <patternFill patternType="solid">
        <fgColor rgb="FF40A0A0"/>
        <bgColor indexed="64"/>
      </patternFill>
    </fill>
    <fill>
      <patternFill patternType="solid">
        <fgColor rgb="FF40A0C0"/>
        <bgColor indexed="64"/>
      </patternFill>
    </fill>
    <fill>
      <patternFill patternType="solid">
        <fgColor rgb="FF40A0E0"/>
        <bgColor indexed="64"/>
      </patternFill>
    </fill>
    <fill>
      <patternFill patternType="solid">
        <fgColor rgb="FF40A0FF"/>
        <bgColor indexed="64"/>
      </patternFill>
    </fill>
    <fill>
      <patternFill patternType="solid">
        <fgColor rgb="FFB4BCC0"/>
        <bgColor indexed="64"/>
      </patternFill>
    </fill>
    <fill>
      <patternFill patternType="solid">
        <fgColor rgb="FFCDCD00"/>
        <bgColor indexed="64"/>
      </patternFill>
    </fill>
    <fill>
      <patternFill patternType="solid">
        <fgColor rgb="FFFFFAF0"/>
        <bgColor indexed="64"/>
      </patternFill>
    </fill>
    <fill>
      <patternFill patternType="solid">
        <fgColor rgb="FF40C000"/>
        <bgColor indexed="64"/>
      </patternFill>
    </fill>
    <fill>
      <patternFill patternType="solid">
        <fgColor rgb="FF40C020"/>
        <bgColor indexed="64"/>
      </patternFill>
    </fill>
    <fill>
      <patternFill patternType="solid">
        <fgColor rgb="FF40C040"/>
        <bgColor indexed="64"/>
      </patternFill>
    </fill>
    <fill>
      <patternFill patternType="solid">
        <fgColor rgb="FF40C060"/>
        <bgColor indexed="64"/>
      </patternFill>
    </fill>
    <fill>
      <patternFill patternType="solid">
        <fgColor rgb="FF40C080"/>
        <bgColor indexed="64"/>
      </patternFill>
    </fill>
    <fill>
      <patternFill patternType="solid">
        <fgColor rgb="FF40C0A0"/>
        <bgColor indexed="64"/>
      </patternFill>
    </fill>
    <fill>
      <patternFill patternType="solid">
        <fgColor rgb="FF40C0C0"/>
        <bgColor indexed="64"/>
      </patternFill>
    </fill>
    <fill>
      <patternFill patternType="solid">
        <fgColor rgb="FF40C0E0"/>
        <bgColor indexed="64"/>
      </patternFill>
    </fill>
    <fill>
      <patternFill patternType="solid">
        <fgColor rgb="FF40C0FF"/>
        <bgColor indexed="64"/>
      </patternFill>
    </fill>
    <fill>
      <patternFill patternType="solid">
        <fgColor rgb="FF74D0F1"/>
        <bgColor indexed="64"/>
      </patternFill>
    </fill>
    <fill>
      <patternFill patternType="solid">
        <fgColor rgb="FF8B8B83"/>
        <bgColor indexed="64"/>
      </patternFill>
    </fill>
    <fill>
      <patternFill patternType="solid">
        <fgColor rgb="FFFCD21C"/>
        <bgColor indexed="64"/>
      </patternFill>
    </fill>
    <fill>
      <patternFill patternType="solid">
        <fgColor rgb="FF40E000"/>
        <bgColor indexed="64"/>
      </patternFill>
    </fill>
    <fill>
      <patternFill patternType="solid">
        <fgColor rgb="FF40E020"/>
        <bgColor indexed="64"/>
      </patternFill>
    </fill>
    <fill>
      <patternFill patternType="solid">
        <fgColor rgb="FF40E040"/>
        <bgColor indexed="64"/>
      </patternFill>
    </fill>
    <fill>
      <patternFill patternType="solid">
        <fgColor rgb="FF40E060"/>
        <bgColor indexed="64"/>
      </patternFill>
    </fill>
    <fill>
      <patternFill patternType="solid">
        <fgColor rgb="FF40E080"/>
        <bgColor indexed="64"/>
      </patternFill>
    </fill>
    <fill>
      <patternFill patternType="solid">
        <fgColor rgb="FF40E0A0"/>
        <bgColor indexed="64"/>
      </patternFill>
    </fill>
    <fill>
      <patternFill patternType="solid">
        <fgColor rgb="FF40E0C0"/>
        <bgColor indexed="64"/>
      </patternFill>
    </fill>
    <fill>
      <patternFill patternType="solid">
        <fgColor rgb="FF40E0E0"/>
        <bgColor indexed="64"/>
      </patternFill>
    </fill>
    <fill>
      <patternFill patternType="solid">
        <fgColor rgb="FF40E0FF"/>
        <bgColor indexed="64"/>
      </patternFill>
    </fill>
    <fill>
      <patternFill patternType="solid">
        <fgColor rgb="FF87CEEB"/>
        <bgColor indexed="64"/>
      </patternFill>
    </fill>
    <fill>
      <patternFill patternType="solid">
        <fgColor rgb="FF848482"/>
        <bgColor indexed="64"/>
      </patternFill>
    </fill>
    <fill>
      <patternFill patternType="solid">
        <fgColor rgb="FFE2BC74"/>
        <bgColor indexed="64"/>
      </patternFill>
    </fill>
    <fill>
      <patternFill patternType="solid">
        <fgColor rgb="FF40FF00"/>
        <bgColor indexed="64"/>
      </patternFill>
    </fill>
    <fill>
      <patternFill patternType="solid">
        <fgColor rgb="FF40FF20"/>
        <bgColor indexed="64"/>
      </patternFill>
    </fill>
    <fill>
      <patternFill patternType="solid">
        <fgColor rgb="FF40FF40"/>
        <bgColor indexed="64"/>
      </patternFill>
    </fill>
    <fill>
      <patternFill patternType="solid">
        <fgColor rgb="FF40FF60"/>
        <bgColor indexed="64"/>
      </patternFill>
    </fill>
    <fill>
      <patternFill patternType="solid">
        <fgColor rgb="FF40FF80"/>
        <bgColor indexed="64"/>
      </patternFill>
    </fill>
    <fill>
      <patternFill patternType="solid">
        <fgColor rgb="FF40FFA0"/>
        <bgColor indexed="64"/>
      </patternFill>
    </fill>
    <fill>
      <patternFill patternType="solid">
        <fgColor rgb="FF40FFC0"/>
        <bgColor indexed="64"/>
      </patternFill>
    </fill>
    <fill>
      <patternFill patternType="solid">
        <fgColor rgb="FF40FFE0"/>
        <bgColor indexed="64"/>
      </patternFill>
    </fill>
    <fill>
      <patternFill patternType="solid">
        <fgColor rgb="FF40FFFF"/>
        <bgColor indexed="64"/>
      </patternFill>
    </fill>
    <fill>
      <patternFill patternType="solid">
        <fgColor rgb="FFA4D3EE"/>
        <bgColor indexed="64"/>
      </patternFill>
    </fill>
    <fill>
      <patternFill patternType="solid">
        <fgColor rgb="FF8B8B7A"/>
        <bgColor indexed="64"/>
      </patternFill>
    </fill>
    <fill>
      <patternFill patternType="solid">
        <fgColor rgb="FFCDBA96"/>
        <bgColor indexed="64"/>
      </patternFill>
    </fill>
    <fill>
      <patternFill patternType="solid">
        <fgColor rgb="FF600000"/>
        <bgColor indexed="64"/>
      </patternFill>
    </fill>
    <fill>
      <patternFill patternType="solid">
        <fgColor rgb="FF600020"/>
        <bgColor indexed="64"/>
      </patternFill>
    </fill>
    <fill>
      <patternFill patternType="solid">
        <fgColor rgb="FF600040"/>
        <bgColor indexed="64"/>
      </patternFill>
    </fill>
    <fill>
      <patternFill patternType="solid">
        <fgColor rgb="FF600060"/>
        <bgColor indexed="64"/>
      </patternFill>
    </fill>
    <fill>
      <patternFill patternType="solid">
        <fgColor rgb="FF600080"/>
        <bgColor indexed="64"/>
      </patternFill>
    </fill>
    <fill>
      <patternFill patternType="solid">
        <fgColor rgb="FF6000A0"/>
        <bgColor indexed="64"/>
      </patternFill>
    </fill>
    <fill>
      <patternFill patternType="solid">
        <fgColor rgb="FF6000C0"/>
        <bgColor indexed="64"/>
      </patternFill>
    </fill>
    <fill>
      <patternFill patternType="solid">
        <fgColor rgb="FF6000E0"/>
        <bgColor indexed="64"/>
      </patternFill>
    </fill>
    <fill>
      <patternFill patternType="solid">
        <fgColor rgb="FF6000FF"/>
        <bgColor indexed="64"/>
      </patternFill>
    </fill>
    <fill>
      <patternFill patternType="solid">
        <fgColor rgb="FFBBD2E1"/>
        <bgColor indexed="64"/>
      </patternFill>
    </fill>
    <fill>
      <patternFill patternType="solid">
        <fgColor rgb="FF98943E"/>
        <bgColor indexed="64"/>
      </patternFill>
    </fill>
    <fill>
      <patternFill patternType="solid">
        <fgColor rgb="FFF3C300"/>
        <bgColor indexed="64"/>
      </patternFill>
    </fill>
    <fill>
      <patternFill patternType="solid">
        <fgColor rgb="FF602000"/>
        <bgColor indexed="64"/>
      </patternFill>
    </fill>
    <fill>
      <patternFill patternType="solid">
        <fgColor rgb="FF602020"/>
        <bgColor indexed="64"/>
      </patternFill>
    </fill>
    <fill>
      <patternFill patternType="solid">
        <fgColor rgb="FF602040"/>
        <bgColor indexed="64"/>
      </patternFill>
    </fill>
    <fill>
      <patternFill patternType="solid">
        <fgColor rgb="FF602060"/>
        <bgColor indexed="64"/>
      </patternFill>
    </fill>
    <fill>
      <patternFill patternType="solid">
        <fgColor rgb="FF602080"/>
        <bgColor indexed="64"/>
      </patternFill>
    </fill>
    <fill>
      <patternFill patternType="solid">
        <fgColor rgb="FF6020A0"/>
        <bgColor indexed="64"/>
      </patternFill>
    </fill>
    <fill>
      <patternFill patternType="solid">
        <fgColor rgb="FF6020C0"/>
        <bgColor indexed="64"/>
      </patternFill>
    </fill>
    <fill>
      <patternFill patternType="solid">
        <fgColor rgb="FF6020E0"/>
        <bgColor indexed="64"/>
      </patternFill>
    </fill>
    <fill>
      <patternFill patternType="solid">
        <fgColor rgb="FF6020FF"/>
        <bgColor indexed="64"/>
      </patternFill>
    </fill>
    <fill>
      <patternFill patternType="solid">
        <fgColor rgb="FFB0E2FF"/>
        <bgColor indexed="64"/>
      </patternFill>
    </fill>
    <fill>
      <patternFill patternType="solid">
        <fgColor rgb="FF8B8B00"/>
        <bgColor indexed="64"/>
      </patternFill>
    </fill>
    <fill>
      <patternFill patternType="solid">
        <fgColor rgb="FFF0C300"/>
        <bgColor indexed="64"/>
      </patternFill>
    </fill>
    <fill>
      <patternFill patternType="solid">
        <fgColor rgb="FF604000"/>
        <bgColor indexed="64"/>
      </patternFill>
    </fill>
    <fill>
      <patternFill patternType="solid">
        <fgColor rgb="FF604020"/>
        <bgColor indexed="64"/>
      </patternFill>
    </fill>
    <fill>
      <patternFill patternType="solid">
        <fgColor rgb="FF604040"/>
        <bgColor indexed="64"/>
      </patternFill>
    </fill>
    <fill>
      <patternFill patternType="solid">
        <fgColor rgb="FF604060"/>
        <bgColor indexed="64"/>
      </patternFill>
    </fill>
    <fill>
      <patternFill patternType="solid">
        <fgColor rgb="FF604080"/>
        <bgColor indexed="64"/>
      </patternFill>
    </fill>
    <fill>
      <patternFill patternType="solid">
        <fgColor rgb="FF6040A0"/>
        <bgColor indexed="64"/>
      </patternFill>
    </fill>
    <fill>
      <patternFill patternType="solid">
        <fgColor rgb="FF6040C0"/>
        <bgColor indexed="64"/>
      </patternFill>
    </fill>
    <fill>
      <patternFill patternType="solid">
        <fgColor rgb="FF6040E0"/>
        <bgColor indexed="64"/>
      </patternFill>
    </fill>
    <fill>
      <patternFill patternType="solid">
        <fgColor rgb="FF6040FF"/>
        <bgColor indexed="64"/>
      </patternFill>
    </fill>
    <fill>
      <patternFill patternType="solid">
        <fgColor rgb="FFDFF2FF"/>
        <bgColor indexed="64"/>
      </patternFill>
    </fill>
    <fill>
      <patternFill patternType="solid">
        <fgColor rgb="FF808000"/>
        <bgColor indexed="64"/>
      </patternFill>
    </fill>
    <fill>
      <patternFill patternType="solid">
        <fgColor rgb="FFBBAE98"/>
        <bgColor indexed="64"/>
      </patternFill>
    </fill>
    <fill>
      <patternFill patternType="solid">
        <fgColor rgb="FF606000"/>
        <bgColor indexed="64"/>
      </patternFill>
    </fill>
    <fill>
      <patternFill patternType="solid">
        <fgColor rgb="FF606020"/>
        <bgColor indexed="64"/>
      </patternFill>
    </fill>
    <fill>
      <patternFill patternType="solid">
        <fgColor rgb="FF606040"/>
        <bgColor indexed="64"/>
      </patternFill>
    </fill>
    <fill>
      <patternFill patternType="solid">
        <fgColor rgb="FF606060"/>
        <bgColor indexed="64"/>
      </patternFill>
    </fill>
    <fill>
      <patternFill patternType="solid">
        <fgColor rgb="FF606080"/>
        <bgColor indexed="64"/>
      </patternFill>
    </fill>
    <fill>
      <patternFill patternType="solid">
        <fgColor rgb="FF6060A0"/>
        <bgColor indexed="64"/>
      </patternFill>
    </fill>
    <fill>
      <patternFill patternType="solid">
        <fgColor rgb="FF6060C0"/>
        <bgColor indexed="64"/>
      </patternFill>
    </fill>
    <fill>
      <patternFill patternType="solid">
        <fgColor rgb="FF6060E0"/>
        <bgColor indexed="64"/>
      </patternFill>
    </fill>
    <fill>
      <patternFill patternType="solid">
        <fgColor rgb="FF6060FF"/>
        <bgColor indexed="64"/>
      </patternFill>
    </fill>
    <fill>
      <patternFill patternType="solid">
        <fgColor rgb="FF8DB6CD"/>
        <bgColor indexed="64"/>
      </patternFill>
    </fill>
    <fill>
      <patternFill patternType="solid">
        <fgColor rgb="FF4F4F2F"/>
        <bgColor indexed="64"/>
      </patternFill>
    </fill>
    <fill>
      <patternFill patternType="solid">
        <fgColor rgb="FFC8AD7F"/>
        <bgColor indexed="64"/>
      </patternFill>
    </fill>
    <fill>
      <patternFill patternType="solid">
        <fgColor rgb="FF608000"/>
        <bgColor indexed="64"/>
      </patternFill>
    </fill>
    <fill>
      <patternFill patternType="solid">
        <fgColor rgb="FF608020"/>
        <bgColor indexed="64"/>
      </patternFill>
    </fill>
    <fill>
      <patternFill patternType="solid">
        <fgColor rgb="FF608040"/>
        <bgColor indexed="64"/>
      </patternFill>
    </fill>
    <fill>
      <patternFill patternType="solid">
        <fgColor rgb="FF608060"/>
        <bgColor indexed="64"/>
      </patternFill>
    </fill>
    <fill>
      <patternFill patternType="solid">
        <fgColor rgb="FF608080"/>
        <bgColor indexed="64"/>
      </patternFill>
    </fill>
    <fill>
      <patternFill patternType="solid">
        <fgColor rgb="FF6080A0"/>
        <bgColor indexed="64"/>
      </patternFill>
    </fill>
    <fill>
      <patternFill patternType="solid">
        <fgColor rgb="FF6080C0"/>
        <bgColor indexed="64"/>
      </patternFill>
    </fill>
    <fill>
      <patternFill patternType="solid">
        <fgColor rgb="FF6080E0"/>
        <bgColor indexed="64"/>
      </patternFill>
    </fill>
    <fill>
      <patternFill patternType="solid">
        <fgColor rgb="FF6080FF"/>
        <bgColor indexed="64"/>
      </patternFill>
    </fill>
    <fill>
      <patternFill patternType="solid">
        <fgColor rgb="FF26C4EC"/>
        <bgColor indexed="64"/>
      </patternFill>
    </fill>
    <fill>
      <patternFill patternType="solid">
        <fgColor rgb="FFEDFF0C"/>
        <bgColor indexed="64"/>
      </patternFill>
    </fill>
    <fill>
      <patternFill patternType="solid">
        <fgColor rgb="FFDFAF2C"/>
        <bgColor indexed="64"/>
      </patternFill>
    </fill>
    <fill>
      <patternFill patternType="solid">
        <fgColor rgb="FF60A000"/>
        <bgColor indexed="64"/>
      </patternFill>
    </fill>
    <fill>
      <patternFill patternType="solid">
        <fgColor rgb="FF60A020"/>
        <bgColor indexed="64"/>
      </patternFill>
    </fill>
    <fill>
      <patternFill patternType="solid">
        <fgColor rgb="FF60A040"/>
        <bgColor indexed="64"/>
      </patternFill>
    </fill>
    <fill>
      <patternFill patternType="solid">
        <fgColor rgb="FF60A060"/>
        <bgColor indexed="64"/>
      </patternFill>
    </fill>
    <fill>
      <patternFill patternType="solid">
        <fgColor rgb="FF60A080"/>
        <bgColor indexed="64"/>
      </patternFill>
    </fill>
    <fill>
      <patternFill patternType="solid">
        <fgColor rgb="FF60A0A0"/>
        <bgColor indexed="64"/>
      </patternFill>
    </fill>
    <fill>
      <patternFill patternType="solid">
        <fgColor rgb="FF60A0C0"/>
        <bgColor indexed="64"/>
      </patternFill>
    </fill>
    <fill>
      <patternFill patternType="solid">
        <fgColor rgb="FF60A0E0"/>
        <bgColor indexed="64"/>
      </patternFill>
    </fill>
    <fill>
      <patternFill patternType="solid">
        <fgColor rgb="FF60A0FF"/>
        <bgColor indexed="64"/>
      </patternFill>
    </fill>
    <fill>
      <patternFill patternType="solid">
        <fgColor rgb="FF38B0DE"/>
        <bgColor indexed="64"/>
      </patternFill>
    </fill>
    <fill>
      <patternFill patternType="solid">
        <fgColor rgb="FFDADFB7"/>
        <bgColor indexed="64"/>
      </patternFill>
    </fill>
    <fill>
      <patternFill patternType="solid">
        <fgColor rgb="FFDAB30A"/>
        <bgColor indexed="64"/>
      </patternFill>
    </fill>
    <fill>
      <patternFill patternType="solid">
        <fgColor rgb="FF60C000"/>
        <bgColor indexed="64"/>
      </patternFill>
    </fill>
    <fill>
      <patternFill patternType="solid">
        <fgColor rgb="FF60C020"/>
        <bgColor indexed="64"/>
      </patternFill>
    </fill>
    <fill>
      <patternFill patternType="solid">
        <fgColor rgb="FF60C040"/>
        <bgColor indexed="64"/>
      </patternFill>
    </fill>
    <fill>
      <patternFill patternType="solid">
        <fgColor rgb="FF60C060"/>
        <bgColor indexed="64"/>
      </patternFill>
    </fill>
    <fill>
      <patternFill patternType="solid">
        <fgColor rgb="FF60C080"/>
        <bgColor indexed="64"/>
      </patternFill>
    </fill>
    <fill>
      <patternFill patternType="solid">
        <fgColor rgb="FF60C0A0"/>
        <bgColor indexed="64"/>
      </patternFill>
    </fill>
    <fill>
      <patternFill patternType="solid">
        <fgColor rgb="FF60C0C0"/>
        <bgColor indexed="64"/>
      </patternFill>
    </fill>
    <fill>
      <patternFill patternType="solid">
        <fgColor rgb="FF60C0E0"/>
        <bgColor indexed="64"/>
      </patternFill>
    </fill>
    <fill>
      <patternFill patternType="solid">
        <fgColor rgb="FF60C0FF"/>
        <bgColor indexed="64"/>
      </patternFill>
    </fill>
    <fill>
      <patternFill patternType="solid">
        <fgColor rgb="FF00A1C2"/>
        <bgColor indexed="64"/>
      </patternFill>
    </fill>
    <fill>
      <patternFill patternType="solid">
        <fgColor rgb="FFE7F00D"/>
        <bgColor indexed="64"/>
      </patternFill>
    </fill>
    <fill>
      <patternFill patternType="solid">
        <fgColor rgb="FFC9AE5D"/>
        <bgColor indexed="64"/>
      </patternFill>
    </fill>
    <fill>
      <patternFill patternType="solid">
        <fgColor rgb="FF60E000"/>
        <bgColor indexed="64"/>
      </patternFill>
    </fill>
    <fill>
      <patternFill patternType="solid">
        <fgColor rgb="FF60E020"/>
        <bgColor indexed="64"/>
      </patternFill>
    </fill>
    <fill>
      <patternFill patternType="solid">
        <fgColor rgb="FF60E040"/>
        <bgColor indexed="64"/>
      </patternFill>
    </fill>
    <fill>
      <patternFill patternType="solid">
        <fgColor rgb="FF60E060"/>
        <bgColor indexed="64"/>
      </patternFill>
    </fill>
    <fill>
      <patternFill patternType="solid">
        <fgColor rgb="FF60E080"/>
        <bgColor indexed="64"/>
      </patternFill>
    </fill>
    <fill>
      <patternFill patternType="solid">
        <fgColor rgb="FF60E0A0"/>
        <bgColor indexed="64"/>
      </patternFill>
    </fill>
    <fill>
      <patternFill patternType="solid">
        <fgColor rgb="FF60E0C0"/>
        <bgColor indexed="64"/>
      </patternFill>
    </fill>
    <fill>
      <patternFill patternType="solid">
        <fgColor rgb="FF60E0E0"/>
        <bgColor indexed="64"/>
      </patternFill>
    </fill>
    <fill>
      <patternFill patternType="solid">
        <fgColor rgb="FF60E0FF"/>
        <bgColor indexed="64"/>
      </patternFill>
    </fill>
    <fill>
      <patternFill patternType="solid">
        <fgColor rgb="FF81878B"/>
        <bgColor indexed="64"/>
      </patternFill>
    </fill>
    <fill>
      <patternFill patternType="solid">
        <fgColor rgb="FFC7CF00"/>
        <bgColor indexed="64"/>
      </patternFill>
    </fill>
    <fill>
      <patternFill patternType="solid">
        <fgColor rgb="FFD4AF37"/>
        <bgColor indexed="64"/>
      </patternFill>
    </fill>
    <fill>
      <patternFill patternType="solid">
        <fgColor rgb="FF60FF00"/>
        <bgColor indexed="64"/>
      </patternFill>
    </fill>
    <fill>
      <patternFill patternType="solid">
        <fgColor rgb="FF60FF20"/>
        <bgColor indexed="64"/>
      </patternFill>
    </fill>
    <fill>
      <patternFill patternType="solid">
        <fgColor rgb="FF60FF40"/>
        <bgColor indexed="64"/>
      </patternFill>
    </fill>
    <fill>
      <patternFill patternType="solid">
        <fgColor rgb="FF60FF60"/>
        <bgColor indexed="64"/>
      </patternFill>
    </fill>
    <fill>
      <patternFill patternType="solid">
        <fgColor rgb="FF60FF80"/>
        <bgColor indexed="64"/>
      </patternFill>
    </fill>
    <fill>
      <patternFill patternType="solid">
        <fgColor rgb="FF60FFA0"/>
        <bgColor indexed="64"/>
      </patternFill>
    </fill>
    <fill>
      <patternFill patternType="solid">
        <fgColor rgb="FF60FFC0"/>
        <bgColor indexed="64"/>
      </patternFill>
    </fill>
    <fill>
      <patternFill patternType="solid">
        <fgColor rgb="FF60FFE0"/>
        <bgColor indexed="64"/>
      </patternFill>
    </fill>
    <fill>
      <patternFill patternType="solid">
        <fgColor rgb="FF60FFFF"/>
        <bgColor indexed="64"/>
      </patternFill>
    </fill>
    <fill>
      <patternFill patternType="solid">
        <fgColor rgb="FF607B8B"/>
        <bgColor indexed="64"/>
      </patternFill>
    </fill>
    <fill>
      <patternFill patternType="solid">
        <fgColor rgb="FFCDC9A5"/>
        <bgColor indexed="64"/>
      </patternFill>
    </fill>
    <fill>
      <patternFill patternType="solid">
        <fgColor rgb="FFBA9B61"/>
        <bgColor indexed="64"/>
      </patternFill>
    </fill>
    <fill>
      <patternFill patternType="solid">
        <fgColor rgb="FF800020"/>
        <bgColor indexed="64"/>
      </patternFill>
    </fill>
    <fill>
      <patternFill patternType="solid">
        <fgColor rgb="FF800040"/>
        <bgColor indexed="64"/>
      </patternFill>
    </fill>
    <fill>
      <patternFill patternType="solid">
        <fgColor rgb="FF800060"/>
        <bgColor indexed="64"/>
      </patternFill>
    </fill>
    <fill>
      <patternFill patternType="solid">
        <fgColor rgb="FF800080"/>
        <bgColor indexed="64"/>
      </patternFill>
    </fill>
    <fill>
      <patternFill patternType="solid">
        <fgColor rgb="FF8000A0"/>
        <bgColor indexed="64"/>
      </patternFill>
    </fill>
    <fill>
      <patternFill patternType="solid">
        <fgColor rgb="FF8000C0"/>
        <bgColor indexed="64"/>
      </patternFill>
    </fill>
    <fill>
      <patternFill patternType="solid">
        <fgColor rgb="FF8000E0"/>
        <bgColor indexed="64"/>
      </patternFill>
    </fill>
    <fill>
      <patternFill patternType="solid">
        <fgColor rgb="FF8000FF"/>
        <bgColor indexed="64"/>
      </patternFill>
    </fill>
    <fill>
      <patternFill patternType="solid">
        <fgColor rgb="FF0085A1"/>
        <bgColor indexed="64"/>
      </patternFill>
    </fill>
    <fill>
      <patternFill patternType="solid">
        <fgColor rgb="FFF0E36B"/>
        <bgColor indexed="64"/>
      </patternFill>
    </fill>
    <fill>
      <patternFill patternType="solid">
        <fgColor rgb="FFA89874"/>
        <bgColor indexed="64"/>
      </patternFill>
    </fill>
    <fill>
      <patternFill patternType="solid">
        <fgColor rgb="FF802000"/>
        <bgColor indexed="64"/>
      </patternFill>
    </fill>
    <fill>
      <patternFill patternType="solid">
        <fgColor rgb="FF802020"/>
        <bgColor indexed="64"/>
      </patternFill>
    </fill>
    <fill>
      <patternFill patternType="solid">
        <fgColor rgb="FF802040"/>
        <bgColor indexed="64"/>
      </patternFill>
    </fill>
    <fill>
      <patternFill patternType="solid">
        <fgColor rgb="FF802060"/>
        <bgColor indexed="64"/>
      </patternFill>
    </fill>
    <fill>
      <patternFill patternType="solid">
        <fgColor rgb="FF802080"/>
        <bgColor indexed="64"/>
      </patternFill>
    </fill>
    <fill>
      <patternFill patternType="solid">
        <fgColor rgb="FF8020A0"/>
        <bgColor indexed="64"/>
      </patternFill>
    </fill>
    <fill>
      <patternFill patternType="solid">
        <fgColor rgb="FF8020C0"/>
        <bgColor indexed="64"/>
      </patternFill>
    </fill>
    <fill>
      <patternFill patternType="solid">
        <fgColor rgb="FF8020E0"/>
        <bgColor indexed="64"/>
      </patternFill>
    </fill>
    <fill>
      <patternFill patternType="solid">
        <fgColor rgb="FF8020FF"/>
        <bgColor indexed="64"/>
      </patternFill>
    </fill>
    <fill>
      <patternFill patternType="solid">
        <fgColor rgb="FF007791"/>
        <bgColor indexed="64"/>
      </patternFill>
    </fill>
    <fill>
      <patternFill patternType="solid">
        <fgColor rgb="FFF7E35F"/>
        <bgColor indexed="64"/>
      </patternFill>
    </fill>
    <fill>
      <patternFill patternType="solid">
        <fgColor rgb="FFA18F60"/>
        <bgColor indexed="64"/>
      </patternFill>
    </fill>
    <fill>
      <patternFill patternType="solid">
        <fgColor rgb="FF804000"/>
        <bgColor indexed="64"/>
      </patternFill>
    </fill>
    <fill>
      <patternFill patternType="solid">
        <fgColor rgb="FF804020"/>
        <bgColor indexed="64"/>
      </patternFill>
    </fill>
    <fill>
      <patternFill patternType="solid">
        <fgColor rgb="FF804040"/>
        <bgColor indexed="64"/>
      </patternFill>
    </fill>
    <fill>
      <patternFill patternType="solid">
        <fgColor rgb="FF804060"/>
        <bgColor indexed="64"/>
      </patternFill>
    </fill>
    <fill>
      <patternFill patternType="solid">
        <fgColor rgb="FF804080"/>
        <bgColor indexed="64"/>
      </patternFill>
    </fill>
    <fill>
      <patternFill patternType="solid">
        <fgColor rgb="FF8040A0"/>
        <bgColor indexed="64"/>
      </patternFill>
    </fill>
    <fill>
      <patternFill patternType="solid">
        <fgColor rgb="FF8040C0"/>
        <bgColor indexed="64"/>
      </patternFill>
    </fill>
    <fill>
      <patternFill patternType="solid">
        <fgColor rgb="FF8040E0"/>
        <bgColor indexed="64"/>
      </patternFill>
    </fill>
    <fill>
      <patternFill patternType="solid">
        <fgColor rgb="FF8040FF"/>
        <bgColor indexed="64"/>
      </patternFill>
    </fill>
    <fill>
      <patternFill patternType="solid">
        <fgColor rgb="FF067790"/>
        <bgColor indexed="64"/>
      </patternFill>
    </fill>
    <fill>
      <patternFill patternType="solid">
        <fgColor rgb="FFCDC8B1"/>
        <bgColor indexed="64"/>
      </patternFill>
    </fill>
    <fill>
      <patternFill patternType="solid">
        <fgColor rgb="FFAB9144"/>
        <bgColor indexed="64"/>
      </patternFill>
    </fill>
    <fill>
      <patternFill patternType="solid">
        <fgColor rgb="FF806000"/>
        <bgColor indexed="64"/>
      </patternFill>
    </fill>
    <fill>
      <patternFill patternType="solid">
        <fgColor rgb="FF806020"/>
        <bgColor indexed="64"/>
      </patternFill>
    </fill>
    <fill>
      <patternFill patternType="solid">
        <fgColor rgb="FF806040"/>
        <bgColor indexed="64"/>
      </patternFill>
    </fill>
    <fill>
      <patternFill patternType="solid">
        <fgColor rgb="FF806060"/>
        <bgColor indexed="64"/>
      </patternFill>
    </fill>
    <fill>
      <patternFill patternType="solid">
        <fgColor rgb="FF806080"/>
        <bgColor indexed="64"/>
      </patternFill>
    </fill>
    <fill>
      <patternFill patternType="solid">
        <fgColor rgb="FF8060A0"/>
        <bgColor indexed="64"/>
      </patternFill>
    </fill>
    <fill>
      <patternFill patternType="solid">
        <fgColor rgb="FF8060C0"/>
        <bgColor indexed="64"/>
      </patternFill>
    </fill>
    <fill>
      <patternFill patternType="solid">
        <fgColor rgb="FF8060E0"/>
        <bgColor indexed="64"/>
      </patternFill>
    </fill>
    <fill>
      <patternFill patternType="solid">
        <fgColor rgb="FF8060FF"/>
        <bgColor indexed="64"/>
      </patternFill>
    </fill>
    <fill>
      <patternFill patternType="solid">
        <fgColor rgb="FF002E3B"/>
        <bgColor indexed="64"/>
      </patternFill>
    </fill>
    <fill>
      <patternFill patternType="solid">
        <fgColor rgb="FFEEE685"/>
        <bgColor indexed="64"/>
      </patternFill>
    </fill>
    <fill>
      <patternFill patternType="solid">
        <fgColor rgb="FF8B8378"/>
        <bgColor indexed="64"/>
      </patternFill>
    </fill>
    <fill>
      <patternFill patternType="solid">
        <fgColor rgb="FF808020"/>
        <bgColor indexed="64"/>
      </patternFill>
    </fill>
    <fill>
      <patternFill patternType="solid">
        <fgColor rgb="FF808040"/>
        <bgColor indexed="64"/>
      </patternFill>
    </fill>
    <fill>
      <patternFill patternType="solid">
        <fgColor rgb="FF808060"/>
        <bgColor indexed="64"/>
      </patternFill>
    </fill>
    <fill>
      <patternFill patternType="solid">
        <fgColor rgb="FF8080A0"/>
        <bgColor indexed="64"/>
      </patternFill>
    </fill>
    <fill>
      <patternFill patternType="solid">
        <fgColor rgb="FF8080C0"/>
        <bgColor indexed="64"/>
      </patternFill>
    </fill>
    <fill>
      <patternFill patternType="solid">
        <fgColor rgb="FF8080E0"/>
        <bgColor indexed="64"/>
      </patternFill>
    </fill>
    <fill>
      <patternFill patternType="solid">
        <fgColor rgb="FF8080FF"/>
        <bgColor indexed="64"/>
      </patternFill>
    </fill>
    <fill>
      <patternFill patternType="solid">
        <fgColor rgb="FFFAEA73"/>
        <bgColor indexed="64"/>
      </patternFill>
    </fill>
    <fill>
      <patternFill patternType="solid">
        <fgColor rgb="FFAF8D13"/>
        <bgColor indexed="64"/>
      </patternFill>
    </fill>
    <fill>
      <patternFill patternType="solid">
        <fgColor rgb="FF80A000"/>
        <bgColor indexed="64"/>
      </patternFill>
    </fill>
    <fill>
      <patternFill patternType="solid">
        <fgColor rgb="FF80A020"/>
        <bgColor indexed="64"/>
      </patternFill>
    </fill>
    <fill>
      <patternFill patternType="solid">
        <fgColor rgb="FF80A040"/>
        <bgColor indexed="64"/>
      </patternFill>
    </fill>
    <fill>
      <patternFill patternType="solid">
        <fgColor rgb="FF80A060"/>
        <bgColor indexed="64"/>
      </patternFill>
    </fill>
    <fill>
      <patternFill patternType="solid">
        <fgColor rgb="FF80A080"/>
        <bgColor indexed="64"/>
      </patternFill>
    </fill>
    <fill>
      <patternFill patternType="solid">
        <fgColor rgb="FF80A0A0"/>
        <bgColor indexed="64"/>
      </patternFill>
    </fill>
    <fill>
      <patternFill patternType="solid">
        <fgColor rgb="FF80A0C0"/>
        <bgColor indexed="64"/>
      </patternFill>
    </fill>
    <fill>
      <patternFill patternType="solid">
        <fgColor rgb="FF80A0E0"/>
        <bgColor indexed="64"/>
      </patternFill>
    </fill>
    <fill>
      <patternFill patternType="solid">
        <fgColor rgb="FF80A0FF"/>
        <bgColor indexed="64"/>
      </patternFill>
    </fill>
    <fill>
      <patternFill patternType="solid">
        <fgColor rgb="FFF0E68C"/>
        <bgColor indexed="64"/>
      </patternFill>
    </fill>
    <fill>
      <patternFill patternType="solid">
        <fgColor rgb="FF8B7E66"/>
        <bgColor indexed="64"/>
      </patternFill>
    </fill>
    <fill>
      <patternFill patternType="solid">
        <fgColor rgb="FF80C000"/>
        <bgColor indexed="64"/>
      </patternFill>
    </fill>
    <fill>
      <patternFill patternType="solid">
        <fgColor rgb="FF80C020"/>
        <bgColor indexed="64"/>
      </patternFill>
    </fill>
    <fill>
      <patternFill patternType="solid">
        <fgColor rgb="FF80C040"/>
        <bgColor indexed="64"/>
      </patternFill>
    </fill>
    <fill>
      <patternFill patternType="solid">
        <fgColor rgb="FF80C060"/>
        <bgColor indexed="64"/>
      </patternFill>
    </fill>
    <fill>
      <patternFill patternType="solid">
        <fgColor rgb="FF80C080"/>
        <bgColor indexed="64"/>
      </patternFill>
    </fill>
    <fill>
      <patternFill patternType="solid">
        <fgColor rgb="FF80C0A0"/>
        <bgColor indexed="64"/>
      </patternFill>
    </fill>
    <fill>
      <patternFill patternType="solid">
        <fgColor rgb="FF80C0C0"/>
        <bgColor indexed="64"/>
      </patternFill>
    </fill>
    <fill>
      <patternFill patternType="solid">
        <fgColor rgb="FF80C0E0"/>
        <bgColor indexed="64"/>
      </patternFill>
    </fill>
    <fill>
      <patternFill patternType="solid">
        <fgColor rgb="FF80C0FF"/>
        <bgColor indexed="64"/>
      </patternFill>
    </fill>
    <fill>
      <patternFill patternType="solid">
        <fgColor rgb="FF4D4DFF"/>
        <bgColor indexed="64"/>
      </patternFill>
    </fill>
    <fill>
      <patternFill patternType="solid">
        <fgColor rgb="FFEEE8AA"/>
        <bgColor indexed="64"/>
      </patternFill>
    </fill>
    <fill>
      <patternFill patternType="solid">
        <fgColor rgb="FF8C7853"/>
        <bgColor indexed="64"/>
      </patternFill>
    </fill>
    <fill>
      <patternFill patternType="solid">
        <fgColor rgb="FF80E000"/>
        <bgColor indexed="64"/>
      </patternFill>
    </fill>
    <fill>
      <patternFill patternType="solid">
        <fgColor rgb="FF80E020"/>
        <bgColor indexed="64"/>
      </patternFill>
    </fill>
    <fill>
      <patternFill patternType="solid">
        <fgColor rgb="FF80E040"/>
        <bgColor indexed="64"/>
      </patternFill>
    </fill>
    <fill>
      <patternFill patternType="solid">
        <fgColor rgb="FF80E060"/>
        <bgColor indexed="64"/>
      </patternFill>
    </fill>
    <fill>
      <patternFill patternType="solid">
        <fgColor rgb="FF80E080"/>
        <bgColor indexed="64"/>
      </patternFill>
    </fill>
    <fill>
      <patternFill patternType="solid">
        <fgColor rgb="FF80E0A0"/>
        <bgColor indexed="64"/>
      </patternFill>
    </fill>
    <fill>
      <patternFill patternType="solid">
        <fgColor rgb="FF80E0C0"/>
        <bgColor indexed="64"/>
      </patternFill>
    </fill>
    <fill>
      <patternFill patternType="solid">
        <fgColor rgb="FF80E0E0"/>
        <bgColor indexed="64"/>
      </patternFill>
    </fill>
    <fill>
      <patternFill patternType="solid">
        <fgColor rgb="FF80E0FF"/>
        <bgColor indexed="64"/>
      </patternFill>
    </fill>
    <fill>
      <patternFill patternType="solid">
        <fgColor rgb="FFC4C3DD"/>
        <bgColor indexed="64"/>
      </patternFill>
    </fill>
    <fill>
      <patternFill patternType="solid">
        <fgColor rgb="FFFFF48D"/>
        <bgColor indexed="64"/>
      </patternFill>
    </fill>
    <fill>
      <patternFill patternType="solid">
        <fgColor rgb="FF766F64"/>
        <bgColor indexed="64"/>
      </patternFill>
    </fill>
    <fill>
      <patternFill patternType="solid">
        <fgColor rgb="FF80FF00"/>
        <bgColor indexed="64"/>
      </patternFill>
    </fill>
    <fill>
      <patternFill patternType="solid">
        <fgColor rgb="FF80FF20"/>
        <bgColor indexed="64"/>
      </patternFill>
    </fill>
    <fill>
      <patternFill patternType="solid">
        <fgColor rgb="FF80FF40"/>
        <bgColor indexed="64"/>
      </patternFill>
    </fill>
    <fill>
      <patternFill patternType="solid">
        <fgColor rgb="FF80FF60"/>
        <bgColor indexed="64"/>
      </patternFill>
    </fill>
    <fill>
      <patternFill patternType="solid">
        <fgColor rgb="FF80FF80"/>
        <bgColor indexed="64"/>
      </patternFill>
    </fill>
    <fill>
      <patternFill patternType="solid">
        <fgColor rgb="FF80FFA0"/>
        <bgColor indexed="64"/>
      </patternFill>
    </fill>
    <fill>
      <patternFill patternType="solid">
        <fgColor rgb="FF80FFC0"/>
        <bgColor indexed="64"/>
      </patternFill>
    </fill>
    <fill>
      <patternFill patternType="solid">
        <fgColor rgb="FF80FFE0"/>
        <bgColor indexed="64"/>
      </patternFill>
    </fill>
    <fill>
      <patternFill patternType="solid">
        <fgColor rgb="FF80FFFF"/>
        <bgColor indexed="64"/>
      </patternFill>
    </fill>
    <fill>
      <patternFill patternType="solid">
        <fgColor rgb="FFD9D9F3"/>
        <bgColor indexed="64"/>
      </patternFill>
    </fill>
    <fill>
      <patternFill patternType="solid">
        <fgColor rgb="FFFFF68F"/>
        <bgColor indexed="64"/>
      </patternFill>
    </fill>
    <fill>
      <patternFill patternType="solid">
        <fgColor rgb="FF6B5731"/>
        <bgColor indexed="64"/>
      </patternFill>
    </fill>
    <fill>
      <patternFill patternType="solid">
        <fgColor rgb="FFA00000"/>
        <bgColor indexed="64"/>
      </patternFill>
    </fill>
    <fill>
      <patternFill patternType="solid">
        <fgColor rgb="FFA00020"/>
        <bgColor indexed="64"/>
      </patternFill>
    </fill>
    <fill>
      <patternFill patternType="solid">
        <fgColor rgb="FFA00040"/>
        <bgColor indexed="64"/>
      </patternFill>
    </fill>
    <fill>
      <patternFill patternType="solid">
        <fgColor rgb="FFA00060"/>
        <bgColor indexed="64"/>
      </patternFill>
    </fill>
    <fill>
      <patternFill patternType="solid">
        <fgColor rgb="FFA00080"/>
        <bgColor indexed="64"/>
      </patternFill>
    </fill>
    <fill>
      <patternFill patternType="solid">
        <fgColor rgb="FFA000A0"/>
        <bgColor indexed="64"/>
      </patternFill>
    </fill>
    <fill>
      <patternFill patternType="solid">
        <fgColor rgb="FFA000C0"/>
        <bgColor indexed="64"/>
      </patternFill>
    </fill>
    <fill>
      <patternFill patternType="solid">
        <fgColor rgb="FFA000E0"/>
        <bgColor indexed="64"/>
      </patternFill>
    </fill>
    <fill>
      <patternFill patternType="solid">
        <fgColor rgb="FFA000FF"/>
        <bgColor indexed="64"/>
      </patternFill>
    </fill>
    <fill>
      <patternFill patternType="solid">
        <fgColor rgb="FFCCCCFF"/>
        <bgColor indexed="64"/>
      </patternFill>
    </fill>
    <fill>
      <patternFill patternType="solid">
        <fgColor rgb="FFEEE9BF"/>
        <bgColor indexed="64"/>
      </patternFill>
    </fill>
    <fill>
      <patternFill patternType="solid">
        <fgColor rgb="FF614E1A"/>
        <bgColor indexed="64"/>
      </patternFill>
    </fill>
    <fill>
      <patternFill patternType="solid">
        <fgColor rgb="FFA02000"/>
        <bgColor indexed="64"/>
      </patternFill>
    </fill>
    <fill>
      <patternFill patternType="solid">
        <fgColor rgb="FFA02020"/>
        <bgColor indexed="64"/>
      </patternFill>
    </fill>
    <fill>
      <patternFill patternType="solid">
        <fgColor rgb="FFA02040"/>
        <bgColor indexed="64"/>
      </patternFill>
    </fill>
    <fill>
      <patternFill patternType="solid">
        <fgColor rgb="FFA02060"/>
        <bgColor indexed="64"/>
      </patternFill>
    </fill>
    <fill>
      <patternFill patternType="solid">
        <fgColor rgb="FFA02080"/>
        <bgColor indexed="64"/>
      </patternFill>
    </fill>
    <fill>
      <patternFill patternType="solid">
        <fgColor rgb="FFA020A0"/>
        <bgColor indexed="64"/>
      </patternFill>
    </fill>
    <fill>
      <patternFill patternType="solid">
        <fgColor rgb="FFA020C0"/>
        <bgColor indexed="64"/>
      </patternFill>
    </fill>
    <fill>
      <patternFill patternType="solid">
        <fgColor rgb="FFA020E0"/>
        <bgColor indexed="64"/>
      </patternFill>
    </fill>
    <fill>
      <patternFill patternType="solid">
        <fgColor rgb="FFA020FF"/>
        <bgColor indexed="64"/>
      </patternFill>
    </fill>
    <fill>
      <patternFill patternType="solid">
        <fgColor rgb="FFE9E9ED"/>
        <bgColor indexed="64"/>
      </patternFill>
    </fill>
    <fill>
      <patternFill patternType="solid">
        <fgColor rgb="FFFBF2B7"/>
        <bgColor indexed="64"/>
      </patternFill>
    </fill>
    <fill>
      <patternFill patternType="solid">
        <fgColor rgb="FF463F32"/>
        <bgColor indexed="64"/>
      </patternFill>
    </fill>
    <fill>
      <patternFill patternType="solid">
        <fgColor rgb="FFA04000"/>
        <bgColor indexed="64"/>
      </patternFill>
    </fill>
    <fill>
      <patternFill patternType="solid">
        <fgColor rgb="FFA04020"/>
        <bgColor indexed="64"/>
      </patternFill>
    </fill>
    <fill>
      <patternFill patternType="solid">
        <fgColor rgb="FFA04040"/>
        <bgColor indexed="64"/>
      </patternFill>
    </fill>
    <fill>
      <patternFill patternType="solid">
        <fgColor rgb="FFA04060"/>
        <bgColor indexed="64"/>
      </patternFill>
    </fill>
    <fill>
      <patternFill patternType="solid">
        <fgColor rgb="FFA04080"/>
        <bgColor indexed="64"/>
      </patternFill>
    </fill>
    <fill>
      <patternFill patternType="solid">
        <fgColor rgb="FFA040A0"/>
        <bgColor indexed="64"/>
      </patternFill>
    </fill>
    <fill>
      <patternFill patternType="solid">
        <fgColor rgb="FFA040C0"/>
        <bgColor indexed="64"/>
      </patternFill>
    </fill>
    <fill>
      <patternFill patternType="solid">
        <fgColor rgb="FFA040E0"/>
        <bgColor indexed="64"/>
      </patternFill>
    </fill>
    <fill>
      <patternFill patternType="solid">
        <fgColor rgb="FFA040FF"/>
        <bgColor indexed="64"/>
      </patternFill>
    </fill>
    <fill>
      <patternFill patternType="solid">
        <fgColor rgb="FFE6E6FA"/>
        <bgColor indexed="64"/>
      </patternFill>
    </fill>
    <fill>
      <patternFill patternType="solid">
        <fgColor rgb="FFFDF1B8"/>
        <bgColor indexed="64"/>
      </patternFill>
    </fill>
    <fill>
      <patternFill patternType="solid">
        <fgColor rgb="FF292107"/>
        <bgColor indexed="64"/>
      </patternFill>
    </fill>
    <fill>
      <patternFill patternType="solid">
        <fgColor rgb="FFA06000"/>
        <bgColor indexed="64"/>
      </patternFill>
    </fill>
    <fill>
      <patternFill patternType="solid">
        <fgColor rgb="FFA06020"/>
        <bgColor indexed="64"/>
      </patternFill>
    </fill>
    <fill>
      <patternFill patternType="solid">
        <fgColor rgb="FFA06040"/>
        <bgColor indexed="64"/>
      </patternFill>
    </fill>
    <fill>
      <patternFill patternType="solid">
        <fgColor rgb="FFA06060"/>
        <bgColor indexed="64"/>
      </patternFill>
    </fill>
    <fill>
      <patternFill patternType="solid">
        <fgColor rgb="FFA06080"/>
        <bgColor indexed="64"/>
      </patternFill>
    </fill>
    <fill>
      <patternFill patternType="solid">
        <fgColor rgb="FFA060A0"/>
        <bgColor indexed="64"/>
      </patternFill>
    </fill>
    <fill>
      <patternFill patternType="solid">
        <fgColor rgb="FFA060C0"/>
        <bgColor indexed="64"/>
      </patternFill>
    </fill>
    <fill>
      <patternFill patternType="solid">
        <fgColor rgb="FFA060E0"/>
        <bgColor indexed="64"/>
      </patternFill>
    </fill>
    <fill>
      <patternFill patternType="solid">
        <fgColor rgb="FFA060FF"/>
        <bgColor indexed="64"/>
      </patternFill>
    </fill>
    <fill>
      <patternFill patternType="solid">
        <fgColor rgb="FFF8F8FF"/>
        <bgColor indexed="64"/>
      </patternFill>
    </fill>
    <fill>
      <patternFill patternType="solid">
        <fgColor rgb="FFEEE8CD"/>
        <bgColor indexed="64"/>
      </patternFill>
    </fill>
    <fill>
      <patternFill patternType="solid">
        <fgColor rgb="FFFFA500"/>
        <bgColor indexed="64"/>
      </patternFill>
    </fill>
    <fill>
      <patternFill patternType="solid">
        <fgColor rgb="FFA08000"/>
        <bgColor indexed="64"/>
      </patternFill>
    </fill>
    <fill>
      <patternFill patternType="solid">
        <fgColor rgb="FFA08020"/>
        <bgColor indexed="64"/>
      </patternFill>
    </fill>
    <fill>
      <patternFill patternType="solid">
        <fgColor rgb="FFA08040"/>
        <bgColor indexed="64"/>
      </patternFill>
    </fill>
    <fill>
      <patternFill patternType="solid">
        <fgColor rgb="FFA08060"/>
        <bgColor indexed="64"/>
      </patternFill>
    </fill>
    <fill>
      <patternFill patternType="solid">
        <fgColor rgb="FFA08080"/>
        <bgColor indexed="64"/>
      </patternFill>
    </fill>
    <fill>
      <patternFill patternType="solid">
        <fgColor rgb="FFA080A0"/>
        <bgColor indexed="64"/>
      </patternFill>
    </fill>
    <fill>
      <patternFill patternType="solid">
        <fgColor rgb="FFA080C0"/>
        <bgColor indexed="64"/>
      </patternFill>
    </fill>
    <fill>
      <patternFill patternType="solid">
        <fgColor rgb="FFA080E0"/>
        <bgColor indexed="64"/>
      </patternFill>
    </fill>
    <fill>
      <patternFill patternType="solid">
        <fgColor rgb="FFA080FF"/>
        <bgColor indexed="64"/>
      </patternFill>
    </fill>
    <fill>
      <patternFill patternType="solid">
        <fgColor rgb="FF0000EE"/>
        <bgColor indexed="64"/>
      </patternFill>
    </fill>
    <fill>
      <patternFill patternType="solid">
        <fgColor rgb="FFFFFACD"/>
        <bgColor indexed="64"/>
      </patternFill>
    </fill>
    <fill>
      <patternFill patternType="solid">
        <fgColor rgb="FFF4A460"/>
        <bgColor indexed="64"/>
      </patternFill>
    </fill>
    <fill>
      <patternFill patternType="solid">
        <fgColor rgb="FFA0A000"/>
        <bgColor indexed="64"/>
      </patternFill>
    </fill>
    <fill>
      <patternFill patternType="solid">
        <fgColor rgb="FFA0A020"/>
        <bgColor indexed="64"/>
      </patternFill>
    </fill>
    <fill>
      <patternFill patternType="solid">
        <fgColor rgb="FFA0A040"/>
        <bgColor indexed="64"/>
      </patternFill>
    </fill>
    <fill>
      <patternFill patternType="solid">
        <fgColor rgb="FFA0A060"/>
        <bgColor indexed="64"/>
      </patternFill>
    </fill>
    <fill>
      <patternFill patternType="solid">
        <fgColor rgb="FFA0A080"/>
        <bgColor indexed="64"/>
      </patternFill>
    </fill>
    <fill>
      <patternFill patternType="solid">
        <fgColor rgb="FFA0A0A0"/>
        <bgColor indexed="64"/>
      </patternFill>
    </fill>
    <fill>
      <patternFill patternType="solid">
        <fgColor rgb="FFA0A0C0"/>
        <bgColor indexed="64"/>
      </patternFill>
    </fill>
    <fill>
      <patternFill patternType="solid">
        <fgColor rgb="FFA0A0E0"/>
        <bgColor indexed="64"/>
      </patternFill>
    </fill>
    <fill>
      <patternFill patternType="solid">
        <fgColor rgb="FFA0A0FF"/>
        <bgColor indexed="64"/>
      </patternFill>
    </fill>
    <fill>
      <patternFill patternType="solid">
        <fgColor rgb="FF6050DC"/>
        <bgColor indexed="64"/>
      </patternFill>
    </fill>
    <fill>
      <patternFill patternType="solid">
        <fgColor rgb="FFFEFDF0"/>
        <bgColor indexed="64"/>
      </patternFill>
    </fill>
    <fill>
      <patternFill patternType="solid">
        <fgColor rgb="FFFEA347"/>
        <bgColor indexed="64"/>
      </patternFill>
    </fill>
    <fill>
      <patternFill patternType="solid">
        <fgColor rgb="FFA0C000"/>
        <bgColor indexed="64"/>
      </patternFill>
    </fill>
    <fill>
      <patternFill patternType="solid">
        <fgColor rgb="FFA0C020"/>
        <bgColor indexed="64"/>
      </patternFill>
    </fill>
    <fill>
      <patternFill patternType="solid">
        <fgColor rgb="FFA0C040"/>
        <bgColor indexed="64"/>
      </patternFill>
    </fill>
    <fill>
      <patternFill patternType="solid">
        <fgColor rgb="FFA0C060"/>
        <bgColor indexed="64"/>
      </patternFill>
    </fill>
    <fill>
      <patternFill patternType="solid">
        <fgColor rgb="FFA0C080"/>
        <bgColor indexed="64"/>
      </patternFill>
    </fill>
    <fill>
      <patternFill patternType="solid">
        <fgColor rgb="FFA0C0A0"/>
        <bgColor indexed="64"/>
      </patternFill>
    </fill>
    <fill>
      <patternFill patternType="solid">
        <fgColor rgb="FFA0C0C0"/>
        <bgColor indexed="64"/>
      </patternFill>
    </fill>
    <fill>
      <patternFill patternType="solid">
        <fgColor rgb="FFA0C0E0"/>
        <bgColor indexed="64"/>
      </patternFill>
    </fill>
    <fill>
      <patternFill patternType="solid">
        <fgColor rgb="FFA0C0FF"/>
        <bgColor indexed="64"/>
      </patternFill>
    </fill>
    <fill>
      <patternFill patternType="solid">
        <fgColor rgb="FF0000CD"/>
        <bgColor indexed="64"/>
      </patternFill>
    </fill>
    <fill>
      <patternFill patternType="solid">
        <fgColor rgb="FFC1BFB1"/>
        <bgColor indexed="64"/>
      </patternFill>
    </fill>
    <fill>
      <patternFill patternType="solid">
        <fgColor rgb="FFFFA54F"/>
        <bgColor indexed="64"/>
      </patternFill>
    </fill>
    <fill>
      <patternFill patternType="solid">
        <fgColor rgb="FFA0E000"/>
        <bgColor indexed="64"/>
      </patternFill>
    </fill>
    <fill>
      <patternFill patternType="solid">
        <fgColor rgb="FFA0E020"/>
        <bgColor indexed="64"/>
      </patternFill>
    </fill>
    <fill>
      <patternFill patternType="solid">
        <fgColor rgb="FFA0E040"/>
        <bgColor indexed="64"/>
      </patternFill>
    </fill>
    <fill>
      <patternFill patternType="solid">
        <fgColor rgb="FFA0E060"/>
        <bgColor indexed="64"/>
      </patternFill>
    </fill>
    <fill>
      <patternFill patternType="solid">
        <fgColor rgb="FFA0E080"/>
        <bgColor indexed="64"/>
      </patternFill>
    </fill>
    <fill>
      <patternFill patternType="solid">
        <fgColor rgb="FFA0E0A0"/>
        <bgColor indexed="64"/>
      </patternFill>
    </fill>
    <fill>
      <patternFill patternType="solid">
        <fgColor rgb="FFA0E0C0"/>
        <bgColor indexed="64"/>
      </patternFill>
    </fill>
    <fill>
      <patternFill patternType="solid">
        <fgColor rgb="FFA0E0E0"/>
        <bgColor indexed="64"/>
      </patternFill>
    </fill>
    <fill>
      <patternFill patternType="solid">
        <fgColor rgb="FFA0E0FF"/>
        <bgColor indexed="64"/>
      </patternFill>
    </fill>
    <fill>
      <patternFill patternType="solid">
        <fgColor rgb="FF5959AB"/>
        <bgColor indexed="64"/>
      </patternFill>
    </fill>
    <fill>
      <patternFill patternType="solid">
        <fgColor rgb="FFEFD807"/>
        <bgColor indexed="64"/>
      </patternFill>
    </fill>
    <fill>
      <patternFill patternType="solid">
        <fgColor rgb="FFCDC5BF"/>
        <bgColor indexed="64"/>
      </patternFill>
    </fill>
    <fill>
      <patternFill patternType="solid">
        <fgColor rgb="FFA0FF00"/>
        <bgColor indexed="64"/>
      </patternFill>
    </fill>
    <fill>
      <patternFill patternType="solid">
        <fgColor rgb="FFA0FF20"/>
        <bgColor indexed="64"/>
      </patternFill>
    </fill>
    <fill>
      <patternFill patternType="solid">
        <fgColor rgb="FFA0FF40"/>
        <bgColor indexed="64"/>
      </patternFill>
    </fill>
    <fill>
      <patternFill patternType="solid">
        <fgColor rgb="FFA0FF60"/>
        <bgColor indexed="64"/>
      </patternFill>
    </fill>
    <fill>
      <patternFill patternType="solid">
        <fgColor rgb="FFA0FF80"/>
        <bgColor indexed="64"/>
      </patternFill>
    </fill>
    <fill>
      <patternFill patternType="solid">
        <fgColor rgb="FFA0FFA0"/>
        <bgColor indexed="64"/>
      </patternFill>
    </fill>
    <fill>
      <patternFill patternType="solid">
        <fgColor rgb="FFA0FFC0"/>
        <bgColor indexed="64"/>
      </patternFill>
    </fill>
    <fill>
      <patternFill patternType="solid">
        <fgColor rgb="FFA0FFE0"/>
        <bgColor indexed="64"/>
      </patternFill>
    </fill>
    <fill>
      <patternFill patternType="solid">
        <fgColor rgb="FFA0FFFF"/>
        <bgColor indexed="64"/>
      </patternFill>
    </fill>
    <fill>
      <patternFill patternType="solid">
        <fgColor rgb="FF545AA7"/>
        <bgColor indexed="64"/>
      </patternFill>
    </fill>
    <fill>
      <patternFill patternType="solid">
        <fgColor rgb="FFE8D630"/>
        <bgColor indexed="64"/>
      </patternFill>
    </fill>
    <fill>
      <patternFill patternType="solid">
        <fgColor rgb="FFFAB57F"/>
        <bgColor indexed="64"/>
      </patternFill>
    </fill>
    <fill>
      <patternFill patternType="solid">
        <fgColor rgb="FFC00020"/>
        <bgColor indexed="64"/>
      </patternFill>
    </fill>
    <fill>
      <patternFill patternType="solid">
        <fgColor rgb="FFC00040"/>
        <bgColor indexed="64"/>
      </patternFill>
    </fill>
    <fill>
      <patternFill patternType="solid">
        <fgColor rgb="FFC00060"/>
        <bgColor indexed="64"/>
      </patternFill>
    </fill>
    <fill>
      <patternFill patternType="solid">
        <fgColor rgb="FFC00080"/>
        <bgColor indexed="64"/>
      </patternFill>
    </fill>
    <fill>
      <patternFill patternType="solid">
        <fgColor rgb="FFC000A0"/>
        <bgColor indexed="64"/>
      </patternFill>
    </fill>
    <fill>
      <patternFill patternType="solid">
        <fgColor rgb="FFC000C0"/>
        <bgColor indexed="64"/>
      </patternFill>
    </fill>
    <fill>
      <patternFill patternType="solid">
        <fgColor rgb="FFC000E0"/>
        <bgColor indexed="64"/>
      </patternFill>
    </fill>
    <fill>
      <patternFill patternType="solid">
        <fgColor rgb="FFC000FF"/>
        <bgColor indexed="64"/>
      </patternFill>
    </fill>
    <fill>
      <patternFill patternType="solid">
        <fgColor rgb="FF0131B4"/>
        <bgColor indexed="64"/>
      </patternFill>
    </fill>
    <fill>
      <patternFill patternType="solid">
        <fgColor rgb="FFCDC673"/>
        <bgColor indexed="64"/>
      </patternFill>
    </fill>
    <fill>
      <patternFill patternType="solid">
        <fgColor rgb="FFE9C9B1"/>
        <bgColor indexed="64"/>
      </patternFill>
    </fill>
    <fill>
      <patternFill patternType="solid">
        <fgColor rgb="FFC02000"/>
        <bgColor indexed="64"/>
      </patternFill>
    </fill>
    <fill>
      <patternFill patternType="solid">
        <fgColor rgb="FFC02020"/>
        <bgColor indexed="64"/>
      </patternFill>
    </fill>
    <fill>
      <patternFill patternType="solid">
        <fgColor rgb="FFC02040"/>
        <bgColor indexed="64"/>
      </patternFill>
    </fill>
    <fill>
      <patternFill patternType="solid">
        <fgColor rgb="FFC02060"/>
        <bgColor indexed="64"/>
      </patternFill>
    </fill>
    <fill>
      <patternFill patternType="solid">
        <fgColor rgb="FFC02080"/>
        <bgColor indexed="64"/>
      </patternFill>
    </fill>
    <fill>
      <patternFill patternType="solid">
        <fgColor rgb="FFC020A0"/>
        <bgColor indexed="64"/>
      </patternFill>
    </fill>
    <fill>
      <patternFill patternType="solid">
        <fgColor rgb="FFC020C0"/>
        <bgColor indexed="64"/>
      </patternFill>
    </fill>
    <fill>
      <patternFill patternType="solid">
        <fgColor rgb="FFC020E0"/>
        <bgColor indexed="64"/>
      </patternFill>
    </fill>
    <fill>
      <patternFill patternType="solid">
        <fgColor rgb="FFC020FF"/>
        <bgColor indexed="64"/>
      </patternFill>
    </fill>
    <fill>
      <patternFill patternType="solid">
        <fgColor rgb="FF00009C"/>
        <bgColor indexed="64"/>
      </patternFill>
    </fill>
    <fill>
      <patternFill patternType="solid">
        <fgColor rgb="FFDCD300"/>
        <bgColor indexed="64"/>
      </patternFill>
    </fill>
    <fill>
      <patternFill patternType="solid">
        <fgColor rgb="FFEECBAD"/>
        <bgColor indexed="64"/>
      </patternFill>
    </fill>
    <fill>
      <patternFill patternType="solid">
        <fgColor rgb="FFC04000"/>
        <bgColor indexed="64"/>
      </patternFill>
    </fill>
    <fill>
      <patternFill patternType="solid">
        <fgColor rgb="FFC04020"/>
        <bgColor indexed="64"/>
      </patternFill>
    </fill>
    <fill>
      <patternFill patternType="solid">
        <fgColor rgb="FFC04040"/>
        <bgColor indexed="64"/>
      </patternFill>
    </fill>
    <fill>
      <patternFill patternType="solid">
        <fgColor rgb="FFC04060"/>
        <bgColor indexed="64"/>
      </patternFill>
    </fill>
    <fill>
      <patternFill patternType="solid">
        <fgColor rgb="FFC04080"/>
        <bgColor indexed="64"/>
      </patternFill>
    </fill>
    <fill>
      <patternFill patternType="solid">
        <fgColor rgb="FFC040A0"/>
        <bgColor indexed="64"/>
      </patternFill>
    </fill>
    <fill>
      <patternFill patternType="solid">
        <fgColor rgb="FFC040C0"/>
        <bgColor indexed="64"/>
      </patternFill>
    </fill>
    <fill>
      <patternFill patternType="solid">
        <fgColor rgb="FFC040E0"/>
        <bgColor indexed="64"/>
      </patternFill>
    </fill>
    <fill>
      <patternFill patternType="solid">
        <fgColor rgb="FFC040FF"/>
        <bgColor indexed="64"/>
      </patternFill>
    </fill>
    <fill>
      <patternFill patternType="solid">
        <fgColor rgb="FF1B019B"/>
        <bgColor indexed="64"/>
      </patternFill>
    </fill>
    <fill>
      <patternFill patternType="solid">
        <fgColor rgb="FFB9B57D"/>
        <bgColor indexed="64"/>
      </patternFill>
    </fill>
    <fill>
      <patternFill patternType="solid">
        <fgColor rgb="FFF5CCB0"/>
        <bgColor indexed="64"/>
      </patternFill>
    </fill>
    <fill>
      <patternFill patternType="solid">
        <fgColor rgb="FFC06000"/>
        <bgColor indexed="64"/>
      </patternFill>
    </fill>
    <fill>
      <patternFill patternType="solid">
        <fgColor rgb="FFC06020"/>
        <bgColor indexed="64"/>
      </patternFill>
    </fill>
    <fill>
      <patternFill patternType="solid">
        <fgColor rgb="FFC06040"/>
        <bgColor indexed="64"/>
      </patternFill>
    </fill>
    <fill>
      <patternFill patternType="solid">
        <fgColor rgb="FFC06060"/>
        <bgColor indexed="64"/>
      </patternFill>
    </fill>
    <fill>
      <patternFill patternType="solid">
        <fgColor rgb="FFC06080"/>
        <bgColor indexed="64"/>
      </patternFill>
    </fill>
    <fill>
      <patternFill patternType="solid">
        <fgColor rgb="FFC060A0"/>
        <bgColor indexed="64"/>
      </patternFill>
    </fill>
    <fill>
      <patternFill patternType="solid">
        <fgColor rgb="FFC060C0"/>
        <bgColor indexed="64"/>
      </patternFill>
    </fill>
    <fill>
      <patternFill patternType="solid">
        <fgColor rgb="FFC060E0"/>
        <bgColor indexed="64"/>
      </patternFill>
    </fill>
    <fill>
      <patternFill patternType="solid">
        <fgColor rgb="FFC060FF"/>
        <bgColor indexed="64"/>
      </patternFill>
    </fill>
    <fill>
      <patternFill patternType="solid">
        <fgColor rgb="FF4E5180"/>
        <bgColor indexed="64"/>
      </patternFill>
    </fill>
    <fill>
      <patternFill patternType="solid">
        <fgColor rgb="FFB9B276"/>
        <bgColor indexed="64"/>
      </patternFill>
    </fill>
    <fill>
      <patternFill patternType="solid">
        <fgColor rgb="FFECD5C5"/>
        <bgColor indexed="64"/>
      </patternFill>
    </fill>
    <fill>
      <patternFill patternType="solid">
        <fgColor rgb="FFC08000"/>
        <bgColor indexed="64"/>
      </patternFill>
    </fill>
    <fill>
      <patternFill patternType="solid">
        <fgColor rgb="FFC08020"/>
        <bgColor indexed="64"/>
      </patternFill>
    </fill>
    <fill>
      <patternFill patternType="solid">
        <fgColor rgb="FFC08040"/>
        <bgColor indexed="64"/>
      </patternFill>
    </fill>
    <fill>
      <patternFill patternType="solid">
        <fgColor rgb="FFC08060"/>
        <bgColor indexed="64"/>
      </patternFill>
    </fill>
    <fill>
      <patternFill patternType="solid">
        <fgColor rgb="FFC08080"/>
        <bgColor indexed="64"/>
      </patternFill>
    </fill>
    <fill>
      <patternFill patternType="solid">
        <fgColor rgb="FFC080A0"/>
        <bgColor indexed="64"/>
      </patternFill>
    </fill>
    <fill>
      <patternFill patternType="solid">
        <fgColor rgb="FFC080C0"/>
        <bgColor indexed="64"/>
      </patternFill>
    </fill>
    <fill>
      <patternFill patternType="solid">
        <fgColor rgb="FFC080E0"/>
        <bgColor indexed="64"/>
      </patternFill>
    </fill>
    <fill>
      <patternFill patternType="solid">
        <fgColor rgb="FFC080FF"/>
        <bgColor indexed="64"/>
      </patternFill>
    </fill>
    <fill>
      <patternFill patternType="solid">
        <fgColor rgb="FF23238E"/>
        <bgColor indexed="64"/>
      </patternFill>
    </fill>
    <fill>
      <patternFill patternType="solid">
        <fgColor rgb="FFBDB76B"/>
        <bgColor indexed="64"/>
      </patternFill>
    </fill>
    <fill>
      <patternFill patternType="solid">
        <fgColor rgb="FFFFDAB9"/>
        <bgColor indexed="64"/>
      </patternFill>
    </fill>
    <fill>
      <patternFill patternType="solid">
        <fgColor rgb="FFC0A000"/>
        <bgColor indexed="64"/>
      </patternFill>
    </fill>
    <fill>
      <patternFill patternType="solid">
        <fgColor rgb="FFC0A020"/>
        <bgColor indexed="64"/>
      </patternFill>
    </fill>
    <fill>
      <patternFill patternType="solid">
        <fgColor rgb="FFC0A040"/>
        <bgColor indexed="64"/>
      </patternFill>
    </fill>
    <fill>
      <patternFill patternType="solid">
        <fgColor rgb="FFC0A060"/>
        <bgColor indexed="64"/>
      </patternFill>
    </fill>
    <fill>
      <patternFill patternType="solid">
        <fgColor rgb="FFC0A080"/>
        <bgColor indexed="64"/>
      </patternFill>
    </fill>
    <fill>
      <patternFill patternType="solid">
        <fgColor rgb="FFC0A0A0"/>
        <bgColor indexed="64"/>
      </patternFill>
    </fill>
    <fill>
      <patternFill patternType="solid">
        <fgColor rgb="FFC0A0C0"/>
        <bgColor indexed="64"/>
      </patternFill>
    </fill>
    <fill>
      <patternFill patternType="solid">
        <fgColor rgb="FFC0A0E0"/>
        <bgColor indexed="64"/>
      </patternFill>
    </fill>
    <fill>
      <patternFill patternType="solid">
        <fgColor rgb="FFC0A0FF"/>
        <bgColor indexed="64"/>
      </patternFill>
    </fill>
    <fill>
      <patternFill patternType="solid">
        <fgColor rgb="FF00008B"/>
        <bgColor indexed="64"/>
      </patternFill>
    </fill>
    <fill>
      <patternFill patternType="solid">
        <fgColor rgb="FFAFA77B"/>
        <bgColor indexed="64"/>
      </patternFill>
    </fill>
    <fill>
      <patternFill patternType="solid">
        <fgColor rgb="FFEEE5DE"/>
        <bgColor indexed="64"/>
      </patternFill>
    </fill>
    <fill>
      <patternFill patternType="solid">
        <fgColor rgb="FFC0C000"/>
        <bgColor indexed="64"/>
      </patternFill>
    </fill>
    <fill>
      <patternFill patternType="solid">
        <fgColor rgb="FFC0C020"/>
        <bgColor indexed="64"/>
      </patternFill>
    </fill>
    <fill>
      <patternFill patternType="solid">
        <fgColor rgb="FFC0C040"/>
        <bgColor indexed="64"/>
      </patternFill>
    </fill>
    <fill>
      <patternFill patternType="solid">
        <fgColor rgb="FFC0C060"/>
        <bgColor indexed="64"/>
      </patternFill>
    </fill>
    <fill>
      <patternFill patternType="solid">
        <fgColor rgb="FFC0C080"/>
        <bgColor indexed="64"/>
      </patternFill>
    </fill>
    <fill>
      <patternFill patternType="solid">
        <fgColor rgb="FFC0C0A0"/>
        <bgColor indexed="64"/>
      </patternFill>
    </fill>
    <fill>
      <patternFill patternType="solid">
        <fgColor rgb="FFC0C0C0"/>
        <bgColor indexed="64"/>
      </patternFill>
    </fill>
    <fill>
      <patternFill patternType="solid">
        <fgColor rgb="FFC0C0E0"/>
        <bgColor indexed="64"/>
      </patternFill>
    </fill>
    <fill>
      <patternFill patternType="solid">
        <fgColor rgb="FFC0C0FF"/>
        <bgColor indexed="64"/>
      </patternFill>
    </fill>
    <fill>
      <patternFill patternType="solid">
        <fgColor rgb="FF241882"/>
        <bgColor indexed="64"/>
      </patternFill>
    </fill>
    <fill>
      <patternFill patternType="solid">
        <fgColor rgb="FFB9B459"/>
        <bgColor indexed="64"/>
      </patternFill>
    </fill>
    <fill>
      <patternFill patternType="solid">
        <fgColor rgb="FFFFF5EE"/>
        <bgColor indexed="64"/>
      </patternFill>
    </fill>
    <fill>
      <patternFill patternType="solid">
        <fgColor rgb="FFC0E000"/>
        <bgColor indexed="64"/>
      </patternFill>
    </fill>
    <fill>
      <patternFill patternType="solid">
        <fgColor rgb="FFC0E020"/>
        <bgColor indexed="64"/>
      </patternFill>
    </fill>
    <fill>
      <patternFill patternType="solid">
        <fgColor rgb="FFC0E040"/>
        <bgColor indexed="64"/>
      </patternFill>
    </fill>
    <fill>
      <patternFill patternType="solid">
        <fgColor rgb="FFC0E060"/>
        <bgColor indexed="64"/>
      </patternFill>
    </fill>
    <fill>
      <patternFill patternType="solid">
        <fgColor rgb="FFC0E080"/>
        <bgColor indexed="64"/>
      </patternFill>
    </fill>
    <fill>
      <patternFill patternType="solid">
        <fgColor rgb="FFC0E0A0"/>
        <bgColor indexed="64"/>
      </patternFill>
    </fill>
    <fill>
      <patternFill patternType="solid">
        <fgColor rgb="FFC0E0C0"/>
        <bgColor indexed="64"/>
      </patternFill>
    </fill>
    <fill>
      <patternFill patternType="solid">
        <fgColor rgb="FFC0E0E0"/>
        <bgColor indexed="64"/>
      </patternFill>
    </fill>
    <fill>
      <patternFill patternType="solid">
        <fgColor rgb="FFC0E0FF"/>
        <bgColor indexed="64"/>
      </patternFill>
    </fill>
    <fill>
      <patternFill patternType="solid">
        <fgColor rgb="FFBEB72E"/>
        <bgColor indexed="64"/>
      </patternFill>
    </fill>
    <fill>
      <patternFill patternType="solid">
        <fgColor rgb="FFEE9A49"/>
        <bgColor indexed="64"/>
      </patternFill>
    </fill>
    <fill>
      <patternFill patternType="solid">
        <fgColor rgb="FFC0FF00"/>
        <bgColor indexed="64"/>
      </patternFill>
    </fill>
    <fill>
      <patternFill patternType="solid">
        <fgColor rgb="FFC0FF20"/>
        <bgColor indexed="64"/>
      </patternFill>
    </fill>
    <fill>
      <patternFill patternType="solid">
        <fgColor rgb="FFC0FF40"/>
        <bgColor indexed="64"/>
      </patternFill>
    </fill>
    <fill>
      <patternFill patternType="solid">
        <fgColor rgb="FFC0FF60"/>
        <bgColor indexed="64"/>
      </patternFill>
    </fill>
    <fill>
      <patternFill patternType="solid">
        <fgColor rgb="FFC0FF80"/>
        <bgColor indexed="64"/>
      </patternFill>
    </fill>
    <fill>
      <patternFill patternType="solid">
        <fgColor rgb="FFC0FFA0"/>
        <bgColor indexed="64"/>
      </patternFill>
    </fill>
    <fill>
      <patternFill patternType="solid">
        <fgColor rgb="FFC0FFC0"/>
        <bgColor indexed="64"/>
      </patternFill>
    </fill>
    <fill>
      <patternFill patternType="solid">
        <fgColor rgb="FFC0FFE0"/>
        <bgColor indexed="64"/>
      </patternFill>
    </fill>
    <fill>
      <patternFill patternType="solid">
        <fgColor rgb="FFC0FFFF"/>
        <bgColor indexed="64"/>
      </patternFill>
    </fill>
    <fill>
      <patternFill patternType="solid">
        <fgColor rgb="FF42426F"/>
        <bgColor indexed="64"/>
      </patternFill>
    </fill>
    <fill>
      <patternFill patternType="solid">
        <fgColor rgb="FFB5A642"/>
        <bgColor indexed="64"/>
      </patternFill>
    </fill>
    <fill>
      <patternFill patternType="solid">
        <fgColor rgb="FFCDAF95"/>
        <bgColor indexed="64"/>
      </patternFill>
    </fill>
    <fill>
      <patternFill patternType="solid">
        <fgColor rgb="FFE00000"/>
        <bgColor indexed="64"/>
      </patternFill>
    </fill>
    <fill>
      <patternFill patternType="solid">
        <fgColor rgb="FFE00020"/>
        <bgColor indexed="64"/>
      </patternFill>
    </fill>
    <fill>
      <patternFill patternType="solid">
        <fgColor rgb="FFE00040"/>
        <bgColor indexed="64"/>
      </patternFill>
    </fill>
    <fill>
      <patternFill patternType="solid">
        <fgColor rgb="FFE00060"/>
        <bgColor indexed="64"/>
      </patternFill>
    </fill>
    <fill>
      <patternFill patternType="solid">
        <fgColor rgb="FFE00080"/>
        <bgColor indexed="64"/>
      </patternFill>
    </fill>
    <fill>
      <patternFill patternType="solid">
        <fgColor rgb="FFE000A0"/>
        <bgColor indexed="64"/>
      </patternFill>
    </fill>
    <fill>
      <patternFill patternType="solid">
        <fgColor rgb="FFE000C0"/>
        <bgColor indexed="64"/>
      </patternFill>
    </fill>
    <fill>
      <patternFill patternType="solid">
        <fgColor rgb="FFE000E0"/>
        <bgColor indexed="64"/>
      </patternFill>
    </fill>
    <fill>
      <patternFill patternType="solid">
        <fgColor rgb="FFE000FF"/>
        <bgColor indexed="64"/>
      </patternFill>
    </fill>
    <fill>
      <patternFill patternType="solid">
        <fgColor rgb="FF30267A"/>
        <bgColor indexed="64"/>
      </patternFill>
    </fill>
    <fill>
      <patternFill patternType="solid">
        <fgColor rgb="FF8B8878"/>
        <bgColor indexed="64"/>
      </patternFill>
    </fill>
    <fill>
      <patternFill patternType="solid">
        <fgColor rgb="FFF6A600"/>
        <bgColor indexed="64"/>
      </patternFill>
    </fill>
    <fill>
      <patternFill patternType="solid">
        <fgColor rgb="FFE02000"/>
        <bgColor indexed="64"/>
      </patternFill>
    </fill>
    <fill>
      <patternFill patternType="solid">
        <fgColor rgb="FFE02020"/>
        <bgColor indexed="64"/>
      </patternFill>
    </fill>
    <fill>
      <patternFill patternType="solid">
        <fgColor rgb="FFE02040"/>
        <bgColor indexed="64"/>
      </patternFill>
    </fill>
    <fill>
      <patternFill patternType="solid">
        <fgColor rgb="FFE02060"/>
        <bgColor indexed="64"/>
      </patternFill>
    </fill>
    <fill>
      <patternFill patternType="solid">
        <fgColor rgb="FFE02080"/>
        <bgColor indexed="64"/>
      </patternFill>
    </fill>
    <fill>
      <patternFill patternType="solid">
        <fgColor rgb="FFE020A0"/>
        <bgColor indexed="64"/>
      </patternFill>
    </fill>
    <fill>
      <patternFill patternType="solid">
        <fgColor rgb="FFE020C0"/>
        <bgColor indexed="64"/>
      </patternFill>
    </fill>
    <fill>
      <patternFill patternType="solid">
        <fgColor rgb="FFE020E0"/>
        <bgColor indexed="64"/>
      </patternFill>
    </fill>
    <fill>
      <patternFill patternType="solid">
        <fgColor rgb="FFE020FF"/>
        <bgColor indexed="64"/>
      </patternFill>
    </fill>
    <fill>
      <patternFill patternType="solid">
        <fgColor rgb="FF21177D"/>
        <bgColor indexed="64"/>
      </patternFill>
    </fill>
    <fill>
      <patternFill patternType="solid">
        <fgColor rgb="FF8A8776"/>
        <bgColor indexed="64"/>
      </patternFill>
    </fill>
    <fill>
      <patternFill patternType="solid">
        <fgColor rgb="FFE7A854"/>
        <bgColor indexed="64"/>
      </patternFill>
    </fill>
    <fill>
      <patternFill patternType="solid">
        <fgColor rgb="FFE04000"/>
        <bgColor indexed="64"/>
      </patternFill>
    </fill>
    <fill>
      <patternFill patternType="solid">
        <fgColor rgb="FFE04020"/>
        <bgColor indexed="64"/>
      </patternFill>
    </fill>
    <fill>
      <patternFill patternType="solid">
        <fgColor rgb="FFE04040"/>
        <bgColor indexed="64"/>
      </patternFill>
    </fill>
    <fill>
      <patternFill patternType="solid">
        <fgColor rgb="FFE04060"/>
        <bgColor indexed="64"/>
      </patternFill>
    </fill>
    <fill>
      <patternFill patternType="solid">
        <fgColor rgb="FFE04080"/>
        <bgColor indexed="64"/>
      </patternFill>
    </fill>
    <fill>
      <patternFill patternType="solid">
        <fgColor rgb="FFE040A0"/>
        <bgColor indexed="64"/>
      </patternFill>
    </fill>
    <fill>
      <patternFill patternType="solid">
        <fgColor rgb="FFE040C0"/>
        <bgColor indexed="64"/>
      </patternFill>
    </fill>
    <fill>
      <patternFill patternType="solid">
        <fgColor rgb="FFE040E0"/>
        <bgColor indexed="64"/>
      </patternFill>
    </fill>
    <fill>
      <patternFill patternType="solid">
        <fgColor rgb="FFE040FF"/>
        <bgColor indexed="64"/>
      </patternFill>
    </fill>
    <fill>
      <patternFill patternType="solid">
        <fgColor rgb="FF191970"/>
        <bgColor indexed="64"/>
      </patternFill>
    </fill>
    <fill>
      <patternFill patternType="solid">
        <fgColor rgb="FF8B8970"/>
        <bgColor indexed="64"/>
      </patternFill>
    </fill>
    <fill>
      <patternFill patternType="solid">
        <fgColor rgb="FFC2AC99"/>
        <bgColor indexed="64"/>
      </patternFill>
    </fill>
    <fill>
      <patternFill patternType="solid">
        <fgColor rgb="FFE06000"/>
        <bgColor indexed="64"/>
      </patternFill>
    </fill>
    <fill>
      <patternFill patternType="solid">
        <fgColor rgb="FFE06020"/>
        <bgColor indexed="64"/>
      </patternFill>
    </fill>
    <fill>
      <patternFill patternType="solid">
        <fgColor rgb="FFE06040"/>
        <bgColor indexed="64"/>
      </patternFill>
    </fill>
    <fill>
      <patternFill patternType="solid">
        <fgColor rgb="FFE06060"/>
        <bgColor indexed="64"/>
      </patternFill>
    </fill>
    <fill>
      <patternFill patternType="solid">
        <fgColor rgb="FFE06080"/>
        <bgColor indexed="64"/>
      </patternFill>
    </fill>
    <fill>
      <patternFill patternType="solid">
        <fgColor rgb="FFE060A0"/>
        <bgColor indexed="64"/>
      </patternFill>
    </fill>
    <fill>
      <patternFill patternType="solid">
        <fgColor rgb="FFE060C0"/>
        <bgColor indexed="64"/>
      </patternFill>
    </fill>
    <fill>
      <patternFill patternType="solid">
        <fgColor rgb="FFE060E0"/>
        <bgColor indexed="64"/>
      </patternFill>
    </fill>
    <fill>
      <patternFill patternType="solid">
        <fgColor rgb="FFE060FF"/>
        <bgColor indexed="64"/>
      </patternFill>
    </fill>
    <fill>
      <patternFill patternType="solid">
        <fgColor rgb="FF0F056B"/>
        <bgColor indexed="64"/>
      </patternFill>
    </fill>
    <fill>
      <patternFill patternType="solid">
        <fgColor rgb="FF8C8767"/>
        <bgColor indexed="64"/>
      </patternFill>
    </fill>
    <fill>
      <patternFill patternType="solid">
        <fgColor rgb="FFEE9A00"/>
        <bgColor indexed="64"/>
      </patternFill>
    </fill>
    <fill>
      <patternFill patternType="solid">
        <fgColor rgb="FFE08000"/>
        <bgColor indexed="64"/>
      </patternFill>
    </fill>
    <fill>
      <patternFill patternType="solid">
        <fgColor rgb="FFE08020"/>
        <bgColor indexed="64"/>
      </patternFill>
    </fill>
    <fill>
      <patternFill patternType="solid">
        <fgColor rgb="FFE08040"/>
        <bgColor indexed="64"/>
      </patternFill>
    </fill>
    <fill>
      <patternFill patternType="solid">
        <fgColor rgb="FFE08060"/>
        <bgColor indexed="64"/>
      </patternFill>
    </fill>
    <fill>
      <patternFill patternType="solid">
        <fgColor rgb="FFE08080"/>
        <bgColor indexed="64"/>
      </patternFill>
    </fill>
    <fill>
      <patternFill patternType="solid">
        <fgColor rgb="FFE080A0"/>
        <bgColor indexed="64"/>
      </patternFill>
    </fill>
    <fill>
      <patternFill patternType="solid">
        <fgColor rgb="FFE080C0"/>
        <bgColor indexed="64"/>
      </patternFill>
    </fill>
    <fill>
      <patternFill patternType="solid">
        <fgColor rgb="FFE080E0"/>
        <bgColor indexed="64"/>
      </patternFill>
    </fill>
    <fill>
      <patternFill patternType="solid">
        <fgColor rgb="FFE080FF"/>
        <bgColor indexed="64"/>
      </patternFill>
    </fill>
    <fill>
      <patternFill patternType="solid">
        <fgColor rgb="FF272458"/>
        <bgColor indexed="64"/>
      </patternFill>
    </fill>
    <fill>
      <patternFill patternType="solid">
        <fgColor rgb="FF8B864E"/>
        <bgColor indexed="64"/>
      </patternFill>
    </fill>
    <fill>
      <patternFill patternType="solid">
        <fgColor rgb="FFEAA221"/>
        <bgColor indexed="64"/>
      </patternFill>
    </fill>
    <fill>
      <patternFill patternType="solid">
        <fgColor rgb="FFE0A000"/>
        <bgColor indexed="64"/>
      </patternFill>
    </fill>
    <fill>
      <patternFill patternType="solid">
        <fgColor rgb="FFE0A020"/>
        <bgColor indexed="64"/>
      </patternFill>
    </fill>
    <fill>
      <patternFill patternType="solid">
        <fgColor rgb="FFE0A040"/>
        <bgColor indexed="64"/>
      </patternFill>
    </fill>
    <fill>
      <patternFill patternType="solid">
        <fgColor rgb="FFE0A060"/>
        <bgColor indexed="64"/>
      </patternFill>
    </fill>
    <fill>
      <patternFill patternType="solid">
        <fgColor rgb="FFE0A080"/>
        <bgColor indexed="64"/>
      </patternFill>
    </fill>
    <fill>
      <patternFill patternType="solid">
        <fgColor rgb="FFE0A0A0"/>
        <bgColor indexed="64"/>
      </patternFill>
    </fill>
    <fill>
      <patternFill patternType="solid">
        <fgColor rgb="FFE0A0C0"/>
        <bgColor indexed="64"/>
      </patternFill>
    </fill>
    <fill>
      <patternFill patternType="solid">
        <fgColor rgb="FFE0A0E0"/>
        <bgColor indexed="64"/>
      </patternFill>
    </fill>
    <fill>
      <patternFill patternType="solid">
        <fgColor rgb="FFE0A0FF"/>
        <bgColor indexed="64"/>
      </patternFill>
    </fill>
    <fill>
      <patternFill patternType="solid">
        <fgColor rgb="FF2F2F4F"/>
        <bgColor indexed="64"/>
      </patternFill>
    </fill>
    <fill>
      <patternFill patternType="solid">
        <fgColor rgb="FF8B814C"/>
        <bgColor indexed="64"/>
      </patternFill>
    </fill>
    <fill>
      <patternFill patternType="solid">
        <fgColor rgb="FFDD985C"/>
        <bgColor indexed="64"/>
      </patternFill>
    </fill>
    <fill>
      <patternFill patternType="solid">
        <fgColor rgb="FFE0C000"/>
        <bgColor indexed="64"/>
      </patternFill>
    </fill>
    <fill>
      <patternFill patternType="solid">
        <fgColor rgb="FFE0C020"/>
        <bgColor indexed="64"/>
      </patternFill>
    </fill>
    <fill>
      <patternFill patternType="solid">
        <fgColor rgb="FFE0C040"/>
        <bgColor indexed="64"/>
      </patternFill>
    </fill>
    <fill>
      <patternFill patternType="solid">
        <fgColor rgb="FFE0C060"/>
        <bgColor indexed="64"/>
      </patternFill>
    </fill>
    <fill>
      <patternFill patternType="solid">
        <fgColor rgb="FFE0C080"/>
        <bgColor indexed="64"/>
      </patternFill>
    </fill>
    <fill>
      <patternFill patternType="solid">
        <fgColor rgb="FFE0C0A0"/>
        <bgColor indexed="64"/>
      </patternFill>
    </fill>
    <fill>
      <patternFill patternType="solid">
        <fgColor rgb="FFE0C0C0"/>
        <bgColor indexed="64"/>
      </patternFill>
    </fill>
    <fill>
      <patternFill patternType="solid">
        <fgColor rgb="FFE0C0E0"/>
        <bgColor indexed="64"/>
      </patternFill>
    </fill>
    <fill>
      <patternFill patternType="solid">
        <fgColor rgb="FFE0C0FF"/>
        <bgColor indexed="64"/>
      </patternFill>
    </fill>
    <fill>
      <patternFill patternType="solid">
        <fgColor rgb="FF252440"/>
        <bgColor indexed="64"/>
      </patternFill>
    </fill>
    <fill>
      <patternFill patternType="solid">
        <fgColor rgb="FF9B9400"/>
        <bgColor indexed="64"/>
      </patternFill>
    </fill>
    <fill>
      <patternFill patternType="solid">
        <fgColor rgb="FFDE9816"/>
        <bgColor indexed="64"/>
      </patternFill>
    </fill>
    <fill>
      <patternFill patternType="solid">
        <fgColor rgb="FFE0E000"/>
        <bgColor indexed="64"/>
      </patternFill>
    </fill>
    <fill>
      <patternFill patternType="solid">
        <fgColor rgb="FFE0E020"/>
        <bgColor indexed="64"/>
      </patternFill>
    </fill>
    <fill>
      <patternFill patternType="solid">
        <fgColor rgb="FFE0E040"/>
        <bgColor indexed="64"/>
      </patternFill>
    </fill>
    <fill>
      <patternFill patternType="solid">
        <fgColor rgb="FFE0E060"/>
        <bgColor indexed="64"/>
      </patternFill>
    </fill>
    <fill>
      <patternFill patternType="solid">
        <fgColor rgb="FFE0E080"/>
        <bgColor indexed="64"/>
      </patternFill>
    </fill>
    <fill>
      <patternFill patternType="solid">
        <fgColor rgb="FFE0E0A0"/>
        <bgColor indexed="64"/>
      </patternFill>
    </fill>
    <fill>
      <patternFill patternType="solid">
        <fgColor rgb="FFE0E0C0"/>
        <bgColor indexed="64"/>
      </patternFill>
    </fill>
    <fill>
      <patternFill patternType="solid">
        <fgColor rgb="FFE0E0E0"/>
        <bgColor indexed="64"/>
      </patternFill>
    </fill>
    <fill>
      <patternFill patternType="solid">
        <fgColor rgb="FFE0E0FF"/>
        <bgColor indexed="64"/>
      </patternFill>
    </fill>
    <fill>
      <patternFill patternType="solid">
        <fgColor rgb="FF000010"/>
        <bgColor indexed="64"/>
      </patternFill>
    </fill>
    <fill>
      <patternFill patternType="solid">
        <fgColor rgb="FF867E36"/>
        <bgColor indexed="64"/>
      </patternFill>
    </fill>
    <fill>
      <patternFill patternType="solid">
        <fgColor rgb="FFD98719"/>
        <bgColor indexed="64"/>
      </patternFill>
    </fill>
    <fill>
      <patternFill patternType="solid">
        <fgColor rgb="FFE0FF00"/>
        <bgColor indexed="64"/>
      </patternFill>
    </fill>
    <fill>
      <patternFill patternType="solid">
        <fgColor rgb="FFE0FF20"/>
        <bgColor indexed="64"/>
      </patternFill>
    </fill>
    <fill>
      <patternFill patternType="solid">
        <fgColor rgb="FFE0FF40"/>
        <bgColor indexed="64"/>
      </patternFill>
    </fill>
    <fill>
      <patternFill patternType="solid">
        <fgColor rgb="FFE0FF60"/>
        <bgColor indexed="64"/>
      </patternFill>
    </fill>
    <fill>
      <patternFill patternType="solid">
        <fgColor rgb="FFE0FF80"/>
        <bgColor indexed="64"/>
      </patternFill>
    </fill>
    <fill>
      <patternFill patternType="solid">
        <fgColor rgb="FFE0FFA0"/>
        <bgColor indexed="64"/>
      </patternFill>
    </fill>
    <fill>
      <patternFill patternType="solid">
        <fgColor rgb="FFE0FFC0"/>
        <bgColor indexed="64"/>
      </patternFill>
    </fill>
    <fill>
      <patternFill patternType="solid">
        <fgColor rgb="FFE0FFE0"/>
        <bgColor indexed="64"/>
      </patternFill>
    </fill>
    <fill>
      <patternFill patternType="solid">
        <fgColor rgb="FFE0FFFF"/>
        <bgColor indexed="64"/>
      </patternFill>
    </fill>
    <fill>
      <patternFill patternType="solid">
        <fgColor rgb="FF2C75FF"/>
        <bgColor indexed="64"/>
      </patternFill>
    </fill>
    <fill>
      <patternFill patternType="solid">
        <fgColor rgb="FF57554C"/>
        <bgColor indexed="64"/>
      </patternFill>
    </fill>
    <fill>
      <patternFill patternType="solid">
        <fgColor rgb="FFCD853F"/>
        <bgColor indexed="64"/>
      </patternFill>
    </fill>
    <fill>
      <patternFill patternType="solid">
        <fgColor rgb="FFFF0020"/>
        <bgColor indexed="64"/>
      </patternFill>
    </fill>
    <fill>
      <patternFill patternType="solid">
        <fgColor rgb="FFFF0040"/>
        <bgColor indexed="64"/>
      </patternFill>
    </fill>
    <fill>
      <patternFill patternType="solid">
        <fgColor rgb="FFFF0060"/>
        <bgColor indexed="64"/>
      </patternFill>
    </fill>
    <fill>
      <patternFill patternType="solid">
        <fgColor rgb="FFFF0080"/>
        <bgColor indexed="64"/>
      </patternFill>
    </fill>
    <fill>
      <patternFill patternType="solid">
        <fgColor rgb="FFFF00A0"/>
        <bgColor indexed="64"/>
      </patternFill>
    </fill>
    <fill>
      <patternFill patternType="solid">
        <fgColor rgb="FFFF00C0"/>
        <bgColor indexed="64"/>
      </patternFill>
    </fill>
    <fill>
      <patternFill patternType="solid">
        <fgColor rgb="FFFF00E0"/>
        <bgColor indexed="64"/>
      </patternFill>
    </fill>
    <fill>
      <patternFill patternType="solid">
        <fgColor rgb="FF4876FF"/>
        <bgColor indexed="64"/>
      </patternFill>
    </fill>
    <fill>
      <patternFill patternType="solid">
        <fgColor rgb="FF5B5842"/>
        <bgColor indexed="64"/>
      </patternFill>
    </fill>
    <fill>
      <patternFill patternType="solid">
        <fgColor rgb="FFCD8500"/>
        <bgColor indexed="64"/>
      </patternFill>
    </fill>
    <fill>
      <patternFill patternType="solid">
        <fgColor rgb="FFFF2000"/>
        <bgColor indexed="64"/>
      </patternFill>
    </fill>
    <fill>
      <patternFill patternType="solid">
        <fgColor rgb="FFFF2020"/>
        <bgColor indexed="64"/>
      </patternFill>
    </fill>
    <fill>
      <patternFill patternType="solid">
        <fgColor rgb="FFFF2040"/>
        <bgColor indexed="64"/>
      </patternFill>
    </fill>
    <fill>
      <patternFill patternType="solid">
        <fgColor rgb="FFFF2060"/>
        <bgColor indexed="64"/>
      </patternFill>
    </fill>
    <fill>
      <patternFill patternType="solid">
        <fgColor rgb="FFFF2080"/>
        <bgColor indexed="64"/>
      </patternFill>
    </fill>
    <fill>
      <patternFill patternType="solid">
        <fgColor rgb="FFFF20A0"/>
        <bgColor indexed="64"/>
      </patternFill>
    </fill>
    <fill>
      <patternFill patternType="solid">
        <fgColor rgb="FFFF20C0"/>
        <bgColor indexed="64"/>
      </patternFill>
    </fill>
    <fill>
      <patternFill patternType="solid">
        <fgColor rgb="FFFF20E0"/>
        <bgColor indexed="64"/>
      </patternFill>
    </fill>
    <fill>
      <patternFill patternType="solid">
        <fgColor rgb="FFFF20FF"/>
        <bgColor indexed="64"/>
      </patternFill>
    </fill>
    <fill>
      <patternFill patternType="solid">
        <fgColor rgb="FFB3BCE2"/>
        <bgColor indexed="64"/>
      </patternFill>
    </fill>
    <fill>
      <patternFill patternType="solid">
        <fgColor rgb="FF665D1E"/>
        <bgColor indexed="64"/>
      </patternFill>
    </fill>
    <fill>
      <patternFill patternType="solid">
        <fgColor rgb="FFC98500"/>
        <bgColor indexed="64"/>
      </patternFill>
    </fill>
    <fill>
      <patternFill patternType="solid">
        <fgColor rgb="FFFF4000"/>
        <bgColor indexed="64"/>
      </patternFill>
    </fill>
    <fill>
      <patternFill patternType="solid">
        <fgColor rgb="FFFF4020"/>
        <bgColor indexed="64"/>
      </patternFill>
    </fill>
    <fill>
      <patternFill patternType="solid">
        <fgColor rgb="FFFF4040"/>
        <bgColor indexed="64"/>
      </patternFill>
    </fill>
    <fill>
      <patternFill patternType="solid">
        <fgColor rgb="FFFF4060"/>
        <bgColor indexed="64"/>
      </patternFill>
    </fill>
    <fill>
      <patternFill patternType="solid">
        <fgColor rgb="FFFF4080"/>
        <bgColor indexed="64"/>
      </patternFill>
    </fill>
    <fill>
      <patternFill patternType="solid">
        <fgColor rgb="FFFF40A0"/>
        <bgColor indexed="64"/>
      </patternFill>
    </fill>
    <fill>
      <patternFill patternType="solid">
        <fgColor rgb="FFFF40C0"/>
        <bgColor indexed="64"/>
      </patternFill>
    </fill>
    <fill>
      <patternFill patternType="solid">
        <fgColor rgb="FFFF40E0"/>
        <bgColor indexed="64"/>
      </patternFill>
    </fill>
    <fill>
      <patternFill patternType="solid">
        <fgColor rgb="FFFF40FF"/>
        <bgColor indexed="64"/>
      </patternFill>
    </fill>
    <fill>
      <patternFill patternType="solid">
        <fgColor rgb="FFE6E8FA"/>
        <bgColor indexed="64"/>
      </patternFill>
    </fill>
    <fill>
      <patternFill patternType="solid">
        <fgColor rgb="FF403D21"/>
        <bgColor indexed="64"/>
      </patternFill>
    </fill>
    <fill>
      <patternFill patternType="solid">
        <fgColor rgb="FFAE8964"/>
        <bgColor indexed="64"/>
      </patternFill>
    </fill>
    <fill>
      <patternFill patternType="solid">
        <fgColor rgb="FFFF6000"/>
        <bgColor indexed="64"/>
      </patternFill>
    </fill>
    <fill>
      <patternFill patternType="solid">
        <fgColor rgb="FFFF6020"/>
        <bgColor indexed="64"/>
      </patternFill>
    </fill>
    <fill>
      <patternFill patternType="solid">
        <fgColor rgb="FFFF6040"/>
        <bgColor indexed="64"/>
      </patternFill>
    </fill>
    <fill>
      <patternFill patternType="solid">
        <fgColor rgb="FFFF6060"/>
        <bgColor indexed="64"/>
      </patternFill>
    </fill>
    <fill>
      <patternFill patternType="solid">
        <fgColor rgb="FFFF6080"/>
        <bgColor indexed="64"/>
      </patternFill>
    </fill>
    <fill>
      <patternFill patternType="solid">
        <fgColor rgb="FFFF60A0"/>
        <bgColor indexed="64"/>
      </patternFill>
    </fill>
    <fill>
      <patternFill patternType="solid">
        <fgColor rgb="FFFF60C0"/>
        <bgColor indexed="64"/>
      </patternFill>
    </fill>
    <fill>
      <patternFill patternType="solid">
        <fgColor rgb="FFFF60E0"/>
        <bgColor indexed="64"/>
      </patternFill>
    </fill>
    <fill>
      <patternFill patternType="solid">
        <fgColor rgb="FFFF60FF"/>
        <bgColor indexed="64"/>
      </patternFill>
    </fill>
    <fill>
      <patternFill patternType="solid">
        <fgColor rgb="FF436EEE"/>
        <bgColor indexed="64"/>
      </patternFill>
    </fill>
    <fill>
      <patternFill patternType="solid">
        <fgColor rgb="FF363527"/>
        <bgColor indexed="64"/>
      </patternFill>
    </fill>
    <fill>
      <patternFill patternType="solid">
        <fgColor rgb="FFA68064"/>
        <bgColor indexed="64"/>
      </patternFill>
    </fill>
    <fill>
      <patternFill patternType="solid">
        <fgColor rgb="FFFF8000"/>
        <bgColor indexed="64"/>
      </patternFill>
    </fill>
    <fill>
      <patternFill patternType="solid">
        <fgColor rgb="FFFF8020"/>
        <bgColor indexed="64"/>
      </patternFill>
    </fill>
    <fill>
      <patternFill patternType="solid">
        <fgColor rgb="FFFF8040"/>
        <bgColor indexed="64"/>
      </patternFill>
    </fill>
    <fill>
      <patternFill patternType="solid">
        <fgColor rgb="FFFF8060"/>
        <bgColor indexed="64"/>
      </patternFill>
    </fill>
    <fill>
      <patternFill patternType="solid">
        <fgColor rgb="FFFF8080"/>
        <bgColor indexed="64"/>
      </patternFill>
    </fill>
    <fill>
      <patternFill patternType="solid">
        <fgColor rgb="FFFF80A0"/>
        <bgColor indexed="64"/>
      </patternFill>
    </fill>
    <fill>
      <patternFill patternType="solid">
        <fgColor rgb="FFFF80C0"/>
        <bgColor indexed="64"/>
      </patternFill>
    </fill>
    <fill>
      <patternFill patternType="solid">
        <fgColor rgb="FFFF80E0"/>
        <bgColor indexed="64"/>
      </patternFill>
    </fill>
    <fill>
      <patternFill patternType="solid">
        <fgColor rgb="FFFF80FF"/>
        <bgColor indexed="64"/>
      </patternFill>
    </fill>
    <fill>
      <patternFill patternType="solid">
        <fgColor rgb="FF4169E1"/>
        <bgColor indexed="64"/>
      </patternFill>
    </fill>
    <fill>
      <patternFill patternType="solid">
        <fgColor rgb="FF25241D"/>
        <bgColor indexed="64"/>
      </patternFill>
    </fill>
    <fill>
      <patternFill patternType="solid">
        <fgColor rgb="FFA67B5B"/>
        <bgColor indexed="64"/>
      </patternFill>
    </fill>
    <fill>
      <patternFill patternType="solid">
        <fgColor rgb="FFFFA000"/>
        <bgColor indexed="64"/>
      </patternFill>
    </fill>
    <fill>
      <patternFill patternType="solid">
        <fgColor rgb="FFFFA020"/>
        <bgColor indexed="64"/>
      </patternFill>
    </fill>
    <fill>
      <patternFill patternType="solid">
        <fgColor rgb="FFFFA040"/>
        <bgColor indexed="64"/>
      </patternFill>
    </fill>
    <fill>
      <patternFill patternType="solid">
        <fgColor rgb="FFFFA060"/>
        <bgColor indexed="64"/>
      </patternFill>
    </fill>
    <fill>
      <patternFill patternType="solid">
        <fgColor rgb="FFFFA080"/>
        <bgColor indexed="64"/>
      </patternFill>
    </fill>
    <fill>
      <patternFill patternType="solid">
        <fgColor rgb="FFFFA0A0"/>
        <bgColor indexed="64"/>
      </patternFill>
    </fill>
    <fill>
      <patternFill patternType="solid">
        <fgColor rgb="FFFFA0C0"/>
        <bgColor indexed="64"/>
      </patternFill>
    </fill>
    <fill>
      <patternFill patternType="solid">
        <fgColor rgb="FFFFA0E0"/>
        <bgColor indexed="64"/>
      </patternFill>
    </fill>
    <fill>
      <patternFill patternType="solid">
        <fgColor rgb="FFFFA0FF"/>
        <bgColor indexed="64"/>
      </patternFill>
    </fill>
    <fill>
      <patternFill patternType="solid">
        <fgColor rgb="FF8791BF"/>
        <bgColor indexed="64"/>
      </patternFill>
    </fill>
    <fill>
      <patternFill patternType="solid">
        <fgColor rgb="FF8B8682"/>
        <bgColor indexed="64"/>
      </patternFill>
    </fill>
    <fill>
      <patternFill patternType="solid">
        <fgColor rgb="FFFFC020"/>
        <bgColor indexed="64"/>
      </patternFill>
    </fill>
    <fill>
      <patternFill patternType="solid">
        <fgColor rgb="FFFFC040"/>
        <bgColor indexed="64"/>
      </patternFill>
    </fill>
    <fill>
      <patternFill patternType="solid">
        <fgColor rgb="FFFFC060"/>
        <bgColor indexed="64"/>
      </patternFill>
    </fill>
    <fill>
      <patternFill patternType="solid">
        <fgColor rgb="FFFFC080"/>
        <bgColor indexed="64"/>
      </patternFill>
    </fill>
    <fill>
      <patternFill patternType="solid">
        <fgColor rgb="FFFFC0A0"/>
        <bgColor indexed="64"/>
      </patternFill>
    </fill>
    <fill>
      <patternFill patternType="solid">
        <fgColor rgb="FFFFC0C0"/>
        <bgColor indexed="64"/>
      </patternFill>
    </fill>
    <fill>
      <patternFill patternType="solid">
        <fgColor rgb="FFFFC0E0"/>
        <bgColor indexed="64"/>
      </patternFill>
    </fill>
    <fill>
      <patternFill patternType="solid">
        <fgColor rgb="FFFFC0FF"/>
        <bgColor indexed="64"/>
      </patternFill>
    </fill>
    <fill>
      <patternFill patternType="solid">
        <fgColor rgb="FF8C92AC"/>
        <bgColor indexed="64"/>
      </patternFill>
    </fill>
    <fill>
      <patternFill patternType="solid">
        <fgColor rgb="FFEE7AE9"/>
        <bgColor indexed="64"/>
      </patternFill>
    </fill>
    <fill>
      <patternFill patternType="solid">
        <fgColor rgb="FFB67823"/>
        <bgColor indexed="64"/>
      </patternFill>
    </fill>
    <fill>
      <patternFill patternType="solid">
        <fgColor rgb="FFFFE000"/>
        <bgColor indexed="64"/>
      </patternFill>
    </fill>
    <fill>
      <patternFill patternType="solid">
        <fgColor rgb="FFFFE020"/>
        <bgColor indexed="64"/>
      </patternFill>
    </fill>
    <fill>
      <patternFill patternType="solid">
        <fgColor rgb="FFFFE040"/>
        <bgColor indexed="64"/>
      </patternFill>
    </fill>
    <fill>
      <patternFill patternType="solid">
        <fgColor rgb="FFFFE060"/>
        <bgColor indexed="64"/>
      </patternFill>
    </fill>
    <fill>
      <patternFill patternType="solid">
        <fgColor rgb="FFFFE080"/>
        <bgColor indexed="64"/>
      </patternFill>
    </fill>
    <fill>
      <patternFill patternType="solid">
        <fgColor rgb="FFFFE0A0"/>
        <bgColor indexed="64"/>
      </patternFill>
    </fill>
    <fill>
      <patternFill patternType="solid">
        <fgColor rgb="FFFFE0C0"/>
        <bgColor indexed="64"/>
      </patternFill>
    </fill>
    <fill>
      <patternFill patternType="solid">
        <fgColor rgb="FFFFE0E0"/>
        <bgColor indexed="64"/>
      </patternFill>
    </fill>
    <fill>
      <patternFill patternType="solid">
        <fgColor rgb="FFFFE0FF"/>
        <bgColor indexed="64"/>
      </patternFill>
    </fill>
    <fill>
      <patternFill patternType="solid">
        <fgColor rgb="FF3A5FCD"/>
        <bgColor indexed="64"/>
      </patternFill>
    </fill>
    <fill>
      <patternFill patternType="solid">
        <fgColor rgb="FFEE82EE"/>
        <bgColor indexed="64"/>
      </patternFill>
    </fill>
    <fill>
      <patternFill patternType="solid">
        <fgColor rgb="FF958070"/>
        <bgColor indexed="64"/>
      </patternFill>
    </fill>
    <fill>
      <patternFill patternType="solid">
        <fgColor rgb="FFFFFF20"/>
        <bgColor indexed="64"/>
      </patternFill>
    </fill>
    <fill>
      <patternFill patternType="solid">
        <fgColor rgb="FFFFFF40"/>
        <bgColor indexed="64"/>
      </patternFill>
    </fill>
    <fill>
      <patternFill patternType="solid">
        <fgColor rgb="FFFFFF60"/>
        <bgColor indexed="64"/>
      </patternFill>
    </fill>
    <fill>
      <patternFill patternType="solid">
        <fgColor rgb="FFFFFF80"/>
        <bgColor indexed="64"/>
      </patternFill>
    </fill>
    <fill>
      <patternFill patternType="solid">
        <fgColor rgb="FFFFFFA0"/>
        <bgColor indexed="64"/>
      </patternFill>
    </fill>
    <fill>
      <patternFill patternType="solid">
        <fgColor rgb="FFFFFFC0"/>
        <bgColor indexed="64"/>
      </patternFill>
    </fill>
    <fill>
      <patternFill patternType="solid">
        <fgColor rgb="FF6C79B8"/>
        <bgColor indexed="64"/>
      </patternFill>
    </fill>
    <fill>
      <patternFill patternType="solid">
        <fgColor rgb="FFCDB5CD"/>
        <bgColor indexed="64"/>
      </patternFill>
    </fill>
    <fill>
      <patternFill patternType="solid">
        <fgColor rgb="FF8E8279"/>
        <bgColor indexed="64"/>
      </patternFill>
    </fill>
    <fill>
      <patternFill patternType="solid">
        <fgColor rgb="FF4156C5"/>
        <bgColor indexed="64"/>
      </patternFill>
    </fill>
    <fill>
      <patternFill patternType="solid">
        <fgColor rgb="FFDDA0DD"/>
        <bgColor indexed="64"/>
      </patternFill>
    </fill>
    <fill>
      <patternFill patternType="solid">
        <fgColor rgb="FF8B7765"/>
        <bgColor indexed="64"/>
      </patternFill>
    </fill>
    <fill>
      <patternFill patternType="solid">
        <fgColor rgb="FF686F8C"/>
        <bgColor indexed="64"/>
      </patternFill>
    </fill>
    <fill>
      <patternFill patternType="solid">
        <fgColor rgb="FFD8BFD8"/>
        <bgColor indexed="64"/>
      </patternFill>
    </fill>
    <fill>
      <patternFill patternType="solid">
        <fgColor rgb="FF996515"/>
        <bgColor indexed="64"/>
      </patternFill>
    </fill>
    <fill>
      <patternFill patternType="solid">
        <fgColor rgb="FF003399"/>
        <bgColor indexed="64"/>
      </patternFill>
    </fill>
    <fill>
      <patternFill patternType="solid">
        <fgColor rgb="FFFF83FA"/>
        <bgColor indexed="64"/>
      </patternFill>
    </fill>
    <fill>
      <patternFill patternType="solid">
        <fgColor rgb="FF8F5922"/>
        <bgColor indexed="64"/>
      </patternFill>
    </fill>
    <fill>
      <patternFill patternType="solid">
        <fgColor rgb="FF27408B"/>
        <bgColor indexed="64"/>
      </patternFill>
    </fill>
    <fill>
      <patternFill patternType="solid">
        <fgColor rgb="FFEAADEA"/>
        <bgColor indexed="64"/>
      </patternFill>
    </fill>
    <fill>
      <patternFill patternType="solid">
        <fgColor rgb="FF8B5A2B"/>
        <bgColor indexed="64"/>
      </patternFill>
    </fill>
    <fill>
      <patternFill patternType="solid">
        <fgColor rgb="FF4C516D"/>
        <bgColor indexed="64"/>
      </patternFill>
    </fill>
    <fill>
      <patternFill patternType="solid">
        <fgColor rgb="FFEEAEEE"/>
        <bgColor indexed="64"/>
      </patternFill>
    </fill>
    <fill>
      <patternFill patternType="solid">
        <fgColor rgb="FF8B5A00"/>
        <bgColor indexed="64"/>
      </patternFill>
    </fill>
    <fill>
      <patternFill patternType="solid">
        <fgColor rgb="FF002266"/>
        <bgColor indexed="64"/>
      </patternFill>
    </fill>
    <fill>
      <patternFill patternType="solid">
        <fgColor rgb="FFFFBBFF"/>
        <bgColor indexed="64"/>
      </patternFill>
    </fill>
    <fill>
      <patternFill patternType="solid">
        <fgColor rgb="FF87591A"/>
        <bgColor indexed="64"/>
      </patternFill>
    </fill>
    <fill>
      <patternFill patternType="solid">
        <fgColor rgb="FF6600FF"/>
        <bgColor indexed="64"/>
      </patternFill>
    </fill>
    <fill>
      <patternFill patternType="solid">
        <fgColor rgb="FFEED2EE"/>
        <bgColor indexed="64"/>
      </patternFill>
    </fill>
    <fill>
      <patternFill patternType="solid">
        <fgColor rgb="FF7E5835"/>
        <bgColor indexed="64"/>
      </patternFill>
    </fill>
    <fill>
      <patternFill patternType="solid">
        <fgColor rgb="FF7B68EE"/>
        <bgColor indexed="64"/>
      </patternFill>
    </fill>
    <fill>
      <patternFill patternType="solid">
        <fgColor rgb="FFFFE1FF"/>
        <bgColor indexed="64"/>
      </patternFill>
    </fill>
    <fill>
      <patternFill patternType="solid">
        <fgColor rgb="FF85530F"/>
        <bgColor indexed="64"/>
      </patternFill>
    </fill>
    <fill>
      <patternFill patternType="solid">
        <fgColor rgb="FF9683EC"/>
        <bgColor indexed="64"/>
      </patternFill>
    </fill>
    <fill>
      <patternFill patternType="solid">
        <fgColor rgb="FFCD96CD"/>
        <bgColor indexed="64"/>
      </patternFill>
    </fill>
    <fill>
      <patternFill patternType="solid">
        <fgColor rgb="FF614B3A"/>
        <bgColor indexed="64"/>
      </patternFill>
    </fill>
    <fill>
      <patternFill patternType="solid">
        <fgColor rgb="FF836FFF"/>
        <bgColor indexed="64"/>
      </patternFill>
    </fill>
    <fill>
      <patternFill patternType="solid">
        <fgColor rgb="FFDB70DB"/>
        <bgColor indexed="64"/>
      </patternFill>
    </fill>
    <fill>
      <patternFill patternType="solid">
        <fgColor rgb="FF6A4B21"/>
        <bgColor indexed="64"/>
      </patternFill>
    </fill>
    <fill>
      <patternFill patternType="solid">
        <fgColor rgb="FF8470FF"/>
        <bgColor indexed="64"/>
      </patternFill>
    </fill>
    <fill>
      <patternFill patternType="solid">
        <fgColor rgb="FFDA70D6"/>
        <bgColor indexed="64"/>
      </patternFill>
    </fill>
    <fill>
      <patternFill patternType="solid">
        <fgColor rgb="FF654522"/>
        <bgColor indexed="64"/>
      </patternFill>
    </fill>
    <fill>
      <patternFill patternType="solid">
        <fgColor rgb="FF7A67EE"/>
        <bgColor indexed="64"/>
      </patternFill>
    </fill>
    <fill>
      <patternFill patternType="solid">
        <fgColor rgb="FFEE00EE"/>
        <bgColor indexed="64"/>
      </patternFill>
    </fill>
    <fill>
      <patternFill patternType="solid">
        <fgColor rgb="FF5B3C11"/>
        <bgColor indexed="64"/>
      </patternFill>
    </fill>
    <fill>
      <patternFill patternType="solid">
        <fgColor rgb="FF791CF8"/>
        <bgColor indexed="64"/>
      </patternFill>
    </fill>
    <fill>
      <patternFill patternType="solid">
        <fgColor rgb="FFD473D4"/>
        <bgColor indexed="64"/>
      </patternFill>
    </fill>
    <fill>
      <patternFill patternType="solid">
        <fgColor rgb="FF483C32"/>
        <bgColor indexed="64"/>
      </patternFill>
    </fill>
    <fill>
      <patternFill patternType="solid">
        <fgColor rgb="FF6A5ACD"/>
        <bgColor indexed="64"/>
      </patternFill>
    </fill>
    <fill>
      <patternFill patternType="solid">
        <fgColor rgb="FFCD69C9"/>
        <bgColor indexed="64"/>
      </patternFill>
    </fill>
    <fill>
      <patternFill patternType="solid">
        <fgColor rgb="FF4B3621"/>
        <bgColor indexed="64"/>
      </patternFill>
    </fill>
    <fill>
      <patternFill patternType="solid">
        <fgColor rgb="FF6959CD"/>
        <bgColor indexed="64"/>
      </patternFill>
    </fill>
    <fill>
      <patternFill patternType="solid">
        <fgColor rgb="FFAA98A9"/>
        <bgColor indexed="64"/>
      </patternFill>
    </fill>
    <fill>
      <patternFill patternType="solid">
        <fgColor rgb="FF462E01"/>
        <bgColor indexed="64"/>
      </patternFill>
    </fill>
    <fill>
      <patternFill patternType="solid">
        <fgColor rgb="FF8C82B6"/>
        <bgColor indexed="64"/>
      </patternFill>
    </fill>
    <fill>
      <patternFill patternType="solid">
        <fgColor rgb="FFCD00CD"/>
        <bgColor indexed="64"/>
      </patternFill>
    </fill>
    <fill>
      <patternFill patternType="solid">
        <fgColor rgb="FF2D241E"/>
        <bgColor indexed="64"/>
      </patternFill>
    </fill>
    <fill>
      <patternFill patternType="solid">
        <fgColor rgb="FF9690AB"/>
        <bgColor indexed="64"/>
      </patternFill>
    </fill>
    <fill>
      <patternFill patternType="solid">
        <fgColor rgb="FF9F5F9F"/>
        <bgColor indexed="64"/>
      </patternFill>
    </fill>
    <fill>
      <patternFill patternType="solid">
        <fgColor rgb="FF2F1E0E"/>
        <bgColor indexed="64"/>
      </patternFill>
    </fill>
    <fill>
      <patternFill patternType="solid">
        <fgColor rgb="FF7E73B8"/>
        <bgColor indexed="64"/>
      </patternFill>
    </fill>
    <fill>
      <patternFill patternType="solid">
        <fgColor rgb="FF8B7B8B"/>
        <bgColor indexed="64"/>
      </patternFill>
    </fill>
    <fill>
      <patternFill patternType="solid">
        <fgColor rgb="FF130E0A"/>
        <bgColor indexed="64"/>
      </patternFill>
    </fill>
    <fill>
      <patternFill patternType="solid">
        <fgColor rgb="FF604E97"/>
        <bgColor indexed="64"/>
      </patternFill>
    </fill>
    <fill>
      <patternFill patternType="solid">
        <fgColor rgb="FF8B668B"/>
        <bgColor indexed="64"/>
      </patternFill>
    </fill>
    <fill>
      <patternFill patternType="solid">
        <fgColor rgb="FF483D8B"/>
        <bgColor indexed="64"/>
      </patternFill>
    </fill>
    <fill>
      <patternFill patternType="solid">
        <fgColor rgb="FF796878"/>
        <bgColor indexed="64"/>
      </patternFill>
    </fill>
    <fill>
      <patternFill patternType="solid">
        <fgColor rgb="FFFF2400"/>
        <bgColor indexed="64"/>
      </patternFill>
    </fill>
    <fill>
      <patternFill patternType="solid">
        <fgColor rgb="FF473C8B"/>
        <bgColor indexed="64"/>
      </patternFill>
    </fill>
    <fill>
      <patternFill patternType="solid">
        <fgColor rgb="FF8B4789"/>
        <bgColor indexed="64"/>
      </patternFill>
    </fill>
    <fill>
      <patternFill patternType="solid">
        <fgColor rgb="FFFF4500"/>
        <bgColor indexed="64"/>
      </patternFill>
    </fill>
    <fill>
      <patternFill patternType="solid">
        <fgColor rgb="FF2E006C"/>
        <bgColor indexed="64"/>
      </patternFill>
    </fill>
    <fill>
      <patternFill patternType="solid">
        <fgColor rgb="FF8B008B"/>
        <bgColor indexed="64"/>
      </patternFill>
    </fill>
    <fill>
      <patternFill patternType="solid">
        <fgColor rgb="FFFF4901"/>
        <bgColor indexed="64"/>
      </patternFill>
    </fill>
    <fill>
      <patternFill patternType="solid">
        <fgColor rgb="FFBCEE68"/>
        <bgColor indexed="64"/>
      </patternFill>
    </fill>
    <fill>
      <patternFill patternType="solid">
        <fgColor rgb="FFFF0921"/>
        <bgColor indexed="64"/>
      </patternFill>
    </fill>
    <fill>
      <patternFill patternType="solid">
        <fgColor rgb="FFC0FF3E"/>
        <bgColor indexed="64"/>
      </patternFill>
    </fill>
    <fill>
      <patternFill patternType="solid">
        <fgColor rgb="FF4F2F4F"/>
        <bgColor indexed="64"/>
      </patternFill>
    </fill>
    <fill>
      <patternFill patternType="solid">
        <fgColor rgb="FFFF3030"/>
        <bgColor indexed="64"/>
      </patternFill>
    </fill>
    <fill>
      <patternFill patternType="solid">
        <fgColor rgb="FFBEF574"/>
        <bgColor indexed="64"/>
      </patternFill>
    </fill>
    <fill>
      <patternFill patternType="solid">
        <fgColor rgb="FF291E29"/>
        <bgColor indexed="64"/>
      </patternFill>
    </fill>
    <fill>
      <patternFill patternType="solid">
        <fgColor rgb="FFCAFF70"/>
        <bgColor indexed="64"/>
      </patternFill>
    </fill>
    <fill>
      <patternFill patternType="solid">
        <fgColor rgb="FF242124"/>
        <bgColor indexed="64"/>
      </patternFill>
    </fill>
    <fill>
      <patternFill patternType="solid">
        <fgColor rgb="FFFF6347"/>
        <bgColor indexed="64"/>
      </patternFill>
    </fill>
    <fill>
      <patternFill patternType="solid">
        <fgColor rgb="FFFBFCFA"/>
        <bgColor indexed="64"/>
      </patternFill>
    </fill>
    <fill>
      <patternFill patternType="solid">
        <fgColor rgb="FFE35BD8"/>
        <bgColor indexed="64"/>
      </patternFill>
    </fill>
    <fill>
      <patternFill patternType="solid">
        <fgColor rgb="FFFF5E4D"/>
        <bgColor indexed="64"/>
      </patternFill>
    </fill>
    <fill>
      <patternFill patternType="solid">
        <fgColor rgb="FFB3EE3A"/>
        <bgColor indexed="64"/>
      </patternFill>
    </fill>
    <fill>
      <patternFill patternType="solid">
        <fgColor rgb="FF54194E"/>
        <bgColor indexed="64"/>
      </patternFill>
    </fill>
    <fill>
      <patternFill patternType="solid">
        <fgColor rgb="FFFC5D5D"/>
        <bgColor indexed="64"/>
      </patternFill>
    </fill>
    <fill>
      <patternFill patternType="solid">
        <fgColor rgb="FFA5D152"/>
        <bgColor indexed="64"/>
      </patternFill>
    </fill>
    <fill>
      <patternFill patternType="solid">
        <fgColor rgb="FF341731"/>
        <bgColor indexed="64"/>
      </patternFill>
    </fill>
    <fill>
      <patternFill patternType="solid">
        <fgColor rgb="FFD9A6A9"/>
        <bgColor indexed="64"/>
      </patternFill>
    </fill>
    <fill>
      <patternFill patternType="solid">
        <fgColor rgb="FFA2CD5A"/>
        <bgColor indexed="64"/>
      </patternFill>
    </fill>
    <fill>
      <patternFill patternType="solid">
        <fgColor rgb="FFD5BADB"/>
        <bgColor indexed="64"/>
      </patternFill>
    </fill>
    <fill>
      <patternFill patternType="solid">
        <fgColor rgb="FFF08080"/>
        <bgColor indexed="64"/>
      </patternFill>
    </fill>
    <fill>
      <patternFill patternType="solid">
        <fgColor rgb="FF9ACD32"/>
        <bgColor indexed="64"/>
      </patternFill>
    </fill>
    <fill>
      <patternFill patternType="solid">
        <fgColor rgb="FF6C0277"/>
        <bgColor indexed="64"/>
      </patternFill>
    </fill>
    <fill>
      <patternFill patternType="solid">
        <fgColor rgb="FFDEA5A4"/>
        <bgColor indexed="64"/>
      </patternFill>
    </fill>
    <fill>
      <patternFill patternType="solid">
        <fgColor rgb="FF99CC32"/>
        <bgColor indexed="64"/>
      </patternFill>
    </fill>
    <fill>
      <patternFill patternType="solid">
        <fgColor rgb="FF301934"/>
        <bgColor indexed="64"/>
      </patternFill>
    </fill>
    <fill>
      <patternFill patternType="solid">
        <fgColor rgb="FFEA9399"/>
        <bgColor indexed="64"/>
      </patternFill>
    </fill>
    <fill>
      <patternFill patternType="solid">
        <fgColor rgb="FF6E8B3D"/>
        <bgColor indexed="64"/>
      </patternFill>
    </fill>
    <fill>
      <patternFill patternType="solid">
        <fgColor rgb="FF007FFF"/>
        <bgColor indexed="64"/>
      </patternFill>
    </fill>
    <fill>
      <patternFill patternType="solid">
        <fgColor rgb="FFFA8072"/>
        <bgColor indexed="64"/>
      </patternFill>
    </fill>
    <fill>
      <patternFill patternType="solid">
        <fgColor rgb="FF6B8E23"/>
        <bgColor indexed="64"/>
      </patternFill>
    </fill>
    <fill>
      <patternFill patternType="solid">
        <fgColor rgb="FF1E90FF"/>
        <bgColor indexed="64"/>
      </patternFill>
    </fill>
    <fill>
      <patternFill patternType="solid">
        <fgColor rgb="FFF88379"/>
        <bgColor indexed="64"/>
      </patternFill>
    </fill>
    <fill>
      <patternFill patternType="solid">
        <fgColor rgb="FF698B22"/>
        <bgColor indexed="64"/>
      </patternFill>
    </fill>
    <fill>
      <patternFill patternType="solid">
        <fgColor rgb="FFC0C8E1"/>
        <bgColor indexed="64"/>
      </patternFill>
    </fill>
    <fill>
      <patternFill patternType="solid">
        <fgColor rgb="FFFF6A6A"/>
        <bgColor indexed="64"/>
      </patternFill>
    </fill>
    <fill>
      <patternFill patternType="solid">
        <fgColor rgb="FF556B2F"/>
        <bgColor indexed="64"/>
      </patternFill>
    </fill>
    <fill>
      <patternFill patternType="solid">
        <fgColor rgb="FF6495ED"/>
        <bgColor indexed="64"/>
      </patternFill>
    </fill>
    <fill>
      <patternFill patternType="solid">
        <fgColor rgb="FFFF6F7D"/>
        <bgColor indexed="64"/>
      </patternFill>
    </fill>
    <fill>
      <patternFill patternType="solid">
        <fgColor rgb="FF31362B"/>
        <bgColor indexed="64"/>
      </patternFill>
    </fill>
    <fill>
      <patternFill patternType="solid">
        <fgColor rgb="FF7093DB"/>
        <bgColor indexed="64"/>
      </patternFill>
    </fill>
    <fill>
      <patternFill patternType="solid">
        <fgColor rgb="FFCDC9C9"/>
        <bgColor indexed="64"/>
      </patternFill>
    </fill>
    <fill>
      <patternFill patternType="solid">
        <fgColor rgb="FFC2F732"/>
        <bgColor indexed="64"/>
      </patternFill>
    </fill>
    <fill>
      <patternFill patternType="solid">
        <fgColor rgb="FF1C86EE"/>
        <bgColor indexed="64"/>
      </patternFill>
    </fill>
    <fill>
      <patternFill patternType="solid">
        <fgColor rgb="FFFE96A0"/>
        <bgColor indexed="64"/>
      </patternFill>
    </fill>
    <fill>
      <patternFill patternType="solid">
        <fgColor rgb="FF8DB600"/>
        <bgColor indexed="64"/>
      </patternFill>
    </fill>
    <fill>
      <patternFill patternType="solid">
        <fgColor rgb="FF8EA2C6"/>
        <bgColor indexed="64"/>
      </patternFill>
    </fill>
    <fill>
      <patternFill patternType="solid">
        <fgColor rgb="FFEEB4B4"/>
        <bgColor indexed="64"/>
      </patternFill>
    </fill>
    <fill>
      <patternFill patternType="solid">
        <fgColor rgb="FF7E9F2E"/>
        <bgColor indexed="64"/>
      </patternFill>
    </fill>
    <fill>
      <patternFill patternType="solid">
        <fgColor rgb="FF318CE7"/>
        <bgColor indexed="64"/>
      </patternFill>
    </fill>
    <fill>
      <patternFill patternType="solid">
        <fgColor rgb="FFF4C2C2"/>
        <bgColor indexed="64"/>
      </patternFill>
    </fill>
    <fill>
      <patternFill patternType="solid">
        <fgColor rgb="FF708D23"/>
        <bgColor indexed="64"/>
      </patternFill>
    </fill>
    <fill>
      <patternFill patternType="solid">
        <fgColor rgb="FF1874CD"/>
        <bgColor indexed="64"/>
      </patternFill>
    </fill>
    <fill>
      <patternFill patternType="solid">
        <fgColor rgb="FFFFB5BA"/>
        <bgColor indexed="64"/>
      </patternFill>
    </fill>
    <fill>
      <patternFill patternType="solid">
        <fgColor rgb="FF596643"/>
        <bgColor indexed="64"/>
      </patternFill>
    </fill>
    <fill>
      <patternFill patternType="solid">
        <fgColor rgb="FF1560BD"/>
        <bgColor indexed="64"/>
      </patternFill>
    </fill>
    <fill>
      <patternFill patternType="solid">
        <fgColor rgb="FFEAD8D7"/>
        <bgColor indexed="64"/>
      </patternFill>
    </fill>
    <fill>
      <patternFill patternType="solid">
        <fgColor rgb="FF515744"/>
        <bgColor indexed="64"/>
      </patternFill>
    </fill>
    <fill>
      <patternFill patternType="solid">
        <fgColor rgb="FF5472AE"/>
        <bgColor indexed="64"/>
      </patternFill>
    </fill>
    <fill>
      <patternFill patternType="solid">
        <fgColor rgb="FFFFC1C1"/>
        <bgColor indexed="64"/>
      </patternFill>
    </fill>
    <fill>
      <patternFill patternType="solid">
        <fgColor rgb="FF4A5D23"/>
        <bgColor indexed="64"/>
      </patternFill>
    </fill>
    <fill>
      <patternFill patternType="solid">
        <fgColor rgb="FF26619C"/>
        <bgColor indexed="64"/>
      </patternFill>
    </fill>
    <fill>
      <patternFill patternType="solid">
        <fgColor rgb="FFF9CCCA"/>
        <bgColor indexed="64"/>
      </patternFill>
    </fill>
    <fill>
      <patternFill patternType="solid">
        <fgColor rgb="FF404F00"/>
        <bgColor indexed="64"/>
      </patternFill>
    </fill>
    <fill>
      <patternFill patternType="solid">
        <fgColor rgb="FF425B8A"/>
        <bgColor indexed="64"/>
      </patternFill>
    </fill>
    <fill>
      <patternFill patternType="solid">
        <fgColor rgb="FFEEE9E9"/>
        <bgColor indexed="64"/>
      </patternFill>
    </fill>
    <fill>
      <patternFill patternType="solid">
        <fgColor rgb="FF232F00"/>
        <bgColor indexed="64"/>
      </patternFill>
    </fill>
    <fill>
      <patternFill patternType="solid">
        <fgColor rgb="FF104E8B"/>
        <bgColor indexed="64"/>
      </patternFill>
    </fill>
    <fill>
      <patternFill patternType="solid">
        <fgColor rgb="FFFFFAFA"/>
        <bgColor indexed="64"/>
      </patternFill>
    </fill>
    <fill>
      <patternFill patternType="solid">
        <fgColor rgb="FF9EFD38"/>
        <bgColor indexed="64"/>
      </patternFill>
    </fill>
    <fill>
      <patternFill patternType="solid">
        <fgColor rgb="FF5A5E6B"/>
        <bgColor indexed="64"/>
      </patternFill>
    </fill>
    <fill>
      <patternFill patternType="solid">
        <fgColor rgb="FFFE1B00"/>
        <bgColor indexed="64"/>
      </patternFill>
    </fill>
    <fill>
      <patternFill patternType="solid">
        <fgColor rgb="FFADFF2F"/>
        <bgColor indexed="64"/>
      </patternFill>
    </fill>
    <fill>
      <patternFill patternType="solid">
        <fgColor rgb="FF22427C"/>
        <bgColor indexed="64"/>
      </patternFill>
    </fill>
    <fill>
      <patternFill patternType="solid">
        <fgColor rgb="FFEE6363"/>
        <bgColor indexed="64"/>
      </patternFill>
    </fill>
    <fill>
      <patternFill patternType="solid">
        <fgColor rgb="FF9FE855"/>
        <bgColor indexed="64"/>
      </patternFill>
    </fill>
    <fill>
      <patternFill patternType="solid">
        <fgColor rgb="FF003366"/>
        <bgColor indexed="64"/>
      </patternFill>
    </fill>
    <fill>
      <patternFill patternType="solid">
        <fgColor rgb="FFC4AEAD"/>
        <bgColor indexed="64"/>
      </patternFill>
    </fill>
    <fill>
      <patternFill patternType="solid">
        <fgColor rgb="FF7BA05B"/>
        <bgColor indexed="64"/>
      </patternFill>
    </fill>
    <fill>
      <patternFill patternType="solid">
        <fgColor rgb="FF03224C"/>
        <bgColor indexed="64"/>
      </patternFill>
    </fill>
    <fill>
      <patternFill patternType="solid">
        <fgColor rgb="FFCD9B9B"/>
        <bgColor indexed="64"/>
      </patternFill>
    </fill>
    <fill>
      <patternFill patternType="solid">
        <fgColor rgb="FF568203"/>
        <bgColor indexed="64"/>
      </patternFill>
    </fill>
    <fill>
      <patternFill patternType="solid">
        <fgColor rgb="FF7F00FF"/>
        <bgColor indexed="64"/>
      </patternFill>
    </fill>
    <fill>
      <patternFill patternType="solid">
        <fgColor rgb="FFE4717A"/>
        <bgColor indexed="64"/>
      </patternFill>
    </fill>
    <fill>
      <patternFill patternType="solid">
        <fgColor rgb="FF9B30FF"/>
        <bgColor indexed="64"/>
      </patternFill>
    </fill>
    <fill>
      <patternFill patternType="solid">
        <fgColor rgb="FFF7230C"/>
        <bgColor indexed="64"/>
      </patternFill>
    </fill>
    <fill>
      <patternFill patternType="solid">
        <fgColor rgb="FFB4CDCD"/>
        <bgColor indexed="64"/>
      </patternFill>
    </fill>
    <fill>
      <patternFill patternType="solid">
        <fgColor rgb="FF9F79EE"/>
        <bgColor indexed="64"/>
      </patternFill>
    </fill>
    <fill>
      <patternFill patternType="solid">
        <fgColor rgb="FFBBACAC"/>
        <bgColor indexed="64"/>
      </patternFill>
    </fill>
    <fill>
      <patternFill patternType="solid">
        <fgColor rgb="FF8DEEEE"/>
        <bgColor indexed="64"/>
      </patternFill>
    </fill>
    <fill>
      <patternFill patternType="solid">
        <fgColor rgb="FFAB82FF"/>
        <bgColor indexed="64"/>
      </patternFill>
    </fill>
    <fill>
      <patternFill patternType="solid">
        <fgColor rgb="FFE66761"/>
        <bgColor indexed="64"/>
      </patternFill>
    </fill>
    <fill>
      <patternFill patternType="solid">
        <fgColor rgb="FF79F8F8"/>
        <bgColor indexed="64"/>
      </patternFill>
    </fill>
    <fill>
      <patternFill patternType="solid">
        <fgColor rgb="FFD2CAEC"/>
        <bgColor indexed="64"/>
      </patternFill>
    </fill>
    <fill>
      <patternFill patternType="solid">
        <fgColor rgb="FFEE5C42"/>
        <bgColor indexed="64"/>
      </patternFill>
    </fill>
    <fill>
      <patternFill patternType="solid">
        <fgColor rgb="FFC1CDCD"/>
        <bgColor indexed="64"/>
      </patternFill>
    </fill>
    <fill>
      <patternFill patternType="solid">
        <fgColor rgb="FFDCD0FF"/>
        <bgColor indexed="64"/>
      </patternFill>
    </fill>
    <fill>
      <patternFill patternType="solid">
        <fgColor rgb="FFEE3B3B"/>
        <bgColor indexed="64"/>
      </patternFill>
    </fill>
    <fill>
      <patternFill patternType="solid">
        <fgColor rgb="FFADEAEA"/>
        <bgColor indexed="64"/>
      </patternFill>
    </fill>
    <fill>
      <patternFill patternType="solid">
        <fgColor rgb="FF912CEE"/>
        <bgColor indexed="64"/>
      </patternFill>
    </fill>
    <fill>
      <patternFill patternType="solid">
        <fgColor rgb="FFEE2C2C"/>
        <bgColor indexed="64"/>
      </patternFill>
    </fill>
    <fill>
      <patternFill patternType="solid">
        <fgColor rgb="FFAEEEEE"/>
        <bgColor indexed="64"/>
      </patternFill>
    </fill>
    <fill>
      <patternFill patternType="solid">
        <fgColor rgb="FF9370DB"/>
        <bgColor indexed="64"/>
      </patternFill>
    </fill>
    <fill>
      <patternFill patternType="solid">
        <fgColor rgb="FFEE1010"/>
        <bgColor indexed="64"/>
      </patternFill>
    </fill>
    <fill>
      <patternFill patternType="solid">
        <fgColor rgb="FFAFEEEE"/>
        <bgColor indexed="64"/>
      </patternFill>
    </fill>
    <fill>
      <patternFill patternType="solid">
        <fgColor rgb="FF8A2BE2"/>
        <bgColor indexed="64"/>
      </patternFill>
    </fill>
    <fill>
      <patternFill patternType="solid">
        <fgColor rgb="FFE9383F"/>
        <bgColor indexed="64"/>
      </patternFill>
    </fill>
    <fill>
      <patternFill patternType="solid">
        <fgColor rgb="FF97FFFF"/>
        <bgColor indexed="64"/>
      </patternFill>
    </fill>
    <fill>
      <patternFill patternType="solid">
        <fgColor rgb="FF8968CD"/>
        <bgColor indexed="64"/>
      </patternFill>
    </fill>
    <fill>
      <patternFill patternType="solid">
        <fgColor rgb="FFEE0000"/>
        <bgColor indexed="64"/>
      </patternFill>
    </fill>
    <fill>
      <patternFill patternType="solid">
        <fgColor rgb="FFD1EEEE"/>
        <bgColor indexed="64"/>
      </patternFill>
    </fill>
    <fill>
      <patternFill patternType="solid">
        <fgColor rgb="FF9065CA"/>
        <bgColor indexed="64"/>
      </patternFill>
    </fill>
    <fill>
      <patternFill patternType="solid">
        <fgColor rgb="FFEE4000"/>
        <bgColor indexed="64"/>
      </patternFill>
    </fill>
    <fill>
      <patternFill patternType="solid">
        <fgColor rgb="FFBBFFFF"/>
        <bgColor indexed="64"/>
      </patternFill>
    </fill>
    <fill>
      <patternFill patternType="solid">
        <fgColor rgb="FF7D26CD"/>
        <bgColor indexed="64"/>
      </patternFill>
    </fill>
    <fill>
      <patternFill patternType="solid">
        <fgColor rgb="FFED0000"/>
        <bgColor indexed="64"/>
      </patternFill>
    </fill>
    <fill>
      <patternFill patternType="solid">
        <fgColor rgb="FFE0EEEE"/>
        <bgColor indexed="64"/>
      </patternFill>
    </fill>
    <fill>
      <patternFill patternType="solid">
        <fgColor rgb="FF635688"/>
        <bgColor indexed="64"/>
      </patternFill>
    </fill>
    <fill>
      <patternFill patternType="solid">
        <fgColor rgb="FFE73E01"/>
        <bgColor indexed="64"/>
      </patternFill>
    </fill>
    <fill>
      <patternFill patternType="solid">
        <fgColor rgb="FF5D478B"/>
        <bgColor indexed="64"/>
      </patternFill>
    </fill>
    <fill>
      <patternFill patternType="solid">
        <fgColor rgb="FFBC8F8F"/>
        <bgColor indexed="64"/>
      </patternFill>
    </fill>
    <fill>
      <patternFill patternType="solid">
        <fgColor rgb="FFF0FFFF"/>
        <bgColor indexed="64"/>
      </patternFill>
    </fill>
    <fill>
      <patternFill patternType="solid">
        <fgColor rgb="FF604E81"/>
        <bgColor indexed="64"/>
      </patternFill>
    </fill>
    <fill>
      <patternFill patternType="solid">
        <fgColor rgb="FFE21313"/>
        <bgColor indexed="64"/>
      </patternFill>
    </fill>
    <fill>
      <patternFill patternType="solid">
        <fgColor rgb="FFF2FFFF"/>
        <bgColor indexed="64"/>
      </patternFill>
    </fill>
    <fill>
      <patternFill patternType="solid">
        <fgColor rgb="FF554C69"/>
        <bgColor indexed="64"/>
      </patternFill>
    </fill>
    <fill>
      <patternFill patternType="solid">
        <fgColor rgb="FFC08081"/>
        <bgColor indexed="64"/>
      </patternFill>
    </fill>
    <fill>
      <patternFill patternType="solid">
        <fgColor rgb="FFF4FEFE"/>
        <bgColor indexed="64"/>
      </patternFill>
    </fill>
    <fill>
      <patternFill patternType="solid">
        <fgColor rgb="FFADD8E6"/>
        <bgColor indexed="64"/>
      </patternFill>
    </fill>
    <fill>
      <patternFill patternType="solid">
        <fgColor rgb="FFDE2916"/>
        <bgColor indexed="64"/>
      </patternFill>
    </fill>
    <fill>
      <patternFill patternType="solid">
        <fgColor rgb="FFF6FEFE"/>
        <bgColor indexed="64"/>
      </patternFill>
    </fill>
    <fill>
      <patternFill patternType="solid">
        <fgColor rgb="FFB2DFEE"/>
        <bgColor indexed="64"/>
      </patternFill>
    </fill>
    <fill>
      <patternFill patternType="solid">
        <fgColor rgb="FFCD5C5C"/>
        <bgColor indexed="64"/>
      </patternFill>
    </fill>
    <fill>
      <patternFill patternType="solid">
        <fgColor rgb="FF2BFAFA"/>
        <bgColor indexed="64"/>
      </patternFill>
    </fill>
    <fill>
      <patternFill patternType="solid">
        <fgColor rgb="FFA9EAFE"/>
        <bgColor indexed="64"/>
      </patternFill>
    </fill>
    <fill>
      <patternFill patternType="solid">
        <fgColor rgb="FFDB1702"/>
        <bgColor indexed="64"/>
      </patternFill>
    </fill>
    <fill>
      <patternFill patternType="solid">
        <fgColor rgb="FF96CDCD"/>
        <bgColor indexed="64"/>
      </patternFill>
    </fill>
    <fill>
      <patternFill patternType="solid">
        <fgColor rgb="FFBFEFFF"/>
        <bgColor indexed="64"/>
      </patternFill>
    </fill>
    <fill>
      <patternFill patternType="solid">
        <fgColor rgb="FFCD5555"/>
        <bgColor indexed="64"/>
      </patternFill>
    </fill>
    <fill>
      <patternFill patternType="solid">
        <fgColor rgb="FF70DBDB"/>
        <bgColor indexed="64"/>
      </patternFill>
    </fill>
    <fill>
      <patternFill patternType="solid">
        <fgColor rgb="FF9AC0CD"/>
        <bgColor indexed="64"/>
      </patternFill>
    </fill>
    <fill>
      <patternFill patternType="solid">
        <fgColor rgb="FFD90115"/>
        <bgColor indexed="64"/>
      </patternFill>
    </fill>
    <fill>
      <patternFill patternType="solid">
        <fgColor rgb="FF80D0D0"/>
        <bgColor indexed="64"/>
      </patternFill>
    </fill>
    <fill>
      <patternFill patternType="solid">
        <fgColor rgb="FF66AABC"/>
        <bgColor indexed="64"/>
      </patternFill>
    </fill>
    <fill>
      <patternFill patternType="solid">
        <fgColor rgb="FFCD4F39"/>
        <bgColor indexed="64"/>
      </patternFill>
    </fill>
    <fill>
      <patternFill patternType="solid">
        <fgColor rgb="FF00EEEE"/>
        <bgColor indexed="64"/>
      </patternFill>
    </fill>
    <fill>
      <patternFill patternType="solid">
        <fgColor rgb="FF239EBA"/>
        <bgColor indexed="64"/>
      </patternFill>
    </fill>
    <fill>
      <patternFill patternType="solid">
        <fgColor rgb="FFCD3333"/>
        <bgColor indexed="64"/>
      </patternFill>
    </fill>
    <fill>
      <patternFill patternType="solid">
        <fgColor rgb="FF79CDCD"/>
        <bgColor indexed="64"/>
      </patternFill>
    </fill>
    <fill>
      <patternFill patternType="solid">
        <fgColor rgb="FF68838B"/>
        <bgColor indexed="64"/>
      </patternFill>
    </fill>
    <fill>
      <patternFill patternType="solid">
        <fgColor rgb="FFCC3333"/>
        <bgColor indexed="64"/>
      </patternFill>
    </fill>
    <fill>
      <patternFill patternType="solid">
        <fgColor rgb="FF48D1CC"/>
        <bgColor indexed="64"/>
      </patternFill>
    </fill>
    <fill>
      <patternFill patternType="solid">
        <fgColor rgb="FF2E8495"/>
        <bgColor indexed="64"/>
      </patternFill>
    </fill>
    <fill>
      <patternFill patternType="solid">
        <fgColor rgb="FFCD2626"/>
        <bgColor indexed="64"/>
      </patternFill>
    </fill>
    <fill>
      <patternFill patternType="solid">
        <fgColor rgb="FF00CED1"/>
        <bgColor indexed="64"/>
      </patternFill>
    </fill>
    <fill>
      <patternFill patternType="solid">
        <fgColor rgb="FF367588"/>
        <bgColor indexed="64"/>
      </patternFill>
    </fill>
    <fill>
      <patternFill patternType="solid">
        <fgColor rgb="FFCF0A1D"/>
        <bgColor indexed="64"/>
      </patternFill>
    </fill>
    <fill>
      <patternFill patternType="solid">
        <fgColor rgb="FF00CDCD"/>
        <bgColor indexed="64"/>
      </patternFill>
    </fill>
    <fill>
      <patternFill patternType="solid">
        <fgColor rgb="FF004958"/>
        <bgColor indexed="64"/>
      </patternFill>
    </fill>
    <fill>
      <patternFill patternType="solid">
        <fgColor rgb="FFCD0000"/>
        <bgColor indexed="64"/>
      </patternFill>
    </fill>
    <fill>
      <patternFill patternType="solid">
        <fgColor rgb="FF00CCCB"/>
        <bgColor indexed="64"/>
      </patternFill>
    </fill>
    <fill>
      <patternFill patternType="solid">
        <fgColor rgb="FF1D4851"/>
        <bgColor indexed="64"/>
      </patternFill>
    </fill>
    <fill>
      <patternFill patternType="solid">
        <fgColor rgb="FFCD3700"/>
        <bgColor indexed="64"/>
      </patternFill>
    </fill>
    <fill>
      <patternFill patternType="solid">
        <fgColor rgb="FF838B8B"/>
        <bgColor indexed="64"/>
      </patternFill>
    </fill>
    <fill>
      <patternFill patternType="solid">
        <fgColor rgb="FF1FFED8"/>
        <bgColor indexed="64"/>
      </patternFill>
    </fill>
    <fill>
      <patternFill patternType="solid">
        <fgColor rgb="FFC60800"/>
        <bgColor indexed="64"/>
      </patternFill>
    </fill>
    <fill>
      <patternFill patternType="solid">
        <fgColor rgb="FF5F9EA0"/>
        <bgColor indexed="64"/>
      </patternFill>
    </fill>
    <fill>
      <patternFill patternType="solid">
        <fgColor rgb="FF96DED1"/>
        <bgColor indexed="64"/>
      </patternFill>
    </fill>
    <fill>
      <patternFill patternType="solid">
        <fgColor rgb="FFBC3F4A"/>
        <bgColor indexed="64"/>
      </patternFill>
    </fill>
    <fill>
      <patternFill patternType="solid">
        <fgColor rgb="FF5F9F9F"/>
        <bgColor indexed="64"/>
      </patternFill>
    </fill>
    <fill>
      <patternFill patternType="solid">
        <fgColor rgb="FF00A693"/>
        <bgColor indexed="64"/>
      </patternFill>
    </fill>
    <fill>
      <patternFill patternType="solid">
        <fgColor rgb="FFBF3030"/>
        <bgColor indexed="64"/>
      </patternFill>
    </fill>
    <fill>
      <patternFill patternType="solid">
        <fgColor rgb="FF7A8B8B"/>
        <bgColor indexed="64"/>
      </patternFill>
    </fill>
    <fill>
      <patternFill patternType="solid">
        <fgColor rgb="FF4A766E"/>
        <bgColor indexed="64"/>
      </patternFill>
    </fill>
    <fill>
      <patternFill patternType="solid">
        <fgColor rgb="FF668B8B"/>
        <bgColor indexed="64"/>
      </patternFill>
    </fill>
    <fill>
      <patternFill patternType="solid">
        <fgColor rgb="FF4E5755"/>
        <bgColor indexed="64"/>
      </patternFill>
    </fill>
    <fill>
      <patternFill patternType="solid">
        <fgColor rgb="FF8B8989"/>
        <bgColor indexed="64"/>
      </patternFill>
    </fill>
    <fill>
      <patternFill patternType="solid">
        <fgColor rgb="FF528B8B"/>
        <bgColor indexed="64"/>
      </patternFill>
    </fill>
    <fill>
      <patternFill patternType="solid">
        <fgColor rgb="FF3A4B47"/>
        <bgColor indexed="64"/>
      </patternFill>
    </fill>
    <fill>
      <patternFill patternType="solid">
        <fgColor rgb="FFBE0032"/>
        <bgColor indexed="64"/>
      </patternFill>
    </fill>
    <fill>
      <patternFill patternType="solid">
        <fgColor rgb="FF008E8E"/>
        <bgColor indexed="64"/>
      </patternFill>
    </fill>
    <fill>
      <patternFill patternType="solid">
        <fgColor rgb="FFC9DC89"/>
        <bgColor indexed="64"/>
      </patternFill>
    </fill>
    <fill>
      <patternFill patternType="solid">
        <fgColor rgb="FFBC2001"/>
        <bgColor indexed="64"/>
      </patternFill>
    </fill>
    <fill>
      <patternFill patternType="solid">
        <fgColor rgb="FF008B8B"/>
        <bgColor indexed="64"/>
      </patternFill>
    </fill>
    <fill>
      <patternFill patternType="solid">
        <fgColor rgb="FFBDDA57"/>
        <bgColor indexed="64"/>
      </patternFill>
    </fill>
    <fill>
      <patternFill patternType="solid">
        <fgColor rgb="FFBB0B0B"/>
        <bgColor indexed="64"/>
      </patternFill>
    </fill>
    <fill>
      <patternFill patternType="solid">
        <fgColor rgb="FF8F9779"/>
        <bgColor indexed="64"/>
      </patternFill>
    </fill>
    <fill>
      <patternFill patternType="solid">
        <fgColor rgb="FFAB4E52"/>
        <bgColor indexed="64"/>
      </patternFill>
    </fill>
    <fill>
      <patternFill patternType="solid">
        <fgColor rgb="FF2F4F4F"/>
        <bgColor indexed="64"/>
      </patternFill>
    </fill>
    <fill>
      <patternFill patternType="solid">
        <fgColor rgb="FF8A9A5B"/>
        <bgColor indexed="64"/>
      </patternFill>
    </fill>
    <fill>
      <patternFill patternType="solid">
        <fgColor rgb="FFB82010"/>
        <bgColor indexed="64"/>
      </patternFill>
    </fill>
    <fill>
      <patternFill patternType="solid">
        <fgColor rgb="FF004B49"/>
        <bgColor indexed="64"/>
      </patternFill>
    </fill>
    <fill>
      <patternFill patternType="solid">
        <fgColor rgb="FF798933"/>
        <bgColor indexed="64"/>
      </patternFill>
    </fill>
    <fill>
      <patternFill patternType="solid">
        <fgColor rgb="FFB22222"/>
        <bgColor indexed="64"/>
      </patternFill>
    </fill>
    <fill>
      <patternFill patternType="solid">
        <fgColor rgb="FF002A29"/>
        <bgColor indexed="64"/>
      </patternFill>
    </fill>
    <fill>
      <patternFill patternType="solid">
        <fgColor rgb="FF5A6521"/>
        <bgColor indexed="64"/>
      </patternFill>
    </fill>
    <fill>
      <patternFill patternType="solid">
        <fgColor rgb="FFAA381E"/>
        <bgColor indexed="64"/>
      </patternFill>
    </fill>
    <fill>
      <patternFill patternType="solid">
        <fgColor rgb="FF0B1616"/>
        <bgColor indexed="64"/>
      </patternFill>
    </fill>
    <fill>
      <patternFill patternType="solid">
        <fgColor rgb="FFFFD700"/>
        <bgColor indexed="64"/>
      </patternFill>
    </fill>
    <fill>
      <patternFill patternType="solid">
        <fgColor rgb="FFA62A2A"/>
        <bgColor indexed="64"/>
      </patternFill>
    </fill>
    <fill>
      <patternFill patternType="solid">
        <fgColor rgb="FF00F5FF"/>
        <bgColor indexed="64"/>
      </patternFill>
    </fill>
    <fill>
      <patternFill patternType="solid">
        <fgColor rgb="FFFFE436"/>
        <bgColor indexed="64"/>
      </patternFill>
    </fill>
    <fill>
      <patternFill patternType="solid">
        <fgColor rgb="FF8B6969"/>
        <bgColor indexed="64"/>
      </patternFill>
    </fill>
    <fill>
      <patternFill patternType="solid">
        <fgColor rgb="FF9CD1DC"/>
        <bgColor indexed="64"/>
      </patternFill>
    </fill>
    <fill>
      <patternFill patternType="solid">
        <fgColor rgb="FFFEE347"/>
        <bgColor indexed="64"/>
      </patternFill>
    </fill>
    <fill>
      <patternFill patternType="solid">
        <fgColor rgb="FFA52A2A"/>
        <bgColor indexed="64"/>
      </patternFill>
    </fill>
    <fill>
      <patternFill patternType="solid">
        <fgColor rgb="FF8EE5EE"/>
        <bgColor indexed="64"/>
      </patternFill>
    </fill>
    <fill>
      <patternFill patternType="solid">
        <fgColor rgb="FFFADA5E"/>
        <bgColor indexed="64"/>
      </patternFill>
    </fill>
    <fill>
      <patternFill patternType="solid">
        <fgColor rgb="FFA91101"/>
        <bgColor indexed="64"/>
      </patternFill>
    </fill>
    <fill>
      <patternFill patternType="solid">
        <fgColor rgb="FFB0E0E6"/>
        <bgColor indexed="64"/>
      </patternFill>
    </fill>
    <fill>
      <patternFill patternType="solid">
        <fgColor rgb="FFF7E269"/>
        <bgColor indexed="64"/>
      </patternFill>
    </fill>
    <fill>
      <patternFill patternType="solid">
        <fgColor rgb="FF905D5D"/>
        <bgColor indexed="64"/>
      </patternFill>
    </fill>
    <fill>
      <patternFill patternType="solid">
        <fgColor rgb="FF98F5FF"/>
        <bgColor indexed="64"/>
      </patternFill>
    </fill>
    <fill>
      <patternFill patternType="solid">
        <fgColor rgb="FFEEDC82"/>
        <bgColor indexed="64"/>
      </patternFill>
    </fill>
    <fill>
      <patternFill patternType="solid">
        <fgColor rgb="FFA42424"/>
        <bgColor indexed="64"/>
      </patternFill>
    </fill>
    <fill>
      <patternFill patternType="solid">
        <fgColor rgb="FF00E5EE"/>
        <bgColor indexed="64"/>
      </patternFill>
    </fill>
    <fill>
      <patternFill patternType="solid">
        <fgColor rgb="FFEEDD82"/>
        <bgColor indexed="64"/>
      </patternFill>
    </fill>
    <fill>
      <patternFill patternType="solid">
        <fgColor rgb="FFA5260A"/>
        <bgColor indexed="64"/>
      </patternFill>
    </fill>
    <fill>
      <patternFill patternType="solid">
        <fgColor rgb="FF7AC5CD"/>
        <bgColor indexed="64"/>
      </patternFill>
    </fill>
    <fill>
      <patternFill patternType="solid">
        <fgColor rgb="FFE1CE9A"/>
        <bgColor indexed="64"/>
      </patternFill>
    </fill>
    <fill>
      <patternFill patternType="solid">
        <fgColor rgb="FF856363"/>
        <bgColor indexed="64"/>
      </patternFill>
    </fill>
    <fill>
      <patternFill patternType="solid">
        <fgColor rgb="FF00C5CD"/>
        <bgColor indexed="64"/>
      </patternFill>
    </fill>
    <fill>
      <patternFill patternType="solid">
        <fgColor rgb="FFF8DE7E"/>
        <bgColor indexed="64"/>
      </patternFill>
    </fill>
    <fill>
      <patternFill patternType="solid">
        <fgColor rgb="FF960018"/>
        <bgColor indexed="64"/>
      </patternFill>
    </fill>
    <fill>
      <patternFill patternType="solid">
        <fgColor rgb="FF03B4C8"/>
        <bgColor indexed="64"/>
      </patternFill>
    </fill>
    <fill>
      <patternFill patternType="solid">
        <fgColor rgb="FFFFDE75"/>
        <bgColor indexed="64"/>
      </patternFill>
    </fill>
    <fill>
      <patternFill patternType="solid">
        <fgColor rgb="FF8B3A3A"/>
        <bgColor indexed="64"/>
      </patternFill>
    </fill>
    <fill>
      <patternFill patternType="solid">
        <fgColor rgb="FF798081"/>
        <bgColor indexed="64"/>
      </patternFill>
    </fill>
    <fill>
      <patternFill patternType="solid">
        <fgColor rgb="FFFFEC8B"/>
        <bgColor indexed="64"/>
      </patternFill>
    </fill>
    <fill>
      <patternFill patternType="solid">
        <fgColor rgb="FF8E2323"/>
        <bgColor indexed="64"/>
      </patternFill>
    </fill>
    <fill>
      <patternFill patternType="solid">
        <fgColor rgb="FF53868B"/>
        <bgColor indexed="64"/>
      </patternFill>
    </fill>
    <fill>
      <patternFill patternType="solid">
        <fgColor rgb="FFF3E5AB"/>
        <bgColor indexed="64"/>
      </patternFill>
    </fill>
    <fill>
      <patternFill patternType="solid">
        <fgColor rgb="FF8B2323"/>
        <bgColor indexed="64"/>
      </patternFill>
    </fill>
    <fill>
      <patternFill patternType="solid">
        <fgColor rgb="FF048B9A"/>
        <bgColor indexed="64"/>
      </patternFill>
    </fill>
    <fill>
      <patternFill patternType="solid">
        <fgColor rgb="FFF1E2BE"/>
        <bgColor indexed="64"/>
      </patternFill>
    </fill>
    <fill>
      <patternFill patternType="solid">
        <fgColor rgb="FF8C1717"/>
        <bgColor indexed="64"/>
      </patternFill>
    </fill>
    <fill>
      <patternFill patternType="solid">
        <fgColor rgb="FF00868B"/>
        <bgColor indexed="64"/>
      </patternFill>
    </fill>
    <fill>
      <patternFill patternType="solid">
        <fgColor rgb="FFFFF0BC"/>
        <bgColor indexed="64"/>
      </patternFill>
    </fill>
    <fill>
      <patternFill patternType="solid">
        <fgColor rgb="FF8B1A1A"/>
        <bgColor indexed="64"/>
      </patternFill>
    </fill>
    <fill>
      <patternFill patternType="solid">
        <fgColor rgb="FF25FDE9"/>
        <bgColor indexed="64"/>
      </patternFill>
    </fill>
    <fill>
      <patternFill patternType="solid">
        <fgColor rgb="FFFAF0C5"/>
        <bgColor indexed="64"/>
      </patternFill>
    </fill>
    <fill>
      <patternFill patternType="solid">
        <fgColor rgb="FF8B0000"/>
        <bgColor indexed="64"/>
      </patternFill>
    </fill>
    <fill>
      <patternFill patternType="solid">
        <fgColor rgb="FF40E0D0"/>
        <bgColor indexed="64"/>
      </patternFill>
    </fill>
    <fill>
      <patternFill patternType="solid">
        <fgColor rgb="FFF0EAD6"/>
        <bgColor indexed="64"/>
      </patternFill>
    </fill>
    <fill>
      <patternFill patternType="solid">
        <fgColor rgb="FF8B2500"/>
        <bgColor indexed="64"/>
      </patternFill>
    </fill>
    <fill>
      <patternFill patternType="solid">
        <fgColor rgb="FF66ADA4"/>
        <bgColor indexed="64"/>
      </patternFill>
    </fill>
    <fill>
      <patternFill patternType="solid">
        <fgColor rgb="FFFFF8DC"/>
        <bgColor indexed="64"/>
      </patternFill>
    </fill>
    <fill>
      <patternFill patternType="solid">
        <fgColor rgb="FF841B2D"/>
        <bgColor indexed="64"/>
      </patternFill>
    </fill>
    <fill>
      <patternFill patternType="solid">
        <fgColor rgb="FF20B2AA"/>
        <bgColor indexed="64"/>
      </patternFill>
    </fill>
    <fill>
      <patternFill patternType="solid">
        <fgColor rgb="FFFCDC12"/>
        <bgColor indexed="64"/>
      </patternFill>
    </fill>
    <fill>
      <patternFill patternType="solid">
        <fgColor rgb="FF850606"/>
        <bgColor indexed="64"/>
      </patternFill>
    </fill>
    <fill>
      <patternFill patternType="solid">
        <fgColor rgb="FF008882"/>
        <bgColor indexed="64"/>
      </patternFill>
    </fill>
    <fill>
      <patternFill patternType="solid">
        <fgColor rgb="FFB9B8B5"/>
        <bgColor indexed="64"/>
      </patternFill>
    </fill>
    <fill>
      <patternFill patternType="solid">
        <fgColor rgb="FF317873"/>
        <bgColor indexed="64"/>
      </patternFill>
    </fill>
    <fill>
      <patternFill patternType="solid">
        <fgColor rgb="FFEED153"/>
        <bgColor indexed="64"/>
      </patternFill>
    </fill>
    <fill>
      <patternFill patternType="solid">
        <fgColor rgb="FF6F4242"/>
        <bgColor indexed="64"/>
      </patternFill>
    </fill>
    <fill>
      <patternFill patternType="solid">
        <fgColor rgb="FF007A74"/>
        <bgColor indexed="64"/>
      </patternFill>
    </fill>
    <fill>
      <patternFill patternType="solid">
        <fgColor rgb="FFF6DC12"/>
        <bgColor indexed="64"/>
      </patternFill>
    </fill>
    <fill>
      <patternFill patternType="solid">
        <fgColor rgb="FF722F37"/>
        <bgColor indexed="64"/>
      </patternFill>
    </fill>
    <fill>
      <patternFill patternType="solid">
        <fgColor rgb="FF01796F"/>
        <bgColor indexed="64"/>
      </patternFill>
    </fill>
    <fill>
      <patternFill patternType="solid">
        <fgColor rgb="FFEFD242"/>
        <bgColor indexed="64"/>
      </patternFill>
    </fill>
    <fill>
      <patternFill patternType="solid">
        <fgColor rgb="FF5C504F"/>
        <bgColor indexed="64"/>
      </patternFill>
    </fill>
    <fill>
      <patternFill patternType="solid">
        <fgColor rgb="FF00443F"/>
        <bgColor indexed="64"/>
      </patternFill>
    </fill>
    <fill>
      <patternFill patternType="solid">
        <fgColor rgb="FFBFB8A5"/>
        <bgColor indexed="64"/>
      </patternFill>
    </fill>
    <fill>
      <patternFill patternType="solid">
        <fgColor rgb="FF730800"/>
        <bgColor indexed="64"/>
      </patternFill>
    </fill>
    <fill>
      <patternFill patternType="solid">
        <fgColor rgb="FFC7E6D7"/>
        <bgColor indexed="64"/>
      </patternFill>
    </fill>
    <fill>
      <patternFill patternType="solid">
        <fgColor rgb="FFF3D617"/>
        <bgColor indexed="64"/>
      </patternFill>
    </fill>
    <fill>
      <patternFill patternType="solid">
        <fgColor rgb="FF6E0B14"/>
        <bgColor indexed="64"/>
      </patternFill>
    </fill>
    <fill>
      <patternFill patternType="solid">
        <fgColor rgb="FFF5FFFA"/>
        <bgColor indexed="64"/>
      </patternFill>
    </fill>
    <fill>
      <patternFill patternType="solid">
        <fgColor rgb="FFEEC900"/>
        <bgColor indexed="64"/>
      </patternFill>
    </fill>
    <fill>
      <patternFill patternType="solid">
        <fgColor rgb="FF6D071A"/>
        <bgColor indexed="64"/>
      </patternFill>
    </fill>
    <fill>
      <patternFill patternType="solid">
        <fgColor rgb="FF8ED1B2"/>
        <bgColor indexed="64"/>
      </patternFill>
    </fill>
    <fill>
      <patternFill patternType="solid">
        <fgColor rgb="FFD0C07A"/>
        <bgColor indexed="64"/>
      </patternFill>
    </fill>
    <fill>
      <patternFill patternType="solid">
        <fgColor rgb="FF6B0D0D"/>
        <bgColor indexed="64"/>
      </patternFill>
    </fill>
    <fill>
      <patternFill patternType="solid">
        <fgColor rgb="FF8DA399"/>
        <bgColor indexed="64"/>
      </patternFill>
    </fill>
    <fill>
      <patternFill patternType="solid">
        <fgColor rgb="FFCDBE70"/>
        <bgColor indexed="64"/>
      </patternFill>
    </fill>
    <fill>
      <patternFill patternType="solid">
        <fgColor rgb="FF543D3F"/>
        <bgColor indexed="64"/>
      </patternFill>
    </fill>
    <fill>
      <patternFill patternType="solid">
        <fgColor rgb="FF83A697"/>
        <bgColor indexed="64"/>
      </patternFill>
    </fill>
    <fill>
      <patternFill patternType="solid">
        <fgColor rgb="FFC2B280"/>
        <bgColor indexed="64"/>
      </patternFill>
    </fill>
    <fill>
      <patternFill patternType="solid">
        <fgColor rgb="FF56070C"/>
        <bgColor indexed="64"/>
      </patternFill>
    </fill>
    <fill>
      <patternFill patternType="solid">
        <fgColor rgb="FF6AAB8E"/>
        <bgColor indexed="64"/>
      </patternFill>
    </fill>
    <fill>
      <patternFill patternType="solid">
        <fgColor rgb="FFC3B470"/>
        <bgColor indexed="64"/>
      </patternFill>
    </fill>
    <fill>
      <patternFill patternType="solid">
        <fgColor rgb="FF4E1609"/>
        <bgColor indexed="64"/>
      </patternFill>
    </fill>
    <fill>
      <patternFill patternType="solid">
        <fgColor rgb="FF3EB489"/>
        <bgColor indexed="64"/>
      </patternFill>
    </fill>
    <fill>
      <patternFill patternType="solid">
        <fgColor rgb="FFCFB53B"/>
        <bgColor indexed="64"/>
      </patternFill>
    </fill>
    <fill>
      <patternFill patternType="solid">
        <fgColor rgb="FF3E1D1E"/>
        <bgColor indexed="64"/>
      </patternFill>
    </fill>
    <fill>
      <patternFill patternType="solid">
        <fgColor rgb="FF029D74"/>
        <bgColor indexed="64"/>
      </patternFill>
    </fill>
    <fill>
      <patternFill patternType="solid">
        <fgColor rgb="FFD1B606"/>
        <bgColor indexed="64"/>
      </patternFill>
    </fill>
    <fill>
      <patternFill patternType="solid">
        <fgColor rgb="FFEEA2AD"/>
        <bgColor indexed="64"/>
      </patternFill>
    </fill>
    <fill>
      <patternFill patternType="solid">
        <fgColor rgb="FF238E68"/>
        <bgColor indexed="64"/>
      </patternFill>
    </fill>
    <fill>
      <patternFill patternType="solid">
        <fgColor rgb="FFCDAD00"/>
        <bgColor indexed="64"/>
      </patternFill>
    </fill>
    <fill>
      <patternFill patternType="solid">
        <fgColor rgb="FFEEA9B8"/>
        <bgColor indexed="64"/>
      </patternFill>
    </fill>
    <fill>
      <patternFill patternType="solid">
        <fgColor rgb="FF3B7861"/>
        <bgColor indexed="64"/>
      </patternFill>
    </fill>
    <fill>
      <patternFill patternType="solid">
        <fgColor rgb="FF8B7500"/>
        <bgColor indexed="64"/>
      </patternFill>
    </fill>
    <fill>
      <patternFill patternType="solid">
        <fgColor rgb="FFFFAEB9"/>
        <bgColor indexed="64"/>
      </patternFill>
    </fill>
    <fill>
      <patternFill patternType="solid">
        <fgColor rgb="FF007959"/>
        <bgColor indexed="64"/>
      </patternFill>
    </fill>
    <fill>
      <patternFill patternType="solid">
        <fgColor rgb="FF685E43"/>
        <bgColor indexed="64"/>
      </patternFill>
    </fill>
    <fill>
      <patternFill patternType="solid">
        <fgColor rgb="FFFFB5C5"/>
        <bgColor indexed="64"/>
      </patternFill>
    </fill>
    <fill>
      <patternFill patternType="solid">
        <fgColor rgb="FF00543D"/>
        <bgColor indexed="64"/>
      </patternFill>
    </fill>
    <fill>
      <patternFill patternType="solid">
        <fgColor rgb="FF915C83"/>
        <bgColor indexed="64"/>
      </patternFill>
    </fill>
    <fill>
      <patternFill patternType="solid">
        <fgColor rgb="FFFFB6C1"/>
        <bgColor indexed="64"/>
      </patternFill>
    </fill>
    <fill>
      <patternFill patternType="solid">
        <fgColor rgb="FF76EEC6"/>
        <bgColor indexed="64"/>
      </patternFill>
    </fill>
    <fill>
      <patternFill patternType="solid">
        <fgColor rgb="FF871F78"/>
        <bgColor indexed="64"/>
      </patternFill>
    </fill>
    <fill>
      <patternFill patternType="solid">
        <fgColor rgb="FFFFC0CB"/>
        <bgColor indexed="64"/>
      </patternFill>
    </fill>
    <fill>
      <patternFill patternType="solid">
        <fgColor rgb="FF97DFC6"/>
        <bgColor indexed="64"/>
      </patternFill>
    </fill>
    <fill>
      <patternFill patternType="solid">
        <fgColor rgb="FF870074"/>
        <bgColor indexed="64"/>
      </patternFill>
    </fill>
    <fill>
      <patternFill patternType="solid">
        <fgColor rgb="FFD58490"/>
        <bgColor indexed="64"/>
      </patternFill>
    </fill>
    <fill>
      <patternFill patternType="solid">
        <fgColor rgb="FF7FFFD4"/>
        <bgColor indexed="64"/>
      </patternFill>
    </fill>
    <fill>
      <patternFill patternType="solid">
        <fgColor rgb="FF5D555B"/>
        <bgColor indexed="64"/>
      </patternFill>
    </fill>
    <fill>
      <patternFill patternType="solid">
        <fgColor rgb="FFCD919E"/>
        <bgColor indexed="64"/>
      </patternFill>
    </fill>
    <fill>
      <patternFill patternType="solid">
        <fgColor rgb="FFDFEDE8"/>
        <bgColor indexed="64"/>
      </patternFill>
    </fill>
    <fill>
      <patternFill patternType="solid">
        <fgColor rgb="FF702963"/>
        <bgColor indexed="64"/>
      </patternFill>
    </fill>
    <fill>
      <patternFill patternType="solid">
        <fgColor rgb="FFCD8C95"/>
        <bgColor indexed="64"/>
      </patternFill>
    </fill>
    <fill>
      <patternFill patternType="solid">
        <fgColor rgb="FF66CDAA"/>
        <bgColor indexed="64"/>
      </patternFill>
    </fill>
    <fill>
      <patternFill patternType="solid">
        <fgColor rgb="FF5D3954"/>
        <bgColor indexed="64"/>
      </patternFill>
    </fill>
    <fill>
      <patternFill patternType="solid">
        <fgColor rgb="FFAF868E"/>
        <bgColor indexed="64"/>
      </patternFill>
    </fill>
    <fill>
      <patternFill patternType="solid">
        <fgColor rgb="FF7D8984"/>
        <bgColor indexed="64"/>
      </patternFill>
    </fill>
    <fill>
      <patternFill patternType="solid">
        <fgColor rgb="FF50404D"/>
        <bgColor indexed="64"/>
      </patternFill>
    </fill>
    <fill>
      <patternFill patternType="solid">
        <fgColor rgb="FFC72C48"/>
        <bgColor indexed="64"/>
      </patternFill>
    </fill>
    <fill>
      <patternFill patternType="solid">
        <fgColor rgb="FF649B88"/>
        <bgColor indexed="64"/>
      </patternFill>
    </fill>
    <fill>
      <patternFill patternType="solid">
        <fgColor rgb="FFD399E6"/>
        <bgColor indexed="64"/>
      </patternFill>
    </fill>
    <fill>
      <patternFill patternType="solid">
        <fgColor rgb="FFAC1E44"/>
        <bgColor indexed="64"/>
      </patternFill>
    </fill>
    <fill>
      <patternFill patternType="solid">
        <fgColor rgb="FF458B74"/>
        <bgColor indexed="64"/>
      </patternFill>
    </fill>
    <fill>
      <patternFill patternType="solid">
        <fgColor rgb="FFE066FF"/>
        <bgColor indexed="64"/>
      </patternFill>
    </fill>
    <fill>
      <patternFill patternType="solid">
        <fgColor rgb="FF8B636C"/>
        <bgColor indexed="64"/>
      </patternFill>
    </fill>
    <fill>
      <patternFill patternType="solid">
        <fgColor rgb="FF5E716A"/>
        <bgColor indexed="64"/>
      </patternFill>
    </fill>
    <fill>
      <patternFill patternType="solid">
        <fgColor rgb="FFDF73FF"/>
        <bgColor indexed="64"/>
      </patternFill>
    </fill>
    <fill>
      <patternFill patternType="solid">
        <fgColor rgb="FF8B5F65"/>
        <bgColor indexed="64"/>
      </patternFill>
    </fill>
    <fill>
      <patternFill patternType="solid">
        <fgColor rgb="FF40826D"/>
        <bgColor indexed="64"/>
      </patternFill>
    </fill>
    <fill>
      <patternFill patternType="solid">
        <fgColor rgb="FFD15FEE"/>
        <bgColor indexed="64"/>
      </patternFill>
    </fill>
    <fill>
      <patternFill patternType="solid">
        <fgColor rgb="FF9E0E40"/>
        <bgColor indexed="64"/>
      </patternFill>
    </fill>
    <fill>
      <patternFill patternType="solid">
        <fgColor rgb="FF1B4D3E"/>
        <bgColor indexed="64"/>
      </patternFill>
    </fill>
    <fill>
      <patternFill patternType="solid">
        <fgColor rgb="FFB695C0"/>
        <bgColor indexed="64"/>
      </patternFill>
    </fill>
    <fill>
      <patternFill patternType="solid">
        <fgColor rgb="FF91283B"/>
        <bgColor indexed="64"/>
      </patternFill>
    </fill>
    <fill>
      <patternFill patternType="solid">
        <fgColor rgb="FF1C352D"/>
        <bgColor indexed="64"/>
      </patternFill>
    </fill>
    <fill>
      <patternFill patternType="solid">
        <fgColor rgb="FFBA55D3"/>
        <bgColor indexed="64"/>
      </patternFill>
    </fill>
    <fill>
      <patternFill patternType="solid">
        <fgColor rgb="FF90283B"/>
        <bgColor indexed="64"/>
      </patternFill>
    </fill>
    <fill>
      <patternFill patternType="solid">
        <fgColor rgb="FF1E2321"/>
        <bgColor indexed="64"/>
      </patternFill>
    </fill>
    <fill>
      <patternFill patternType="solid">
        <fgColor rgb="FFB452CD"/>
        <bgColor indexed="64"/>
      </patternFill>
    </fill>
    <fill>
      <patternFill patternType="solid">
        <fgColor rgb="FF5C0923"/>
        <bgColor indexed="64"/>
      </patternFill>
    </fill>
    <fill>
      <patternFill patternType="solid">
        <fgColor rgb="FF1A2421"/>
        <bgColor indexed="64"/>
      </patternFill>
    </fill>
    <fill>
      <patternFill patternType="solid">
        <fgColor rgb="FF9A4EAE"/>
        <bgColor indexed="64"/>
      </patternFill>
    </fill>
    <fill>
      <patternFill patternType="solid">
        <fgColor rgb="FF3A020D"/>
        <bgColor indexed="64"/>
      </patternFill>
    </fill>
    <fill>
      <patternFill patternType="solid">
        <fgColor rgb="FF00FA9A"/>
        <bgColor indexed="64"/>
      </patternFill>
    </fill>
    <fill>
      <patternFill patternType="solid">
        <fgColor rgb="FF86608E"/>
        <bgColor indexed="64"/>
      </patternFill>
    </fill>
    <fill>
      <patternFill patternType="solid">
        <fgColor rgb="FF2E1D21"/>
        <bgColor indexed="64"/>
      </patternFill>
    </fill>
    <fill>
      <patternFill patternType="solid">
        <fgColor rgb="FF008856"/>
        <bgColor indexed="64"/>
      </patternFill>
    </fill>
    <fill>
      <patternFill patternType="solid">
        <fgColor rgb="FF875692"/>
        <bgColor indexed="64"/>
      </patternFill>
    </fill>
    <fill>
      <patternFill patternType="solid">
        <fgColor rgb="FFFF7F24"/>
        <bgColor indexed="64"/>
      </patternFill>
    </fill>
    <fill>
      <patternFill patternType="solid">
        <fgColor rgb="FFFF6EC7"/>
        <bgColor indexed="64"/>
      </patternFill>
    </fill>
    <fill>
      <patternFill patternType="solid">
        <fgColor rgb="FF7A378B"/>
        <bgColor indexed="64"/>
      </patternFill>
    </fill>
    <fill>
      <patternFill patternType="solid">
        <fgColor rgb="FFE9967A"/>
        <bgColor indexed="64"/>
      </patternFill>
    </fill>
    <fill>
      <patternFill patternType="solid">
        <fgColor rgb="FFCC3299"/>
        <bgColor indexed="64"/>
      </patternFill>
    </fill>
    <fill>
      <patternFill patternType="solid">
        <fgColor rgb="FF602F6B"/>
        <bgColor indexed="64"/>
      </patternFill>
    </fill>
    <fill>
      <patternFill patternType="solid">
        <fgColor rgb="FFEE9572"/>
        <bgColor indexed="64"/>
      </patternFill>
    </fill>
    <fill>
      <patternFill patternType="solid">
        <fgColor rgb="FFCD2990"/>
        <bgColor indexed="64"/>
      </patternFill>
    </fill>
    <fill>
      <patternFill patternType="solid">
        <fgColor rgb="FF563C5C"/>
        <bgColor indexed="64"/>
      </patternFill>
    </fill>
    <fill>
      <patternFill patternType="solid">
        <fgColor rgb="FFFF8247"/>
        <bgColor indexed="64"/>
      </patternFill>
    </fill>
    <fill>
      <patternFill patternType="solid">
        <fgColor rgb="FF965578"/>
        <bgColor indexed="64"/>
      </patternFill>
    </fill>
    <fill>
      <patternFill patternType="solid">
        <fgColor rgb="FFFF1493"/>
        <bgColor indexed="64"/>
      </patternFill>
    </fill>
    <fill>
      <patternFill patternType="solid">
        <fgColor rgb="FFFF7F50"/>
        <bgColor indexed="64"/>
      </patternFill>
    </fill>
    <fill>
      <patternFill patternType="solid">
        <fgColor rgb="FF8B1C62"/>
        <bgColor indexed="64"/>
      </patternFill>
    </fill>
    <fill>
      <patternFill patternType="solid">
        <fgColor rgb="FFFD3F92"/>
        <bgColor indexed="64"/>
      </patternFill>
    </fill>
    <fill>
      <patternFill patternType="solid">
        <fgColor rgb="FFCDB7B5"/>
        <bgColor indexed="64"/>
      </patternFill>
    </fill>
    <fill>
      <patternFill patternType="solid">
        <fgColor rgb="FF54133B"/>
        <bgColor indexed="64"/>
      </patternFill>
    </fill>
    <fill>
      <patternFill patternType="solid">
        <fgColor rgb="FFFF3E96"/>
        <bgColor indexed="64"/>
      </patternFill>
    </fill>
    <fill>
      <patternFill patternType="solid">
        <fgColor rgb="FFFF7256"/>
        <bgColor indexed="64"/>
      </patternFill>
    </fill>
    <fill>
      <patternFill patternType="solid">
        <fgColor rgb="FF38152C"/>
        <bgColor indexed="64"/>
      </patternFill>
    </fill>
    <fill>
      <patternFill patternType="solid">
        <fgColor rgb="FFEE799F"/>
        <bgColor indexed="64"/>
      </patternFill>
    </fill>
    <fill>
      <patternFill patternType="solid">
        <fgColor rgb="FFFF8C69"/>
        <bgColor indexed="64"/>
      </patternFill>
    </fill>
    <fill>
      <patternFill patternType="solid">
        <fgColor rgb="FF370028"/>
        <bgColor indexed="64"/>
      </patternFill>
    </fill>
    <fill>
      <patternFill patternType="solid">
        <fgColor rgb="FFE68FAC"/>
        <bgColor indexed="64"/>
      </patternFill>
    </fill>
    <fill>
      <patternFill patternType="solid">
        <fgColor rgb="FFFF866A"/>
        <bgColor indexed="64"/>
      </patternFill>
    </fill>
    <fill>
      <patternFill patternType="solid">
        <fgColor rgb="FFBFB9BD"/>
        <bgColor indexed="64"/>
      </patternFill>
    </fill>
    <fill>
      <patternFill patternType="solid">
        <fgColor rgb="FFFD6C9E"/>
        <bgColor indexed="64"/>
      </patternFill>
    </fill>
    <fill>
      <patternFill patternType="solid">
        <fgColor rgb="FFFFA07A"/>
        <bgColor indexed="64"/>
      </patternFill>
    </fill>
    <fill>
      <patternFill patternType="solid">
        <fgColor rgb="FFB784A7"/>
        <bgColor indexed="64"/>
      </patternFill>
    </fill>
    <fill>
      <patternFill patternType="solid">
        <fgColor rgb="FFCDC1C5"/>
        <bgColor indexed="64"/>
      </patternFill>
    </fill>
    <fill>
      <patternFill patternType="solid">
        <fgColor rgb="FFFFB7A5"/>
        <bgColor indexed="64"/>
      </patternFill>
    </fill>
    <fill>
      <patternFill patternType="solid">
        <fgColor rgb="FFAA8A9E"/>
        <bgColor indexed="64"/>
      </patternFill>
    </fill>
    <fill>
      <patternFill patternType="solid">
        <fgColor rgb="FFFF82AB"/>
        <bgColor indexed="64"/>
      </patternFill>
    </fill>
    <fill>
      <patternFill patternType="solid">
        <fgColor rgb="FFFDBFB7"/>
        <bgColor indexed="64"/>
      </patternFill>
    </fill>
    <fill>
      <patternFill patternType="solid">
        <fgColor rgb="FF997A8D"/>
        <bgColor indexed="64"/>
      </patternFill>
    </fill>
    <fill>
      <patternFill patternType="solid">
        <fgColor rgb="FFEFBBCC"/>
        <bgColor indexed="64"/>
      </patternFill>
    </fill>
    <fill>
      <patternFill patternType="solid">
        <fgColor rgb="FFEED5D2"/>
        <bgColor indexed="64"/>
      </patternFill>
    </fill>
    <fill>
      <patternFill patternType="solid">
        <fgColor rgb="FF8B8589"/>
        <bgColor indexed="64"/>
      </patternFill>
    </fill>
    <fill>
      <patternFill patternType="solid">
        <fgColor rgb="FFFEBFD2"/>
        <bgColor indexed="64"/>
      </patternFill>
    </fill>
    <fill>
      <patternFill patternType="solid">
        <fgColor rgb="FFFFE4E1"/>
        <bgColor indexed="64"/>
      </patternFill>
    </fill>
    <fill>
      <patternFill patternType="solid">
        <fgColor rgb="FF9E4F88"/>
        <bgColor indexed="64"/>
      </patternFill>
    </fill>
    <fill>
      <patternFill patternType="solid">
        <fgColor rgb="FFFFC8D6"/>
        <bgColor indexed="64"/>
      </patternFill>
    </fill>
    <fill>
      <patternFill patternType="solid">
        <fgColor rgb="FFEE8262"/>
        <bgColor indexed="64"/>
      </patternFill>
    </fill>
    <fill>
      <patternFill patternType="solid">
        <fgColor rgb="FF836479"/>
        <bgColor indexed="64"/>
      </patternFill>
    </fill>
    <fill>
      <patternFill patternType="solid">
        <fgColor rgb="FFFFF0F5"/>
        <bgColor indexed="64"/>
      </patternFill>
    </fill>
    <fill>
      <patternFill patternType="solid">
        <fgColor rgb="FFEE6A50"/>
        <bgColor indexed="64"/>
      </patternFill>
    </fill>
    <fill>
      <patternFill patternType="solid">
        <fgColor rgb="FFA10684"/>
        <bgColor indexed="64"/>
      </patternFill>
    </fill>
    <fill>
      <patternFill patternType="solid">
        <fgColor rgb="FFD597AE"/>
        <bgColor indexed="64"/>
      </patternFill>
    </fill>
    <fill>
      <patternFill patternType="solid">
        <fgColor rgb="FFF4661B"/>
        <bgColor indexed="64"/>
      </patternFill>
    </fill>
    <fill>
      <patternFill patternType="solid">
        <fgColor rgb="FF723E64"/>
        <bgColor indexed="64"/>
      </patternFill>
    </fill>
    <fill>
      <patternFill patternType="solid">
        <fgColor rgb="FFEE3A8C"/>
        <bgColor indexed="64"/>
      </patternFill>
    </fill>
    <fill>
      <patternFill patternType="solid">
        <fgColor rgb="FFEE7942"/>
        <bgColor indexed="64"/>
      </patternFill>
    </fill>
    <fill>
      <patternFill patternType="solid">
        <fgColor rgb="FF6A455D"/>
        <bgColor indexed="64"/>
      </patternFill>
    </fill>
    <fill>
      <patternFill patternType="solid">
        <fgColor rgb="FFDB7093"/>
        <bgColor indexed="64"/>
      </patternFill>
    </fill>
    <fill>
      <patternFill patternType="solid">
        <fgColor rgb="FFEE7621"/>
        <bgColor indexed="64"/>
      </patternFill>
    </fill>
    <fill>
      <patternFill patternType="solid">
        <fgColor rgb="FFF9429E"/>
        <bgColor indexed="64"/>
      </patternFill>
    </fill>
    <fill>
      <patternFill patternType="solid">
        <fgColor rgb="FFEE1289"/>
        <bgColor indexed="64"/>
      </patternFill>
    </fill>
    <fill>
      <patternFill patternType="solid">
        <fgColor rgb="FFE25822"/>
        <bgColor indexed="64"/>
      </patternFill>
    </fill>
    <fill>
      <patternFill patternType="solid">
        <fgColor rgb="FFEE6AA7"/>
        <bgColor indexed="64"/>
      </patternFill>
    </fill>
    <fill>
      <patternFill patternType="solid">
        <fgColor rgb="FFCD6889"/>
        <bgColor indexed="64"/>
      </patternFill>
    </fill>
    <fill>
      <patternFill patternType="solid">
        <fgColor rgb="FFC48379"/>
        <bgColor indexed="64"/>
      </patternFill>
    </fill>
    <fill>
      <patternFill patternType="solid">
        <fgColor rgb="FFFF1CAE"/>
        <bgColor indexed="64"/>
      </patternFill>
    </fill>
    <fill>
      <patternFill patternType="solid">
        <fgColor rgb="FFC17E91"/>
        <bgColor indexed="64"/>
      </patternFill>
    </fill>
    <fill>
      <patternFill patternType="solid">
        <fgColor rgb="FFD9603B"/>
        <bgColor indexed="64"/>
      </patternFill>
    </fill>
    <fill>
      <patternFill patternType="solid">
        <fgColor rgb="FFFF34B3"/>
        <bgColor indexed="64"/>
      </patternFill>
    </fill>
    <fill>
      <patternFill patternType="solid">
        <fgColor rgb="FFDB0073"/>
        <bgColor indexed="64"/>
      </patternFill>
    </fill>
    <fill>
      <patternFill patternType="solid">
        <fgColor rgb="FFCD8162"/>
        <bgColor indexed="64"/>
      </patternFill>
    </fill>
    <fill>
      <patternFill patternType="solid">
        <fgColor rgb="FFFF69B4"/>
        <bgColor indexed="64"/>
      </patternFill>
    </fill>
    <fill>
      <patternFill patternType="solid">
        <fgColor rgb="FFCE4676"/>
        <bgColor indexed="64"/>
      </patternFill>
    </fill>
    <fill>
      <patternFill patternType="solid">
        <fgColor rgb="FFCD7054"/>
        <bgColor indexed="64"/>
      </patternFill>
    </fill>
    <fill>
      <patternFill patternType="solid">
        <fgColor rgb="FFFF6EB4"/>
        <bgColor indexed="64"/>
      </patternFill>
    </fill>
    <fill>
      <patternFill patternType="solid">
        <fgColor rgb="FFCD3278"/>
        <bgColor indexed="64"/>
      </patternFill>
    </fill>
    <fill>
      <patternFill patternType="solid">
        <fgColor rgb="FFCB6D51"/>
        <bgColor indexed="64"/>
      </patternFill>
    </fill>
    <fill>
      <patternFill patternType="solid">
        <fgColor rgb="FFE8CCD7"/>
        <bgColor indexed="64"/>
      </patternFill>
    </fill>
    <fill>
      <patternFill patternType="solid">
        <fgColor rgb="FFCD1076"/>
        <bgColor indexed="64"/>
      </patternFill>
    </fill>
    <fill>
      <patternFill patternType="solid">
        <fgColor rgb="FFCD5B45"/>
        <bgColor indexed="64"/>
      </patternFill>
    </fill>
    <fill>
      <patternFill patternType="solid">
        <fgColor rgb="FFE8E3E5"/>
        <bgColor indexed="64"/>
      </patternFill>
    </fill>
    <fill>
      <patternFill patternType="solid">
        <fgColor rgb="FFB3446C"/>
        <bgColor indexed="64"/>
      </patternFill>
    </fill>
    <fill>
      <patternFill patternType="solid">
        <fgColor rgb="FFAD8884"/>
        <bgColor indexed="64"/>
      </patternFill>
    </fill>
    <fill>
      <patternFill patternType="solid">
        <fgColor rgb="FFEEE0E5"/>
        <bgColor indexed="64"/>
      </patternFill>
    </fill>
    <fill>
      <patternFill patternType="solid">
        <fgColor rgb="FFA8516E"/>
        <bgColor indexed="64"/>
      </patternFill>
    </fill>
    <fill>
      <patternFill patternType="solid">
        <fgColor rgb="FFCD6839"/>
        <bgColor indexed="64"/>
      </patternFill>
    </fill>
    <fill>
      <patternFill patternType="solid">
        <fgColor rgb="FFFEE7F0"/>
        <bgColor indexed="64"/>
      </patternFill>
    </fill>
    <fill>
      <patternFill patternType="solid">
        <fgColor rgb="FFB03060"/>
        <bgColor indexed="64"/>
      </patternFill>
    </fill>
    <fill>
      <patternFill patternType="solid">
        <fgColor rgb="FFCC5500"/>
        <bgColor indexed="64"/>
      </patternFill>
    </fill>
    <fill>
      <patternFill patternType="solid">
        <fgColor rgb="FFC3A6B1"/>
        <bgColor indexed="64"/>
      </patternFill>
    </fill>
    <fill>
      <patternFill patternType="solid">
        <fgColor rgb="FF915F6D"/>
        <bgColor indexed="64"/>
      </patternFill>
    </fill>
    <fill>
      <patternFill patternType="solid">
        <fgColor rgb="FFB4745E"/>
        <bgColor indexed="64"/>
      </patternFill>
    </fill>
    <fill>
      <patternFill patternType="solid">
        <fgColor rgb="FFDE6FA1"/>
        <bgColor indexed="64"/>
      </patternFill>
    </fill>
    <fill>
      <patternFill patternType="solid">
        <fgColor rgb="FF8B475D"/>
        <bgColor indexed="64"/>
      </patternFill>
    </fill>
    <fill>
      <patternFill patternType="solid">
        <fgColor rgb="FFA87C6D"/>
        <bgColor indexed="64"/>
      </patternFill>
    </fill>
    <fill>
      <patternFill patternType="solid">
        <fgColor rgb="FFEE30A7"/>
        <bgColor indexed="64"/>
      </patternFill>
    </fill>
    <fill>
      <patternFill patternType="solid">
        <fgColor rgb="FF8B2252"/>
        <bgColor indexed="64"/>
      </patternFill>
    </fill>
    <fill>
      <patternFill patternType="solid">
        <fgColor rgb="FF8F817F"/>
        <bgColor indexed="64"/>
      </patternFill>
    </fill>
    <fill>
      <patternFill patternType="solid">
        <fgColor rgb="FFCD6090"/>
        <bgColor indexed="64"/>
      </patternFill>
    </fill>
    <fill>
      <patternFill patternType="solid">
        <fgColor rgb="FF8B0A50"/>
        <bgColor indexed="64"/>
      </patternFill>
    </fill>
    <fill>
      <patternFill patternType="solid">
        <fgColor rgb="FF8B7D7B"/>
        <bgColor indexed="64"/>
      </patternFill>
    </fill>
    <fill>
      <patternFill patternType="solid">
        <fgColor rgb="FFC4698F"/>
        <bgColor indexed="64"/>
      </patternFill>
    </fill>
    <fill>
      <patternFill patternType="solid">
        <fgColor rgb="FF673147"/>
        <bgColor indexed="64"/>
      </patternFill>
    </fill>
    <fill>
      <patternFill patternType="solid">
        <fgColor rgb="FFAE4A34"/>
        <bgColor indexed="64"/>
      </patternFill>
    </fill>
    <fill>
      <patternFill patternType="solid">
        <fgColor rgb="FFD02090"/>
        <bgColor indexed="64"/>
      </patternFill>
    </fill>
    <fill>
      <patternFill patternType="solid">
        <fgColor rgb="FF3F1728"/>
        <bgColor indexed="64"/>
      </patternFill>
    </fill>
    <fill>
      <patternFill patternType="solid">
        <fgColor rgb="FFAD390E"/>
        <bgColor indexed="64"/>
      </patternFill>
    </fill>
    <fill>
      <patternFill patternType="solid">
        <fgColor rgb="FFC71585"/>
        <bgColor indexed="64"/>
      </patternFill>
    </fill>
    <fill>
      <patternFill patternType="solid">
        <fgColor rgb="FF282022"/>
        <bgColor indexed="64"/>
      </patternFill>
    </fill>
    <fill>
      <patternFill patternType="solid">
        <fgColor rgb="FFAD4F09"/>
        <bgColor indexed="64"/>
      </patternFill>
    </fill>
    <fill>
      <patternFill patternType="solid">
        <fgColor rgb="FF8B8386"/>
        <bgColor indexed="64"/>
      </patternFill>
    </fill>
    <fill>
      <patternFill patternType="solid">
        <fgColor rgb="FFFF7F00"/>
        <bgColor indexed="64"/>
      </patternFill>
    </fill>
    <fill>
      <patternFill patternType="solid">
        <fgColor rgb="FFA0522D"/>
        <bgColor indexed="64"/>
      </patternFill>
    </fill>
    <fill>
      <patternFill patternType="solid">
        <fgColor rgb="FF8B3A62"/>
        <bgColor indexed="64"/>
      </patternFill>
    </fill>
    <fill>
      <patternFill patternType="solid">
        <fgColor rgb="FFFF8C00"/>
        <bgColor indexed="64"/>
      </patternFill>
    </fill>
    <fill>
      <patternFill patternType="solid">
        <fgColor rgb="FF9E4732"/>
        <bgColor indexed="64"/>
      </patternFill>
    </fill>
    <fill>
      <patternFill patternType="solid">
        <fgColor rgb="FF811453"/>
        <bgColor indexed="64"/>
      </patternFill>
    </fill>
    <fill>
      <patternFill patternType="solid">
        <fgColor rgb="FFC1B6B3"/>
        <bgColor indexed="64"/>
      </patternFill>
    </fill>
    <fill>
      <patternFill patternType="solid">
        <fgColor rgb="FF99512B"/>
        <bgColor indexed="64"/>
      </patternFill>
    </fill>
    <fill>
      <patternFill patternType="solid">
        <fgColor rgb="FF78184A"/>
        <bgColor indexed="64"/>
      </patternFill>
    </fill>
    <fill>
      <patternFill patternType="solid">
        <fgColor rgb="FFFD943F"/>
        <bgColor indexed="64"/>
      </patternFill>
    </fill>
    <fill>
      <patternFill patternType="solid">
        <fgColor rgb="FF9D3E0C"/>
        <bgColor indexed="64"/>
      </patternFill>
    </fill>
    <fill>
      <patternFill patternType="solid">
        <fgColor rgb="FFBABABA"/>
        <bgColor indexed="64"/>
      </patternFill>
    </fill>
    <fill>
      <patternFill patternType="solid">
        <fgColor rgb="FFF88E55"/>
        <bgColor indexed="64"/>
      </patternFill>
    </fill>
    <fill>
      <patternFill patternType="solid">
        <fgColor rgb="FF8B5742"/>
        <bgColor indexed="64"/>
      </patternFill>
    </fill>
    <fill>
      <patternFill patternType="solid">
        <fgColor rgb="FFBBBBBB"/>
        <bgColor indexed="64"/>
      </patternFill>
    </fill>
    <fill>
      <patternFill patternType="solid">
        <fgColor rgb="FFFEC3AC"/>
        <bgColor indexed="64"/>
      </patternFill>
    </fill>
    <fill>
      <patternFill patternType="solid">
        <fgColor rgb="FF8B4C39"/>
        <bgColor indexed="64"/>
      </patternFill>
    </fill>
    <fill>
      <patternFill patternType="solid">
        <fgColor rgb="FFBDBDBD"/>
        <bgColor indexed="64"/>
      </patternFill>
    </fill>
    <fill>
      <patternFill patternType="solid">
        <fgColor rgb="FFEAE3E1"/>
        <bgColor indexed="64"/>
      </patternFill>
    </fill>
    <fill>
      <patternFill patternType="solid">
        <fgColor rgb="FF8B3E2F"/>
        <bgColor indexed="64"/>
      </patternFill>
    </fill>
    <fill>
      <patternFill patternType="solid">
        <fgColor rgb="FFBEBEBE"/>
        <bgColor indexed="64"/>
      </patternFill>
    </fill>
    <fill>
      <patternFill patternType="solid">
        <fgColor rgb="FFFDE9E0"/>
        <bgColor indexed="64"/>
      </patternFill>
    </fill>
    <fill>
      <patternFill patternType="solid">
        <fgColor rgb="FF8D4024"/>
        <bgColor indexed="64"/>
      </patternFill>
    </fill>
    <fill>
      <patternFill patternType="solid">
        <fgColor rgb="FFBFBFBF"/>
        <bgColor indexed="64"/>
      </patternFill>
    </fill>
    <fill>
      <patternFill patternType="solid">
        <fgColor rgb="FFC7ADA3"/>
        <bgColor indexed="64"/>
      </patternFill>
    </fill>
    <fill>
      <patternFill patternType="solid">
        <fgColor rgb="FF8B3626"/>
        <bgColor indexed="64"/>
      </patternFill>
    </fill>
    <fill>
      <patternFill patternType="solid">
        <fgColor rgb="FFF38400"/>
        <bgColor indexed="64"/>
      </patternFill>
    </fill>
    <fill>
      <patternFill patternType="solid">
        <fgColor rgb="FF8B4726"/>
        <bgColor indexed="64"/>
      </patternFill>
    </fill>
    <fill>
      <patternFill patternType="solid">
        <fgColor rgb="FFC2C2C2"/>
        <bgColor indexed="64"/>
      </patternFill>
    </fill>
    <fill>
      <patternFill patternType="solid">
        <fgColor rgb="FFDB9370"/>
        <bgColor indexed="64"/>
      </patternFill>
    </fill>
    <fill>
      <patternFill patternType="solid">
        <fgColor rgb="FF88421D"/>
        <bgColor indexed="64"/>
      </patternFill>
    </fill>
    <fill>
      <patternFill patternType="solid">
        <fgColor rgb="FFC4C4C4"/>
        <bgColor indexed="64"/>
      </patternFill>
    </fill>
    <fill>
      <patternFill patternType="solid">
        <fgColor rgb="FFED872D"/>
        <bgColor indexed="64"/>
      </patternFill>
    </fill>
    <fill>
      <patternFill patternType="solid">
        <fgColor rgb="FF882D17"/>
        <bgColor indexed="64"/>
      </patternFill>
    </fill>
    <fill>
      <patternFill patternType="solid">
        <fgColor rgb="FFC7C7C7"/>
        <bgColor indexed="64"/>
      </patternFill>
    </fill>
    <fill>
      <patternFill patternType="solid">
        <fgColor rgb="FFEE7600"/>
        <bgColor indexed="64"/>
      </patternFill>
    </fill>
    <fill>
      <patternFill patternType="solid">
        <fgColor rgb="FF842E1B"/>
        <bgColor indexed="64"/>
      </patternFill>
    </fill>
    <fill>
      <patternFill patternType="solid">
        <fgColor rgb="FFC9C9C9"/>
        <bgColor indexed="64"/>
      </patternFill>
    </fill>
    <fill>
      <patternFill patternType="solid">
        <fgColor rgb="FFED7F10"/>
        <bgColor indexed="64"/>
      </patternFill>
    </fill>
    <fill>
      <patternFill patternType="solid">
        <fgColor rgb="FF79443B"/>
        <bgColor indexed="64"/>
      </patternFill>
    </fill>
    <fill>
      <patternFill patternType="solid">
        <fgColor rgb="FFCCCCCC"/>
        <bgColor indexed="64"/>
      </patternFill>
    </fill>
    <fill>
      <patternFill patternType="solid">
        <fgColor rgb="FFD19275"/>
        <bgColor indexed="64"/>
      </patternFill>
    </fill>
    <fill>
      <patternFill patternType="solid">
        <fgColor rgb="FF7E3300"/>
        <bgColor indexed="64"/>
      </patternFill>
    </fill>
    <fill>
      <patternFill patternType="solid">
        <fgColor rgb="FFCDCDCD"/>
        <bgColor indexed="64"/>
      </patternFill>
    </fill>
    <fill>
      <patternFill patternType="solid">
        <fgColor rgb="FFE67E30"/>
        <bgColor indexed="64"/>
      </patternFill>
    </fill>
    <fill>
      <patternFill patternType="solid">
        <fgColor rgb="FF674C47"/>
        <bgColor indexed="64"/>
      </patternFill>
    </fill>
    <fill>
      <patternFill patternType="solid">
        <fgColor rgb="FFCECECE"/>
        <bgColor indexed="64"/>
      </patternFill>
    </fill>
    <fill>
      <patternFill patternType="solid">
        <fgColor rgb="FFD99058"/>
        <bgColor indexed="64"/>
      </patternFill>
    </fill>
    <fill>
      <patternFill patternType="solid">
        <fgColor rgb="FF5B504F"/>
        <bgColor indexed="64"/>
      </patternFill>
    </fill>
    <fill>
      <patternFill patternType="solid">
        <fgColor rgb="FFCFCFCF"/>
        <bgColor indexed="64"/>
      </patternFill>
    </fill>
    <fill>
      <patternFill patternType="solid">
        <fgColor rgb="FFDF6D14"/>
        <bgColor indexed="64"/>
      </patternFill>
    </fill>
    <fill>
      <patternFill patternType="solid">
        <fgColor rgb="FF703516"/>
        <bgColor indexed="64"/>
      </patternFill>
    </fill>
    <fill>
      <patternFill patternType="solid">
        <fgColor rgb="FFD1D1D1"/>
        <bgColor indexed="64"/>
      </patternFill>
    </fill>
    <fill>
      <patternFill patternType="solid">
        <fgColor rgb="FFD2691E"/>
        <bgColor indexed="64"/>
      </patternFill>
    </fill>
    <fill>
      <patternFill patternType="solid">
        <fgColor rgb="FF43302E"/>
        <bgColor indexed="64"/>
      </patternFill>
    </fill>
    <fill>
      <patternFill patternType="solid">
        <fgColor rgb="FFD3D3D3"/>
        <bgColor indexed="64"/>
      </patternFill>
    </fill>
    <fill>
      <patternFill patternType="solid">
        <fgColor rgb="FFCD7F32"/>
        <bgColor indexed="64"/>
      </patternFill>
    </fill>
    <fill>
      <patternFill patternType="solid">
        <fgColor rgb="FFD4D4D4"/>
        <bgColor indexed="64"/>
      </patternFill>
    </fill>
    <fill>
      <patternFill patternType="solid">
        <fgColor rgb="FFCD661D"/>
        <bgColor indexed="64"/>
      </patternFill>
    </fill>
    <fill>
      <patternFill patternType="solid">
        <fgColor rgb="FF87E990"/>
        <bgColor indexed="64"/>
      </patternFill>
    </fill>
    <fill>
      <patternFill patternType="solid">
        <fgColor rgb="FFD6D6D6"/>
        <bgColor indexed="64"/>
      </patternFill>
    </fill>
    <fill>
      <patternFill patternType="solid">
        <fgColor rgb="FFCD6600"/>
        <bgColor indexed="64"/>
      </patternFill>
    </fill>
    <fill>
      <patternFill patternType="solid">
        <fgColor rgb="FF90EE90"/>
        <bgColor indexed="64"/>
      </patternFill>
    </fill>
    <fill>
      <patternFill patternType="solid">
        <fgColor rgb="FFBE6516"/>
        <bgColor indexed="64"/>
      </patternFill>
    </fill>
    <fill>
      <patternFill patternType="solid">
        <fgColor rgb="FFC1CDC1"/>
        <bgColor indexed="64"/>
      </patternFill>
    </fill>
    <fill>
      <patternFill patternType="solid">
        <fgColor rgb="FFDBDBDB"/>
        <bgColor indexed="64"/>
      </patternFill>
    </fill>
    <fill>
      <patternFill patternType="solid">
        <fgColor rgb="FFB87333"/>
        <bgColor indexed="64"/>
      </patternFill>
    </fill>
    <fill>
      <patternFill patternType="solid">
        <fgColor rgb="FF98FB98"/>
        <bgColor indexed="64"/>
      </patternFill>
    </fill>
    <fill>
      <patternFill patternType="solid">
        <fgColor rgb="FFDCDCDC"/>
        <bgColor indexed="64"/>
      </patternFill>
    </fill>
    <fill>
      <patternFill patternType="solid">
        <fgColor rgb="FF977F73"/>
        <bgColor indexed="64"/>
      </patternFill>
    </fill>
    <fill>
      <patternFill patternType="solid">
        <fgColor rgb="FFB4EEB4"/>
        <bgColor indexed="64"/>
      </patternFill>
    </fill>
    <fill>
      <patternFill patternType="solid">
        <fgColor rgb="FFDDDDDD"/>
        <bgColor indexed="64"/>
      </patternFill>
    </fill>
    <fill>
      <patternFill patternType="solid">
        <fgColor rgb="FFAE6938"/>
        <bgColor indexed="64"/>
      </patternFill>
    </fill>
    <fill>
      <patternFill patternType="solid">
        <fgColor rgb="FF9AFF9A"/>
        <bgColor indexed="64"/>
      </patternFill>
    </fill>
    <fill>
      <patternFill patternType="solid">
        <fgColor rgb="FFDEDEDE"/>
        <bgColor indexed="64"/>
      </patternFill>
    </fill>
    <fill>
      <patternFill patternType="solid">
        <fgColor rgb="FFB36700"/>
        <bgColor indexed="64"/>
      </patternFill>
    </fill>
    <fill>
      <patternFill patternType="solid">
        <fgColor rgb="FFC1FFC1"/>
        <bgColor indexed="64"/>
      </patternFill>
    </fill>
    <fill>
      <patternFill patternType="solid">
        <fgColor rgb="FFAE642D"/>
        <bgColor indexed="64"/>
      </patternFill>
    </fill>
    <fill>
      <patternFill patternType="solid">
        <fgColor rgb="FFE0EEE0"/>
        <bgColor indexed="64"/>
      </patternFill>
    </fill>
    <fill>
      <patternFill patternType="solid">
        <fgColor rgb="FFE3E3E3"/>
        <bgColor indexed="64"/>
      </patternFill>
    </fill>
    <fill>
      <patternFill patternType="solid">
        <fgColor rgb="FFA76726"/>
        <bgColor indexed="64"/>
      </patternFill>
    </fill>
    <fill>
      <patternFill patternType="solid">
        <fgColor rgb="FFF0FFF0"/>
        <bgColor indexed="64"/>
      </patternFill>
    </fill>
    <fill>
      <patternFill patternType="solid">
        <fgColor rgb="FFE5E5E5"/>
        <bgColor indexed="64"/>
      </patternFill>
    </fill>
    <fill>
      <patternFill patternType="solid">
        <fgColor rgb="FF97694F"/>
        <bgColor indexed="64"/>
      </patternFill>
    </fill>
    <fill>
      <patternFill patternType="solid">
        <fgColor rgb="FF9BCD9B"/>
        <bgColor indexed="64"/>
      </patternFill>
    </fill>
    <fill>
      <patternFill patternType="solid">
        <fgColor rgb="FFE8E8E8"/>
        <bgColor indexed="64"/>
      </patternFill>
    </fill>
    <fill>
      <patternFill patternType="solid">
        <fgColor rgb="FFA75502"/>
        <bgColor indexed="64"/>
      </patternFill>
    </fill>
    <fill>
      <patternFill patternType="solid">
        <fgColor rgb="FF09F911"/>
        <bgColor indexed="64"/>
      </patternFill>
    </fill>
    <fill>
      <patternFill patternType="solid">
        <fgColor rgb="FFEBEBEB"/>
        <bgColor indexed="64"/>
      </patternFill>
    </fill>
    <fill>
      <patternFill patternType="solid">
        <fgColor rgb="FF9F551E"/>
        <bgColor indexed="64"/>
      </patternFill>
    </fill>
    <fill>
      <patternFill patternType="solid">
        <fgColor rgb="FF3AF24B"/>
        <bgColor indexed="64"/>
      </patternFill>
    </fill>
    <fill>
      <patternFill patternType="solid">
        <fgColor rgb="FFEDEDED"/>
        <bgColor indexed="64"/>
      </patternFill>
    </fill>
    <fill>
      <patternFill patternType="solid">
        <fgColor rgb="FF985717"/>
        <bgColor indexed="64"/>
      </patternFill>
    </fill>
    <fill>
      <patternFill patternType="solid">
        <fgColor rgb="FF83D37D"/>
        <bgColor indexed="64"/>
      </patternFill>
    </fill>
    <fill>
      <patternFill patternType="solid">
        <fgColor rgb="FFEEEEEE"/>
        <bgColor indexed="64"/>
      </patternFill>
    </fill>
    <fill>
      <patternFill patternType="solid">
        <fgColor rgb="FF955628"/>
        <bgColor indexed="64"/>
      </patternFill>
    </fill>
    <fill>
      <patternFill patternType="solid">
        <fgColor rgb="FF93C592"/>
        <bgColor indexed="64"/>
      </patternFill>
    </fill>
    <fill>
      <patternFill patternType="solid">
        <fgColor rgb="FFEFEFEF"/>
        <bgColor indexed="64"/>
      </patternFill>
    </fill>
    <fill>
      <patternFill patternType="solid">
        <fgColor rgb="FF8E5434"/>
        <bgColor indexed="64"/>
      </patternFill>
    </fill>
    <fill>
      <patternFill patternType="solid">
        <fgColor rgb="FF00EE00"/>
        <bgColor indexed="64"/>
      </patternFill>
    </fill>
    <fill>
      <patternFill patternType="solid">
        <fgColor rgb="FFF0F0F0"/>
        <bgColor indexed="64"/>
      </patternFill>
    </fill>
    <fill>
      <patternFill patternType="solid">
        <fgColor rgb="FF855E42"/>
        <bgColor indexed="64"/>
      </patternFill>
    </fill>
    <fill>
      <patternFill patternType="solid">
        <fgColor rgb="FF7CCD7C"/>
        <bgColor indexed="64"/>
      </patternFill>
    </fill>
    <fill>
      <patternFill patternType="solid">
        <fgColor rgb="FFF2F2F2"/>
        <bgColor indexed="64"/>
      </patternFill>
    </fill>
    <fill>
      <patternFill patternType="solid">
        <fgColor rgb="FF845A3B"/>
        <bgColor indexed="64"/>
      </patternFill>
    </fill>
    <fill>
      <patternFill patternType="solid">
        <fgColor rgb="FF8FBC8F"/>
        <bgColor indexed="64"/>
      </patternFill>
    </fill>
    <fill>
      <patternFill patternType="solid">
        <fgColor rgb="FFF5F5F5"/>
        <bgColor indexed="64"/>
      </patternFill>
    </fill>
    <fill>
      <patternFill patternType="solid">
        <fgColor rgb="FF8B4513"/>
        <bgColor indexed="64"/>
      </patternFill>
    </fill>
    <fill>
      <patternFill patternType="solid">
        <fgColor rgb="FF95A595"/>
        <bgColor indexed="64"/>
      </patternFill>
    </fill>
    <fill>
      <patternFill patternType="solid">
        <fgColor rgb="FFF7F7F7"/>
        <bgColor indexed="64"/>
      </patternFill>
    </fill>
    <fill>
      <patternFill patternType="solid">
        <fgColor rgb="FF8B4500"/>
        <bgColor indexed="64"/>
      </patternFill>
    </fill>
    <fill>
      <patternFill patternType="solid">
        <fgColor rgb="FF32CD32"/>
        <bgColor indexed="64"/>
      </patternFill>
    </fill>
    <fill>
      <patternFill patternType="solid">
        <fgColor rgb="FFFAFAFA"/>
        <bgColor indexed="64"/>
      </patternFill>
    </fill>
    <fill>
      <patternFill patternType="solid">
        <fgColor rgb="FF80461B"/>
        <bgColor indexed="64"/>
      </patternFill>
    </fill>
    <fill>
      <patternFill patternType="solid">
        <fgColor rgb="FF00CD00"/>
        <bgColor indexed="64"/>
      </patternFill>
    </fill>
    <fill>
      <patternFill patternType="solid">
        <fgColor rgb="FFFCFCFC"/>
        <bgColor indexed="64"/>
      </patternFill>
    </fill>
    <fill>
      <patternFill patternType="solid">
        <fgColor rgb="FF6F4E37"/>
        <bgColor indexed="64"/>
      </patternFill>
    </fill>
    <fill>
      <patternFill patternType="solid">
        <fgColor rgb="FF34C924"/>
        <bgColor indexed="64"/>
      </patternFill>
    </fill>
    <fill>
      <patternFill patternType="solid">
        <fgColor rgb="FFFEFEFE"/>
        <bgColor indexed="64"/>
      </patternFill>
    </fill>
    <fill>
      <patternFill patternType="solid">
        <fgColor rgb="FF635147"/>
        <bgColor indexed="64"/>
      </patternFill>
    </fill>
    <fill>
      <patternFill patternType="solid">
        <fgColor rgb="FF838B83"/>
        <bgColor indexed="64"/>
      </patternFill>
    </fill>
    <fill>
      <patternFill patternType="solid">
        <fgColor rgb="FFB8B8B8"/>
        <bgColor indexed="64"/>
      </patternFill>
    </fill>
    <fill>
      <patternFill patternType="solid">
        <fgColor rgb="FF6B4226"/>
        <bgColor indexed="64"/>
      </patternFill>
    </fill>
    <fill>
      <patternFill patternType="solid">
        <fgColor rgb="FF679267"/>
        <bgColor indexed="64"/>
      </patternFill>
    </fill>
    <fill>
      <patternFill patternType="solid">
        <fgColor rgb="FFB5B5B5"/>
        <bgColor indexed="64"/>
      </patternFill>
    </fill>
    <fill>
      <patternFill patternType="solid">
        <fgColor rgb="FF5C4033"/>
        <bgColor indexed="64"/>
      </patternFill>
    </fill>
    <fill>
      <patternFill patternType="solid">
        <fgColor rgb="FF698B69"/>
        <bgColor indexed="64"/>
      </patternFill>
    </fill>
    <fill>
      <patternFill patternType="solid">
        <fgColor rgb="FFB3B3B3"/>
        <bgColor indexed="64"/>
      </patternFill>
    </fill>
    <fill>
      <patternFill patternType="solid">
        <fgColor rgb="FF5A3A22"/>
        <bgColor indexed="64"/>
      </patternFill>
    </fill>
    <fill>
      <patternFill patternType="solid">
        <fgColor rgb="FF44944A"/>
        <bgColor indexed="64"/>
      </patternFill>
    </fill>
    <fill>
      <patternFill patternType="solid">
        <fgColor rgb="FFB0B0B0"/>
        <bgColor indexed="64"/>
      </patternFill>
    </fill>
    <fill>
      <patternFill patternType="solid">
        <fgColor rgb="FF5C3317"/>
        <bgColor indexed="64"/>
      </patternFill>
    </fill>
    <fill>
      <patternFill patternType="solid">
        <fgColor rgb="FF548B54"/>
        <bgColor indexed="64"/>
      </patternFill>
    </fill>
    <fill>
      <patternFill patternType="solid">
        <fgColor rgb="FFAFAFAF"/>
        <bgColor indexed="64"/>
      </patternFill>
    </fill>
    <fill>
      <patternFill patternType="solid">
        <fgColor rgb="FF593319"/>
        <bgColor indexed="64"/>
      </patternFill>
    </fill>
    <fill>
      <patternFill patternType="solid">
        <fgColor rgb="FF149414"/>
        <bgColor indexed="64"/>
      </patternFill>
    </fill>
    <fill>
      <patternFill patternType="solid">
        <fgColor rgb="FFADADAD"/>
        <bgColor indexed="64"/>
      </patternFill>
    </fill>
    <fill>
      <patternFill patternType="solid">
        <fgColor rgb="FF582900"/>
        <bgColor indexed="64"/>
      </patternFill>
    </fill>
    <fill>
      <patternFill patternType="solid">
        <fgColor rgb="FF238E23"/>
        <bgColor indexed="64"/>
      </patternFill>
    </fill>
    <fill>
      <patternFill patternType="solid">
        <fgColor rgb="FFABABAB"/>
        <bgColor indexed="64"/>
      </patternFill>
    </fill>
    <fill>
      <patternFill patternType="solid">
        <fgColor rgb="FF3E322C"/>
        <bgColor indexed="64"/>
      </patternFill>
    </fill>
    <fill>
      <patternFill patternType="solid">
        <fgColor rgb="FF228B22"/>
        <bgColor indexed="64"/>
      </patternFill>
    </fill>
    <fill>
      <patternFill patternType="solid">
        <fgColor rgb="FFA8A8A8"/>
        <bgColor indexed="64"/>
      </patternFill>
    </fill>
    <fill>
      <patternFill patternType="solid">
        <fgColor rgb="FF422518"/>
        <bgColor indexed="64"/>
      </patternFill>
    </fill>
    <fill>
      <patternFill patternType="solid">
        <fgColor rgb="FF008B00"/>
        <bgColor indexed="64"/>
      </patternFill>
    </fill>
    <fill>
      <patternFill patternType="solid">
        <fgColor rgb="FFA6A6A6"/>
        <bgColor indexed="64"/>
      </patternFill>
    </fill>
    <fill>
      <patternFill patternType="solid">
        <fgColor rgb="FF3F2204"/>
        <bgColor indexed="64"/>
      </patternFill>
    </fill>
    <fill>
      <patternFill patternType="solid">
        <fgColor rgb="FFA3A3A3"/>
        <bgColor indexed="64"/>
      </patternFill>
    </fill>
    <fill>
      <patternFill patternType="solid">
        <fgColor rgb="FF28201C"/>
        <bgColor indexed="64"/>
      </patternFill>
    </fill>
    <fill>
      <patternFill patternType="solid">
        <fgColor rgb="FF426F42"/>
        <bgColor indexed="64"/>
      </patternFill>
    </fill>
    <fill>
      <patternFill patternType="solid">
        <fgColor rgb="FFA1A1A1"/>
        <bgColor indexed="64"/>
      </patternFill>
    </fill>
    <fill>
      <patternFill patternType="solid">
        <fgColor rgb="FF2F1B0C"/>
        <bgColor indexed="64"/>
      </patternFill>
    </fill>
    <fill>
      <patternFill patternType="solid">
        <fgColor rgb="FF22780F"/>
        <bgColor indexed="64"/>
      </patternFill>
    </fill>
    <fill>
      <patternFill patternType="solid">
        <fgColor rgb="FF9E9E9E"/>
        <bgColor indexed="64"/>
      </patternFill>
    </fill>
    <fill>
      <patternFill patternType="solid">
        <fgColor rgb="FF7FFF00"/>
        <bgColor indexed="64"/>
      </patternFill>
    </fill>
    <fill>
      <patternFill patternType="solid">
        <fgColor rgb="FF096A09"/>
        <bgColor indexed="64"/>
      </patternFill>
    </fill>
    <fill>
      <patternFill patternType="solid">
        <fgColor rgb="FF9C9C9C"/>
        <bgColor indexed="64"/>
      </patternFill>
    </fill>
    <fill>
      <patternFill patternType="solid">
        <fgColor rgb="FF7CFC00"/>
        <bgColor indexed="64"/>
      </patternFill>
    </fill>
    <fill>
      <patternFill patternType="solid">
        <fgColor rgb="FF006400"/>
        <bgColor indexed="64"/>
      </patternFill>
    </fill>
    <fill>
      <patternFill patternType="solid">
        <fgColor rgb="FF999999"/>
        <bgColor indexed="64"/>
      </patternFill>
    </fill>
    <fill>
      <patternFill patternType="solid">
        <fgColor rgb="FF76EE00"/>
        <bgColor indexed="64"/>
      </patternFill>
    </fill>
    <fill>
      <patternFill patternType="solid">
        <fgColor rgb="FF2F4F2F"/>
        <bgColor indexed="64"/>
      </patternFill>
    </fill>
    <fill>
      <patternFill patternType="solid">
        <fgColor rgb="FF969696"/>
        <bgColor indexed="64"/>
      </patternFill>
    </fill>
    <fill>
      <patternFill patternType="solid">
        <fgColor rgb="FF7FDD4C"/>
        <bgColor indexed="64"/>
      </patternFill>
    </fill>
    <fill>
      <patternFill patternType="solid">
        <fgColor rgb="FFB6E5AF"/>
        <bgColor indexed="64"/>
      </patternFill>
    </fill>
    <fill>
      <patternFill patternType="solid">
        <fgColor rgb="FF949494"/>
        <bgColor indexed="64"/>
      </patternFill>
    </fill>
    <fill>
      <patternFill patternType="solid">
        <fgColor rgb="FF66CD00"/>
        <bgColor indexed="64"/>
      </patternFill>
    </fill>
    <fill>
      <patternFill patternType="solid">
        <fgColor rgb="FF85C17E"/>
        <bgColor indexed="64"/>
      </patternFill>
    </fill>
    <fill>
      <patternFill patternType="solid">
        <fgColor rgb="FF919191"/>
        <bgColor indexed="64"/>
      </patternFill>
    </fill>
    <fill>
      <patternFill patternType="solid">
        <fgColor rgb="FF458B00"/>
        <bgColor indexed="64"/>
      </patternFill>
    </fill>
    <fill>
      <patternFill patternType="solid">
        <fgColor rgb="FF57D53B"/>
        <bgColor indexed="64"/>
      </patternFill>
    </fill>
    <fill>
      <patternFill patternType="solid">
        <fgColor rgb="FF8F8F8F"/>
        <bgColor indexed="64"/>
      </patternFill>
    </fill>
    <fill>
      <patternFill patternType="solid">
        <fgColor rgb="FF467129"/>
        <bgColor indexed="64"/>
      </patternFill>
    </fill>
    <fill>
      <patternFill patternType="solid">
        <fgColor rgb="FF82C46C"/>
        <bgColor indexed="64"/>
      </patternFill>
    </fill>
    <fill>
      <patternFill patternType="solid">
        <fgColor rgb="FF8C8C8C"/>
        <bgColor indexed="64"/>
      </patternFill>
    </fill>
    <fill>
      <patternFill patternType="solid">
        <fgColor rgb="FF00FF7F"/>
        <bgColor indexed="64"/>
      </patternFill>
    </fill>
    <fill>
      <patternFill patternType="solid">
        <fgColor rgb="FF679F5A"/>
        <bgColor indexed="64"/>
      </patternFill>
    </fill>
    <fill>
      <patternFill patternType="solid">
        <fgColor rgb="FF8A8A8A"/>
        <bgColor indexed="64"/>
      </patternFill>
    </fill>
    <fill>
      <patternFill patternType="solid">
        <fgColor rgb="FF54F98D"/>
        <bgColor indexed="64"/>
      </patternFill>
    </fill>
    <fill>
      <patternFill patternType="solid">
        <fgColor rgb="FF3A9D23"/>
        <bgColor indexed="64"/>
      </patternFill>
    </fill>
    <fill>
      <patternFill patternType="solid">
        <fgColor rgb="FF888888"/>
        <bgColor indexed="64"/>
      </patternFill>
    </fill>
    <fill>
      <patternFill patternType="solid">
        <fgColor rgb="FF54FF9F"/>
        <bgColor indexed="64"/>
      </patternFill>
    </fill>
    <fill>
      <patternFill patternType="solid">
        <fgColor rgb="FF1B4F08"/>
        <bgColor indexed="64"/>
      </patternFill>
    </fill>
    <fill>
      <patternFill patternType="solid">
        <fgColor rgb="FF878787"/>
        <bgColor indexed="64"/>
      </patternFill>
    </fill>
    <fill>
      <patternFill patternType="solid">
        <fgColor rgb="FF00FE7E"/>
        <bgColor indexed="64"/>
      </patternFill>
    </fill>
    <fill>
      <patternFill patternType="solid">
        <fgColor rgb="FF2B3D26"/>
        <bgColor indexed="64"/>
      </patternFill>
    </fill>
    <fill>
      <patternFill patternType="solid">
        <fgColor rgb="FF858585"/>
        <bgColor indexed="64"/>
      </patternFill>
    </fill>
    <fill>
      <patternFill patternType="solid">
        <fgColor rgb="FFB2BEB5"/>
        <bgColor indexed="64"/>
      </patternFill>
    </fill>
    <fill>
      <patternFill patternType="solid">
        <fgColor rgb="FFB0F2B6"/>
        <bgColor indexed="64"/>
      </patternFill>
    </fill>
    <fill>
      <patternFill patternType="solid">
        <fgColor rgb="FF848484"/>
        <bgColor indexed="64"/>
      </patternFill>
    </fill>
    <fill>
      <patternFill patternType="solid">
        <fgColor rgb="FF4EEE94"/>
        <bgColor indexed="64"/>
      </patternFill>
    </fill>
    <fill>
      <patternFill patternType="solid">
        <fgColor rgb="FF01D758"/>
        <bgColor indexed="64"/>
      </patternFill>
    </fill>
    <fill>
      <patternFill patternType="solid">
        <fgColor rgb="FF828282"/>
        <bgColor indexed="64"/>
      </patternFill>
    </fill>
    <fill>
      <patternFill patternType="solid">
        <fgColor rgb="FF70DB93"/>
        <bgColor indexed="64"/>
      </patternFill>
    </fill>
    <fill>
      <patternFill patternType="solid">
        <fgColor rgb="FF16B84E"/>
        <bgColor indexed="64"/>
      </patternFill>
    </fill>
    <fill>
      <patternFill patternType="solid">
        <fgColor rgb="FF7F7F7F"/>
        <bgColor indexed="64"/>
      </patternFill>
    </fill>
    <fill>
      <patternFill patternType="solid">
        <fgColor rgb="FF00EE76"/>
        <bgColor indexed="64"/>
      </patternFill>
    </fill>
    <fill>
      <patternFill patternType="solid">
        <fgColor rgb="FF689D71"/>
        <bgColor indexed="64"/>
      </patternFill>
    </fill>
    <fill>
      <patternFill patternType="solid">
        <fgColor rgb="FF7D7D7D"/>
        <bgColor indexed="64"/>
      </patternFill>
    </fill>
    <fill>
      <patternFill patternType="solid">
        <fgColor rgb="FF43CD80"/>
        <bgColor indexed="64"/>
      </patternFill>
    </fill>
    <fill>
      <patternFill patternType="solid">
        <fgColor rgb="FF27A64C"/>
        <bgColor indexed="64"/>
      </patternFill>
    </fill>
    <fill>
      <patternFill patternType="solid">
        <fgColor rgb="FF7A7A7A"/>
        <bgColor indexed="64"/>
      </patternFill>
    </fill>
    <fill>
      <patternFill patternType="solid">
        <fgColor rgb="FF00CD66"/>
        <bgColor indexed="64"/>
      </patternFill>
    </fill>
    <fill>
      <patternFill patternType="solid">
        <fgColor rgb="FF355E3B"/>
        <bgColor indexed="64"/>
      </patternFill>
    </fill>
    <fill>
      <patternFill patternType="solid">
        <fgColor rgb="FF787878"/>
        <bgColor indexed="64"/>
      </patternFill>
    </fill>
    <fill>
      <patternFill patternType="solid">
        <fgColor rgb="FF3CB371"/>
        <bgColor indexed="64"/>
      </patternFill>
    </fill>
    <fill>
      <patternFill patternType="solid">
        <fgColor rgb="FF00561B"/>
        <bgColor indexed="64"/>
      </patternFill>
    </fill>
    <fill>
      <patternFill patternType="solid">
        <fgColor rgb="FF777777"/>
        <bgColor indexed="64"/>
      </patternFill>
    </fill>
    <fill>
      <patternFill patternType="solid">
        <fgColor rgb="FF4CA66B"/>
        <bgColor indexed="64"/>
      </patternFill>
    </fill>
    <fill>
      <patternFill patternType="solid">
        <fgColor rgb="FF18391E"/>
        <bgColor indexed="64"/>
      </patternFill>
    </fill>
    <fill>
      <patternFill patternType="solid">
        <fgColor rgb="FF757575"/>
        <bgColor indexed="64"/>
      </patternFill>
    </fill>
    <fill>
      <patternFill patternType="solid">
        <fgColor rgb="FF1FA055"/>
        <bgColor indexed="64"/>
      </patternFill>
    </fill>
    <fill>
      <patternFill patternType="solid">
        <fgColor rgb="FFBF3EFF"/>
        <bgColor indexed="64"/>
      </patternFill>
    </fill>
    <fill>
      <patternFill patternType="solid">
        <fgColor rgb="FF737373"/>
        <bgColor indexed="64"/>
      </patternFill>
    </fill>
    <fill>
      <patternFill patternType="solid">
        <fgColor rgb="FF2E8B57"/>
        <bgColor indexed="64"/>
      </patternFill>
    </fill>
    <fill>
      <patternFill patternType="solid">
        <fgColor rgb="FFB23AEE"/>
        <bgColor indexed="64"/>
      </patternFill>
    </fill>
    <fill>
      <patternFill patternType="solid">
        <fgColor rgb="FF707070"/>
        <bgColor indexed="64"/>
      </patternFill>
    </fill>
    <fill>
      <patternFill patternType="solid">
        <fgColor rgb="FF008B45"/>
        <bgColor indexed="64"/>
      </patternFill>
    </fill>
    <fill>
      <patternFill patternType="solid">
        <fgColor rgb="FF9400D3"/>
        <bgColor indexed="64"/>
      </patternFill>
    </fill>
    <fill>
      <patternFill patternType="solid">
        <fgColor rgb="FF6E6E6E"/>
        <bgColor indexed="64"/>
      </patternFill>
    </fill>
    <fill>
      <patternFill patternType="solid">
        <fgColor rgb="FF386F48"/>
        <bgColor indexed="64"/>
      </patternFill>
    </fill>
    <fill>
      <patternFill patternType="solid">
        <fgColor rgb="FF9932CD"/>
        <bgColor indexed="64"/>
      </patternFill>
    </fill>
    <fill>
      <patternFill patternType="solid">
        <fgColor rgb="FF6B6B6B"/>
        <bgColor indexed="64"/>
      </patternFill>
    </fill>
    <fill>
      <patternFill patternType="solid">
        <fgColor rgb="FF00622D"/>
        <bgColor indexed="64"/>
      </patternFill>
    </fill>
    <fill>
      <patternFill patternType="solid">
        <fgColor rgb="FF9A32CD"/>
        <bgColor indexed="64"/>
      </patternFill>
    </fill>
    <fill>
      <patternFill patternType="solid">
        <fgColor rgb="FF696969"/>
        <bgColor indexed="64"/>
      </patternFill>
    </fill>
    <fill>
      <patternFill patternType="solid">
        <fgColor rgb="FF175732"/>
        <bgColor indexed="64"/>
      </patternFill>
    </fill>
    <fill>
      <patternFill patternType="solid">
        <fgColor rgb="FF9932CC"/>
        <bgColor indexed="64"/>
      </patternFill>
    </fill>
    <fill>
      <patternFill patternType="solid">
        <fgColor rgb="FF666666"/>
        <bgColor indexed="64"/>
      </patternFill>
    </fill>
    <fill>
      <patternFill patternType="solid">
        <fgColor rgb="FF095228"/>
        <bgColor indexed="64"/>
      </patternFill>
    </fill>
    <fill>
      <patternFill patternType="solid">
        <fgColor rgb="FF884DA7"/>
        <bgColor indexed="64"/>
      </patternFill>
    </fill>
    <fill>
      <patternFill patternType="solid">
        <fgColor rgb="FF636363"/>
        <bgColor indexed="64"/>
      </patternFill>
    </fill>
    <fill>
      <patternFill patternType="solid">
        <fgColor rgb="FF173620"/>
        <bgColor indexed="64"/>
      </patternFill>
    </fill>
    <fill>
      <patternFill patternType="solid">
        <fgColor rgb="FF68228B"/>
        <bgColor indexed="64"/>
      </patternFill>
    </fill>
    <fill>
      <patternFill patternType="solid">
        <fgColor rgb="FF616161"/>
        <bgColor indexed="64"/>
      </patternFill>
    </fill>
    <fill>
      <patternFill patternType="solid">
        <fgColor rgb="FF003118"/>
        <bgColor indexed="64"/>
      </patternFill>
    </fill>
    <fill>
      <patternFill patternType="solid">
        <fgColor rgb="FF120D16"/>
        <bgColor indexed="64"/>
      </patternFill>
    </fill>
    <fill>
      <patternFill patternType="solid">
        <fgColor rgb="FFA020F0"/>
        <bgColor indexed="64"/>
      </patternFill>
    </fill>
    <fill>
      <patternFill patternType="solid">
        <fgColor rgb="FF5E5E5E"/>
        <bgColor indexed="64"/>
      </patternFill>
    </fill>
    <fill>
      <patternFill patternType="solid">
        <fgColor rgb="FFFFB90F"/>
        <bgColor indexed="64"/>
      </patternFill>
    </fill>
    <fill>
      <patternFill patternType="solid">
        <fgColor rgb="FF9966CC"/>
        <bgColor indexed="64"/>
      </patternFill>
    </fill>
    <fill>
      <patternFill patternType="solid">
        <fgColor rgb="FF5C5C5C"/>
        <bgColor indexed="64"/>
      </patternFill>
    </fill>
    <fill>
      <patternFill patternType="solid">
        <fgColor rgb="FFFFC125"/>
        <bgColor indexed="64"/>
      </patternFill>
    </fill>
    <fill>
      <patternFill patternType="solid">
        <fgColor rgb="FF8806CE"/>
        <bgColor indexed="64"/>
      </patternFill>
    </fill>
    <fill>
      <patternFill patternType="solid">
        <fgColor rgb="FF595959"/>
        <bgColor indexed="64"/>
      </patternFill>
    </fill>
    <fill>
      <patternFill patternType="solid">
        <fgColor rgb="FFCDC0B0"/>
        <bgColor indexed="64"/>
      </patternFill>
    </fill>
    <fill>
      <patternFill patternType="solid">
        <fgColor rgb="FF551A8B"/>
        <bgColor indexed="64"/>
      </patternFill>
    </fill>
    <fill>
      <patternFill patternType="solid">
        <fgColor rgb="FF575757"/>
        <bgColor indexed="64"/>
      </patternFill>
    </fill>
    <fill>
      <patternFill patternType="solid">
        <fgColor rgb="FFFFC14F"/>
        <bgColor indexed="64"/>
      </patternFill>
    </fill>
    <fill>
      <patternFill patternType="solid">
        <fgColor rgb="FF32174D"/>
        <bgColor indexed="64"/>
      </patternFill>
    </fill>
    <fill>
      <patternFill patternType="solid">
        <fgColor rgb="FF555555"/>
        <bgColor indexed="64"/>
      </patternFill>
    </fill>
    <fill>
      <patternFill patternType="solid">
        <fgColor rgb="FFFFCB60"/>
        <bgColor indexed="64"/>
      </patternFill>
    </fill>
    <fill>
      <patternFill patternType="solid">
        <fgColor rgb="FF2F2140"/>
        <bgColor indexed="64"/>
      </patternFill>
    </fill>
    <fill>
      <patternFill patternType="solid">
        <fgColor rgb="FF545454"/>
        <bgColor indexed="64"/>
      </patternFill>
    </fill>
    <fill>
      <patternFill patternType="solid">
        <fgColor rgb="FFEEC591"/>
        <bgColor indexed="64"/>
      </patternFill>
    </fill>
    <fill>
      <patternFill patternType="solid">
        <fgColor rgb="FFC9A0DC"/>
        <bgColor indexed="64"/>
      </patternFill>
    </fill>
    <fill>
      <patternFill patternType="solid">
        <fgColor rgb="FF525252"/>
        <bgColor indexed="64"/>
      </patternFill>
    </fill>
    <fill>
      <patternFill patternType="solid">
        <fgColor rgb="FFFBC97F"/>
        <bgColor indexed="64"/>
      </patternFill>
    </fill>
    <fill>
      <patternFill patternType="solid">
        <fgColor rgb="FFCFA0E9"/>
        <bgColor indexed="64"/>
      </patternFill>
    </fill>
    <fill>
      <patternFill patternType="solid">
        <fgColor rgb="FF4F4F4F"/>
        <bgColor indexed="64"/>
      </patternFill>
    </fill>
    <fill>
      <patternFill patternType="solid">
        <fgColor rgb="FFEBC79E"/>
        <bgColor indexed="64"/>
      </patternFill>
    </fill>
    <fill>
      <patternFill patternType="solid">
        <fgColor rgb="FFD6CADD"/>
        <bgColor indexed="64"/>
      </patternFill>
    </fill>
    <fill>
      <patternFill patternType="solid">
        <fgColor rgb="FF4D4D4D"/>
        <bgColor indexed="64"/>
      </patternFill>
    </fill>
    <fill>
      <patternFill patternType="solid">
        <fgColor rgb="FFEECFA1"/>
        <bgColor indexed="64"/>
      </patternFill>
    </fill>
    <fill>
      <patternFill patternType="solid">
        <fgColor rgb="FFB666D2"/>
        <bgColor indexed="64"/>
      </patternFill>
    </fill>
    <fill>
      <patternFill patternType="solid">
        <fgColor rgb="FFFFD39B"/>
        <bgColor indexed="64"/>
      </patternFill>
    </fill>
    <fill>
      <patternFill patternType="solid">
        <fgColor rgb="FF401A4C"/>
        <bgColor indexed="64"/>
      </patternFill>
    </fill>
    <fill>
      <patternFill patternType="solid">
        <fgColor rgb="FFEFE5F7"/>
        <bgColor indexed="64"/>
      </patternFill>
    </fill>
    <fill>
      <patternFill patternType="solid">
        <fgColor rgb="FFB8D9A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gray0625">
        <bgColor theme="3" tint="0.79998168889431442"/>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theme="6" tint="0.59999389629810485"/>
        <bgColor indexed="64"/>
      </patternFill>
    </fill>
    <fill>
      <patternFill patternType="solid">
        <fgColor theme="6" tint="0.79998168889431442"/>
        <bgColor indexed="64"/>
      </patternFill>
    </fill>
    <fill>
      <patternFill patternType="gray0625">
        <bgColor theme="4" tint="0.79998168889431442"/>
      </patternFill>
    </fill>
    <fill>
      <patternFill patternType="gray0625">
        <bgColor theme="5" tint="0.79998168889431442"/>
      </patternFill>
    </fill>
    <fill>
      <patternFill patternType="gray0625">
        <bgColor theme="6" tint="0.79998168889431442"/>
      </patternFill>
    </fill>
    <fill>
      <patternFill patternType="gray0625">
        <bgColor theme="7" tint="0.79998168889431442"/>
      </patternFill>
    </fill>
    <fill>
      <patternFill patternType="solid">
        <fgColor rgb="FFD9E1F2"/>
        <bgColor indexed="64"/>
      </patternFill>
    </fill>
    <fill>
      <patternFill patternType="lightUp">
        <fgColor theme="0"/>
        <bgColor theme="5" tint="0.39997558519241921"/>
      </patternFill>
    </fill>
    <fill>
      <patternFill patternType="gray0625">
        <bgColor rgb="FFD9E1F2"/>
      </patternFill>
    </fill>
    <fill>
      <patternFill patternType="gray0625">
        <bgColor theme="7" tint="0.59999389629810485"/>
      </patternFill>
    </fill>
    <fill>
      <patternFill patternType="solid">
        <fgColor rgb="FFE2EFDA"/>
        <bgColor indexed="64"/>
      </patternFill>
    </fill>
    <fill>
      <patternFill patternType="gray0625">
        <bgColor rgb="FFE2EFDA"/>
      </patternFill>
    </fill>
    <fill>
      <patternFill patternType="solid">
        <fgColor rgb="FFFFFFAF"/>
        <bgColor indexed="64"/>
      </patternFill>
    </fill>
    <fill>
      <patternFill patternType="solid">
        <fgColor theme="4" tint="0.79995117038483843"/>
        <bgColor indexed="64"/>
      </patternFill>
    </fill>
    <fill>
      <patternFill patternType="solid">
        <fgColor rgb="FFFFFFD5"/>
        <bgColor indexed="64"/>
      </patternFill>
    </fill>
    <fill>
      <patternFill patternType="solid">
        <fgColor theme="0"/>
        <bgColor indexed="9"/>
      </patternFill>
    </fill>
    <fill>
      <patternFill patternType="solid">
        <fgColor rgb="FFA9D08E"/>
        <bgColor indexed="64"/>
      </patternFill>
    </fill>
    <fill>
      <patternFill patternType="solid">
        <fgColor rgb="FFFFFFB7"/>
        <bgColor indexed="64"/>
      </patternFill>
    </fill>
    <fill>
      <patternFill patternType="gray125">
        <bgColor theme="0" tint="-0.14996795556505021"/>
      </patternFill>
    </fill>
    <fill>
      <patternFill patternType="solid">
        <fgColor theme="0"/>
        <bgColor theme="9"/>
      </patternFill>
    </fill>
    <fill>
      <patternFill patternType="solid">
        <fgColor rgb="FFED7D31"/>
        <bgColor indexed="50"/>
      </patternFill>
    </fill>
    <fill>
      <patternFill patternType="solid">
        <fgColor rgb="FFDEC8EE"/>
        <bgColor theme="9"/>
      </patternFill>
    </fill>
    <fill>
      <patternFill patternType="solid">
        <fgColor rgb="FF0000FF"/>
        <bgColor theme="9"/>
      </patternFill>
    </fill>
    <fill>
      <patternFill patternType="solid">
        <fgColor theme="0" tint="-0.14999847407452621"/>
        <bgColor theme="0"/>
      </patternFill>
    </fill>
    <fill>
      <patternFill patternType="solid">
        <fgColor theme="0" tint="-0.14999847407452621"/>
        <bgColor theme="9"/>
      </patternFill>
    </fill>
    <fill>
      <patternFill patternType="solid">
        <fgColor theme="9" tint="0.59999389629810485"/>
        <bgColor theme="9"/>
      </patternFill>
    </fill>
    <fill>
      <patternFill patternType="solid">
        <fgColor theme="5" tint="0.59999389629810485"/>
        <bgColor theme="9"/>
      </patternFill>
    </fill>
  </fills>
  <borders count="155">
    <border>
      <left/>
      <right/>
      <top/>
      <bottom/>
      <diagonal/>
    </border>
    <border>
      <left/>
      <right/>
      <top style="medium">
        <color auto="1"/>
      </top>
      <bottom/>
      <diagonal/>
    </border>
    <border>
      <left/>
      <right/>
      <top style="double">
        <color theme="9" tint="0.39994506668294322"/>
      </top>
      <bottom/>
      <diagonal/>
    </border>
    <border>
      <left/>
      <right/>
      <top/>
      <bottom style="medium">
        <color auto="1"/>
      </bottom>
      <diagonal/>
    </border>
    <border>
      <left style="medium">
        <color indexed="64"/>
      </left>
      <right/>
      <top style="medium">
        <color indexed="64"/>
      </top>
      <bottom/>
      <diagonal/>
    </border>
    <border>
      <left/>
      <right style="medium">
        <color indexed="64"/>
      </right>
      <top style="medium">
        <color auto="1"/>
      </top>
      <bottom/>
      <diagonal/>
    </border>
    <border>
      <left style="medium">
        <color indexed="64"/>
      </left>
      <right/>
      <top/>
      <bottom/>
      <diagonal/>
    </border>
    <border>
      <left/>
      <right style="medium">
        <color indexed="64"/>
      </right>
      <top/>
      <bottom/>
      <diagonal/>
    </border>
    <border>
      <left style="mediumDashed">
        <color indexed="64"/>
      </left>
      <right/>
      <top style="medium">
        <color indexed="64"/>
      </top>
      <bottom/>
      <diagonal/>
    </border>
    <border>
      <left/>
      <right style="mediumDashed">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Dashed">
        <color auto="1"/>
      </left>
      <right/>
      <top/>
      <bottom/>
      <diagonal/>
    </border>
    <border>
      <left/>
      <right style="mediumDashed">
        <color indexed="64"/>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indexed="64"/>
      </left>
      <right style="thin">
        <color auto="1"/>
      </right>
      <top style="medium">
        <color indexed="64"/>
      </top>
      <bottom/>
      <diagonal/>
    </border>
    <border>
      <left style="medium">
        <color indexed="64"/>
      </left>
      <right style="thin">
        <color indexed="64"/>
      </right>
      <top/>
      <bottom/>
      <diagonal/>
    </border>
    <border>
      <left/>
      <right/>
      <top/>
      <bottom style="hair">
        <color auto="1"/>
      </bottom>
      <diagonal/>
    </border>
    <border>
      <left/>
      <right style="medium">
        <color indexed="64"/>
      </right>
      <top/>
      <bottom style="hair">
        <color auto="1"/>
      </bottom>
      <diagonal/>
    </border>
    <border>
      <left style="thin">
        <color auto="1"/>
      </left>
      <right/>
      <top/>
      <bottom/>
      <diagonal/>
    </border>
    <border>
      <left/>
      <right/>
      <top/>
      <bottom style="thin">
        <color indexed="64"/>
      </bottom>
      <diagonal/>
    </border>
    <border>
      <left/>
      <right/>
      <top style="hair">
        <color auto="1"/>
      </top>
      <bottom/>
      <diagonal/>
    </border>
    <border>
      <left style="thin">
        <color indexed="64"/>
      </left>
      <right/>
      <top style="thin">
        <color indexed="64"/>
      </top>
      <bottom/>
      <diagonal/>
    </border>
    <border>
      <left/>
      <right/>
      <top style="mediumDashed">
        <color indexed="64"/>
      </top>
      <bottom/>
      <diagonal/>
    </border>
    <border>
      <left/>
      <right style="medium">
        <color indexed="64"/>
      </right>
      <top style="mediumDashed">
        <color indexed="64"/>
      </top>
      <bottom/>
      <diagonal/>
    </border>
    <border>
      <left style="thin">
        <color indexed="64"/>
      </left>
      <right/>
      <top/>
      <bottom style="thin">
        <color indexed="64"/>
      </bottom>
      <diagonal/>
    </border>
    <border>
      <left/>
      <right/>
      <top/>
      <bottom style="mediumDashed">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hair">
        <color indexed="64"/>
      </right>
      <top/>
      <bottom/>
      <diagonal/>
    </border>
    <border>
      <left style="hair">
        <color indexed="64"/>
      </left>
      <right style="hair">
        <color indexed="64"/>
      </right>
      <top/>
      <bottom/>
      <diagonal/>
    </border>
    <border>
      <left style="mediumDashed">
        <color auto="1"/>
      </left>
      <right style="hair">
        <color auto="1"/>
      </right>
      <top style="dashed">
        <color indexed="64"/>
      </top>
      <bottom/>
      <diagonal/>
    </border>
    <border>
      <left style="hair">
        <color indexed="64"/>
      </left>
      <right/>
      <top style="thin">
        <color indexed="64"/>
      </top>
      <bottom/>
      <diagonal/>
    </border>
    <border>
      <left/>
      <right/>
      <top style="dashed">
        <color indexed="64"/>
      </top>
      <bottom/>
      <diagonal/>
    </border>
    <border>
      <left/>
      <right style="mediumDashed">
        <color auto="1"/>
      </right>
      <top style="dashed">
        <color auto="1"/>
      </top>
      <bottom/>
      <diagonal/>
    </border>
    <border>
      <left style="medium">
        <color indexed="64"/>
      </left>
      <right style="hair">
        <color indexed="64"/>
      </right>
      <top/>
      <bottom/>
      <diagonal/>
    </border>
    <border>
      <left style="thin">
        <color auto="1"/>
      </left>
      <right style="thin">
        <color auto="1"/>
      </right>
      <top/>
      <bottom style="medium">
        <color auto="1"/>
      </bottom>
      <diagonal/>
    </border>
    <border>
      <left style="thin">
        <color indexed="64"/>
      </left>
      <right/>
      <top/>
      <bottom style="medium">
        <color indexed="64"/>
      </bottom>
      <diagonal/>
    </border>
    <border>
      <left/>
      <right style="thin">
        <color indexed="64"/>
      </right>
      <top/>
      <bottom style="medium">
        <color auto="1"/>
      </bottom>
      <diagonal/>
    </border>
    <border>
      <left style="hair">
        <color indexed="64"/>
      </left>
      <right/>
      <top/>
      <bottom/>
      <diagonal/>
    </border>
    <border>
      <left style="mediumDashed">
        <color indexed="64"/>
      </left>
      <right style="hair">
        <color indexed="64"/>
      </right>
      <top/>
      <bottom/>
      <diagonal/>
    </border>
    <border>
      <left/>
      <right style="hair">
        <color auto="1"/>
      </right>
      <top/>
      <bottom style="hair">
        <color auto="1"/>
      </bottom>
      <diagonal/>
    </border>
    <border>
      <left/>
      <right style="thin">
        <color indexed="64"/>
      </right>
      <top style="thin">
        <color indexed="64"/>
      </top>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thin">
        <color auto="1"/>
      </right>
      <top style="medium">
        <color auto="1"/>
      </top>
      <bottom style="thin">
        <color theme="0" tint="-0.24994659260841701"/>
      </bottom>
      <diagonal/>
    </border>
    <border>
      <left style="thin">
        <color auto="1"/>
      </left>
      <right style="thin">
        <color auto="1"/>
      </right>
      <top style="medium">
        <color auto="1"/>
      </top>
      <bottom style="thin">
        <color theme="0" tint="-0.24994659260841701"/>
      </bottom>
      <diagonal/>
    </border>
    <border>
      <left style="thin">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auto="1"/>
      </right>
      <top style="medium">
        <color auto="1"/>
      </top>
      <bottom style="thin">
        <color theme="0" tint="-0.24994659260841701"/>
      </bottom>
      <diagonal/>
    </border>
    <border>
      <left style="thin">
        <color indexed="8"/>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right style="thin">
        <color indexed="64"/>
      </right>
      <top/>
      <bottom/>
      <diagonal/>
    </border>
    <border>
      <left style="thin">
        <color auto="1"/>
      </left>
      <right/>
      <top/>
      <bottom style="hair">
        <color indexed="64"/>
      </bottom>
      <diagonal/>
    </border>
    <border>
      <left/>
      <right style="thin">
        <color auto="1"/>
      </right>
      <top/>
      <bottom style="thin">
        <color auto="1"/>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style="hair">
        <color indexed="64"/>
      </top>
      <bottom/>
      <diagonal/>
    </border>
    <border>
      <left/>
      <right style="medium">
        <color auto="1"/>
      </right>
      <top style="hair">
        <color indexed="64"/>
      </top>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style="hair">
        <color auto="1"/>
      </left>
      <right style="hair">
        <color indexed="64"/>
      </right>
      <top/>
      <bottom style="hair">
        <color auto="1"/>
      </bottom>
      <diagonal/>
    </border>
    <border>
      <left/>
      <right style="mediumDashed">
        <color indexed="64"/>
      </right>
      <top/>
      <bottom style="mediumDashed">
        <color indexed="64"/>
      </bottom>
      <diagonal/>
    </border>
    <border>
      <left style="hair">
        <color indexed="64"/>
      </left>
      <right/>
      <top/>
      <bottom style="mediumDashed">
        <color indexed="64"/>
      </bottom>
      <diagonal/>
    </border>
    <border>
      <left/>
      <right style="thin">
        <color auto="1"/>
      </right>
      <top style="thin">
        <color theme="0" tint="-0.24994659260841701"/>
      </top>
      <bottom style="thin">
        <color theme="1"/>
      </bottom>
      <diagonal/>
    </border>
    <border>
      <left style="thin">
        <color auto="1"/>
      </left>
      <right style="thin">
        <color auto="1"/>
      </right>
      <top style="thin">
        <color theme="0" tint="-0.24994659260841701"/>
      </top>
      <bottom style="thin">
        <color theme="1"/>
      </bottom>
      <diagonal/>
    </border>
    <border>
      <left style="thin">
        <color auto="1"/>
      </left>
      <right/>
      <top style="thin">
        <color theme="0" tint="-0.24994659260841701"/>
      </top>
      <bottom style="thin">
        <color theme="1"/>
      </bottom>
      <diagonal/>
    </border>
    <border>
      <left/>
      <right/>
      <top style="thin">
        <color theme="0" tint="-0.24994659260841701"/>
      </top>
      <bottom style="thin">
        <color theme="1"/>
      </bottom>
      <diagonal/>
    </border>
    <border>
      <left/>
      <right/>
      <top style="thin">
        <color indexed="64"/>
      </top>
      <bottom/>
      <diagonal/>
    </border>
    <border>
      <left style="hair">
        <color auto="1"/>
      </left>
      <right style="hair">
        <color auto="1"/>
      </right>
      <top style="hair">
        <color auto="1"/>
      </top>
      <bottom style="hair">
        <color auto="1"/>
      </bottom>
      <diagonal/>
    </border>
    <border>
      <left/>
      <right/>
      <top style="hair">
        <color auto="1"/>
      </top>
      <bottom style="hair">
        <color auto="1"/>
      </bottom>
      <diagonal/>
    </border>
    <border>
      <left/>
      <right/>
      <top style="hair">
        <color indexed="64"/>
      </top>
      <bottom/>
      <diagonal/>
    </border>
    <border>
      <left style="hair">
        <color indexed="64"/>
      </left>
      <right/>
      <top style="hair">
        <color indexed="64"/>
      </top>
      <bottom/>
      <diagonal/>
    </border>
    <border>
      <left style="hair">
        <color indexed="64"/>
      </left>
      <right style="mediumDashed">
        <color auto="1"/>
      </right>
      <top/>
      <bottom/>
      <diagonal/>
    </border>
    <border>
      <left/>
      <right style="mediumDashed">
        <color auto="1"/>
      </right>
      <top style="hair">
        <color indexed="64"/>
      </top>
      <bottom/>
      <diagonal/>
    </border>
    <border>
      <left/>
      <right style="mediumDashed">
        <color auto="1"/>
      </right>
      <top/>
      <bottom style="hair">
        <color auto="1"/>
      </bottom>
      <diagonal/>
    </border>
    <border>
      <left style="mediumDashed">
        <color auto="1"/>
      </left>
      <right style="hair">
        <color indexed="64"/>
      </right>
      <top/>
      <bottom style="mediumDashed">
        <color auto="1"/>
      </bottom>
      <diagonal/>
    </border>
    <border>
      <left/>
      <right/>
      <top style="thin">
        <color theme="9" tint="0.39997558519241921"/>
      </top>
      <bottom style="thin">
        <color theme="9" tint="0.39997558519241921"/>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auto="1"/>
      </right>
      <top/>
      <bottom style="hair">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ashed">
        <color indexed="64"/>
      </left>
      <right/>
      <top/>
      <bottom/>
      <diagonal/>
    </border>
    <border>
      <left style="dashed">
        <color indexed="64"/>
      </left>
      <right/>
      <top/>
      <bottom style="dashed">
        <color indexed="64"/>
      </bottom>
      <diagonal/>
    </border>
    <border>
      <left/>
      <right style="medium">
        <color indexed="64"/>
      </right>
      <top/>
      <bottom style="dashed">
        <color indexed="64"/>
      </bottom>
      <diagonal/>
    </border>
    <border>
      <left style="dashed">
        <color indexed="64"/>
      </left>
      <right/>
      <top style="mediumDashed">
        <color indexed="64"/>
      </top>
      <bottom/>
      <diagonal/>
    </border>
    <border>
      <left style="medium">
        <color indexed="64"/>
      </left>
      <right style="medium">
        <color indexed="64"/>
      </right>
      <top/>
      <bottom/>
      <diagonal/>
    </border>
    <border>
      <left/>
      <right/>
      <top style="thin">
        <color theme="9" tint="0.39997558519241921"/>
      </top>
      <bottom/>
      <diagonal/>
    </border>
    <border>
      <left style="thin">
        <color auto="1"/>
      </left>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dashed">
        <color auto="1"/>
      </right>
      <top style="thin">
        <color theme="9" tint="0.39997558519241921"/>
      </top>
      <bottom style="thin">
        <color theme="9" tint="0.39997558519241921"/>
      </bottom>
      <diagonal/>
    </border>
    <border>
      <left/>
      <right style="dashed">
        <color auto="1"/>
      </right>
      <top style="thin">
        <color theme="9" tint="0.39997558519241921"/>
      </top>
      <bottom/>
      <diagonal/>
    </border>
    <border>
      <left style="hair">
        <color indexed="64"/>
      </left>
      <right style="medium">
        <color auto="1"/>
      </right>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medium">
        <color indexed="64"/>
      </right>
      <top style="thin">
        <color indexed="64"/>
      </top>
      <bottom/>
      <diagonal/>
    </border>
    <border>
      <left style="hair">
        <color indexed="8"/>
      </left>
      <right style="hair">
        <color indexed="8"/>
      </right>
      <top style="hair">
        <color indexed="8"/>
      </top>
      <bottom style="hair">
        <color indexed="8"/>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style="hair">
        <color indexed="64"/>
      </left>
      <right style="hair">
        <color indexed="64"/>
      </right>
      <top style="hair">
        <color indexed="64"/>
      </top>
      <bottom/>
      <diagonal/>
    </border>
    <border>
      <left style="thin">
        <color auto="1"/>
      </left>
      <right/>
      <top style="hair">
        <color indexed="64"/>
      </top>
      <bottom/>
      <diagonal/>
    </border>
    <border>
      <left/>
      <right/>
      <top style="hair">
        <color indexed="64"/>
      </top>
      <bottom/>
      <diagonal/>
    </border>
    <border>
      <left/>
      <right style="medium">
        <color auto="1"/>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thin">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thin">
        <color indexed="64"/>
      </top>
      <bottom/>
      <diagonal/>
    </border>
    <border>
      <left/>
      <right style="mediumDashed">
        <color indexed="64"/>
      </right>
      <top style="thin">
        <color auto="1"/>
      </top>
      <bottom/>
      <diagonal/>
    </border>
    <border>
      <left style="mediumDashed">
        <color auto="1"/>
      </left>
      <right/>
      <top style="mediumDashed">
        <color auto="1"/>
      </top>
      <bottom/>
      <diagonal/>
    </border>
    <border>
      <left/>
      <right style="mediumDashed">
        <color indexed="64"/>
      </right>
      <top/>
      <bottom style="thin">
        <color indexed="64"/>
      </bottom>
      <diagonal/>
    </border>
    <border>
      <left style="mediumDashed">
        <color auto="1"/>
      </left>
      <right/>
      <top/>
      <bottom style="mediumDashed">
        <color auto="1"/>
      </bottom>
      <diagonal/>
    </border>
    <border>
      <left/>
      <right style="medium">
        <color indexed="64"/>
      </right>
      <top/>
      <bottom style="mediumDashed">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style="hair">
        <color auto="1"/>
      </right>
      <top/>
      <bottom style="hair">
        <color auto="1"/>
      </bottom>
      <diagonal/>
    </border>
    <border>
      <left style="thin">
        <color indexed="8"/>
      </left>
      <right/>
      <top style="thin">
        <color indexed="8"/>
      </top>
      <bottom style="thin">
        <color indexed="8"/>
      </bottom>
      <diagonal/>
    </border>
    <border>
      <left style="hair">
        <color auto="1"/>
      </left>
      <right/>
      <top/>
      <bottom style="hair">
        <color auto="1"/>
      </bottom>
      <diagonal/>
    </border>
    <border>
      <left style="thin">
        <color indexed="64"/>
      </left>
      <right style="hair">
        <color indexed="64"/>
      </right>
      <top/>
      <bottom style="thin">
        <color theme="9" tint="0.39997558519241921"/>
      </bottom>
      <diagonal/>
    </border>
    <border>
      <left/>
      <right style="hair">
        <color indexed="64"/>
      </right>
      <top style="hair">
        <color theme="9" tint="-0.24994659260841701"/>
      </top>
      <bottom style="hair">
        <color theme="9" tint="-0.24994659260841701"/>
      </bottom>
      <diagonal/>
    </border>
    <border>
      <left style="hair">
        <color auto="1"/>
      </left>
      <right/>
      <top/>
      <bottom style="thin">
        <color theme="9" tint="0.39997558519241921"/>
      </bottom>
      <diagonal/>
    </border>
    <border>
      <left style="hair">
        <color theme="9" tint="-0.24994659260841701"/>
      </left>
      <right style="hair">
        <color indexed="64"/>
      </right>
      <top style="hair">
        <color theme="9" tint="-0.24994659260841701"/>
      </top>
      <bottom style="hair">
        <color theme="9" tint="-0.24994659260841701"/>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diagonal/>
    </border>
    <border>
      <left style="medium">
        <color indexed="64"/>
      </left>
      <right style="mediumDashed">
        <color indexed="64"/>
      </right>
      <top/>
      <bottom style="mediumDashed">
        <color indexed="64"/>
      </bottom>
      <diagonal/>
    </border>
    <border>
      <left style="hair">
        <color theme="9" tint="-0.24994659260841701"/>
      </left>
      <right style="hair">
        <color indexed="64"/>
      </right>
      <top style="hair">
        <color theme="9" tint="-0.24994659260841701"/>
      </top>
      <bottom/>
      <diagonal/>
    </border>
    <border>
      <left style="hair">
        <color indexed="64"/>
      </left>
      <right style="hair">
        <color indexed="64"/>
      </right>
      <top style="hair">
        <color indexed="64"/>
      </top>
      <bottom/>
      <diagonal/>
    </border>
    <border>
      <left/>
      <right style="thin">
        <color auto="1"/>
      </right>
      <top style="thin">
        <color auto="1"/>
      </top>
      <bottom style="medium">
        <color indexed="64"/>
      </bottom>
      <diagonal/>
    </border>
    <border>
      <left/>
      <right/>
      <top style="hair">
        <color indexed="64"/>
      </top>
      <bottom style="hair">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hair">
        <color indexed="64"/>
      </right>
      <top style="hair">
        <color indexed="64"/>
      </top>
      <bottom/>
      <diagonal/>
    </border>
    <border>
      <left style="medium">
        <color theme="0"/>
      </left>
      <right style="medium">
        <color theme="0"/>
      </right>
      <top style="hair">
        <color auto="1"/>
      </top>
      <bottom/>
      <diagonal/>
    </border>
  </borders>
  <cellStyleXfs count="36">
    <xf numFmtId="0" fontId="0" fillId="0" borderId="0"/>
    <xf numFmtId="0" fontId="5"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35" fillId="0" borderId="0"/>
    <xf numFmtId="0" fontId="6" fillId="0" borderId="0"/>
    <xf numFmtId="0" fontId="6" fillId="0" borderId="0"/>
    <xf numFmtId="0" fontId="1" fillId="0" borderId="0"/>
    <xf numFmtId="0" fontId="49" fillId="0" borderId="0"/>
    <xf numFmtId="0" fontId="1" fillId="0" borderId="0"/>
    <xf numFmtId="0" fontId="56" fillId="0" borderId="0"/>
    <xf numFmtId="0" fontId="6" fillId="0" borderId="0"/>
    <xf numFmtId="0" fontId="1" fillId="0" borderId="0"/>
    <xf numFmtId="0" fontId="71" fillId="0" borderId="0" applyNumberFormat="0" applyFill="0" applyBorder="0" applyAlignment="0" applyProtection="0">
      <alignment vertical="top"/>
      <protection locked="0"/>
    </xf>
    <xf numFmtId="0" fontId="49" fillId="0" borderId="0"/>
    <xf numFmtId="0" fontId="35" fillId="0" borderId="0"/>
    <xf numFmtId="0" fontId="1" fillId="0" borderId="0"/>
    <xf numFmtId="0" fontId="1" fillId="0" borderId="0"/>
    <xf numFmtId="0" fontId="1" fillId="0" borderId="0"/>
    <xf numFmtId="0" fontId="1" fillId="0" borderId="0"/>
    <xf numFmtId="0" fontId="35" fillId="0" borderId="0"/>
    <xf numFmtId="0" fontId="6" fillId="0" borderId="0"/>
    <xf numFmtId="0" fontId="32" fillId="0" borderId="0"/>
    <xf numFmtId="0" fontId="1" fillId="0" borderId="0"/>
    <xf numFmtId="0" fontId="1" fillId="0" borderId="0"/>
    <xf numFmtId="0" fontId="1" fillId="0" borderId="0"/>
    <xf numFmtId="0" fontId="1" fillId="0" borderId="0"/>
    <xf numFmtId="0" fontId="246" fillId="0" borderId="0"/>
    <xf numFmtId="0" fontId="32" fillId="0" borderId="0"/>
  </cellStyleXfs>
  <cellXfs count="3563">
    <xf numFmtId="0" fontId="0" fillId="0" borderId="0" xfId="0"/>
    <xf numFmtId="0" fontId="2" fillId="2" borderId="0" xfId="2" applyFont="1" applyFill="1" applyAlignment="1">
      <alignment horizontal="center" vertical="center"/>
    </xf>
    <xf numFmtId="0" fontId="7" fillId="3" borderId="1" xfId="3" applyFont="1" applyFill="1" applyBorder="1" applyAlignment="1">
      <alignment horizontal="center" vertical="center"/>
    </xf>
    <xf numFmtId="0" fontId="8" fillId="0" borderId="0" xfId="2" applyFont="1" applyAlignment="1">
      <alignment horizontal="center" vertical="center"/>
    </xf>
    <xf numFmtId="0" fontId="9" fillId="4" borderId="0" xfId="2" applyFont="1" applyFill="1" applyAlignment="1">
      <alignment horizontal="center" vertical="center"/>
    </xf>
    <xf numFmtId="0" fontId="10" fillId="4" borderId="0" xfId="4" applyFont="1" applyFill="1" applyAlignment="1">
      <alignment horizontal="center" vertical="center"/>
    </xf>
    <xf numFmtId="0" fontId="11" fillId="5" borderId="2" xfId="5" applyFont="1" applyFill="1" applyBorder="1" applyAlignment="1">
      <alignment horizontal="center" vertical="center"/>
    </xf>
    <xf numFmtId="0" fontId="12" fillId="3" borderId="1" xfId="5" applyFont="1" applyFill="1" applyBorder="1" applyAlignment="1">
      <alignment horizontal="center" vertical="center"/>
    </xf>
    <xf numFmtId="0" fontId="1" fillId="0" borderId="0" xfId="6"/>
    <xf numFmtId="0" fontId="1" fillId="0" borderId="0" xfId="7"/>
    <xf numFmtId="0" fontId="13" fillId="6" borderId="0" xfId="6" applyFont="1" applyFill="1" applyAlignment="1">
      <alignment horizontal="center" vertical="center"/>
    </xf>
    <xf numFmtId="0" fontId="7" fillId="3" borderId="1" xfId="5" applyFont="1" applyFill="1" applyBorder="1" applyAlignment="1">
      <alignment horizontal="center" vertical="center"/>
    </xf>
    <xf numFmtId="0" fontId="7" fillId="7" borderId="1" xfId="5" applyFont="1" applyFill="1" applyBorder="1" applyAlignment="1">
      <alignment horizontal="center" vertical="center"/>
    </xf>
    <xf numFmtId="0" fontId="14" fillId="8" borderId="0" xfId="2" applyFont="1" applyFill="1" applyAlignment="1">
      <alignment horizontal="center" vertical="center"/>
    </xf>
    <xf numFmtId="0" fontId="14" fillId="8" borderId="3" xfId="2" quotePrefix="1" applyFont="1" applyFill="1" applyBorder="1" applyAlignment="1">
      <alignment horizontal="center" vertical="center"/>
    </xf>
    <xf numFmtId="0" fontId="14" fillId="9" borderId="0" xfId="2" applyFont="1" applyFill="1" applyAlignment="1">
      <alignment horizontal="center" vertical="center"/>
    </xf>
    <xf numFmtId="0" fontId="15" fillId="7" borderId="0" xfId="2" applyFont="1" applyFill="1" applyAlignment="1">
      <alignment horizontal="left" vertical="center"/>
    </xf>
    <xf numFmtId="0" fontId="16" fillId="7" borderId="0" xfId="2" applyFont="1" applyFill="1" applyAlignment="1">
      <alignment horizontal="left" vertical="center"/>
    </xf>
    <xf numFmtId="0" fontId="17" fillId="10" borderId="0" xfId="0" applyFont="1" applyFill="1"/>
    <xf numFmtId="0" fontId="18" fillId="10" borderId="0" xfId="0" applyFont="1" applyFill="1" applyAlignment="1">
      <alignment vertical="center"/>
    </xf>
    <xf numFmtId="0" fontId="19" fillId="10" borderId="0" xfId="0" applyFont="1" applyFill="1" applyAlignment="1">
      <alignment horizontal="right"/>
    </xf>
    <xf numFmtId="0" fontId="18" fillId="10" borderId="0" xfId="0" applyFont="1" applyFill="1" applyAlignment="1">
      <alignment horizontal="right" vertical="center"/>
    </xf>
    <xf numFmtId="0" fontId="20" fillId="10" borderId="0" xfId="0" applyFont="1" applyFill="1" applyAlignment="1">
      <alignment horizontal="left" vertical="center"/>
    </xf>
    <xf numFmtId="0" fontId="21" fillId="11" borderId="0" xfId="2" applyFont="1" applyFill="1" applyAlignment="1" applyProtection="1">
      <alignment horizontal="right" vertical="center"/>
      <protection hidden="1"/>
    </xf>
    <xf numFmtId="0" fontId="17" fillId="10" borderId="1" xfId="8" applyFont="1" applyFill="1" applyBorder="1" applyAlignment="1">
      <alignment vertical="center"/>
    </xf>
    <xf numFmtId="0" fontId="0" fillId="10" borderId="0" xfId="0" applyFill="1"/>
    <xf numFmtId="0" fontId="1" fillId="10" borderId="0" xfId="6" applyFill="1"/>
    <xf numFmtId="0" fontId="22" fillId="7" borderId="0" xfId="2" applyFont="1" applyFill="1" applyAlignment="1">
      <alignment horizontal="right" vertical="center"/>
    </xf>
    <xf numFmtId="0" fontId="23" fillId="7" borderId="0" xfId="2" applyFont="1" applyFill="1" applyAlignment="1">
      <alignment horizontal="left" vertical="center"/>
    </xf>
    <xf numFmtId="0" fontId="4" fillId="12" borderId="0" xfId="0" applyFont="1" applyFill="1" applyAlignment="1">
      <alignment vertical="center"/>
    </xf>
    <xf numFmtId="0" fontId="25" fillId="12" borderId="0" xfId="0" applyFont="1" applyFill="1" applyAlignment="1">
      <alignment horizontal="right" vertical="center"/>
    </xf>
    <xf numFmtId="0" fontId="26" fillId="4" borderId="0" xfId="6" applyFont="1" applyFill="1" applyAlignment="1">
      <alignment horizontal="center" vertical="center"/>
    </xf>
    <xf numFmtId="0" fontId="1" fillId="10" borderId="3" xfId="7" applyFill="1" applyBorder="1" applyAlignment="1">
      <alignment vertical="center"/>
    </xf>
    <xf numFmtId="0" fontId="1" fillId="10" borderId="3" xfId="7" applyFill="1" applyBorder="1"/>
    <xf numFmtId="0" fontId="1" fillId="10" borderId="0" xfId="7" applyFill="1"/>
    <xf numFmtId="1" fontId="21" fillId="10" borderId="0" xfId="9" applyNumberFormat="1" applyFont="1" applyFill="1" applyAlignment="1">
      <alignment horizontal="right" vertical="center"/>
    </xf>
    <xf numFmtId="164" fontId="21" fillId="10" borderId="0" xfId="9" applyNumberFormat="1" applyFont="1" applyFill="1" applyAlignment="1">
      <alignment horizontal="left" vertical="center"/>
    </xf>
    <xf numFmtId="0" fontId="9" fillId="4" borderId="0" xfId="6" applyFont="1" applyFill="1" applyAlignment="1">
      <alignment horizontal="center" vertical="center"/>
    </xf>
    <xf numFmtId="0" fontId="28" fillId="4" borderId="0" xfId="9" applyFont="1" applyFill="1" applyAlignment="1">
      <alignment horizontal="center" vertical="center"/>
    </xf>
    <xf numFmtId="0" fontId="29" fillId="13" borderId="0" xfId="6" applyFont="1" applyFill="1" applyAlignment="1">
      <alignment horizontal="left" vertical="center" wrapText="1"/>
    </xf>
    <xf numFmtId="0" fontId="26" fillId="14" borderId="0" xfId="10" applyFont="1" applyFill="1" applyAlignment="1">
      <alignment horizontal="center" vertical="center"/>
    </xf>
    <xf numFmtId="0" fontId="30" fillId="10" borderId="0" xfId="0" applyFont="1" applyFill="1" applyAlignment="1">
      <alignment vertical="center"/>
    </xf>
    <xf numFmtId="0" fontId="31" fillId="10" borderId="0" xfId="2" applyFont="1" applyFill="1" applyAlignment="1">
      <alignment vertical="center"/>
    </xf>
    <xf numFmtId="0" fontId="32" fillId="10" borderId="0" xfId="6" applyFont="1" applyFill="1"/>
    <xf numFmtId="0" fontId="33" fillId="10" borderId="0" xfId="2" applyFont="1" applyFill="1" applyAlignment="1">
      <alignment horizontal="center" vertical="center"/>
    </xf>
    <xf numFmtId="0" fontId="34" fillId="10" borderId="3" xfId="2" applyFont="1" applyFill="1" applyBorder="1" applyAlignment="1" applyProtection="1">
      <alignment vertical="center"/>
      <protection hidden="1"/>
    </xf>
    <xf numFmtId="0" fontId="26" fillId="4" borderId="0" xfId="9" applyFont="1" applyFill="1" applyAlignment="1">
      <alignment horizontal="center" vertical="center"/>
    </xf>
    <xf numFmtId="0" fontId="3" fillId="10" borderId="0" xfId="6" applyFont="1" applyFill="1" applyAlignment="1">
      <alignment horizontal="right"/>
    </xf>
    <xf numFmtId="0" fontId="31" fillId="8" borderId="0" xfId="12" applyFont="1" applyFill="1" applyAlignment="1">
      <alignment horizontal="center" vertical="center"/>
    </xf>
    <xf numFmtId="165" fontId="38" fillId="10" borderId="0" xfId="13" applyNumberFormat="1" applyFont="1" applyFill="1" applyAlignment="1">
      <alignment horizontal="left" vertical="center"/>
    </xf>
    <xf numFmtId="0" fontId="17" fillId="10" borderId="0" xfId="0" applyFont="1" applyFill="1" applyAlignment="1">
      <alignment vertical="center"/>
    </xf>
    <xf numFmtId="0" fontId="31" fillId="10" borderId="0" xfId="0" applyFont="1" applyFill="1"/>
    <xf numFmtId="0" fontId="39" fillId="10" borderId="0" xfId="2" applyFont="1" applyFill="1" applyAlignment="1">
      <alignment horizontal="right" vertical="center"/>
    </xf>
    <xf numFmtId="0" fontId="1" fillId="10" borderId="0" xfId="6" applyFill="1" applyAlignment="1">
      <alignment vertical="center"/>
    </xf>
    <xf numFmtId="0" fontId="2" fillId="15" borderId="0" xfId="6" applyFont="1" applyFill="1" applyAlignment="1">
      <alignment horizontal="right" vertical="center"/>
    </xf>
    <xf numFmtId="0" fontId="5" fillId="10" borderId="0" xfId="1" applyFill="1" applyAlignment="1">
      <alignment horizontal="left" vertical="center"/>
    </xf>
    <xf numFmtId="0" fontId="9" fillId="0" borderId="0" xfId="2" applyFont="1" applyAlignment="1">
      <alignment horizontal="center" vertical="center"/>
    </xf>
    <xf numFmtId="166" fontId="26" fillId="4" borderId="0" xfId="9" applyNumberFormat="1" applyFont="1" applyFill="1" applyAlignment="1">
      <alignment horizontal="center" vertical="center"/>
    </xf>
    <xf numFmtId="0" fontId="17" fillId="5" borderId="12" xfId="0" applyFont="1" applyFill="1" applyBorder="1"/>
    <xf numFmtId="0" fontId="41" fillId="10" borderId="0" xfId="6" applyFont="1" applyFill="1" applyAlignment="1">
      <alignment vertical="center"/>
    </xf>
    <xf numFmtId="0" fontId="1" fillId="10" borderId="12" xfId="7" applyFill="1" applyBorder="1"/>
    <xf numFmtId="0" fontId="1" fillId="10" borderId="13" xfId="7" applyFill="1" applyBorder="1"/>
    <xf numFmtId="0" fontId="2" fillId="17" borderId="4" xfId="2" applyFont="1" applyFill="1" applyBorder="1" applyAlignment="1">
      <alignment horizontal="center" vertical="center"/>
    </xf>
    <xf numFmtId="0" fontId="4" fillId="18" borderId="1" xfId="14" applyFont="1" applyFill="1" applyBorder="1" applyAlignment="1">
      <alignment horizontal="center" vertical="center"/>
    </xf>
    <xf numFmtId="0" fontId="21" fillId="10" borderId="0" xfId="2" applyFont="1" applyFill="1" applyAlignment="1">
      <alignment vertical="center"/>
    </xf>
    <xf numFmtId="0" fontId="26" fillId="20" borderId="5" xfId="6" applyFont="1" applyFill="1" applyBorder="1" applyAlignment="1">
      <alignment horizontal="center" vertical="center" wrapText="1"/>
    </xf>
    <xf numFmtId="0" fontId="25" fillId="17" borderId="20" xfId="2" applyFont="1" applyFill="1" applyBorder="1" applyAlignment="1" applyProtection="1">
      <alignment horizontal="center" vertical="center" textRotation="90"/>
      <protection locked="0"/>
    </xf>
    <xf numFmtId="0" fontId="25" fillId="21" borderId="1" xfId="2" applyFont="1" applyFill="1" applyBorder="1" applyAlignment="1" applyProtection="1">
      <alignment horizontal="center" vertical="center" textRotation="90"/>
      <protection locked="0"/>
    </xf>
    <xf numFmtId="0" fontId="21" fillId="4" borderId="0" xfId="6" applyFont="1" applyFill="1" applyAlignment="1">
      <alignment horizontal="center" vertical="center"/>
    </xf>
    <xf numFmtId="0" fontId="1" fillId="10" borderId="12" xfId="6" applyFill="1" applyBorder="1" applyAlignment="1">
      <alignment vertical="center"/>
    </xf>
    <xf numFmtId="0" fontId="33" fillId="10" borderId="13" xfId="2" applyFont="1" applyFill="1" applyBorder="1" applyAlignment="1">
      <alignment horizontal="center" vertical="center"/>
    </xf>
    <xf numFmtId="0" fontId="44" fillId="10" borderId="0" xfId="13" applyFont="1" applyFill="1" applyAlignment="1" applyProtection="1">
      <alignment vertical="center"/>
      <protection locked="0"/>
    </xf>
    <xf numFmtId="0" fontId="46" fillId="20" borderId="7" xfId="6" applyFont="1" applyFill="1" applyBorder="1" applyAlignment="1">
      <alignment horizontal="right" vertical="center" wrapText="1"/>
    </xf>
    <xf numFmtId="0" fontId="48" fillId="10" borderId="0" xfId="0" applyFont="1" applyFill="1"/>
    <xf numFmtId="0" fontId="17" fillId="22" borderId="21" xfId="2" applyFont="1" applyFill="1" applyBorder="1" applyAlignment="1">
      <alignment horizontal="center" vertical="center"/>
    </xf>
    <xf numFmtId="0" fontId="39" fillId="4" borderId="0" xfId="6" applyFont="1" applyFill="1" applyAlignment="1">
      <alignment vertical="center"/>
    </xf>
    <xf numFmtId="0" fontId="48" fillId="10" borderId="0" xfId="0" applyFont="1" applyFill="1" applyAlignment="1">
      <alignment horizontal="right" vertical="center"/>
    </xf>
    <xf numFmtId="0" fontId="0" fillId="10" borderId="0" xfId="0" applyFill="1" applyAlignment="1">
      <alignment horizontal="left" vertical="center"/>
    </xf>
    <xf numFmtId="0" fontId="47" fillId="0" borderId="0" xfId="6" applyFont="1" applyAlignment="1">
      <alignment horizontal="center" vertical="center"/>
    </xf>
    <xf numFmtId="0" fontId="51" fillId="24" borderId="0" xfId="6" applyFont="1" applyFill="1" applyAlignment="1">
      <alignment vertical="center"/>
    </xf>
    <xf numFmtId="0" fontId="53" fillId="4" borderId="0" xfId="6" applyFont="1" applyFill="1" applyAlignment="1">
      <alignment horizontal="center" vertical="center"/>
    </xf>
    <xf numFmtId="0" fontId="47" fillId="10" borderId="6" xfId="2" applyFont="1" applyFill="1" applyBorder="1" applyAlignment="1">
      <alignment horizontal="left" vertical="center"/>
    </xf>
    <xf numFmtId="0" fontId="54" fillId="10" borderId="0" xfId="2" applyFont="1" applyFill="1" applyAlignment="1">
      <alignment horizontal="left" vertical="center"/>
    </xf>
    <xf numFmtId="0" fontId="33" fillId="10" borderId="7" xfId="2" applyFont="1" applyFill="1" applyBorder="1" applyAlignment="1">
      <alignment horizontal="center" vertical="center"/>
    </xf>
    <xf numFmtId="0" fontId="55" fillId="13" borderId="0" xfId="2" applyFont="1" applyFill="1" applyAlignment="1">
      <alignment vertical="center"/>
    </xf>
    <xf numFmtId="0" fontId="0" fillId="13" borderId="0" xfId="0" applyFill="1"/>
    <xf numFmtId="0" fontId="4" fillId="25" borderId="0" xfId="17" applyFont="1" applyFill="1" applyAlignment="1">
      <alignment horizontal="center" vertical="center"/>
    </xf>
    <xf numFmtId="0" fontId="57" fillId="14" borderId="0" xfId="17" applyFont="1" applyFill="1" applyAlignment="1">
      <alignment horizontal="center" vertical="center"/>
    </xf>
    <xf numFmtId="0" fontId="1" fillId="26" borderId="0" xfId="17" applyFont="1" applyFill="1" applyAlignment="1">
      <alignment horizontal="center" vertical="center"/>
    </xf>
    <xf numFmtId="0" fontId="57" fillId="27" borderId="0" xfId="17" applyFont="1" applyFill="1" applyAlignment="1">
      <alignment horizontal="center" vertical="center"/>
    </xf>
    <xf numFmtId="0" fontId="4" fillId="28" borderId="0" xfId="17" applyFont="1" applyFill="1" applyAlignment="1">
      <alignment horizontal="center" vertical="center"/>
    </xf>
    <xf numFmtId="0" fontId="57" fillId="29" borderId="0" xfId="17" applyFont="1" applyFill="1" applyAlignment="1">
      <alignment horizontal="center" vertical="center"/>
    </xf>
    <xf numFmtId="0" fontId="57" fillId="30" borderId="0" xfId="17" applyFont="1" applyFill="1" applyAlignment="1">
      <alignment horizontal="center" vertical="center"/>
    </xf>
    <xf numFmtId="0" fontId="57" fillId="31" borderId="0" xfId="17" applyFont="1" applyFill="1" applyAlignment="1">
      <alignment horizontal="center" vertical="center"/>
    </xf>
    <xf numFmtId="0" fontId="58" fillId="10" borderId="0" xfId="6" applyFont="1" applyFill="1"/>
    <xf numFmtId="0" fontId="5" fillId="10" borderId="0" xfId="1" applyFill="1"/>
    <xf numFmtId="0" fontId="36" fillId="10" borderId="0" xfId="15" applyFont="1" applyFill="1" applyAlignment="1">
      <alignment horizontal="right" vertical="center"/>
    </xf>
    <xf numFmtId="0" fontId="59" fillId="10" borderId="0" xfId="15" applyFont="1" applyFill="1" applyAlignment="1">
      <alignment vertical="center"/>
    </xf>
    <xf numFmtId="0" fontId="60" fillId="10" borderId="0" xfId="15" applyFont="1" applyFill="1" applyAlignment="1">
      <alignment vertical="center"/>
    </xf>
    <xf numFmtId="0" fontId="26" fillId="10" borderId="0" xfId="13" applyFont="1" applyFill="1" applyAlignment="1">
      <alignment vertical="center" wrapText="1"/>
    </xf>
    <xf numFmtId="0" fontId="61" fillId="10" borderId="0" xfId="7" applyFont="1" applyFill="1" applyAlignment="1">
      <alignment vertical="top"/>
    </xf>
    <xf numFmtId="0" fontId="26" fillId="19" borderId="5" xfId="6" applyFont="1" applyFill="1" applyBorder="1" applyAlignment="1">
      <alignment horizontal="center" vertical="center" wrapText="1"/>
    </xf>
    <xf numFmtId="0" fontId="0" fillId="10" borderId="0" xfId="0" applyFill="1" applyAlignment="1">
      <alignment vertical="center"/>
    </xf>
    <xf numFmtId="0" fontId="19" fillId="10" borderId="0" xfId="2" applyFont="1" applyFill="1" applyAlignment="1">
      <alignment vertical="center" wrapText="1"/>
    </xf>
    <xf numFmtId="0" fontId="4" fillId="33" borderId="0" xfId="17" applyFont="1" applyFill="1" applyAlignment="1">
      <alignment horizontal="center" vertical="center"/>
    </xf>
    <xf numFmtId="0" fontId="4" fillId="34" borderId="0" xfId="17" applyFont="1" applyFill="1" applyAlignment="1">
      <alignment horizontal="center" vertical="center"/>
    </xf>
    <xf numFmtId="0" fontId="4" fillId="35" borderId="0" xfId="17" applyFont="1" applyFill="1" applyAlignment="1">
      <alignment horizontal="center" vertical="center"/>
    </xf>
    <xf numFmtId="0" fontId="57" fillId="36" borderId="0" xfId="17" applyFont="1" applyFill="1" applyAlignment="1">
      <alignment horizontal="center" vertical="center"/>
    </xf>
    <xf numFmtId="0" fontId="4" fillId="37" borderId="0" xfId="17" applyFont="1" applyFill="1" applyAlignment="1">
      <alignment horizontal="center" vertical="center"/>
    </xf>
    <xf numFmtId="0" fontId="57" fillId="38" borderId="0" xfId="17" applyFont="1" applyFill="1" applyAlignment="1">
      <alignment horizontal="center" vertical="center"/>
    </xf>
    <xf numFmtId="0" fontId="57" fillId="39" borderId="0" xfId="17" applyFont="1" applyFill="1" applyAlignment="1">
      <alignment horizontal="center" vertical="center"/>
    </xf>
    <xf numFmtId="0" fontId="57" fillId="3" borderId="0" xfId="17" applyFont="1" applyFill="1" applyAlignment="1">
      <alignment horizontal="center" vertical="center"/>
    </xf>
    <xf numFmtId="0" fontId="52" fillId="10" borderId="0" xfId="18" applyFont="1" applyFill="1" applyAlignment="1">
      <alignment horizontal="left" vertical="center"/>
    </xf>
    <xf numFmtId="0" fontId="26" fillId="10" borderId="22" xfId="13" applyFont="1" applyFill="1" applyBorder="1" applyAlignment="1">
      <alignment vertical="center" wrapText="1"/>
    </xf>
    <xf numFmtId="0" fontId="61" fillId="10" borderId="22" xfId="7" applyFont="1" applyFill="1" applyBorder="1" applyAlignment="1">
      <alignment vertical="top"/>
    </xf>
    <xf numFmtId="0" fontId="46" fillId="19" borderId="7" xfId="6" applyFont="1" applyFill="1" applyBorder="1" applyAlignment="1">
      <alignment horizontal="right" vertical="center" wrapText="1"/>
    </xf>
    <xf numFmtId="0" fontId="57" fillId="40" borderId="0" xfId="17" applyFont="1" applyFill="1" applyAlignment="1">
      <alignment horizontal="center" vertical="center"/>
    </xf>
    <xf numFmtId="0" fontId="4" fillId="41" borderId="0" xfId="17" applyFont="1" applyFill="1" applyAlignment="1">
      <alignment horizontal="center" vertical="center"/>
    </xf>
    <xf numFmtId="0" fontId="57" fillId="42" borderId="0" xfId="17" applyFont="1" applyFill="1" applyAlignment="1">
      <alignment horizontal="center" vertical="center"/>
    </xf>
    <xf numFmtId="0" fontId="57" fillId="43" borderId="0" xfId="17" applyFont="1" applyFill="1" applyAlignment="1">
      <alignment horizontal="center" vertical="center"/>
    </xf>
    <xf numFmtId="0" fontId="4" fillId="44" borderId="0" xfId="17" applyFont="1" applyFill="1" applyAlignment="1">
      <alignment horizontal="center" vertical="center"/>
    </xf>
    <xf numFmtId="0" fontId="57" fillId="45" borderId="0" xfId="17" applyFont="1" applyFill="1" applyAlignment="1">
      <alignment horizontal="center" vertical="center"/>
    </xf>
    <xf numFmtId="0" fontId="57" fillId="46" borderId="0" xfId="17" applyFont="1" applyFill="1" applyAlignment="1">
      <alignment horizontal="center" vertical="center"/>
    </xf>
    <xf numFmtId="0" fontId="57" fillId="47" borderId="0" xfId="17" applyFont="1" applyFill="1" applyAlignment="1">
      <alignment horizontal="center" vertical="center"/>
    </xf>
    <xf numFmtId="0" fontId="4" fillId="49" borderId="0" xfId="17" applyFont="1" applyFill="1" applyAlignment="1">
      <alignment horizontal="center" vertical="center"/>
    </xf>
    <xf numFmtId="0" fontId="4" fillId="50" borderId="0" xfId="17" applyFont="1" applyFill="1" applyAlignment="1">
      <alignment horizontal="center" vertical="center"/>
    </xf>
    <xf numFmtId="0" fontId="57" fillId="51" borderId="0" xfId="17" applyFont="1" applyFill="1" applyAlignment="1">
      <alignment horizontal="center" vertical="center"/>
    </xf>
    <xf numFmtId="0" fontId="57" fillId="52" borderId="0" xfId="17" applyFont="1" applyFill="1" applyAlignment="1">
      <alignment horizontal="center" vertical="center"/>
    </xf>
    <xf numFmtId="0" fontId="4" fillId="53" borderId="0" xfId="17" applyFont="1" applyFill="1" applyAlignment="1">
      <alignment horizontal="center" vertical="center"/>
    </xf>
    <xf numFmtId="0" fontId="4" fillId="54" borderId="0" xfId="17" applyFont="1" applyFill="1" applyAlignment="1">
      <alignment horizontal="center" vertical="center"/>
    </xf>
    <xf numFmtId="0" fontId="4" fillId="55" borderId="0" xfId="17" applyFont="1" applyFill="1" applyAlignment="1">
      <alignment horizontal="center" vertical="center"/>
    </xf>
    <xf numFmtId="0" fontId="4" fillId="56" borderId="0" xfId="17" applyFont="1" applyFill="1" applyAlignment="1">
      <alignment horizontal="center" vertical="center"/>
    </xf>
    <xf numFmtId="0" fontId="17" fillId="10" borderId="24" xfId="2" applyFont="1" applyFill="1" applyBorder="1" applyAlignment="1">
      <alignment horizontal="center" vertical="center"/>
    </xf>
    <xf numFmtId="1" fontId="21" fillId="63" borderId="0" xfId="2" applyNumberFormat="1" applyFont="1" applyFill="1" applyAlignment="1" applyProtection="1">
      <alignment horizontal="center" vertical="center" wrapText="1"/>
      <protection hidden="1"/>
    </xf>
    <xf numFmtId="0" fontId="57" fillId="64" borderId="0" xfId="17" applyFont="1" applyFill="1" applyAlignment="1">
      <alignment horizontal="center" vertical="center"/>
    </xf>
    <xf numFmtId="0" fontId="57" fillId="65" borderId="0" xfId="17" applyFont="1" applyFill="1" applyAlignment="1">
      <alignment horizontal="center" vertical="center"/>
    </xf>
    <xf numFmtId="0" fontId="57" fillId="66" borderId="0" xfId="17" applyFont="1" applyFill="1" applyAlignment="1">
      <alignment horizontal="center" vertical="center"/>
    </xf>
    <xf numFmtId="0" fontId="57" fillId="67" borderId="0" xfId="17" applyFont="1" applyFill="1" applyAlignment="1">
      <alignment horizontal="center" vertical="center"/>
    </xf>
    <xf numFmtId="0" fontId="57" fillId="68" borderId="0" xfId="17" applyFont="1" applyFill="1" applyAlignment="1">
      <alignment horizontal="center" vertical="center"/>
    </xf>
    <xf numFmtId="0" fontId="57" fillId="69" borderId="0" xfId="17" applyFont="1" applyFill="1" applyAlignment="1">
      <alignment horizontal="center" vertical="center"/>
    </xf>
    <xf numFmtId="0" fontId="57" fillId="70" borderId="0" xfId="17" applyFont="1" applyFill="1" applyAlignment="1">
      <alignment horizontal="center" vertical="center"/>
    </xf>
    <xf numFmtId="0" fontId="57" fillId="71" borderId="0" xfId="17" applyFont="1" applyFill="1" applyAlignment="1">
      <alignment horizontal="center" vertical="center"/>
    </xf>
    <xf numFmtId="0" fontId="0" fillId="10" borderId="6" xfId="0" applyFill="1" applyBorder="1"/>
    <xf numFmtId="0" fontId="4" fillId="72" borderId="0" xfId="17" applyFont="1" applyFill="1" applyAlignment="1">
      <alignment horizontal="center" vertical="center"/>
    </xf>
    <xf numFmtId="0" fontId="57" fillId="73" borderId="0" xfId="17" applyFont="1" applyFill="1" applyAlignment="1">
      <alignment horizontal="center" vertical="center"/>
    </xf>
    <xf numFmtId="0" fontId="57" fillId="74" borderId="0" xfId="17" applyFont="1" applyFill="1" applyAlignment="1">
      <alignment horizontal="center" vertical="center"/>
    </xf>
    <xf numFmtId="0" fontId="57" fillId="75" borderId="0" xfId="17" applyFont="1" applyFill="1" applyAlignment="1">
      <alignment horizontal="center" vertical="center"/>
    </xf>
    <xf numFmtId="0" fontId="57" fillId="76" borderId="0" xfId="17" applyFont="1" applyFill="1" applyAlignment="1">
      <alignment horizontal="center" vertical="center"/>
    </xf>
    <xf numFmtId="0" fontId="4" fillId="77" borderId="0" xfId="17" applyFont="1" applyFill="1" applyAlignment="1">
      <alignment horizontal="center" vertical="center"/>
    </xf>
    <xf numFmtId="0" fontId="4" fillId="78" borderId="0" xfId="17" applyFont="1" applyFill="1" applyAlignment="1">
      <alignment horizontal="center" vertical="center"/>
    </xf>
    <xf numFmtId="0" fontId="4" fillId="79" borderId="0" xfId="17" applyFont="1" applyFill="1" applyAlignment="1">
      <alignment horizontal="center" vertical="center"/>
    </xf>
    <xf numFmtId="0" fontId="44" fillId="10" borderId="0" xfId="2" applyFont="1" applyFill="1" applyAlignment="1">
      <alignment horizontal="left"/>
    </xf>
    <xf numFmtId="0" fontId="44" fillId="10" borderId="0" xfId="2" applyFont="1" applyFill="1" applyAlignment="1">
      <alignment horizontal="center"/>
    </xf>
    <xf numFmtId="0" fontId="4" fillId="80" borderId="0" xfId="17" applyFont="1" applyFill="1" applyAlignment="1">
      <alignment horizontal="center" vertical="center"/>
    </xf>
    <xf numFmtId="0" fontId="4" fillId="81" borderId="0" xfId="17" applyFont="1" applyFill="1" applyAlignment="1">
      <alignment horizontal="center" vertical="center"/>
    </xf>
    <xf numFmtId="0" fontId="4" fillId="82" borderId="0" xfId="17" applyFont="1" applyFill="1" applyAlignment="1">
      <alignment horizontal="center" vertical="center"/>
    </xf>
    <xf numFmtId="0" fontId="4" fillId="83" borderId="0" xfId="17" applyFont="1" applyFill="1" applyAlignment="1">
      <alignment horizontal="center" vertical="center"/>
    </xf>
    <xf numFmtId="0" fontId="4" fillId="84" borderId="0" xfId="17" applyFont="1" applyFill="1" applyAlignment="1">
      <alignment horizontal="center" vertical="center"/>
    </xf>
    <xf numFmtId="0" fontId="4" fillId="85" borderId="0" xfId="17" applyFont="1" applyFill="1" applyAlignment="1">
      <alignment horizontal="center" vertical="center"/>
    </xf>
    <xf numFmtId="0" fontId="4" fillId="86" borderId="0" xfId="17" applyFont="1" applyFill="1" applyAlignment="1">
      <alignment horizontal="center" vertical="center"/>
    </xf>
    <xf numFmtId="0" fontId="4" fillId="87" borderId="0" xfId="17" applyFont="1" applyFill="1" applyAlignment="1">
      <alignment horizontal="center" vertical="center"/>
    </xf>
    <xf numFmtId="0" fontId="74" fillId="10" borderId="0" xfId="2" applyFont="1" applyFill="1" applyProtection="1">
      <protection hidden="1"/>
    </xf>
    <xf numFmtId="0" fontId="75" fillId="10" borderId="0" xfId="2" applyFont="1" applyFill="1" applyAlignment="1" applyProtection="1">
      <alignment horizontal="center"/>
      <protection hidden="1"/>
    </xf>
    <xf numFmtId="0" fontId="4" fillId="0" borderId="0" xfId="6" applyFont="1"/>
    <xf numFmtId="0" fontId="21" fillId="10" borderId="0" xfId="12" applyFont="1" applyFill="1"/>
    <xf numFmtId="0" fontId="73" fillId="10" borderId="0" xfId="2" applyFont="1" applyFill="1" applyAlignment="1">
      <alignment vertical="center"/>
    </xf>
    <xf numFmtId="0" fontId="2" fillId="94" borderId="38" xfId="11" applyFont="1" applyFill="1" applyBorder="1" applyAlignment="1">
      <alignment horizontal="center" vertical="center"/>
    </xf>
    <xf numFmtId="0" fontId="21" fillId="10" borderId="39" xfId="2" applyFont="1" applyFill="1" applyBorder="1" applyAlignment="1" applyProtection="1">
      <alignment vertical="center"/>
      <protection hidden="1"/>
    </xf>
    <xf numFmtId="0" fontId="78" fillId="10" borderId="39" xfId="21" applyFont="1" applyFill="1" applyBorder="1" applyAlignment="1">
      <alignment horizontal="left" vertical="center"/>
    </xf>
    <xf numFmtId="0" fontId="78" fillId="10" borderId="40" xfId="21" applyFont="1" applyFill="1" applyBorder="1" applyAlignment="1">
      <alignment horizontal="left" vertical="center"/>
    </xf>
    <xf numFmtId="0" fontId="0" fillId="10" borderId="7" xfId="0" applyFill="1" applyBorder="1"/>
    <xf numFmtId="0" fontId="79" fillId="10" borderId="3" xfId="0" applyFont="1" applyFill="1" applyBorder="1" applyAlignment="1">
      <alignment horizontal="center"/>
    </xf>
    <xf numFmtId="0" fontId="79" fillId="10" borderId="3" xfId="22" applyFont="1" applyFill="1" applyBorder="1" applyAlignment="1">
      <alignment horizontal="center"/>
    </xf>
    <xf numFmtId="0" fontId="79" fillId="10" borderId="42" xfId="22" applyFont="1" applyFill="1" applyBorder="1" applyAlignment="1">
      <alignment horizontal="center"/>
    </xf>
    <xf numFmtId="0" fontId="79" fillId="10" borderId="11" xfId="0" applyFont="1" applyFill="1" applyBorder="1" applyAlignment="1">
      <alignment horizontal="center"/>
    </xf>
    <xf numFmtId="0" fontId="79" fillId="10" borderId="43" xfId="22" applyFont="1" applyFill="1" applyBorder="1" applyAlignment="1">
      <alignment horizontal="center"/>
    </xf>
    <xf numFmtId="0" fontId="79" fillId="10" borderId="44" xfId="0" applyFont="1" applyFill="1" applyBorder="1" applyAlignment="1">
      <alignment horizontal="center"/>
    </xf>
    <xf numFmtId="0" fontId="21" fillId="10" borderId="45" xfId="2" applyFont="1" applyFill="1" applyBorder="1" applyAlignment="1" applyProtection="1">
      <alignment vertical="center"/>
      <protection hidden="1"/>
    </xf>
    <xf numFmtId="0" fontId="78" fillId="10" borderId="0" xfId="21" applyFont="1" applyFill="1" applyAlignment="1">
      <alignment horizontal="left" vertical="center"/>
    </xf>
    <xf numFmtId="0" fontId="78" fillId="10" borderId="13" xfId="21" applyFont="1" applyFill="1" applyBorder="1" applyAlignment="1">
      <alignment horizontal="right" vertical="center"/>
    </xf>
    <xf numFmtId="0" fontId="82" fillId="96" borderId="32" xfId="17" applyFont="1" applyFill="1" applyBorder="1" applyAlignment="1">
      <alignment horizontal="center" vertical="center" wrapText="1"/>
    </xf>
    <xf numFmtId="0" fontId="0" fillId="0" borderId="49" xfId="0" applyBorder="1" applyAlignment="1">
      <alignment horizontal="center" vertical="center"/>
    </xf>
    <xf numFmtId="0" fontId="83" fillId="14" borderId="49" xfId="17" applyFont="1" applyFill="1" applyBorder="1" applyAlignment="1">
      <alignment horizontal="center" vertical="center" wrapText="1"/>
    </xf>
    <xf numFmtId="0" fontId="82" fillId="37" borderId="50" xfId="17" applyFont="1" applyFill="1" applyBorder="1" applyAlignment="1">
      <alignment horizontal="center" vertical="center" wrapText="1"/>
    </xf>
    <xf numFmtId="0" fontId="84" fillId="97" borderId="0" xfId="0" applyFont="1" applyFill="1"/>
    <xf numFmtId="0" fontId="85" fillId="0" borderId="51" xfId="22" applyFont="1" applyBorder="1" applyAlignment="1">
      <alignment horizontal="left" vertical="center" wrapText="1"/>
    </xf>
    <xf numFmtId="0" fontId="85" fillId="0" borderId="52" xfId="22" applyFont="1" applyBorder="1" applyAlignment="1">
      <alignment horizontal="left" vertical="center"/>
    </xf>
    <xf numFmtId="0" fontId="85" fillId="0" borderId="53" xfId="22" applyFont="1" applyBorder="1" applyAlignment="1">
      <alignment horizontal="center" vertical="center"/>
    </xf>
    <xf numFmtId="0" fontId="84" fillId="0" borderId="54" xfId="0" applyFont="1" applyBorder="1" applyAlignment="1">
      <alignment horizontal="center" vertical="center"/>
    </xf>
    <xf numFmtId="0" fontId="84" fillId="0" borderId="55" xfId="0" applyFont="1" applyBorder="1" applyAlignment="1">
      <alignment horizontal="center" vertical="center"/>
    </xf>
    <xf numFmtId="0" fontId="84" fillId="98" borderId="0" xfId="0" applyFont="1" applyFill="1"/>
    <xf numFmtId="0" fontId="85" fillId="0" borderId="56" xfId="22" applyFont="1" applyBorder="1" applyAlignment="1">
      <alignment horizontal="left" wrapText="1" indent="1"/>
    </xf>
    <xf numFmtId="0" fontId="85" fillId="0" borderId="57" xfId="22" applyFont="1" applyBorder="1" applyAlignment="1">
      <alignment horizontal="left" indent="1"/>
    </xf>
    <xf numFmtId="0" fontId="85" fillId="0" borderId="58" xfId="22" applyFont="1" applyBorder="1" applyAlignment="1">
      <alignment horizontal="right" indent="1"/>
    </xf>
    <xf numFmtId="0" fontId="84" fillId="0" borderId="59" xfId="0" applyFont="1" applyBorder="1" applyAlignment="1">
      <alignment horizontal="right" indent="1"/>
    </xf>
    <xf numFmtId="0" fontId="84" fillId="0" borderId="60" xfId="0" applyFont="1" applyBorder="1" applyAlignment="1">
      <alignment horizontal="right" indent="1"/>
    </xf>
    <xf numFmtId="0" fontId="84" fillId="99" borderId="0" xfId="0" applyFont="1" applyFill="1"/>
    <xf numFmtId="0" fontId="85" fillId="0" borderId="60" xfId="22" applyFont="1" applyBorder="1" applyAlignment="1">
      <alignment horizontal="left" wrapText="1" indent="1"/>
    </xf>
    <xf numFmtId="168" fontId="36" fillId="100" borderId="12" xfId="0" applyNumberFormat="1" applyFont="1" applyFill="1" applyBorder="1" applyAlignment="1">
      <alignment horizontal="center" vertical="center"/>
    </xf>
    <xf numFmtId="0" fontId="87" fillId="10" borderId="45" xfId="2" applyFont="1" applyFill="1" applyBorder="1" applyAlignment="1" applyProtection="1">
      <alignment horizontal="left" vertical="center"/>
      <protection locked="0"/>
    </xf>
    <xf numFmtId="0" fontId="87" fillId="10" borderId="0" xfId="2" applyFont="1" applyFill="1" applyAlignment="1" applyProtection="1">
      <alignment horizontal="left" vertical="center"/>
      <protection locked="0"/>
    </xf>
    <xf numFmtId="0" fontId="87" fillId="10" borderId="13" xfId="2" applyFont="1" applyFill="1" applyBorder="1" applyAlignment="1" applyProtection="1">
      <alignment horizontal="left" vertical="center"/>
      <protection locked="0"/>
    </xf>
    <xf numFmtId="0" fontId="83" fillId="101" borderId="32" xfId="17" applyFont="1" applyFill="1" applyBorder="1" applyAlignment="1">
      <alignment horizontal="center" vertical="center" wrapText="1"/>
    </xf>
    <xf numFmtId="0" fontId="82" fillId="33" borderId="50" xfId="17" applyFont="1" applyFill="1" applyBorder="1" applyAlignment="1">
      <alignment horizontal="center" vertical="center" wrapText="1"/>
    </xf>
    <xf numFmtId="0" fontId="84" fillId="102" borderId="0" xfId="0" applyFont="1" applyFill="1"/>
    <xf numFmtId="0" fontId="85" fillId="0" borderId="56" xfId="22" applyFont="1" applyBorder="1" applyAlignment="1">
      <alignment horizontal="left" vertical="center" wrapText="1"/>
    </xf>
    <xf numFmtId="0" fontId="85" fillId="0" borderId="57" xfId="22" applyFont="1" applyBorder="1" applyAlignment="1">
      <alignment horizontal="left" vertical="center"/>
    </xf>
    <xf numFmtId="0" fontId="85" fillId="0" borderId="58" xfId="22" applyFont="1" applyBorder="1" applyAlignment="1">
      <alignment horizontal="center" vertical="center"/>
    </xf>
    <xf numFmtId="0" fontId="84" fillId="0" borderId="59" xfId="0" applyFont="1" applyBorder="1" applyAlignment="1">
      <alignment horizontal="center" vertical="center"/>
    </xf>
    <xf numFmtId="0" fontId="84" fillId="0" borderId="60" xfId="0" applyFont="1" applyBorder="1" applyAlignment="1">
      <alignment horizontal="center" vertical="center"/>
    </xf>
    <xf numFmtId="0" fontId="84" fillId="103" borderId="0" xfId="0" applyFont="1" applyFill="1"/>
    <xf numFmtId="0" fontId="84" fillId="104" borderId="0" xfId="0" applyFont="1" applyFill="1"/>
    <xf numFmtId="0" fontId="85" fillId="0" borderId="60" xfId="22" applyFont="1" applyBorder="1" applyAlignment="1">
      <alignment horizontal="left" indent="1"/>
    </xf>
    <xf numFmtId="0" fontId="83" fillId="17" borderId="32" xfId="17" applyFont="1" applyFill="1" applyBorder="1" applyAlignment="1">
      <alignment horizontal="center" vertical="center" wrapText="1"/>
    </xf>
    <xf numFmtId="0" fontId="82" fillId="38" borderId="50" xfId="17" applyFont="1" applyFill="1" applyBorder="1" applyAlignment="1">
      <alignment horizontal="center" vertical="center" wrapText="1"/>
    </xf>
    <xf numFmtId="0" fontId="84" fillId="105" borderId="0" xfId="0" applyFont="1" applyFill="1"/>
    <xf numFmtId="0" fontId="84" fillId="106" borderId="0" xfId="0" applyFont="1" applyFill="1"/>
    <xf numFmtId="0" fontId="84" fillId="107" borderId="0" xfId="0" applyFont="1" applyFill="1"/>
    <xf numFmtId="0" fontId="89" fillId="108" borderId="21" xfId="23" applyFont="1" applyFill="1" applyBorder="1" applyAlignment="1">
      <alignment horizontal="center" vertical="center"/>
    </xf>
    <xf numFmtId="0" fontId="90" fillId="90" borderId="0" xfId="2" applyFont="1" applyFill="1" applyAlignment="1">
      <alignment horizontal="center" vertical="center"/>
    </xf>
    <xf numFmtId="0" fontId="90" fillId="16" borderId="0" xfId="2" applyFont="1" applyFill="1" applyAlignment="1">
      <alignment horizontal="center" vertical="center"/>
    </xf>
    <xf numFmtId="0" fontId="93" fillId="16" borderId="64" xfId="2" applyFont="1" applyFill="1" applyBorder="1" applyAlignment="1" applyProtection="1">
      <alignment horizontal="center" vertical="center"/>
      <protection hidden="1"/>
    </xf>
    <xf numFmtId="0" fontId="94" fillId="48" borderId="0" xfId="2" applyFont="1" applyFill="1" applyAlignment="1" applyProtection="1">
      <alignment horizontal="center" vertical="center"/>
      <protection hidden="1"/>
    </xf>
    <xf numFmtId="4" fontId="95" fillId="90" borderId="0" xfId="13" applyNumberFormat="1" applyFont="1" applyFill="1" applyAlignment="1" applyProtection="1">
      <alignment horizontal="center" vertical="center"/>
      <protection locked="0"/>
    </xf>
    <xf numFmtId="165" fontId="96" fillId="90" borderId="0" xfId="2" applyNumberFormat="1" applyFont="1" applyFill="1" applyAlignment="1">
      <alignment horizontal="center" vertical="center"/>
    </xf>
    <xf numFmtId="170" fontId="97" fillId="90" borderId="0" xfId="2" applyNumberFormat="1" applyFont="1" applyFill="1" applyAlignment="1" applyProtection="1">
      <alignment horizontal="center" vertical="center"/>
      <protection hidden="1"/>
    </xf>
    <xf numFmtId="0" fontId="55" fillId="10" borderId="66" xfId="6" applyFont="1" applyFill="1" applyBorder="1"/>
    <xf numFmtId="0" fontId="83" fillId="95" borderId="32" xfId="17" applyFont="1" applyFill="1" applyBorder="1" applyAlignment="1">
      <alignment horizontal="center" vertical="center" wrapText="1"/>
    </xf>
    <xf numFmtId="0" fontId="82" fillId="28" borderId="50" xfId="17" applyFont="1" applyFill="1" applyBorder="1" applyAlignment="1">
      <alignment horizontal="center" vertical="center" wrapText="1"/>
    </xf>
    <xf numFmtId="0" fontId="84" fillId="109" borderId="0" xfId="0" applyFont="1" applyFill="1"/>
    <xf numFmtId="0" fontId="84" fillId="110" borderId="0" xfId="0" applyFont="1" applyFill="1"/>
    <xf numFmtId="0" fontId="84" fillId="111" borderId="0" xfId="0" applyFont="1" applyFill="1"/>
    <xf numFmtId="0" fontId="73" fillId="10" borderId="65" xfId="2" applyFont="1" applyFill="1" applyBorder="1" applyAlignment="1">
      <alignment horizontal="center" vertical="center"/>
    </xf>
    <xf numFmtId="0" fontId="83" fillId="112" borderId="50" xfId="17" applyFont="1" applyFill="1" applyBorder="1" applyAlignment="1">
      <alignment horizontal="center" vertical="center" wrapText="1"/>
    </xf>
    <xf numFmtId="0" fontId="83" fillId="64" borderId="50" xfId="17" applyFont="1" applyFill="1" applyBorder="1" applyAlignment="1">
      <alignment horizontal="center" vertical="center" wrapText="1"/>
    </xf>
    <xf numFmtId="0" fontId="84" fillId="113" borderId="0" xfId="0" applyFont="1" applyFill="1"/>
    <xf numFmtId="0" fontId="85" fillId="0" borderId="56" xfId="22" applyFont="1" applyBorder="1" applyAlignment="1">
      <alignment horizontal="left" vertical="center"/>
    </xf>
    <xf numFmtId="0" fontId="84" fillId="114" borderId="0" xfId="0" applyFont="1" applyFill="1"/>
    <xf numFmtId="0" fontId="84" fillId="115" borderId="0" xfId="0" applyFont="1" applyFill="1"/>
    <xf numFmtId="0" fontId="83" fillId="13" borderId="50" xfId="17" applyFont="1" applyFill="1" applyBorder="1" applyAlignment="1">
      <alignment horizontal="center" vertical="center" wrapText="1"/>
    </xf>
    <xf numFmtId="0" fontId="83" fillId="43" borderId="50" xfId="17" applyFont="1" applyFill="1" applyBorder="1" applyAlignment="1">
      <alignment horizontal="center" vertical="center" wrapText="1"/>
    </xf>
    <xf numFmtId="0" fontId="84" fillId="118" borderId="0" xfId="0" applyFont="1" applyFill="1"/>
    <xf numFmtId="0" fontId="84" fillId="119" borderId="0" xfId="0" applyFont="1" applyFill="1"/>
    <xf numFmtId="0" fontId="84" fillId="120" borderId="0" xfId="0" applyFont="1" applyFill="1"/>
    <xf numFmtId="0" fontId="83" fillId="116" borderId="50" xfId="17" applyFont="1" applyFill="1" applyBorder="1" applyAlignment="1">
      <alignment horizontal="center" vertical="center" wrapText="1"/>
    </xf>
    <xf numFmtId="0" fontId="83" fillId="66" borderId="50" xfId="17" applyFont="1" applyFill="1" applyBorder="1" applyAlignment="1">
      <alignment horizontal="center" vertical="center" wrapText="1"/>
    </xf>
    <xf numFmtId="0" fontId="84" fillId="121" borderId="0" xfId="0" applyFont="1" applyFill="1"/>
    <xf numFmtId="0" fontId="84" fillId="122" borderId="0" xfId="0" applyFont="1" applyFill="1"/>
    <xf numFmtId="0" fontId="84" fillId="123" borderId="0" xfId="0" applyFont="1" applyFill="1"/>
    <xf numFmtId="0" fontId="83" fillId="124" borderId="50" xfId="17" applyFont="1" applyFill="1" applyBorder="1" applyAlignment="1">
      <alignment horizontal="center" vertical="center" wrapText="1"/>
    </xf>
    <xf numFmtId="0" fontId="83" fillId="67" borderId="50" xfId="17" applyFont="1" applyFill="1" applyBorder="1" applyAlignment="1">
      <alignment horizontal="center" vertical="center" wrapText="1"/>
    </xf>
    <xf numFmtId="0" fontId="84" fillId="125" borderId="0" xfId="0" applyFont="1" applyFill="1"/>
    <xf numFmtId="0" fontId="84" fillId="126" borderId="0" xfId="0" applyFont="1" applyFill="1"/>
    <xf numFmtId="0" fontId="84" fillId="127" borderId="0" xfId="0" applyFont="1" applyFill="1"/>
    <xf numFmtId="0" fontId="82" fillId="61" borderId="50" xfId="17" applyFont="1" applyFill="1" applyBorder="1" applyAlignment="1">
      <alignment horizontal="center" vertical="center" wrapText="1"/>
    </xf>
    <xf numFmtId="0" fontId="83" fillId="68" borderId="50" xfId="17" applyFont="1" applyFill="1" applyBorder="1" applyAlignment="1">
      <alignment horizontal="center" vertical="center" wrapText="1"/>
    </xf>
    <xf numFmtId="0" fontId="84" fillId="129" borderId="0" xfId="0" applyFont="1" applyFill="1"/>
    <xf numFmtId="0" fontId="84" fillId="130" borderId="0" xfId="0" applyFont="1" applyFill="1"/>
    <xf numFmtId="0" fontId="84" fillId="131" borderId="0" xfId="0" applyFont="1" applyFill="1"/>
    <xf numFmtId="0" fontId="36" fillId="10" borderId="24" xfId="12" applyFont="1" applyFill="1" applyBorder="1" applyAlignment="1">
      <alignment vertical="center"/>
    </xf>
    <xf numFmtId="0" fontId="36" fillId="10" borderId="61" xfId="12" applyFont="1" applyFill="1" applyBorder="1" applyAlignment="1">
      <alignment vertical="center"/>
    </xf>
    <xf numFmtId="0" fontId="82" fillId="32" borderId="50" xfId="17" applyFont="1" applyFill="1" applyBorder="1" applyAlignment="1">
      <alignment horizontal="center" vertical="center" wrapText="1"/>
    </xf>
    <xf numFmtId="0" fontId="83" fillId="69" borderId="50" xfId="17" applyFont="1" applyFill="1" applyBorder="1" applyAlignment="1">
      <alignment horizontal="center" vertical="center" wrapText="1"/>
    </xf>
    <xf numFmtId="0" fontId="84" fillId="132" borderId="0" xfId="0" applyFont="1" applyFill="1"/>
    <xf numFmtId="0" fontId="84" fillId="133" borderId="0" xfId="0" applyFont="1" applyFill="1"/>
    <xf numFmtId="0" fontId="84" fillId="134" borderId="0" xfId="0" applyFont="1" applyFill="1"/>
    <xf numFmtId="0" fontId="36" fillId="10" borderId="24" xfId="12" applyFont="1" applyFill="1" applyBorder="1" applyAlignment="1">
      <alignment horizontal="center" vertical="center"/>
    </xf>
    <xf numFmtId="0" fontId="36" fillId="10" borderId="61" xfId="12" applyFont="1" applyFill="1" applyBorder="1" applyAlignment="1">
      <alignment horizontal="center" vertical="center"/>
    </xf>
    <xf numFmtId="0" fontId="82" fillId="35" borderId="50" xfId="17" applyFont="1" applyFill="1" applyBorder="1" applyAlignment="1">
      <alignment horizontal="center" vertical="center" wrapText="1"/>
    </xf>
    <xf numFmtId="0" fontId="83" fillId="70" borderId="50" xfId="17" applyFont="1" applyFill="1" applyBorder="1" applyAlignment="1">
      <alignment horizontal="center" vertical="center" wrapText="1"/>
    </xf>
    <xf numFmtId="0" fontId="84" fillId="135" borderId="0" xfId="0" applyFont="1" applyFill="1"/>
    <xf numFmtId="0" fontId="84" fillId="136" borderId="0" xfId="0" applyFont="1" applyFill="1"/>
    <xf numFmtId="0" fontId="85" fillId="0" borderId="56" xfId="22" applyFont="1" applyBorder="1" applyAlignment="1">
      <alignment horizontal="left" indent="1"/>
    </xf>
    <xf numFmtId="0" fontId="84" fillId="137" borderId="0" xfId="0" applyFont="1" applyFill="1"/>
    <xf numFmtId="0" fontId="82" fillId="36" borderId="50" xfId="17" applyFont="1" applyFill="1" applyBorder="1" applyAlignment="1">
      <alignment horizontal="center" vertical="center" wrapText="1"/>
    </xf>
    <xf numFmtId="0" fontId="83" fillId="71" borderId="50" xfId="17" applyFont="1" applyFill="1" applyBorder="1" applyAlignment="1">
      <alignment horizontal="center" vertical="center" wrapText="1"/>
    </xf>
    <xf numFmtId="0" fontId="84" fillId="140" borderId="0" xfId="0" applyFont="1" applyFill="1"/>
    <xf numFmtId="0" fontId="84" fillId="141" borderId="0" xfId="0" applyFont="1" applyFill="1"/>
    <xf numFmtId="0" fontId="84" fillId="142" borderId="0" xfId="0" applyFont="1" applyFill="1"/>
    <xf numFmtId="0" fontId="83" fillId="72" borderId="50" xfId="17" applyFont="1" applyFill="1" applyBorder="1" applyAlignment="1">
      <alignment horizontal="center" vertical="center" wrapText="1"/>
    </xf>
    <xf numFmtId="0" fontId="84" fillId="143" borderId="0" xfId="0" applyFont="1" applyFill="1"/>
    <xf numFmtId="0" fontId="84" fillId="144" borderId="0" xfId="0" applyFont="1" applyFill="1"/>
    <xf numFmtId="0" fontId="84" fillId="145" borderId="0" xfId="0" applyFont="1" applyFill="1"/>
    <xf numFmtId="0" fontId="83" fillId="73" borderId="50" xfId="17" applyFont="1" applyFill="1" applyBorder="1" applyAlignment="1">
      <alignment horizontal="center" vertical="center" wrapText="1"/>
    </xf>
    <xf numFmtId="0" fontId="84" fillId="146" borderId="0" xfId="0" applyFont="1" applyFill="1"/>
    <xf numFmtId="0" fontId="84" fillId="147" borderId="0" xfId="0" applyFont="1" applyFill="1"/>
    <xf numFmtId="0" fontId="84" fillId="148" borderId="0" xfId="0" applyFont="1" applyFill="1"/>
    <xf numFmtId="0" fontId="0" fillId="10" borderId="6" xfId="0" applyFill="1" applyBorder="1" applyAlignment="1">
      <alignment vertical="center"/>
    </xf>
    <xf numFmtId="0" fontId="83" fillId="39" borderId="50" xfId="17" applyFont="1" applyFill="1" applyBorder="1" applyAlignment="1">
      <alignment horizontal="center" vertical="center" wrapText="1"/>
    </xf>
    <xf numFmtId="0" fontId="83" fillId="74" borderId="50" xfId="17" applyFont="1" applyFill="1" applyBorder="1" applyAlignment="1">
      <alignment horizontal="center" vertical="center" wrapText="1"/>
    </xf>
    <xf numFmtId="0" fontId="84" fillId="150" borderId="0" xfId="0" applyFont="1" applyFill="1"/>
    <xf numFmtId="0" fontId="84" fillId="151" borderId="0" xfId="0" applyFont="1" applyFill="1"/>
    <xf numFmtId="0" fontId="84" fillId="152" borderId="0" xfId="0" applyFont="1" applyFill="1"/>
    <xf numFmtId="0" fontId="83" fillId="3" borderId="50" xfId="17" applyFont="1" applyFill="1" applyBorder="1" applyAlignment="1">
      <alignment horizontal="center" vertical="center" wrapText="1"/>
    </xf>
    <xf numFmtId="0" fontId="83" fillId="75" borderId="50" xfId="17" applyFont="1" applyFill="1" applyBorder="1" applyAlignment="1">
      <alignment horizontal="center" vertical="center" wrapText="1"/>
    </xf>
    <xf numFmtId="0" fontId="84" fillId="154" borderId="0" xfId="0" applyFont="1" applyFill="1"/>
    <xf numFmtId="0" fontId="84" fillId="155" borderId="0" xfId="0" applyFont="1" applyFill="1"/>
    <xf numFmtId="0" fontId="84" fillId="156" borderId="0" xfId="0" applyFont="1" applyFill="1"/>
    <xf numFmtId="0" fontId="82" fillId="40" borderId="50" xfId="17" applyFont="1" applyFill="1" applyBorder="1" applyAlignment="1">
      <alignment horizontal="center" vertical="center" wrapText="1"/>
    </xf>
    <xf numFmtId="0" fontId="83" fillId="76" borderId="50" xfId="17" applyFont="1" applyFill="1" applyBorder="1" applyAlignment="1">
      <alignment horizontal="center" vertical="center" wrapText="1"/>
    </xf>
    <xf numFmtId="0" fontId="84" fillId="157" borderId="0" xfId="0" applyFont="1" applyFill="1"/>
    <xf numFmtId="0" fontId="84" fillId="158" borderId="0" xfId="0" applyFont="1" applyFill="1"/>
    <xf numFmtId="0" fontId="84" fillId="159" borderId="0" xfId="0" applyFont="1" applyFill="1"/>
    <xf numFmtId="0" fontId="73" fillId="10" borderId="68" xfId="2" applyFont="1" applyFill="1" applyBorder="1" applyAlignment="1">
      <alignment horizontal="center" vertical="center"/>
    </xf>
    <xf numFmtId="1" fontId="21" fillId="160" borderId="0" xfId="2" applyNumberFormat="1" applyFont="1" applyFill="1" applyAlignment="1" applyProtection="1">
      <alignment horizontal="center" vertical="center" wrapText="1"/>
      <protection hidden="1"/>
    </xf>
    <xf numFmtId="1" fontId="21" fillId="161" borderId="0" xfId="2" applyNumberFormat="1" applyFont="1" applyFill="1" applyAlignment="1" applyProtection="1">
      <alignment horizontal="center" vertical="center" wrapText="1"/>
      <protection hidden="1"/>
    </xf>
    <xf numFmtId="0" fontId="82" fillId="41" borderId="50" xfId="17" applyFont="1" applyFill="1" applyBorder="1" applyAlignment="1">
      <alignment horizontal="center" vertical="center" wrapText="1"/>
    </xf>
    <xf numFmtId="0" fontId="83" fillId="77" borderId="50" xfId="17" applyFont="1" applyFill="1" applyBorder="1" applyAlignment="1">
      <alignment horizontal="center" vertical="center" wrapText="1"/>
    </xf>
    <xf numFmtId="0" fontId="84" fillId="162" borderId="0" xfId="0" applyFont="1" applyFill="1"/>
    <xf numFmtId="0" fontId="84" fillId="163" borderId="0" xfId="0" applyFont="1" applyFill="1"/>
    <xf numFmtId="0" fontId="84" fillId="164" borderId="0" xfId="0" applyFont="1" applyFill="1"/>
    <xf numFmtId="169" fontId="90" fillId="165" borderId="0" xfId="11" applyNumberFormat="1" applyFont="1" applyFill="1" applyAlignment="1">
      <alignment horizontal="center" vertical="center"/>
    </xf>
    <xf numFmtId="169" fontId="90" fillId="166" borderId="0" xfId="11" applyNumberFormat="1" applyFont="1" applyFill="1" applyAlignment="1">
      <alignment horizontal="center" vertical="center"/>
    </xf>
    <xf numFmtId="0" fontId="0" fillId="91" borderId="26" xfId="0" applyFill="1" applyBorder="1"/>
    <xf numFmtId="0" fontId="101" fillId="91" borderId="26" xfId="2" applyFont="1" applyFill="1" applyBorder="1"/>
    <xf numFmtId="0" fontId="6" fillId="48" borderId="26" xfId="2" applyFill="1" applyBorder="1"/>
    <xf numFmtId="0" fontId="83" fillId="48" borderId="50" xfId="17" applyFont="1" applyFill="1" applyBorder="1" applyAlignment="1">
      <alignment horizontal="center" vertical="center" wrapText="1"/>
    </xf>
    <xf numFmtId="0" fontId="82" fillId="78" borderId="50" xfId="17" applyFont="1" applyFill="1" applyBorder="1" applyAlignment="1">
      <alignment horizontal="center" vertical="center" wrapText="1"/>
    </xf>
    <xf numFmtId="0" fontId="84" fillId="167" borderId="0" xfId="0" applyFont="1" applyFill="1"/>
    <xf numFmtId="0" fontId="84" fillId="168" borderId="0" xfId="0" applyFont="1" applyFill="1"/>
    <xf numFmtId="0" fontId="84" fillId="169" borderId="0" xfId="0" applyFont="1" applyFill="1"/>
    <xf numFmtId="165" fontId="90" fillId="16" borderId="22" xfId="2" applyNumberFormat="1" applyFont="1" applyFill="1" applyBorder="1" applyAlignment="1">
      <alignment horizontal="center" vertical="center"/>
    </xf>
    <xf numFmtId="0" fontId="0" fillId="91" borderId="22" xfId="0" applyFill="1" applyBorder="1" applyAlignment="1">
      <alignment horizontal="left" vertical="center"/>
    </xf>
    <xf numFmtId="165" fontId="31" fillId="91" borderId="22" xfId="2" applyNumberFormat="1" applyFont="1" applyFill="1" applyBorder="1" applyAlignment="1">
      <alignment horizontal="center" vertical="center"/>
    </xf>
    <xf numFmtId="169" fontId="90" fillId="91" borderId="22" xfId="11" applyNumberFormat="1" applyFont="1" applyFill="1" applyBorder="1" applyAlignment="1">
      <alignment horizontal="center" vertical="center"/>
    </xf>
    <xf numFmtId="171" fontId="102" fillId="48" borderId="22" xfId="2" applyNumberFormat="1" applyFont="1" applyFill="1" applyBorder="1" applyAlignment="1">
      <alignment horizontal="center" vertical="center"/>
    </xf>
    <xf numFmtId="0" fontId="6" fillId="48" borderId="22" xfId="2" applyFill="1" applyBorder="1" applyAlignment="1" applyProtection="1">
      <alignment vertical="center"/>
      <protection locked="0"/>
    </xf>
    <xf numFmtId="0" fontId="6" fillId="48" borderId="22" xfId="2" applyFill="1" applyBorder="1" applyProtection="1">
      <protection locked="0"/>
    </xf>
    <xf numFmtId="0" fontId="6" fillId="90" borderId="22" xfId="2" applyFill="1" applyBorder="1" applyProtection="1">
      <protection locked="0"/>
    </xf>
    <xf numFmtId="165" fontId="103" fillId="90" borderId="22" xfId="2" applyNumberFormat="1" applyFont="1" applyFill="1" applyBorder="1" applyAlignment="1">
      <alignment horizontal="right" vertical="center"/>
    </xf>
    <xf numFmtId="0" fontId="103" fillId="90" borderId="22" xfId="2" applyFont="1" applyFill="1" applyBorder="1" applyAlignment="1">
      <alignment horizontal="right" vertical="center"/>
    </xf>
    <xf numFmtId="170" fontId="104" fillId="90" borderId="22" xfId="2" applyNumberFormat="1" applyFont="1" applyFill="1" applyBorder="1" applyAlignment="1">
      <alignment horizontal="center" vertical="center"/>
    </xf>
    <xf numFmtId="0" fontId="105" fillId="10" borderId="0" xfId="12" applyFont="1" applyFill="1" applyAlignment="1">
      <alignment horizontal="center" vertical="center"/>
    </xf>
    <xf numFmtId="0" fontId="100" fillId="12" borderId="70" xfId="12" applyFont="1" applyFill="1" applyBorder="1" applyAlignment="1">
      <alignment horizontal="center" vertical="center"/>
    </xf>
    <xf numFmtId="0" fontId="100" fillId="12" borderId="71" xfId="12" applyFont="1" applyFill="1" applyBorder="1" applyAlignment="1">
      <alignment horizontal="center" vertical="center"/>
    </xf>
    <xf numFmtId="0" fontId="83" fillId="79" borderId="50" xfId="17" applyFont="1" applyFill="1" applyBorder="1" applyAlignment="1">
      <alignment horizontal="center" vertical="center" wrapText="1"/>
    </xf>
    <xf numFmtId="0" fontId="84" fillId="170" borderId="0" xfId="0" applyFont="1" applyFill="1"/>
    <xf numFmtId="0" fontId="84" fillId="171" borderId="0" xfId="0" applyFont="1" applyFill="1"/>
    <xf numFmtId="0" fontId="84" fillId="172" borderId="0" xfId="0" applyFont="1" applyFill="1"/>
    <xf numFmtId="0" fontId="82" fillId="44" borderId="50" xfId="17" applyFont="1" applyFill="1" applyBorder="1" applyAlignment="1">
      <alignment horizontal="center" vertical="center" wrapText="1"/>
    </xf>
    <xf numFmtId="0" fontId="82" fillId="80" borderId="50" xfId="17" applyFont="1" applyFill="1" applyBorder="1" applyAlignment="1">
      <alignment horizontal="center" vertical="center" wrapText="1"/>
    </xf>
    <xf numFmtId="0" fontId="84" fillId="175" borderId="0" xfId="0" applyFont="1" applyFill="1"/>
    <xf numFmtId="0" fontId="84" fillId="176" borderId="0" xfId="0" applyFont="1" applyFill="1"/>
    <xf numFmtId="0" fontId="84" fillId="177" borderId="0" xfId="0" applyFont="1" applyFill="1"/>
    <xf numFmtId="0" fontId="1" fillId="10" borderId="0" xfId="0" applyFont="1" applyFill="1"/>
    <xf numFmtId="0" fontId="83" fillId="45" borderId="50" xfId="17" applyFont="1" applyFill="1" applyBorder="1" applyAlignment="1">
      <alignment horizontal="center" vertical="center" wrapText="1"/>
    </xf>
    <xf numFmtId="0" fontId="83" fillId="89" borderId="50" xfId="17" applyFont="1" applyFill="1" applyBorder="1" applyAlignment="1">
      <alignment horizontal="center" vertical="center" wrapText="1"/>
    </xf>
    <xf numFmtId="0" fontId="84" fillId="178" borderId="0" xfId="0" applyFont="1" applyFill="1"/>
    <xf numFmtId="0" fontId="84" fillId="179" borderId="0" xfId="0" applyFont="1" applyFill="1"/>
    <xf numFmtId="0" fontId="84" fillId="180" borderId="0" xfId="0" applyFont="1" applyFill="1"/>
    <xf numFmtId="0" fontId="21" fillId="10" borderId="0" xfId="6" applyFont="1" applyFill="1" applyAlignment="1">
      <alignment horizontal="left" vertical="center"/>
    </xf>
    <xf numFmtId="0" fontId="82" fillId="46" borderId="50" xfId="17" applyFont="1" applyFill="1" applyBorder="1" applyAlignment="1">
      <alignment horizontal="center" vertical="center" wrapText="1"/>
    </xf>
    <xf numFmtId="0" fontId="82" fillId="83" borderId="50" xfId="17" applyFont="1" applyFill="1" applyBorder="1" applyAlignment="1">
      <alignment horizontal="center" vertical="center" wrapText="1"/>
    </xf>
    <xf numFmtId="0" fontId="84" fillId="181" borderId="0" xfId="0" applyFont="1" applyFill="1"/>
    <xf numFmtId="0" fontId="84" fillId="182" borderId="0" xfId="0" applyFont="1" applyFill="1"/>
    <xf numFmtId="0" fontId="84" fillId="183" borderId="0" xfId="0" applyFont="1" applyFill="1"/>
    <xf numFmtId="0" fontId="39" fillId="10" borderId="0" xfId="6" applyFont="1" applyFill="1" applyAlignment="1">
      <alignment horizontal="left" vertical="center"/>
    </xf>
    <xf numFmtId="0" fontId="83" fillId="47" borderId="50" xfId="17" applyFont="1" applyFill="1" applyBorder="1" applyAlignment="1">
      <alignment horizontal="center" vertical="center" wrapText="1"/>
    </xf>
    <xf numFmtId="0" fontId="82" fillId="84" borderId="50" xfId="17" applyFont="1" applyFill="1" applyBorder="1" applyAlignment="1">
      <alignment horizontal="center" vertical="center" wrapText="1"/>
    </xf>
    <xf numFmtId="0" fontId="84" fillId="185" borderId="0" xfId="0" applyFont="1" applyFill="1"/>
    <xf numFmtId="0" fontId="84" fillId="186" borderId="0" xfId="0" applyFont="1" applyFill="1"/>
    <xf numFmtId="0" fontId="84" fillId="187" borderId="0" xfId="0" applyFont="1" applyFill="1"/>
    <xf numFmtId="0" fontId="106" fillId="11" borderId="28" xfId="2" applyFont="1" applyFill="1" applyBorder="1" applyAlignment="1">
      <alignment horizontal="center" vertical="center"/>
    </xf>
    <xf numFmtId="0" fontId="73" fillId="10" borderId="28" xfId="2" applyFont="1" applyFill="1" applyBorder="1" applyAlignment="1">
      <alignment vertical="center"/>
    </xf>
    <xf numFmtId="0" fontId="108" fillId="11" borderId="28" xfId="2" applyFont="1" applyFill="1" applyBorder="1" applyAlignment="1" applyProtection="1">
      <alignment horizontal="center" vertical="center"/>
      <protection hidden="1"/>
    </xf>
    <xf numFmtId="0" fontId="53" fillId="10" borderId="0" xfId="6" applyFont="1" applyFill="1" applyAlignment="1">
      <alignment horizontal="left" vertical="center"/>
    </xf>
    <xf numFmtId="0" fontId="84" fillId="189" borderId="0" xfId="0" applyFont="1" applyFill="1"/>
    <xf numFmtId="0" fontId="84" fillId="190" borderId="0" xfId="0" applyFont="1" applyFill="1"/>
    <xf numFmtId="0" fontId="84" fillId="191" borderId="0" xfId="0" applyFont="1" applyFill="1"/>
    <xf numFmtId="0" fontId="109" fillId="8" borderId="0" xfId="2" applyFont="1" applyFill="1" applyAlignment="1">
      <alignment horizontal="center" vertical="center" wrapText="1"/>
    </xf>
    <xf numFmtId="0" fontId="64" fillId="48" borderId="0" xfId="2" applyFont="1" applyFill="1" applyAlignment="1">
      <alignment vertical="center"/>
    </xf>
    <xf numFmtId="0" fontId="64" fillId="10" borderId="0" xfId="2" applyFont="1" applyFill="1" applyAlignment="1">
      <alignment vertical="center"/>
    </xf>
    <xf numFmtId="0" fontId="64" fillId="10" borderId="7" xfId="2" applyFont="1" applyFill="1" applyBorder="1" applyAlignment="1">
      <alignment vertical="center"/>
    </xf>
    <xf numFmtId="0" fontId="83" fillId="30" borderId="50" xfId="17" applyFont="1" applyFill="1" applyBorder="1" applyAlignment="1">
      <alignment horizontal="center" vertical="center" wrapText="1"/>
    </xf>
    <xf numFmtId="0" fontId="82" fillId="86" borderId="50" xfId="17" applyFont="1" applyFill="1" applyBorder="1" applyAlignment="1">
      <alignment horizontal="center" vertical="center" wrapText="1"/>
    </xf>
    <xf numFmtId="0" fontId="84" fillId="192" borderId="0" xfId="0" applyFont="1" applyFill="1"/>
    <xf numFmtId="0" fontId="84" fillId="193" borderId="0" xfId="0" applyFont="1" applyFill="1"/>
    <xf numFmtId="0" fontId="84" fillId="194" borderId="0" xfId="0" applyFont="1" applyFill="1"/>
    <xf numFmtId="0" fontId="83" fillId="29" borderId="50" xfId="17" applyFont="1" applyFill="1" applyBorder="1" applyAlignment="1">
      <alignment horizontal="center" vertical="center" wrapText="1"/>
    </xf>
    <xf numFmtId="0" fontId="82" fillId="87" borderId="50" xfId="17" applyFont="1" applyFill="1" applyBorder="1" applyAlignment="1">
      <alignment horizontal="center" vertical="center" wrapText="1"/>
    </xf>
    <xf numFmtId="0" fontId="84" fillId="195" borderId="0" xfId="0" applyFont="1" applyFill="1"/>
    <xf numFmtId="0" fontId="84" fillId="196" borderId="0" xfId="0" applyFont="1" applyFill="1"/>
    <xf numFmtId="0" fontId="84" fillId="197" borderId="0" xfId="0" applyFont="1" applyFill="1"/>
    <xf numFmtId="0" fontId="21" fillId="4" borderId="0" xfId="4" applyFont="1" applyFill="1" applyAlignment="1">
      <alignment horizontal="center" vertical="center"/>
    </xf>
    <xf numFmtId="0" fontId="83" fillId="31" borderId="50" xfId="17" applyFont="1" applyFill="1" applyBorder="1" applyAlignment="1">
      <alignment horizontal="center" vertical="center" wrapText="1"/>
    </xf>
    <xf numFmtId="0" fontId="84" fillId="198" borderId="0" xfId="0" applyFont="1" applyFill="1"/>
    <xf numFmtId="0" fontId="84" fillId="199" borderId="0" xfId="0" applyFont="1" applyFill="1"/>
    <xf numFmtId="0" fontId="84" fillId="200" borderId="0" xfId="0" applyFont="1" applyFill="1"/>
    <xf numFmtId="0" fontId="5" fillId="4" borderId="0" xfId="1" applyFill="1" applyAlignment="1">
      <alignment horizontal="left" vertical="center"/>
    </xf>
    <xf numFmtId="0" fontId="84" fillId="201" borderId="0" xfId="0" applyFont="1" applyFill="1"/>
    <xf numFmtId="0" fontId="84" fillId="202" borderId="0" xfId="0" applyFont="1" applyFill="1"/>
    <xf numFmtId="0" fontId="84" fillId="203" borderId="0" xfId="0" applyFont="1" applyFill="1"/>
    <xf numFmtId="0" fontId="4" fillId="18" borderId="0" xfId="24" applyFont="1" applyFill="1" applyAlignment="1">
      <alignment horizontal="center" vertical="center"/>
    </xf>
    <xf numFmtId="0" fontId="110" fillId="0" borderId="0" xfId="0" applyFont="1"/>
    <xf numFmtId="0" fontId="84" fillId="204" borderId="0" xfId="0" applyFont="1" applyFill="1"/>
    <xf numFmtId="0" fontId="84" fillId="13" borderId="0" xfId="0" applyFont="1" applyFill="1"/>
    <xf numFmtId="0" fontId="84" fillId="205" borderId="0" xfId="0" applyFont="1" applyFill="1"/>
    <xf numFmtId="0" fontId="0" fillId="0" borderId="7" xfId="0" applyBorder="1"/>
    <xf numFmtId="0" fontId="111" fillId="0" borderId="0" xfId="1" applyFont="1"/>
    <xf numFmtId="0" fontId="84" fillId="206" borderId="0" xfId="0" applyFont="1" applyFill="1"/>
    <xf numFmtId="0" fontId="84" fillId="207" borderId="0" xfId="0" applyFont="1" applyFill="1"/>
    <xf numFmtId="0" fontId="84" fillId="208" borderId="0" xfId="0" applyFont="1" applyFill="1"/>
    <xf numFmtId="0" fontId="32" fillId="10" borderId="6" xfId="6" applyFont="1" applyFill="1" applyBorder="1" applyAlignment="1">
      <alignment vertical="center"/>
    </xf>
    <xf numFmtId="0" fontId="32" fillId="10" borderId="0" xfId="6" applyFont="1" applyFill="1" applyAlignment="1">
      <alignment vertical="center"/>
    </xf>
    <xf numFmtId="0" fontId="84" fillId="209" borderId="0" xfId="0" applyFont="1" applyFill="1"/>
    <xf numFmtId="0" fontId="84" fillId="210" borderId="0" xfId="0" applyFont="1" applyFill="1"/>
    <xf numFmtId="0" fontId="84" fillId="211" borderId="0" xfId="0" applyFont="1" applyFill="1"/>
    <xf numFmtId="0" fontId="112" fillId="96" borderId="0" xfId="0" applyFont="1" applyFill="1" applyAlignment="1">
      <alignment horizontal="center" vertical="center" wrapText="1"/>
    </xf>
    <xf numFmtId="0" fontId="112" fillId="212" borderId="0" xfId="0" applyFont="1" applyFill="1" applyAlignment="1">
      <alignment horizontal="center" vertical="center" wrapText="1"/>
    </xf>
    <xf numFmtId="0" fontId="112" fillId="213" borderId="0" xfId="0" applyFont="1" applyFill="1" applyAlignment="1">
      <alignment horizontal="center" vertical="center" wrapText="1"/>
    </xf>
    <xf numFmtId="0" fontId="112" fillId="214" borderId="0" xfId="0" applyFont="1" applyFill="1" applyAlignment="1">
      <alignment horizontal="center" vertical="center" wrapText="1"/>
    </xf>
    <xf numFmtId="0" fontId="112" fillId="215" borderId="0" xfId="0" applyFont="1" applyFill="1" applyAlignment="1">
      <alignment horizontal="center" vertical="center" wrapText="1"/>
    </xf>
    <xf numFmtId="0" fontId="112" fillId="216" borderId="0" xfId="0" applyFont="1" applyFill="1" applyAlignment="1">
      <alignment horizontal="center" vertical="center" wrapText="1"/>
    </xf>
    <xf numFmtId="0" fontId="112" fillId="217" borderId="0" xfId="0" applyFont="1" applyFill="1" applyAlignment="1">
      <alignment horizontal="center" vertical="center" wrapText="1"/>
    </xf>
    <xf numFmtId="0" fontId="112" fillId="218" borderId="0" xfId="0" applyFont="1" applyFill="1" applyAlignment="1">
      <alignment horizontal="center" vertical="center" wrapText="1"/>
    </xf>
    <xf numFmtId="0" fontId="112" fillId="112" borderId="0" xfId="0" applyFont="1" applyFill="1" applyAlignment="1">
      <alignment horizontal="center" vertical="center" wrapText="1"/>
    </xf>
    <xf numFmtId="0" fontId="84" fillId="219" borderId="0" xfId="0" applyFont="1" applyFill="1"/>
    <xf numFmtId="0" fontId="84" fillId="220" borderId="0" xfId="0" applyFont="1" applyFill="1"/>
    <xf numFmtId="0" fontId="84" fillId="221" borderId="0" xfId="0" applyFont="1" applyFill="1"/>
    <xf numFmtId="0" fontId="0" fillId="0" borderId="6" xfId="0" applyBorder="1"/>
    <xf numFmtId="0" fontId="112" fillId="222" borderId="0" xfId="0" applyFont="1" applyFill="1" applyAlignment="1">
      <alignment horizontal="center" vertical="center" wrapText="1"/>
    </xf>
    <xf numFmtId="0" fontId="112" fillId="223" borderId="0" xfId="0" applyFont="1" applyFill="1" applyAlignment="1">
      <alignment horizontal="center" vertical="center" wrapText="1"/>
    </xf>
    <xf numFmtId="0" fontId="112" fillId="224" borderId="0" xfId="0" applyFont="1" applyFill="1" applyAlignment="1">
      <alignment horizontal="center" vertical="center" wrapText="1"/>
    </xf>
    <xf numFmtId="0" fontId="112" fillId="225" borderId="0" xfId="0" applyFont="1" applyFill="1" applyAlignment="1">
      <alignment horizontal="center" vertical="center" wrapText="1"/>
    </xf>
    <xf numFmtId="0" fontId="112" fillId="226" borderId="0" xfId="0" applyFont="1" applyFill="1" applyAlignment="1">
      <alignment horizontal="center" vertical="center" wrapText="1"/>
    </xf>
    <xf numFmtId="0" fontId="112" fillId="227" borderId="0" xfId="0" applyFont="1" applyFill="1" applyAlignment="1">
      <alignment horizontal="center" vertical="center" wrapText="1"/>
    </xf>
    <xf numFmtId="0" fontId="112" fillId="228" borderId="0" xfId="0" applyFont="1" applyFill="1" applyAlignment="1">
      <alignment horizontal="center" vertical="center" wrapText="1"/>
    </xf>
    <xf numFmtId="0" fontId="112" fillId="229" borderId="0" xfId="0" applyFont="1" applyFill="1" applyAlignment="1">
      <alignment horizontal="center" vertical="center" wrapText="1"/>
    </xf>
    <xf numFmtId="0" fontId="112" fillId="230" borderId="0" xfId="0" applyFont="1" applyFill="1" applyAlignment="1">
      <alignment horizontal="center" vertical="center" wrapText="1"/>
    </xf>
    <xf numFmtId="0" fontId="84" fillId="231" borderId="0" xfId="0" applyFont="1" applyFill="1"/>
    <xf numFmtId="0" fontId="84" fillId="232" borderId="0" xfId="0" applyFont="1" applyFill="1"/>
    <xf numFmtId="0" fontId="84" fillId="233" borderId="0" xfId="0" applyFont="1" applyFill="1"/>
    <xf numFmtId="0" fontId="14" fillId="9" borderId="10" xfId="2" applyFont="1" applyFill="1" applyBorder="1" applyAlignment="1">
      <alignment horizontal="center" vertical="center"/>
    </xf>
    <xf numFmtId="0" fontId="14" fillId="9" borderId="3" xfId="2" applyFont="1" applyFill="1" applyBorder="1" applyAlignment="1">
      <alignment horizontal="center" vertical="center"/>
    </xf>
    <xf numFmtId="0" fontId="14" fillId="9" borderId="11" xfId="2" applyFont="1" applyFill="1" applyBorder="1" applyAlignment="1">
      <alignment horizontal="center" vertical="center"/>
    </xf>
    <xf numFmtId="0" fontId="112" fillId="234" borderId="0" xfId="0" applyFont="1" applyFill="1" applyAlignment="1">
      <alignment horizontal="center" vertical="center" wrapText="1"/>
    </xf>
    <xf numFmtId="0" fontId="112" fillId="235" borderId="0" xfId="0" applyFont="1" applyFill="1" applyAlignment="1">
      <alignment horizontal="center" vertical="center" wrapText="1"/>
    </xf>
    <xf numFmtId="0" fontId="112" fillId="236" borderId="0" xfId="0" applyFont="1" applyFill="1" applyAlignment="1">
      <alignment horizontal="center" vertical="center" wrapText="1"/>
    </xf>
    <xf numFmtId="0" fontId="112" fillId="237" borderId="0" xfId="0" applyFont="1" applyFill="1" applyAlignment="1">
      <alignment horizontal="center" vertical="center" wrapText="1"/>
    </xf>
    <xf numFmtId="0" fontId="112" fillId="238" borderId="0" xfId="0" applyFont="1" applyFill="1" applyAlignment="1">
      <alignment horizontal="center" vertical="center" wrapText="1"/>
    </xf>
    <xf numFmtId="0" fontId="112" fillId="239" borderId="0" xfId="0" applyFont="1" applyFill="1" applyAlignment="1">
      <alignment horizontal="center" vertical="center" wrapText="1"/>
    </xf>
    <xf numFmtId="0" fontId="112" fillId="240" borderId="0" xfId="0" applyFont="1" applyFill="1" applyAlignment="1">
      <alignment horizontal="center" vertical="center" wrapText="1"/>
    </xf>
    <xf numFmtId="0" fontId="112" fillId="241" borderId="0" xfId="0" applyFont="1" applyFill="1" applyAlignment="1">
      <alignment horizontal="center" vertical="center" wrapText="1"/>
    </xf>
    <xf numFmtId="0" fontId="112" fillId="242" borderId="0" xfId="0" applyFont="1" applyFill="1" applyAlignment="1">
      <alignment horizontal="center" vertical="center" wrapText="1"/>
    </xf>
    <xf numFmtId="0" fontId="84" fillId="243" borderId="0" xfId="0" applyFont="1" applyFill="1"/>
    <xf numFmtId="0" fontId="84" fillId="244" borderId="0" xfId="0" applyFont="1" applyFill="1"/>
    <xf numFmtId="0" fontId="84" fillId="245" borderId="0" xfId="0" applyFont="1" applyFill="1"/>
    <xf numFmtId="0" fontId="112" fillId="246" borderId="0" xfId="0" applyFont="1" applyFill="1" applyAlignment="1">
      <alignment horizontal="center" vertical="center" wrapText="1"/>
    </xf>
    <xf numFmtId="0" fontId="112" fillId="247" borderId="0" xfId="0" applyFont="1" applyFill="1" applyAlignment="1">
      <alignment horizontal="center" vertical="center" wrapText="1"/>
    </xf>
    <xf numFmtId="0" fontId="112" fillId="248" borderId="0" xfId="0" applyFont="1" applyFill="1" applyAlignment="1">
      <alignment horizontal="center" vertical="center" wrapText="1"/>
    </xf>
    <xf numFmtId="0" fontId="112" fillId="249" borderId="0" xfId="0" applyFont="1" applyFill="1" applyAlignment="1">
      <alignment horizontal="center" vertical="center" wrapText="1"/>
    </xf>
    <xf numFmtId="0" fontId="112" fillId="250" borderId="0" xfId="0" applyFont="1" applyFill="1" applyAlignment="1">
      <alignment horizontal="center" vertical="center" wrapText="1"/>
    </xf>
    <xf numFmtId="0" fontId="112" fillId="251" borderId="0" xfId="0" applyFont="1" applyFill="1" applyAlignment="1">
      <alignment horizontal="center" vertical="center" wrapText="1"/>
    </xf>
    <xf numFmtId="0" fontId="112" fillId="252" borderId="0" xfId="0" applyFont="1" applyFill="1" applyAlignment="1">
      <alignment horizontal="center" vertical="center" wrapText="1"/>
    </xf>
    <xf numFmtId="0" fontId="112" fillId="253" borderId="0" xfId="0" applyFont="1" applyFill="1" applyAlignment="1">
      <alignment horizontal="center" vertical="center" wrapText="1"/>
    </xf>
    <xf numFmtId="0" fontId="112" fillId="254" borderId="0" xfId="0" applyFont="1" applyFill="1" applyAlignment="1">
      <alignment horizontal="center" vertical="center" wrapText="1"/>
    </xf>
    <xf numFmtId="0" fontId="84" fillId="255" borderId="0" xfId="0" applyFont="1" applyFill="1"/>
    <xf numFmtId="0" fontId="84" fillId="256" borderId="0" xfId="0" applyFont="1" applyFill="1"/>
    <xf numFmtId="0" fontId="84" fillId="257" borderId="0" xfId="0" applyFont="1" applyFill="1"/>
    <xf numFmtId="0" fontId="112" fillId="32" borderId="0" xfId="0" applyFont="1" applyFill="1" applyAlignment="1">
      <alignment horizontal="center" vertical="center" wrapText="1"/>
    </xf>
    <xf numFmtId="0" fontId="112" fillId="258" borderId="0" xfId="0" applyFont="1" applyFill="1" applyAlignment="1">
      <alignment horizontal="center" vertical="center" wrapText="1"/>
    </xf>
    <xf numFmtId="0" fontId="112" fillId="259" borderId="0" xfId="0" applyFont="1" applyFill="1" applyAlignment="1">
      <alignment horizontal="center" vertical="center" wrapText="1"/>
    </xf>
    <xf numFmtId="0" fontId="112" fillId="260" borderId="0" xfId="0" applyFont="1" applyFill="1" applyAlignment="1">
      <alignment horizontal="center" vertical="center" wrapText="1"/>
    </xf>
    <xf numFmtId="0" fontId="112" fillId="261" borderId="0" xfId="0" applyFont="1" applyFill="1" applyAlignment="1">
      <alignment horizontal="center" vertical="center" wrapText="1"/>
    </xf>
    <xf numFmtId="0" fontId="112" fillId="262" borderId="0" xfId="0" applyFont="1" applyFill="1" applyAlignment="1">
      <alignment horizontal="center" vertical="center" wrapText="1"/>
    </xf>
    <xf numFmtId="0" fontId="112" fillId="263" borderId="0" xfId="0" applyFont="1" applyFill="1" applyAlignment="1">
      <alignment horizontal="center" vertical="center" wrapText="1"/>
    </xf>
    <xf numFmtId="0" fontId="112" fillId="264" borderId="0" xfId="0" applyFont="1" applyFill="1" applyAlignment="1">
      <alignment horizontal="center" vertical="center" wrapText="1"/>
    </xf>
    <xf numFmtId="0" fontId="112" fillId="265" borderId="0" xfId="0" applyFont="1" applyFill="1" applyAlignment="1">
      <alignment horizontal="center" vertical="center" wrapText="1"/>
    </xf>
    <xf numFmtId="0" fontId="84" fillId="161" borderId="0" xfId="0" applyFont="1" applyFill="1"/>
    <xf numFmtId="0" fontId="84" fillId="266" borderId="0" xfId="0" applyFont="1" applyFill="1"/>
    <xf numFmtId="0" fontId="84" fillId="267" borderId="0" xfId="0" applyFont="1" applyFill="1"/>
    <xf numFmtId="0" fontId="112" fillId="268" borderId="0" xfId="0" applyFont="1" applyFill="1" applyAlignment="1">
      <alignment horizontal="center" vertical="center" wrapText="1"/>
    </xf>
    <xf numFmtId="0" fontId="112" fillId="269" borderId="0" xfId="0" applyFont="1" applyFill="1" applyAlignment="1">
      <alignment horizontal="center" vertical="center" wrapText="1"/>
    </xf>
    <xf numFmtId="0" fontId="112" fillId="270" borderId="0" xfId="0" applyFont="1" applyFill="1" applyAlignment="1">
      <alignment horizontal="center" vertical="center" wrapText="1"/>
    </xf>
    <xf numFmtId="0" fontId="112" fillId="271" borderId="0" xfId="0" applyFont="1" applyFill="1" applyAlignment="1">
      <alignment horizontal="center" vertical="center" wrapText="1"/>
    </xf>
    <xf numFmtId="0" fontId="112" fillId="272" borderId="0" xfId="0" applyFont="1" applyFill="1" applyAlignment="1">
      <alignment horizontal="center" vertical="center" wrapText="1"/>
    </xf>
    <xf numFmtId="0" fontId="112" fillId="273" borderId="0" xfId="0" applyFont="1" applyFill="1" applyAlignment="1">
      <alignment horizontal="center" vertical="center" wrapText="1"/>
    </xf>
    <xf numFmtId="0" fontId="112" fillId="274" borderId="0" xfId="0" applyFont="1" applyFill="1" applyAlignment="1">
      <alignment horizontal="center" vertical="center" wrapText="1"/>
    </xf>
    <xf numFmtId="0" fontId="112" fillId="275" borderId="0" xfId="0" applyFont="1" applyFill="1" applyAlignment="1">
      <alignment horizontal="center" vertical="center" wrapText="1"/>
    </xf>
    <xf numFmtId="0" fontId="112" fillId="276" borderId="0" xfId="0" applyFont="1" applyFill="1" applyAlignment="1">
      <alignment horizontal="center" vertical="center" wrapText="1"/>
    </xf>
    <xf numFmtId="0" fontId="84" fillId="277" borderId="0" xfId="0" applyFont="1" applyFill="1"/>
    <xf numFmtId="0" fontId="84" fillId="278" borderId="0" xfId="0" applyFont="1" applyFill="1"/>
    <xf numFmtId="0" fontId="84" fillId="279" borderId="0" xfId="0" applyFont="1" applyFill="1"/>
    <xf numFmtId="0" fontId="112" fillId="280" borderId="0" xfId="0" applyFont="1" applyFill="1" applyAlignment="1">
      <alignment horizontal="center" vertical="center" wrapText="1"/>
    </xf>
    <xf numFmtId="0" fontId="112" fillId="281" borderId="0" xfId="0" applyFont="1" applyFill="1" applyAlignment="1">
      <alignment horizontal="center" vertical="center" wrapText="1"/>
    </xf>
    <xf numFmtId="0" fontId="112" fillId="282" borderId="0" xfId="0" applyFont="1" applyFill="1" applyAlignment="1">
      <alignment horizontal="center" vertical="center" wrapText="1"/>
    </xf>
    <xf numFmtId="0" fontId="112" fillId="283" borderId="0" xfId="0" applyFont="1" applyFill="1" applyAlignment="1">
      <alignment horizontal="center" vertical="center" wrapText="1"/>
    </xf>
    <xf numFmtId="0" fontId="112" fillId="284" borderId="0" xfId="0" applyFont="1" applyFill="1" applyAlignment="1">
      <alignment horizontal="center" vertical="center" wrapText="1"/>
    </xf>
    <xf numFmtId="0" fontId="112" fillId="285" borderId="0" xfId="0" applyFont="1" applyFill="1" applyAlignment="1">
      <alignment horizontal="center" vertical="center" wrapText="1"/>
    </xf>
    <xf numFmtId="0" fontId="112" fillId="286" borderId="0" xfId="0" applyFont="1" applyFill="1" applyAlignment="1">
      <alignment horizontal="center" vertical="center" wrapText="1"/>
    </xf>
    <xf numFmtId="0" fontId="112" fillId="287" borderId="0" xfId="0" applyFont="1" applyFill="1" applyAlignment="1">
      <alignment horizontal="center" vertical="center" wrapText="1"/>
    </xf>
    <xf numFmtId="0" fontId="112" fillId="288" borderId="0" xfId="0" applyFont="1" applyFill="1" applyAlignment="1">
      <alignment horizontal="center" vertical="center" wrapText="1"/>
    </xf>
    <xf numFmtId="0" fontId="84" fillId="289" borderId="0" xfId="0" applyFont="1" applyFill="1"/>
    <xf numFmtId="0" fontId="84" fillId="290" borderId="0" xfId="0" applyFont="1" applyFill="1"/>
    <xf numFmtId="0" fontId="84" fillId="291" borderId="0" xfId="0" applyFont="1" applyFill="1"/>
    <xf numFmtId="0" fontId="112" fillId="292" borderId="0" xfId="0" applyFont="1" applyFill="1" applyAlignment="1">
      <alignment horizontal="center" vertical="center" wrapText="1"/>
    </xf>
    <xf numFmtId="0" fontId="112" fillId="293" borderId="0" xfId="0" applyFont="1" applyFill="1" applyAlignment="1">
      <alignment horizontal="center" vertical="center" wrapText="1"/>
    </xf>
    <xf numFmtId="0" fontId="112" fillId="294" borderId="0" xfId="0" applyFont="1" applyFill="1" applyAlignment="1">
      <alignment horizontal="center" vertical="center" wrapText="1"/>
    </xf>
    <xf numFmtId="0" fontId="112" fillId="295" borderId="0" xfId="0" applyFont="1" applyFill="1" applyAlignment="1">
      <alignment horizontal="center" vertical="center" wrapText="1"/>
    </xf>
    <xf numFmtId="0" fontId="112" fillId="296" borderId="0" xfId="0" applyFont="1" applyFill="1" applyAlignment="1">
      <alignment horizontal="center" vertical="center" wrapText="1"/>
    </xf>
    <xf numFmtId="0" fontId="112" fillId="297" borderId="0" xfId="0" applyFont="1" applyFill="1" applyAlignment="1">
      <alignment horizontal="center" vertical="center" wrapText="1"/>
    </xf>
    <xf numFmtId="0" fontId="112" fillId="298" borderId="0" xfId="0" applyFont="1" applyFill="1" applyAlignment="1">
      <alignment horizontal="center" vertical="center" wrapText="1"/>
    </xf>
    <xf numFmtId="0" fontId="112" fillId="299" borderId="0" xfId="0" applyFont="1" applyFill="1" applyAlignment="1">
      <alignment horizontal="center" vertical="center" wrapText="1"/>
    </xf>
    <xf numFmtId="0" fontId="0" fillId="300" borderId="0" xfId="0" applyFill="1" applyAlignment="1">
      <alignment horizontal="center" vertical="center" wrapText="1"/>
    </xf>
    <xf numFmtId="0" fontId="84" fillId="301" borderId="0" xfId="0" applyFont="1" applyFill="1"/>
    <xf numFmtId="0" fontId="84" fillId="302" borderId="0" xfId="0" applyFont="1" applyFill="1"/>
    <xf numFmtId="0" fontId="84" fillId="303" borderId="0" xfId="0" applyFont="1" applyFill="1"/>
    <xf numFmtId="0" fontId="112" fillId="95" borderId="0" xfId="0" applyFont="1" applyFill="1" applyAlignment="1">
      <alignment horizontal="center" vertical="center" wrapText="1"/>
    </xf>
    <xf numFmtId="0" fontId="112" fillId="304" borderId="0" xfId="0" applyFont="1" applyFill="1" applyAlignment="1">
      <alignment horizontal="center" vertical="center" wrapText="1"/>
    </xf>
    <xf numFmtId="0" fontId="112" fillId="305" borderId="0" xfId="0" applyFont="1" applyFill="1" applyAlignment="1">
      <alignment horizontal="center" vertical="center" wrapText="1"/>
    </xf>
    <xf numFmtId="0" fontId="112" fillId="306" borderId="0" xfId="0" applyFont="1" applyFill="1" applyAlignment="1">
      <alignment horizontal="center" vertical="center" wrapText="1"/>
    </xf>
    <xf numFmtId="0" fontId="112" fillId="307" borderId="0" xfId="0" applyFont="1" applyFill="1" applyAlignment="1">
      <alignment horizontal="center" vertical="center" wrapText="1"/>
    </xf>
    <xf numFmtId="0" fontId="112" fillId="308" borderId="0" xfId="0" applyFont="1" applyFill="1" applyAlignment="1">
      <alignment horizontal="center" vertical="center" wrapText="1"/>
    </xf>
    <xf numFmtId="0" fontId="112" fillId="309" borderId="0" xfId="0" applyFont="1" applyFill="1" applyAlignment="1">
      <alignment horizontal="center" vertical="center" wrapText="1"/>
    </xf>
    <xf numFmtId="0" fontId="0" fillId="310" borderId="0" xfId="0" applyFill="1" applyAlignment="1">
      <alignment horizontal="center" vertical="center" wrapText="1"/>
    </xf>
    <xf numFmtId="0" fontId="0" fillId="124" borderId="0" xfId="0" applyFill="1" applyAlignment="1">
      <alignment horizontal="center" vertical="center" wrapText="1"/>
    </xf>
    <xf numFmtId="0" fontId="84" fillId="311" borderId="0" xfId="0" applyFont="1" applyFill="1"/>
    <xf numFmtId="0" fontId="84" fillId="312" borderId="0" xfId="0" applyFont="1" applyFill="1"/>
    <xf numFmtId="0" fontId="84" fillId="313" borderId="0" xfId="0" applyFont="1" applyFill="1"/>
    <xf numFmtId="0" fontId="112" fillId="314" borderId="0" xfId="0" applyFont="1" applyFill="1" applyAlignment="1">
      <alignment horizontal="center" vertical="center" wrapText="1"/>
    </xf>
    <xf numFmtId="0" fontId="112" fillId="315" borderId="0" xfId="0" applyFont="1" applyFill="1" applyAlignment="1">
      <alignment horizontal="center" vertical="center" wrapText="1"/>
    </xf>
    <xf numFmtId="0" fontId="112" fillId="316" borderId="0" xfId="0" applyFont="1" applyFill="1" applyAlignment="1">
      <alignment horizontal="center" vertical="center" wrapText="1"/>
    </xf>
    <xf numFmtId="0" fontId="112" fillId="317" borderId="0" xfId="0" applyFont="1" applyFill="1" applyAlignment="1">
      <alignment horizontal="center" vertical="center" wrapText="1"/>
    </xf>
    <xf numFmtId="0" fontId="112" fillId="318" borderId="0" xfId="0" applyFont="1" applyFill="1" applyAlignment="1">
      <alignment horizontal="center" vertical="center" wrapText="1"/>
    </xf>
    <xf numFmtId="0" fontId="112" fillId="319" borderId="0" xfId="0" applyFont="1" applyFill="1" applyAlignment="1">
      <alignment horizontal="center" vertical="center" wrapText="1"/>
    </xf>
    <xf numFmtId="0" fontId="112" fillId="320" borderId="0" xfId="0" applyFont="1" applyFill="1" applyAlignment="1">
      <alignment horizontal="center" vertical="center" wrapText="1"/>
    </xf>
    <xf numFmtId="0" fontId="112" fillId="321" borderId="0" xfId="0" applyFont="1" applyFill="1" applyAlignment="1">
      <alignment horizontal="center" vertical="center" wrapText="1"/>
    </xf>
    <xf numFmtId="0" fontId="112" fillId="322" borderId="0" xfId="0" applyFont="1" applyFill="1" applyAlignment="1">
      <alignment horizontal="center" vertical="center" wrapText="1"/>
    </xf>
    <xf numFmtId="0" fontId="84" fillId="323" borderId="0" xfId="0" applyFont="1" applyFill="1"/>
    <xf numFmtId="0" fontId="84" fillId="324" borderId="0" xfId="0" applyFont="1" applyFill="1"/>
    <xf numFmtId="0" fontId="112" fillId="325" borderId="0" xfId="0" applyFont="1" applyFill="1" applyAlignment="1">
      <alignment horizontal="center" vertical="center" wrapText="1"/>
    </xf>
    <xf numFmtId="0" fontId="112" fillId="326" borderId="0" xfId="0" applyFont="1" applyFill="1" applyAlignment="1">
      <alignment horizontal="center" vertical="center" wrapText="1"/>
    </xf>
    <xf numFmtId="0" fontId="112" fillId="327" borderId="0" xfId="0" applyFont="1" applyFill="1" applyAlignment="1">
      <alignment horizontal="center" vertical="center" wrapText="1"/>
    </xf>
    <xf numFmtId="0" fontId="112" fillId="328" borderId="0" xfId="0" applyFont="1" applyFill="1" applyAlignment="1">
      <alignment horizontal="center" vertical="center" wrapText="1"/>
    </xf>
    <xf numFmtId="0" fontId="112" fillId="329" borderId="0" xfId="0" applyFont="1" applyFill="1" applyAlignment="1">
      <alignment horizontal="center" vertical="center" wrapText="1"/>
    </xf>
    <xf numFmtId="0" fontId="112" fillId="330" borderId="0" xfId="0" applyFont="1" applyFill="1" applyAlignment="1">
      <alignment horizontal="center" vertical="center" wrapText="1"/>
    </xf>
    <xf numFmtId="0" fontId="112" fillId="331" borderId="0" xfId="0" applyFont="1" applyFill="1" applyAlignment="1">
      <alignment horizontal="center" vertical="center" wrapText="1"/>
    </xf>
    <xf numFmtId="0" fontId="112" fillId="332" borderId="0" xfId="0" applyFont="1" applyFill="1" applyAlignment="1">
      <alignment horizontal="center" vertical="center" wrapText="1"/>
    </xf>
    <xf numFmtId="0" fontId="112" fillId="333" borderId="0" xfId="0" applyFont="1" applyFill="1" applyAlignment="1">
      <alignment horizontal="center" vertical="center" wrapText="1"/>
    </xf>
    <xf numFmtId="0" fontId="84" fillId="334" borderId="0" xfId="0" applyFont="1" applyFill="1"/>
    <xf numFmtId="0" fontId="84" fillId="335" borderId="0" xfId="0" applyFont="1" applyFill="1"/>
    <xf numFmtId="0" fontId="84" fillId="336" borderId="0" xfId="0" applyFont="1" applyFill="1"/>
    <xf numFmtId="0" fontId="112" fillId="337" borderId="0" xfId="0" applyFont="1" applyFill="1" applyAlignment="1">
      <alignment horizontal="center" vertical="center" wrapText="1"/>
    </xf>
    <xf numFmtId="0" fontId="112" fillId="338" borderId="0" xfId="0" applyFont="1" applyFill="1" applyAlignment="1">
      <alignment horizontal="center" vertical="center" wrapText="1"/>
    </xf>
    <xf numFmtId="0" fontId="112" fillId="339" borderId="0" xfId="0" applyFont="1" applyFill="1" applyAlignment="1">
      <alignment horizontal="center" vertical="center" wrapText="1"/>
    </xf>
    <xf numFmtId="0" fontId="112" fillId="340" borderId="0" xfId="0" applyFont="1" applyFill="1" applyAlignment="1">
      <alignment horizontal="center" vertical="center" wrapText="1"/>
    </xf>
    <xf numFmtId="0" fontId="112" fillId="341" borderId="0" xfId="0" applyFont="1" applyFill="1" applyAlignment="1">
      <alignment horizontal="center" vertical="center" wrapText="1"/>
    </xf>
    <xf numFmtId="0" fontId="112" fillId="342" borderId="0" xfId="0" applyFont="1" applyFill="1" applyAlignment="1">
      <alignment horizontal="center" vertical="center" wrapText="1"/>
    </xf>
    <xf numFmtId="0" fontId="112" fillId="343" borderId="0" xfId="0" applyFont="1" applyFill="1" applyAlignment="1">
      <alignment horizontal="center" vertical="center" wrapText="1"/>
    </xf>
    <xf numFmtId="0" fontId="112" fillId="344" borderId="0" xfId="0" applyFont="1" applyFill="1" applyAlignment="1">
      <alignment horizontal="center" vertical="center" wrapText="1"/>
    </xf>
    <xf numFmtId="0" fontId="112" fillId="345" borderId="0" xfId="0" applyFont="1" applyFill="1" applyAlignment="1">
      <alignment horizontal="center" vertical="center" wrapText="1"/>
    </xf>
    <xf numFmtId="0" fontId="84" fillId="346" borderId="0" xfId="0" applyFont="1" applyFill="1"/>
    <xf numFmtId="0" fontId="84" fillId="347" borderId="0" xfId="0" applyFont="1" applyFill="1"/>
    <xf numFmtId="0" fontId="84" fillId="348" borderId="0" xfId="0" applyFont="1" applyFill="1"/>
    <xf numFmtId="0" fontId="112" fillId="349" borderId="0" xfId="0" applyFont="1" applyFill="1" applyAlignment="1">
      <alignment horizontal="center" vertical="center" wrapText="1"/>
    </xf>
    <xf numFmtId="0" fontId="112" fillId="350" borderId="0" xfId="0" applyFont="1" applyFill="1" applyAlignment="1">
      <alignment horizontal="center" vertical="center" wrapText="1"/>
    </xf>
    <xf numFmtId="0" fontId="112" fillId="351" borderId="0" xfId="0" applyFont="1" applyFill="1" applyAlignment="1">
      <alignment horizontal="center" vertical="center" wrapText="1"/>
    </xf>
    <xf numFmtId="0" fontId="112" fillId="352" borderId="0" xfId="0" applyFont="1" applyFill="1" applyAlignment="1">
      <alignment horizontal="center" vertical="center" wrapText="1"/>
    </xf>
    <xf numFmtId="0" fontId="112" fillId="353" borderId="0" xfId="0" applyFont="1" applyFill="1" applyAlignment="1">
      <alignment horizontal="center" vertical="center" wrapText="1"/>
    </xf>
    <xf numFmtId="0" fontId="112" fillId="354" borderId="0" xfId="0" applyFont="1" applyFill="1" applyAlignment="1">
      <alignment horizontal="center" vertical="center" wrapText="1"/>
    </xf>
    <xf numFmtId="0" fontId="112" fillId="355" borderId="0" xfId="0" applyFont="1" applyFill="1" applyAlignment="1">
      <alignment horizontal="center" vertical="center" wrapText="1"/>
    </xf>
    <xf numFmtId="0" fontId="112" fillId="356" borderId="0" xfId="0" applyFont="1" applyFill="1" applyAlignment="1">
      <alignment horizontal="center" vertical="center" wrapText="1"/>
    </xf>
    <xf numFmtId="0" fontId="112" fillId="357" borderId="0" xfId="0" applyFont="1" applyFill="1" applyAlignment="1">
      <alignment horizontal="center" vertical="center" wrapText="1"/>
    </xf>
    <xf numFmtId="0" fontId="84" fillId="358" borderId="0" xfId="0" applyFont="1" applyFill="1"/>
    <xf numFmtId="0" fontId="84" fillId="359" borderId="0" xfId="0" applyFont="1" applyFill="1"/>
    <xf numFmtId="0" fontId="84" fillId="360" borderId="0" xfId="0" applyFont="1" applyFill="1"/>
    <xf numFmtId="0" fontId="17" fillId="22" borderId="0" xfId="2" applyFont="1" applyFill="1" applyAlignment="1">
      <alignment horizontal="center" vertical="center"/>
    </xf>
    <xf numFmtId="0" fontId="113" fillId="21" borderId="0" xfId="2" applyFont="1" applyFill="1" applyAlignment="1">
      <alignment horizontal="left" vertical="center"/>
    </xf>
    <xf numFmtId="0" fontId="114" fillId="21" borderId="0" xfId="2" applyFont="1" applyFill="1" applyAlignment="1">
      <alignment vertical="center"/>
    </xf>
    <xf numFmtId="0" fontId="114" fillId="21" borderId="7" xfId="2" applyFont="1" applyFill="1" applyBorder="1" applyAlignment="1">
      <alignment vertical="center"/>
    </xf>
    <xf numFmtId="0" fontId="112" fillId="361" borderId="0" xfId="0" applyFont="1" applyFill="1" applyAlignment="1">
      <alignment horizontal="center" vertical="center" wrapText="1"/>
    </xf>
    <xf numFmtId="0" fontId="112" fillId="362" borderId="0" xfId="0" applyFont="1" applyFill="1" applyAlignment="1">
      <alignment horizontal="center" vertical="center" wrapText="1"/>
    </xf>
    <xf numFmtId="0" fontId="112" fillId="363" borderId="0" xfId="0" applyFont="1" applyFill="1" applyAlignment="1">
      <alignment horizontal="center" vertical="center" wrapText="1"/>
    </xf>
    <xf numFmtId="0" fontId="112" fillId="364" borderId="0" xfId="0" applyFont="1" applyFill="1" applyAlignment="1">
      <alignment horizontal="center" vertical="center" wrapText="1"/>
    </xf>
    <xf numFmtId="0" fontId="112" fillId="365" borderId="0" xfId="0" applyFont="1" applyFill="1" applyAlignment="1">
      <alignment horizontal="center" vertical="center" wrapText="1"/>
    </xf>
    <xf numFmtId="0" fontId="112" fillId="366" borderId="0" xfId="0" applyFont="1" applyFill="1" applyAlignment="1">
      <alignment horizontal="center" vertical="center" wrapText="1"/>
    </xf>
    <xf numFmtId="0" fontId="112" fillId="367" borderId="0" xfId="0" applyFont="1" applyFill="1" applyAlignment="1">
      <alignment horizontal="center" vertical="center" wrapText="1"/>
    </xf>
    <xf numFmtId="0" fontId="112" fillId="368" borderId="0" xfId="0" applyFont="1" applyFill="1" applyAlignment="1">
      <alignment horizontal="center" vertical="center" wrapText="1"/>
    </xf>
    <xf numFmtId="0" fontId="112" fillId="369" borderId="0" xfId="0" applyFont="1" applyFill="1" applyAlignment="1">
      <alignment horizontal="center" vertical="center" wrapText="1"/>
    </xf>
    <xf numFmtId="0" fontId="84" fillId="370" borderId="0" xfId="0" applyFont="1" applyFill="1"/>
    <xf numFmtId="0" fontId="84" fillId="371" borderId="0" xfId="0" applyFont="1" applyFill="1"/>
    <xf numFmtId="0" fontId="84" fillId="372" borderId="0" xfId="0" applyFont="1" applyFill="1"/>
    <xf numFmtId="0" fontId="89" fillId="108" borderId="0" xfId="23" applyFont="1" applyFill="1" applyAlignment="1">
      <alignment horizontal="center" vertical="center"/>
    </xf>
    <xf numFmtId="0" fontId="115" fillId="11" borderId="0" xfId="1" applyFont="1" applyFill="1" applyBorder="1" applyAlignment="1">
      <alignment horizontal="left" vertical="center"/>
    </xf>
    <xf numFmtId="0" fontId="115" fillId="11" borderId="7" xfId="1" applyFont="1" applyFill="1" applyBorder="1" applyAlignment="1">
      <alignment horizontal="left" vertical="center"/>
    </xf>
    <xf numFmtId="0" fontId="112" fillId="373" borderId="0" xfId="0" applyFont="1" applyFill="1" applyAlignment="1">
      <alignment horizontal="center" vertical="center" wrapText="1"/>
    </xf>
    <xf numFmtId="0" fontId="112" fillId="374" borderId="0" xfId="0" applyFont="1" applyFill="1" applyAlignment="1">
      <alignment horizontal="center" vertical="center" wrapText="1"/>
    </xf>
    <xf numFmtId="0" fontId="112" fillId="375" borderId="0" xfId="0" applyFont="1" applyFill="1" applyAlignment="1">
      <alignment horizontal="center" vertical="center" wrapText="1"/>
    </xf>
    <xf numFmtId="0" fontId="112" fillId="376" borderId="0" xfId="0" applyFont="1" applyFill="1" applyAlignment="1">
      <alignment horizontal="center" vertical="center" wrapText="1"/>
    </xf>
    <xf numFmtId="0" fontId="112" fillId="377" borderId="0" xfId="0" applyFont="1" applyFill="1" applyAlignment="1">
      <alignment horizontal="center" vertical="center" wrapText="1"/>
    </xf>
    <xf numFmtId="0" fontId="112" fillId="378" borderId="0" xfId="0" applyFont="1" applyFill="1" applyAlignment="1">
      <alignment horizontal="center" vertical="center" wrapText="1"/>
    </xf>
    <xf numFmtId="0" fontId="112" fillId="379" borderId="0" xfId="0" applyFont="1" applyFill="1" applyAlignment="1">
      <alignment horizontal="center" vertical="center" wrapText="1"/>
    </xf>
    <xf numFmtId="0" fontId="112" fillId="380" borderId="0" xfId="0" applyFont="1" applyFill="1" applyAlignment="1">
      <alignment horizontal="center" vertical="center" wrapText="1"/>
    </xf>
    <xf numFmtId="0" fontId="112" fillId="381" borderId="0" xfId="0" applyFont="1" applyFill="1" applyAlignment="1">
      <alignment horizontal="center" vertical="center" wrapText="1"/>
    </xf>
    <xf numFmtId="0" fontId="84" fillId="382" borderId="0" xfId="0" applyFont="1" applyFill="1"/>
    <xf numFmtId="0" fontId="84" fillId="383" borderId="0" xfId="0" applyFont="1" applyFill="1"/>
    <xf numFmtId="0" fontId="84" fillId="384" borderId="0" xfId="0" applyFont="1" applyFill="1"/>
    <xf numFmtId="0" fontId="112" fillId="385" borderId="0" xfId="0" applyFont="1" applyFill="1" applyAlignment="1">
      <alignment horizontal="center" vertical="center" wrapText="1"/>
    </xf>
    <xf numFmtId="0" fontId="112" fillId="386" borderId="0" xfId="0" applyFont="1" applyFill="1" applyAlignment="1">
      <alignment horizontal="center" vertical="center" wrapText="1"/>
    </xf>
    <xf numFmtId="0" fontId="112" fillId="387" borderId="0" xfId="0" applyFont="1" applyFill="1" applyAlignment="1">
      <alignment horizontal="center" vertical="center" wrapText="1"/>
    </xf>
    <xf numFmtId="0" fontId="112" fillId="388" borderId="0" xfId="0" applyFont="1" applyFill="1" applyAlignment="1">
      <alignment horizontal="center" vertical="center" wrapText="1"/>
    </xf>
    <xf numFmtId="0" fontId="112" fillId="389" borderId="0" xfId="0" applyFont="1" applyFill="1" applyAlignment="1">
      <alignment horizontal="center" vertical="center" wrapText="1"/>
    </xf>
    <xf numFmtId="0" fontId="112" fillId="390" borderId="0" xfId="0" applyFont="1" applyFill="1" applyAlignment="1">
      <alignment horizontal="center" vertical="center" wrapText="1"/>
    </xf>
    <xf numFmtId="0" fontId="112" fillId="391" borderId="0" xfId="0" applyFont="1" applyFill="1" applyAlignment="1">
      <alignment horizontal="center" vertical="center" wrapText="1"/>
    </xf>
    <xf numFmtId="0" fontId="112" fillId="392" borderId="0" xfId="0" applyFont="1" applyFill="1" applyAlignment="1">
      <alignment horizontal="center" vertical="center" wrapText="1"/>
    </xf>
    <xf numFmtId="0" fontId="0" fillId="393" borderId="0" xfId="0" applyFill="1" applyAlignment="1">
      <alignment horizontal="center" vertical="center" wrapText="1"/>
    </xf>
    <xf numFmtId="0" fontId="84" fillId="394" borderId="0" xfId="0" applyFont="1" applyFill="1"/>
    <xf numFmtId="0" fontId="84" fillId="395" borderId="0" xfId="0" applyFont="1" applyFill="1"/>
    <xf numFmtId="0" fontId="84" fillId="396" borderId="0" xfId="0" applyFont="1" applyFill="1"/>
    <xf numFmtId="0" fontId="112" fillId="397" borderId="0" xfId="0" applyFont="1" applyFill="1" applyAlignment="1">
      <alignment horizontal="center" vertical="center" wrapText="1"/>
    </xf>
    <xf numFmtId="0" fontId="112" fillId="398" borderId="0" xfId="0" applyFont="1" applyFill="1" applyAlignment="1">
      <alignment horizontal="center" vertical="center" wrapText="1"/>
    </xf>
    <xf numFmtId="0" fontId="112" fillId="399" borderId="0" xfId="0" applyFont="1" applyFill="1" applyAlignment="1">
      <alignment horizontal="center" vertical="center" wrapText="1"/>
    </xf>
    <xf numFmtId="0" fontId="112" fillId="400" borderId="0" xfId="0" applyFont="1" applyFill="1" applyAlignment="1">
      <alignment horizontal="center" vertical="center" wrapText="1"/>
    </xf>
    <xf numFmtId="0" fontId="112" fillId="401" borderId="0" xfId="0" applyFont="1" applyFill="1" applyAlignment="1">
      <alignment horizontal="center" vertical="center" wrapText="1"/>
    </xf>
    <xf numFmtId="0" fontId="112" fillId="402" borderId="0" xfId="0" applyFont="1" applyFill="1" applyAlignment="1">
      <alignment horizontal="center" vertical="center" wrapText="1"/>
    </xf>
    <xf numFmtId="0" fontId="112" fillId="403" borderId="0" xfId="0" applyFont="1" applyFill="1" applyAlignment="1">
      <alignment horizontal="center" vertical="center" wrapText="1"/>
    </xf>
    <xf numFmtId="0" fontId="0" fillId="404" borderId="0" xfId="0" applyFill="1" applyAlignment="1">
      <alignment horizontal="center" vertical="center" wrapText="1"/>
    </xf>
    <xf numFmtId="0" fontId="0" fillId="405" borderId="0" xfId="0" applyFill="1" applyAlignment="1">
      <alignment horizontal="center" vertical="center" wrapText="1"/>
    </xf>
    <xf numFmtId="0" fontId="84" fillId="406" borderId="0" xfId="0" applyFont="1" applyFill="1"/>
    <xf numFmtId="0" fontId="84" fillId="407" borderId="0" xfId="0" applyFont="1" applyFill="1"/>
    <xf numFmtId="0" fontId="84" fillId="408" borderId="0" xfId="0" applyFont="1" applyFill="1"/>
    <xf numFmtId="0" fontId="61" fillId="10" borderId="0" xfId="2" applyFont="1" applyFill="1" applyAlignment="1">
      <alignment vertical="center"/>
    </xf>
    <xf numFmtId="0" fontId="61" fillId="10" borderId="7" xfId="2" applyFont="1" applyFill="1" applyBorder="1" applyAlignment="1">
      <alignment vertical="center"/>
    </xf>
    <xf numFmtId="0" fontId="112" fillId="409" borderId="0" xfId="0" applyFont="1" applyFill="1" applyAlignment="1">
      <alignment horizontal="center" vertical="center" wrapText="1"/>
    </xf>
    <xf numFmtId="0" fontId="112" fillId="410" borderId="0" xfId="0" applyFont="1" applyFill="1" applyAlignment="1">
      <alignment horizontal="center" vertical="center" wrapText="1"/>
    </xf>
    <xf numFmtId="0" fontId="112" fillId="411" borderId="0" xfId="0" applyFont="1" applyFill="1" applyAlignment="1">
      <alignment horizontal="center" vertical="center" wrapText="1"/>
    </xf>
    <xf numFmtId="0" fontId="112" fillId="412" borderId="0" xfId="0" applyFont="1" applyFill="1" applyAlignment="1">
      <alignment horizontal="center" vertical="center" wrapText="1"/>
    </xf>
    <xf numFmtId="0" fontId="112" fillId="413" borderId="0" xfId="0" applyFont="1" applyFill="1" applyAlignment="1">
      <alignment horizontal="center" vertical="center" wrapText="1"/>
    </xf>
    <xf numFmtId="0" fontId="112" fillId="414" borderId="0" xfId="0" applyFont="1" applyFill="1" applyAlignment="1">
      <alignment horizontal="center" vertical="center" wrapText="1"/>
    </xf>
    <xf numFmtId="0" fontId="0" fillId="415" borderId="0" xfId="0" applyFill="1" applyAlignment="1">
      <alignment horizontal="center" vertical="center" wrapText="1"/>
    </xf>
    <xf numFmtId="0" fontId="0" fillId="416" borderId="0" xfId="0" applyFill="1" applyAlignment="1">
      <alignment horizontal="center" vertical="center" wrapText="1"/>
    </xf>
    <xf numFmtId="0" fontId="0" fillId="417" borderId="0" xfId="0" applyFill="1" applyAlignment="1">
      <alignment horizontal="center" vertical="center" wrapText="1"/>
    </xf>
    <xf numFmtId="0" fontId="84" fillId="418" borderId="0" xfId="0" applyFont="1" applyFill="1"/>
    <xf numFmtId="0" fontId="84" fillId="419" borderId="0" xfId="0" applyFont="1" applyFill="1"/>
    <xf numFmtId="0" fontId="84" fillId="420" borderId="0" xfId="0" applyFont="1" applyFill="1"/>
    <xf numFmtId="0" fontId="52" fillId="22" borderId="0" xfId="2" applyFont="1" applyFill="1" applyAlignment="1" applyProtection="1">
      <alignment vertical="center"/>
      <protection hidden="1"/>
    </xf>
    <xf numFmtId="0" fontId="21" fillId="22" borderId="0" xfId="2" applyFont="1" applyFill="1" applyAlignment="1" applyProtection="1">
      <alignment vertical="center"/>
      <protection hidden="1"/>
    </xf>
    <xf numFmtId="0" fontId="112" fillId="421" borderId="0" xfId="0" applyFont="1" applyFill="1" applyAlignment="1">
      <alignment horizontal="center" vertical="center" wrapText="1"/>
    </xf>
    <xf numFmtId="0" fontId="112" fillId="422" borderId="0" xfId="0" applyFont="1" applyFill="1" applyAlignment="1">
      <alignment horizontal="center" vertical="center" wrapText="1"/>
    </xf>
    <xf numFmtId="0" fontId="112" fillId="423" borderId="0" xfId="0" applyFont="1" applyFill="1" applyAlignment="1">
      <alignment horizontal="center" vertical="center" wrapText="1"/>
    </xf>
    <xf numFmtId="0" fontId="112" fillId="424" borderId="0" xfId="0" applyFont="1" applyFill="1" applyAlignment="1">
      <alignment horizontal="center" vertical="center" wrapText="1"/>
    </xf>
    <xf numFmtId="0" fontId="112" fillId="425" borderId="0" xfId="0" applyFont="1" applyFill="1" applyAlignment="1">
      <alignment horizontal="center" vertical="center" wrapText="1"/>
    </xf>
    <xf numFmtId="0" fontId="112" fillId="426" borderId="0" xfId="0" applyFont="1" applyFill="1" applyAlignment="1">
      <alignment horizontal="center" vertical="center" wrapText="1"/>
    </xf>
    <xf numFmtId="0" fontId="112" fillId="427" borderId="0" xfId="0" applyFont="1" applyFill="1" applyAlignment="1">
      <alignment horizontal="center" vertical="center" wrapText="1"/>
    </xf>
    <xf numFmtId="0" fontId="112" fillId="428" borderId="0" xfId="0" applyFont="1" applyFill="1" applyAlignment="1">
      <alignment horizontal="center" vertical="center" wrapText="1"/>
    </xf>
    <xf numFmtId="0" fontId="112" fillId="429" borderId="0" xfId="0" applyFont="1" applyFill="1" applyAlignment="1">
      <alignment horizontal="center" vertical="center" wrapText="1"/>
    </xf>
    <xf numFmtId="0" fontId="84" fillId="430" borderId="0" xfId="0" applyFont="1" applyFill="1"/>
    <xf numFmtId="0" fontId="84" fillId="431" borderId="0" xfId="0" applyFont="1" applyFill="1"/>
    <xf numFmtId="0" fontId="84" fillId="432" borderId="0" xfId="0" applyFont="1" applyFill="1"/>
    <xf numFmtId="0" fontId="46" fillId="6" borderId="10" xfId="12" applyFont="1" applyFill="1" applyBorder="1" applyAlignment="1">
      <alignment horizontal="center" vertical="center"/>
    </xf>
    <xf numFmtId="0" fontId="46" fillId="6" borderId="3" xfId="12" applyFont="1" applyFill="1" applyBorder="1" applyAlignment="1">
      <alignment horizontal="center" vertical="center"/>
    </xf>
    <xf numFmtId="0" fontId="52" fillId="153" borderId="73" xfId="12" applyFont="1" applyFill="1" applyBorder="1" applyAlignment="1">
      <alignment horizontal="center" vertical="center"/>
    </xf>
    <xf numFmtId="0" fontId="112" fillId="433" borderId="0" xfId="0" applyFont="1" applyFill="1" applyAlignment="1">
      <alignment horizontal="center" vertical="center" wrapText="1"/>
    </xf>
    <xf numFmtId="0" fontId="112" fillId="434" borderId="0" xfId="0" applyFont="1" applyFill="1" applyAlignment="1">
      <alignment horizontal="center" vertical="center" wrapText="1"/>
    </xf>
    <xf numFmtId="0" fontId="112" fillId="435" borderId="0" xfId="0" applyFont="1" applyFill="1" applyAlignment="1">
      <alignment horizontal="center" vertical="center" wrapText="1"/>
    </xf>
    <xf numFmtId="0" fontId="112" fillId="436" borderId="0" xfId="0" applyFont="1" applyFill="1" applyAlignment="1">
      <alignment horizontal="center" vertical="center" wrapText="1"/>
    </xf>
    <xf numFmtId="0" fontId="112" fillId="437" borderId="0" xfId="0" applyFont="1" applyFill="1" applyAlignment="1">
      <alignment horizontal="center" vertical="center" wrapText="1"/>
    </xf>
    <xf numFmtId="0" fontId="112" fillId="438" borderId="0" xfId="0" applyFont="1" applyFill="1" applyAlignment="1">
      <alignment horizontal="center" vertical="center" wrapText="1"/>
    </xf>
    <xf numFmtId="0" fontId="112" fillId="439" borderId="0" xfId="0" applyFont="1" applyFill="1" applyAlignment="1">
      <alignment horizontal="center" vertical="center" wrapText="1"/>
    </xf>
    <xf numFmtId="0" fontId="112" fillId="440" borderId="0" xfId="0" applyFont="1" applyFill="1" applyAlignment="1">
      <alignment horizontal="center" vertical="center" wrapText="1"/>
    </xf>
    <xf numFmtId="0" fontId="112" fillId="441" borderId="0" xfId="0" applyFont="1" applyFill="1" applyAlignment="1">
      <alignment horizontal="center" vertical="center" wrapText="1"/>
    </xf>
    <xf numFmtId="0" fontId="84" fillId="442" borderId="0" xfId="0" applyFont="1" applyFill="1"/>
    <xf numFmtId="0" fontId="84" fillId="443" borderId="0" xfId="0" applyFont="1" applyFill="1"/>
    <xf numFmtId="0" fontId="84" fillId="444" borderId="0" xfId="0" applyFont="1" applyFill="1"/>
    <xf numFmtId="0" fontId="112" fillId="445" borderId="0" xfId="0" applyFont="1" applyFill="1" applyAlignment="1">
      <alignment horizontal="center" vertical="center" wrapText="1"/>
    </xf>
    <xf numFmtId="0" fontId="112" fillId="446" borderId="0" xfId="0" applyFont="1" applyFill="1" applyAlignment="1">
      <alignment horizontal="center" vertical="center" wrapText="1"/>
    </xf>
    <xf numFmtId="0" fontId="112" fillId="114" borderId="0" xfId="0" applyFont="1" applyFill="1" applyAlignment="1">
      <alignment horizontal="center" vertical="center" wrapText="1"/>
    </xf>
    <xf numFmtId="0" fontId="112" fillId="447" borderId="0" xfId="0" applyFont="1" applyFill="1" applyAlignment="1">
      <alignment horizontal="center" vertical="center" wrapText="1"/>
    </xf>
    <xf numFmtId="0" fontId="112" fillId="448" borderId="0" xfId="0" applyFont="1" applyFill="1" applyAlignment="1">
      <alignment horizontal="center" vertical="center" wrapText="1"/>
    </xf>
    <xf numFmtId="0" fontId="112" fillId="449" borderId="0" xfId="0" applyFont="1" applyFill="1" applyAlignment="1">
      <alignment horizontal="center" vertical="center" wrapText="1"/>
    </xf>
    <xf numFmtId="0" fontId="112" fillId="450" borderId="0" xfId="0" applyFont="1" applyFill="1" applyAlignment="1">
      <alignment horizontal="center" vertical="center" wrapText="1"/>
    </xf>
    <xf numFmtId="0" fontId="112" fillId="451" borderId="0" xfId="0" applyFont="1" applyFill="1" applyAlignment="1">
      <alignment horizontal="center" vertical="center" wrapText="1"/>
    </xf>
    <xf numFmtId="0" fontId="112" fillId="452" borderId="0" xfId="0" applyFont="1" applyFill="1" applyAlignment="1">
      <alignment horizontal="center" vertical="center" wrapText="1"/>
    </xf>
    <xf numFmtId="0" fontId="84" fillId="453" borderId="0" xfId="0" applyFont="1" applyFill="1"/>
    <xf numFmtId="0" fontId="84" fillId="454" borderId="0" xfId="0" applyFont="1" applyFill="1"/>
    <xf numFmtId="0" fontId="84" fillId="455" borderId="0" xfId="0" applyFont="1" applyFill="1"/>
    <xf numFmtId="0" fontId="112" fillId="456" borderId="0" xfId="0" applyFont="1" applyFill="1" applyAlignment="1">
      <alignment horizontal="center" vertical="center" wrapText="1"/>
    </xf>
    <xf numFmtId="0" fontId="112" fillId="457" borderId="0" xfId="0" applyFont="1" applyFill="1" applyAlignment="1">
      <alignment horizontal="center" vertical="center" wrapText="1"/>
    </xf>
    <xf numFmtId="0" fontId="112" fillId="458" borderId="0" xfId="0" applyFont="1" applyFill="1" applyAlignment="1">
      <alignment horizontal="center" vertical="center" wrapText="1"/>
    </xf>
    <xf numFmtId="0" fontId="112" fillId="459" borderId="0" xfId="0" applyFont="1" applyFill="1" applyAlignment="1">
      <alignment horizontal="center" vertical="center" wrapText="1"/>
    </xf>
    <xf numFmtId="0" fontId="112" fillId="460" borderId="0" xfId="0" applyFont="1" applyFill="1" applyAlignment="1">
      <alignment horizontal="center" vertical="center" wrapText="1"/>
    </xf>
    <xf numFmtId="0" fontId="112" fillId="461" borderId="0" xfId="0" applyFont="1" applyFill="1" applyAlignment="1">
      <alignment horizontal="center" vertical="center" wrapText="1"/>
    </xf>
    <xf numFmtId="0" fontId="112" fillId="462" borderId="0" xfId="0" applyFont="1" applyFill="1" applyAlignment="1">
      <alignment horizontal="center" vertical="center" wrapText="1"/>
    </xf>
    <xf numFmtId="0" fontId="112" fillId="463" borderId="0" xfId="0" applyFont="1" applyFill="1" applyAlignment="1">
      <alignment horizontal="center" vertical="center" wrapText="1"/>
    </xf>
    <xf numFmtId="0" fontId="112" fillId="464" borderId="0" xfId="0" applyFont="1" applyFill="1" applyAlignment="1">
      <alignment horizontal="center" vertical="center" wrapText="1"/>
    </xf>
    <xf numFmtId="0" fontId="84" fillId="465" borderId="0" xfId="0" applyFont="1" applyFill="1"/>
    <xf numFmtId="0" fontId="84" fillId="466" borderId="0" xfId="0" applyFont="1" applyFill="1"/>
    <xf numFmtId="0" fontId="84" fillId="467" borderId="0" xfId="0" applyFont="1" applyFill="1"/>
    <xf numFmtId="0" fontId="64" fillId="0" borderId="0" xfId="2" applyFont="1" applyAlignment="1">
      <alignment horizontal="left" vertical="center"/>
    </xf>
    <xf numFmtId="0" fontId="112" fillId="468" borderId="0" xfId="0" applyFont="1" applyFill="1" applyAlignment="1">
      <alignment horizontal="center" vertical="center" wrapText="1"/>
    </xf>
    <xf numFmtId="0" fontId="112" fillId="469" borderId="0" xfId="0" applyFont="1" applyFill="1" applyAlignment="1">
      <alignment horizontal="center" vertical="center" wrapText="1"/>
    </xf>
    <xf numFmtId="0" fontId="112" fillId="470" borderId="0" xfId="0" applyFont="1" applyFill="1" applyAlignment="1">
      <alignment horizontal="center" vertical="center" wrapText="1"/>
    </xf>
    <xf numFmtId="0" fontId="112" fillId="471" borderId="0" xfId="0" applyFont="1" applyFill="1" applyAlignment="1">
      <alignment horizontal="center" vertical="center" wrapText="1"/>
    </xf>
    <xf numFmtId="0" fontId="112" fillId="472" borderId="0" xfId="0" applyFont="1" applyFill="1" applyAlignment="1">
      <alignment horizontal="center" vertical="center" wrapText="1"/>
    </xf>
    <xf numFmtId="0" fontId="112" fillId="473" borderId="0" xfId="0" applyFont="1" applyFill="1" applyAlignment="1">
      <alignment horizontal="center" vertical="center" wrapText="1"/>
    </xf>
    <xf numFmtId="0" fontId="112" fillId="474" borderId="0" xfId="0" applyFont="1" applyFill="1" applyAlignment="1">
      <alignment horizontal="center" vertical="center" wrapText="1"/>
    </xf>
    <xf numFmtId="0" fontId="112" fillId="475" borderId="0" xfId="0" applyFont="1" applyFill="1" applyAlignment="1">
      <alignment horizontal="center" vertical="center" wrapText="1"/>
    </xf>
    <xf numFmtId="0" fontId="112" fillId="476" borderId="0" xfId="0" applyFont="1" applyFill="1" applyAlignment="1">
      <alignment horizontal="center" vertical="center" wrapText="1"/>
    </xf>
    <xf numFmtId="0" fontId="84" fillId="477" borderId="0" xfId="0" applyFont="1" applyFill="1"/>
    <xf numFmtId="0" fontId="84" fillId="478" borderId="0" xfId="0" applyFont="1" applyFill="1"/>
    <xf numFmtId="0" fontId="84" fillId="479" borderId="0" xfId="0" applyFont="1" applyFill="1"/>
    <xf numFmtId="0" fontId="112" fillId="480" borderId="0" xfId="0" applyFont="1" applyFill="1" applyAlignment="1">
      <alignment horizontal="center" vertical="center" wrapText="1"/>
    </xf>
    <xf numFmtId="0" fontId="112" fillId="481" borderId="0" xfId="0" applyFont="1" applyFill="1" applyAlignment="1">
      <alignment horizontal="center" vertical="center" wrapText="1"/>
    </xf>
    <xf numFmtId="0" fontId="112" fillId="482" borderId="0" xfId="0" applyFont="1" applyFill="1" applyAlignment="1">
      <alignment horizontal="center" vertical="center" wrapText="1"/>
    </xf>
    <xf numFmtId="0" fontId="112" fillId="483" borderId="0" xfId="0" applyFont="1" applyFill="1" applyAlignment="1">
      <alignment horizontal="center" vertical="center" wrapText="1"/>
    </xf>
    <xf numFmtId="0" fontId="112" fillId="484" borderId="0" xfId="0" applyFont="1" applyFill="1" applyAlignment="1">
      <alignment horizontal="center" vertical="center" wrapText="1"/>
    </xf>
    <xf numFmtId="0" fontId="112" fillId="485" borderId="0" xfId="0" applyFont="1" applyFill="1" applyAlignment="1">
      <alignment horizontal="center" vertical="center" wrapText="1"/>
    </xf>
    <xf numFmtId="0" fontId="112" fillId="486" borderId="0" xfId="0" applyFont="1" applyFill="1" applyAlignment="1">
      <alignment horizontal="center" vertical="center" wrapText="1"/>
    </xf>
    <xf numFmtId="0" fontId="112" fillId="487" borderId="0" xfId="0" applyFont="1" applyFill="1" applyAlignment="1">
      <alignment horizontal="center" vertical="center" wrapText="1"/>
    </xf>
    <xf numFmtId="0" fontId="0" fillId="488" borderId="0" xfId="0" applyFill="1" applyAlignment="1">
      <alignment horizontal="center" vertical="center" wrapText="1"/>
    </xf>
    <xf numFmtId="0" fontId="84" fillId="489" borderId="0" xfId="0" applyFont="1" applyFill="1"/>
    <xf numFmtId="0" fontId="84" fillId="490" borderId="0" xfId="0" applyFont="1" applyFill="1"/>
    <xf numFmtId="0" fontId="84" fillId="491" borderId="0" xfId="0" applyFont="1" applyFill="1"/>
    <xf numFmtId="0" fontId="112" fillId="492" borderId="0" xfId="0" applyFont="1" applyFill="1" applyAlignment="1">
      <alignment horizontal="center" vertical="center" wrapText="1"/>
    </xf>
    <xf numFmtId="0" fontId="112" fillId="493" borderId="0" xfId="0" applyFont="1" applyFill="1" applyAlignment="1">
      <alignment horizontal="center" vertical="center" wrapText="1"/>
    </xf>
    <xf numFmtId="0" fontId="112" fillId="494" borderId="0" xfId="0" applyFont="1" applyFill="1" applyAlignment="1">
      <alignment horizontal="center" vertical="center" wrapText="1"/>
    </xf>
    <xf numFmtId="0" fontId="112" fillId="495" borderId="0" xfId="0" applyFont="1" applyFill="1" applyAlignment="1">
      <alignment horizontal="center" vertical="center" wrapText="1"/>
    </xf>
    <xf numFmtId="0" fontId="112" fillId="496" borderId="0" xfId="0" applyFont="1" applyFill="1" applyAlignment="1">
      <alignment horizontal="center" vertical="center" wrapText="1"/>
    </xf>
    <xf numFmtId="0" fontId="112" fillId="497" borderId="0" xfId="0" applyFont="1" applyFill="1" applyAlignment="1">
      <alignment horizontal="center" vertical="center" wrapText="1"/>
    </xf>
    <xf numFmtId="0" fontId="112" fillId="498" borderId="0" xfId="0" applyFont="1" applyFill="1" applyAlignment="1">
      <alignment horizontal="center" vertical="center" wrapText="1"/>
    </xf>
    <xf numFmtId="0" fontId="0" fillId="499" borderId="0" xfId="0" applyFill="1" applyAlignment="1">
      <alignment horizontal="center" vertical="center" wrapText="1"/>
    </xf>
    <xf numFmtId="0" fontId="0" fillId="500" borderId="0" xfId="0" applyFill="1" applyAlignment="1">
      <alignment horizontal="center" vertical="center" wrapText="1"/>
    </xf>
    <xf numFmtId="0" fontId="84" fillId="501" borderId="0" xfId="0" applyFont="1" applyFill="1"/>
    <xf numFmtId="0" fontId="84" fillId="502" borderId="0" xfId="0" applyFont="1" applyFill="1"/>
    <xf numFmtId="0" fontId="84" fillId="503" borderId="0" xfId="0" applyFont="1" applyFill="1"/>
    <xf numFmtId="0" fontId="112" fillId="504" borderId="0" xfId="0" applyFont="1" applyFill="1" applyAlignment="1">
      <alignment horizontal="center" vertical="center" wrapText="1"/>
    </xf>
    <xf numFmtId="0" fontId="112" fillId="505" borderId="0" xfId="0" applyFont="1" applyFill="1" applyAlignment="1">
      <alignment horizontal="center" vertical="center" wrapText="1"/>
    </xf>
    <xf numFmtId="0" fontId="112" fillId="506" borderId="0" xfId="0" applyFont="1" applyFill="1" applyAlignment="1">
      <alignment horizontal="center" vertical="center" wrapText="1"/>
    </xf>
    <xf numFmtId="0" fontId="112" fillId="507" borderId="0" xfId="0" applyFont="1" applyFill="1" applyAlignment="1">
      <alignment horizontal="center" vertical="center" wrapText="1"/>
    </xf>
    <xf numFmtId="0" fontId="112" fillId="508" borderId="0" xfId="0" applyFont="1" applyFill="1" applyAlignment="1">
      <alignment horizontal="center" vertical="center" wrapText="1"/>
    </xf>
    <xf numFmtId="0" fontId="112" fillId="509" borderId="0" xfId="0" applyFont="1" applyFill="1" applyAlignment="1">
      <alignment horizontal="center" vertical="center" wrapText="1"/>
    </xf>
    <xf numFmtId="0" fontId="0" fillId="510" borderId="0" xfId="0" applyFill="1" applyAlignment="1">
      <alignment horizontal="center" vertical="center" wrapText="1"/>
    </xf>
    <xf numFmtId="0" fontId="0" fillId="511" borderId="0" xfId="0" applyFill="1" applyAlignment="1">
      <alignment horizontal="center" vertical="center" wrapText="1"/>
    </xf>
    <xf numFmtId="0" fontId="0" fillId="512" borderId="0" xfId="0" applyFill="1" applyAlignment="1">
      <alignment horizontal="center" vertical="center" wrapText="1"/>
    </xf>
    <xf numFmtId="0" fontId="84" fillId="513" borderId="0" xfId="0" applyFont="1" applyFill="1"/>
    <xf numFmtId="0" fontId="84" fillId="514" borderId="0" xfId="0" applyFont="1" applyFill="1"/>
    <xf numFmtId="0" fontId="84" fillId="515" borderId="0" xfId="0" applyFont="1" applyFill="1"/>
    <xf numFmtId="0" fontId="112" fillId="516" borderId="0" xfId="0" applyFont="1" applyFill="1" applyAlignment="1">
      <alignment horizontal="center" vertical="center" wrapText="1"/>
    </xf>
    <xf numFmtId="0" fontId="112" fillId="517" borderId="0" xfId="0" applyFont="1" applyFill="1" applyAlignment="1">
      <alignment horizontal="center" vertical="center" wrapText="1"/>
    </xf>
    <xf numFmtId="0" fontId="112" fillId="518" borderId="0" xfId="0" applyFont="1" applyFill="1" applyAlignment="1">
      <alignment horizontal="center" vertical="center" wrapText="1"/>
    </xf>
    <xf numFmtId="0" fontId="112" fillId="519" borderId="0" xfId="0" applyFont="1" applyFill="1" applyAlignment="1">
      <alignment horizontal="center" vertical="center" wrapText="1"/>
    </xf>
    <xf numFmtId="0" fontId="112" fillId="520" borderId="0" xfId="0" applyFont="1" applyFill="1" applyAlignment="1">
      <alignment horizontal="center" vertical="center" wrapText="1"/>
    </xf>
    <xf numFmtId="0" fontId="0" fillId="521" borderId="0" xfId="0" applyFill="1" applyAlignment="1">
      <alignment horizontal="center" vertical="center" wrapText="1"/>
    </xf>
    <xf numFmtId="0" fontId="0" fillId="522" borderId="0" xfId="0" applyFill="1" applyAlignment="1">
      <alignment horizontal="center" vertical="center" wrapText="1"/>
    </xf>
    <xf numFmtId="0" fontId="0" fillId="523" borderId="0" xfId="0" applyFill="1" applyAlignment="1">
      <alignment horizontal="center" vertical="center" wrapText="1"/>
    </xf>
    <xf numFmtId="0" fontId="0" fillId="524" borderId="0" xfId="0" applyFill="1" applyAlignment="1">
      <alignment horizontal="center" vertical="center" wrapText="1"/>
    </xf>
    <xf numFmtId="0" fontId="84" fillId="525" borderId="0" xfId="0" applyFont="1" applyFill="1"/>
    <xf numFmtId="0" fontId="84" fillId="526" borderId="0" xfId="0" applyFont="1" applyFill="1"/>
    <xf numFmtId="0" fontId="84" fillId="527" borderId="0" xfId="0" applyFont="1" applyFill="1"/>
    <xf numFmtId="0" fontId="112" fillId="528" borderId="0" xfId="0" applyFont="1" applyFill="1" applyAlignment="1">
      <alignment horizontal="center" vertical="center" wrapText="1"/>
    </xf>
    <xf numFmtId="0" fontId="112" fillId="529" borderId="0" xfId="0" applyFont="1" applyFill="1" applyAlignment="1">
      <alignment horizontal="center" vertical="center" wrapText="1"/>
    </xf>
    <xf numFmtId="0" fontId="112" fillId="530" borderId="0" xfId="0" applyFont="1" applyFill="1" applyAlignment="1">
      <alignment horizontal="center" vertical="center" wrapText="1"/>
    </xf>
    <xf numFmtId="0" fontId="112" fillId="531" borderId="0" xfId="0" applyFont="1" applyFill="1" applyAlignment="1">
      <alignment horizontal="center" vertical="center" wrapText="1"/>
    </xf>
    <xf numFmtId="0" fontId="112" fillId="532" borderId="0" xfId="0" applyFont="1" applyFill="1" applyAlignment="1">
      <alignment horizontal="center" vertical="center" wrapText="1"/>
    </xf>
    <xf numFmtId="0" fontId="112" fillId="533" borderId="0" xfId="0" applyFont="1" applyFill="1" applyAlignment="1">
      <alignment horizontal="center" vertical="center" wrapText="1"/>
    </xf>
    <xf numFmtId="0" fontId="112" fillId="534" borderId="0" xfId="0" applyFont="1" applyFill="1" applyAlignment="1">
      <alignment horizontal="center" vertical="center" wrapText="1"/>
    </xf>
    <xf numFmtId="0" fontId="112" fillId="535" borderId="0" xfId="0" applyFont="1" applyFill="1" applyAlignment="1">
      <alignment horizontal="center" vertical="center" wrapText="1"/>
    </xf>
    <xf numFmtId="0" fontId="112" fillId="536" borderId="0" xfId="0" applyFont="1" applyFill="1" applyAlignment="1">
      <alignment horizontal="center" vertical="center" wrapText="1"/>
    </xf>
    <xf numFmtId="0" fontId="84" fillId="537" borderId="0" xfId="0" applyFont="1" applyFill="1"/>
    <xf numFmtId="0" fontId="84" fillId="538" borderId="0" xfId="0" applyFont="1" applyFill="1"/>
    <xf numFmtId="0" fontId="84" fillId="539" borderId="0" xfId="0" applyFont="1" applyFill="1"/>
    <xf numFmtId="0" fontId="112" fillId="540" borderId="0" xfId="0" applyFont="1" applyFill="1" applyAlignment="1">
      <alignment horizontal="center" vertical="center" wrapText="1"/>
    </xf>
    <xf numFmtId="0" fontId="112" fillId="541" borderId="0" xfId="0" applyFont="1" applyFill="1" applyAlignment="1">
      <alignment horizontal="center" vertical="center" wrapText="1"/>
    </xf>
    <xf numFmtId="0" fontId="112" fillId="542" borderId="0" xfId="0" applyFont="1" applyFill="1" applyAlignment="1">
      <alignment horizontal="center" vertical="center" wrapText="1"/>
    </xf>
    <xf numFmtId="0" fontId="112" fillId="543" borderId="0" xfId="0" applyFont="1" applyFill="1" applyAlignment="1">
      <alignment horizontal="center" vertical="center" wrapText="1"/>
    </xf>
    <xf numFmtId="0" fontId="112" fillId="544" borderId="0" xfId="0" applyFont="1" applyFill="1" applyAlignment="1">
      <alignment horizontal="center" vertical="center" wrapText="1"/>
    </xf>
    <xf numFmtId="0" fontId="112" fillId="545" borderId="0" xfId="0" applyFont="1" applyFill="1" applyAlignment="1">
      <alignment horizontal="center" vertical="center" wrapText="1"/>
    </xf>
    <xf numFmtId="0" fontId="112" fillId="546" borderId="0" xfId="0" applyFont="1" applyFill="1" applyAlignment="1">
      <alignment horizontal="center" vertical="center" wrapText="1"/>
    </xf>
    <xf numFmtId="0" fontId="112" fillId="547" borderId="0" xfId="0" applyFont="1" applyFill="1" applyAlignment="1">
      <alignment horizontal="center" vertical="center" wrapText="1"/>
    </xf>
    <xf numFmtId="0" fontId="112" fillId="548" borderId="0" xfId="0" applyFont="1" applyFill="1" applyAlignment="1">
      <alignment horizontal="center" vertical="center" wrapText="1"/>
    </xf>
    <xf numFmtId="0" fontId="84" fillId="549" borderId="0" xfId="0" applyFont="1" applyFill="1"/>
    <xf numFmtId="0" fontId="84" fillId="550" borderId="0" xfId="0" applyFont="1" applyFill="1"/>
    <xf numFmtId="0" fontId="84" fillId="551" borderId="0" xfId="0" applyFont="1" applyFill="1"/>
    <xf numFmtId="0" fontId="112" fillId="552" borderId="0" xfId="0" applyFont="1" applyFill="1" applyAlignment="1">
      <alignment horizontal="center" vertical="center" wrapText="1"/>
    </xf>
    <xf numFmtId="0" fontId="112" fillId="553" borderId="0" xfId="0" applyFont="1" applyFill="1" applyAlignment="1">
      <alignment horizontal="center" vertical="center" wrapText="1"/>
    </xf>
    <xf numFmtId="0" fontId="112" fillId="554" borderId="0" xfId="0" applyFont="1" applyFill="1" applyAlignment="1">
      <alignment horizontal="center" vertical="center" wrapText="1"/>
    </xf>
    <xf numFmtId="0" fontId="112" fillId="555" borderId="0" xfId="0" applyFont="1" applyFill="1" applyAlignment="1">
      <alignment horizontal="center" vertical="center" wrapText="1"/>
    </xf>
    <xf numFmtId="0" fontId="112" fillId="556" borderId="0" xfId="0" applyFont="1" applyFill="1" applyAlignment="1">
      <alignment horizontal="center" vertical="center" wrapText="1"/>
    </xf>
    <xf numFmtId="0" fontId="112" fillId="557" borderId="0" xfId="0" applyFont="1" applyFill="1" applyAlignment="1">
      <alignment horizontal="center" vertical="center" wrapText="1"/>
    </xf>
    <xf numFmtId="0" fontId="112" fillId="558" borderId="0" xfId="0" applyFont="1" applyFill="1" applyAlignment="1">
      <alignment horizontal="center" vertical="center" wrapText="1"/>
    </xf>
    <xf numFmtId="0" fontId="112" fillId="559" borderId="0" xfId="0" applyFont="1" applyFill="1" applyAlignment="1">
      <alignment horizontal="center" vertical="center" wrapText="1"/>
    </xf>
    <xf numFmtId="0" fontId="112" fillId="560" borderId="0" xfId="0" applyFont="1" applyFill="1" applyAlignment="1">
      <alignment horizontal="center" vertical="center" wrapText="1"/>
    </xf>
    <xf numFmtId="0" fontId="84" fillId="561" borderId="0" xfId="0" applyFont="1" applyFill="1"/>
    <xf numFmtId="0" fontId="84" fillId="562" borderId="0" xfId="0" applyFont="1" applyFill="1"/>
    <xf numFmtId="0" fontId="84" fillId="563" borderId="0" xfId="0" applyFont="1" applyFill="1"/>
    <xf numFmtId="0" fontId="112" fillId="564" borderId="0" xfId="0" applyFont="1" applyFill="1" applyAlignment="1">
      <alignment horizontal="center" vertical="center" wrapText="1"/>
    </xf>
    <xf numFmtId="0" fontId="112" fillId="565" borderId="0" xfId="0" applyFont="1" applyFill="1" applyAlignment="1">
      <alignment horizontal="center" vertical="center" wrapText="1"/>
    </xf>
    <xf numFmtId="0" fontId="112" fillId="566" borderId="0" xfId="0" applyFont="1" applyFill="1" applyAlignment="1">
      <alignment horizontal="center" vertical="center" wrapText="1"/>
    </xf>
    <xf numFmtId="0" fontId="112" fillId="567" borderId="0" xfId="0" applyFont="1" applyFill="1" applyAlignment="1">
      <alignment horizontal="center" vertical="center" wrapText="1"/>
    </xf>
    <xf numFmtId="0" fontId="112" fillId="568" borderId="0" xfId="0" applyFont="1" applyFill="1" applyAlignment="1">
      <alignment horizontal="center" vertical="center" wrapText="1"/>
    </xf>
    <xf numFmtId="0" fontId="112" fillId="569" borderId="0" xfId="0" applyFont="1" applyFill="1" applyAlignment="1">
      <alignment horizontal="center" vertical="center" wrapText="1"/>
    </xf>
    <xf numFmtId="0" fontId="112" fillId="570" borderId="0" xfId="0" applyFont="1" applyFill="1" applyAlignment="1">
      <alignment horizontal="center" vertical="center" wrapText="1"/>
    </xf>
    <xf numFmtId="0" fontId="112" fillId="571" borderId="0" xfId="0" applyFont="1" applyFill="1" applyAlignment="1">
      <alignment horizontal="center" vertical="center" wrapText="1"/>
    </xf>
    <xf numFmtId="0" fontId="112" fillId="572" borderId="0" xfId="0" applyFont="1" applyFill="1" applyAlignment="1">
      <alignment horizontal="center" vertical="center" wrapText="1"/>
    </xf>
    <xf numFmtId="0" fontId="84" fillId="573" borderId="0" xfId="0" applyFont="1" applyFill="1"/>
    <xf numFmtId="0" fontId="84" fillId="574" borderId="0" xfId="0" applyFont="1" applyFill="1"/>
    <xf numFmtId="0" fontId="84" fillId="575" borderId="0" xfId="0" applyFont="1" applyFill="1"/>
    <xf numFmtId="0" fontId="112" fillId="576" borderId="0" xfId="0" applyFont="1" applyFill="1" applyAlignment="1">
      <alignment horizontal="center" vertical="center" wrapText="1"/>
    </xf>
    <xf numFmtId="0" fontId="112" fillId="577" borderId="0" xfId="0" applyFont="1" applyFill="1" applyAlignment="1">
      <alignment horizontal="center" vertical="center" wrapText="1"/>
    </xf>
    <xf numFmtId="0" fontId="112" fillId="578" borderId="0" xfId="0" applyFont="1" applyFill="1" applyAlignment="1">
      <alignment horizontal="center" vertical="center" wrapText="1"/>
    </xf>
    <xf numFmtId="0" fontId="112" fillId="579" borderId="0" xfId="0" applyFont="1" applyFill="1" applyAlignment="1">
      <alignment horizontal="center" vertical="center" wrapText="1"/>
    </xf>
    <xf numFmtId="0" fontId="112" fillId="580" borderId="0" xfId="0" applyFont="1" applyFill="1" applyAlignment="1">
      <alignment horizontal="center" vertical="center" wrapText="1"/>
    </xf>
    <xf numFmtId="0" fontId="112" fillId="581" borderId="0" xfId="0" applyFont="1" applyFill="1" applyAlignment="1">
      <alignment horizontal="center" vertical="center" wrapText="1"/>
    </xf>
    <xf numFmtId="0" fontId="112" fillId="582" borderId="0" xfId="0" applyFont="1" applyFill="1" applyAlignment="1">
      <alignment horizontal="center" vertical="center" wrapText="1"/>
    </xf>
    <xf numFmtId="0" fontId="112" fillId="583" borderId="0" xfId="0" applyFont="1" applyFill="1" applyAlignment="1">
      <alignment horizontal="center" vertical="center" wrapText="1"/>
    </xf>
    <xf numFmtId="0" fontId="0" fillId="584" borderId="0" xfId="0" applyFill="1" applyAlignment="1">
      <alignment horizontal="center" vertical="center" wrapText="1"/>
    </xf>
    <xf numFmtId="0" fontId="84" fillId="585" borderId="0" xfId="0" applyFont="1" applyFill="1"/>
    <xf numFmtId="0" fontId="84" fillId="586" borderId="0" xfId="0" applyFont="1" applyFill="1"/>
    <xf numFmtId="0" fontId="84" fillId="587" borderId="0" xfId="0" applyFont="1" applyFill="1"/>
    <xf numFmtId="0" fontId="112" fillId="588" borderId="0" xfId="0" applyFont="1" applyFill="1" applyAlignment="1">
      <alignment horizontal="center" vertical="center" wrapText="1"/>
    </xf>
    <xf numFmtId="0" fontId="112" fillId="589" borderId="0" xfId="0" applyFont="1" applyFill="1" applyAlignment="1">
      <alignment horizontal="center" vertical="center" wrapText="1"/>
    </xf>
    <xf numFmtId="0" fontId="112" fillId="590" borderId="0" xfId="0" applyFont="1" applyFill="1" applyAlignment="1">
      <alignment horizontal="center" vertical="center" wrapText="1"/>
    </xf>
    <xf numFmtId="0" fontId="112" fillId="591" borderId="0" xfId="0" applyFont="1" applyFill="1" applyAlignment="1">
      <alignment horizontal="center" vertical="center" wrapText="1"/>
    </xf>
    <xf numFmtId="0" fontId="112" fillId="592" borderId="0" xfId="0" applyFont="1" applyFill="1" applyAlignment="1">
      <alignment horizontal="center" vertical="center" wrapText="1"/>
    </xf>
    <xf numFmtId="0" fontId="112" fillId="593" borderId="0" xfId="0" applyFont="1" applyFill="1" applyAlignment="1">
      <alignment horizontal="center" vertical="center" wrapText="1"/>
    </xf>
    <xf numFmtId="0" fontId="112" fillId="594" borderId="0" xfId="0" applyFont="1" applyFill="1" applyAlignment="1">
      <alignment horizontal="center" vertical="center" wrapText="1"/>
    </xf>
    <xf numFmtId="0" fontId="0" fillId="595" borderId="0" xfId="0" applyFill="1" applyAlignment="1">
      <alignment horizontal="center" vertical="center" wrapText="1"/>
    </xf>
    <xf numFmtId="0" fontId="0" fillId="596" borderId="0" xfId="0" applyFill="1" applyAlignment="1">
      <alignment horizontal="center" vertical="center" wrapText="1"/>
    </xf>
    <xf numFmtId="0" fontId="84" fillId="597" borderId="0" xfId="0" applyFont="1" applyFill="1"/>
    <xf numFmtId="0" fontId="84" fillId="598" borderId="0" xfId="0" applyFont="1" applyFill="1"/>
    <xf numFmtId="0" fontId="84" fillId="599" borderId="0" xfId="0" applyFont="1" applyFill="1"/>
    <xf numFmtId="0" fontId="112" fillId="600" borderId="0" xfId="0" applyFont="1" applyFill="1" applyAlignment="1">
      <alignment horizontal="center" vertical="center" wrapText="1"/>
    </xf>
    <xf numFmtId="0" fontId="112" fillId="601" borderId="0" xfId="0" applyFont="1" applyFill="1" applyAlignment="1">
      <alignment horizontal="center" vertical="center" wrapText="1"/>
    </xf>
    <xf numFmtId="0" fontId="112" fillId="602" borderId="0" xfId="0" applyFont="1" applyFill="1" applyAlignment="1">
      <alignment horizontal="center" vertical="center" wrapText="1"/>
    </xf>
    <xf numFmtId="0" fontId="112" fillId="603" borderId="0" xfId="0" applyFont="1" applyFill="1" applyAlignment="1">
      <alignment horizontal="center" vertical="center" wrapText="1"/>
    </xf>
    <xf numFmtId="0" fontId="112" fillId="604" borderId="0" xfId="0" applyFont="1" applyFill="1" applyAlignment="1">
      <alignment horizontal="center" vertical="center" wrapText="1"/>
    </xf>
    <xf numFmtId="0" fontId="112" fillId="605" borderId="0" xfId="0" applyFont="1" applyFill="1" applyAlignment="1">
      <alignment horizontal="center" vertical="center" wrapText="1"/>
    </xf>
    <xf numFmtId="0" fontId="0" fillId="606" borderId="0" xfId="0" applyFill="1" applyAlignment="1">
      <alignment horizontal="center" vertical="center" wrapText="1"/>
    </xf>
    <xf numFmtId="0" fontId="0" fillId="607" borderId="0" xfId="0" applyFill="1" applyAlignment="1">
      <alignment horizontal="center" vertical="center" wrapText="1"/>
    </xf>
    <xf numFmtId="0" fontId="0" fillId="608" borderId="0" xfId="0" applyFill="1" applyAlignment="1">
      <alignment horizontal="center" vertical="center" wrapText="1"/>
    </xf>
    <xf numFmtId="0" fontId="84" fillId="609" borderId="0" xfId="0" applyFont="1" applyFill="1"/>
    <xf numFmtId="0" fontId="84" fillId="610" borderId="0" xfId="0" applyFont="1" applyFill="1"/>
    <xf numFmtId="0" fontId="84" fillId="611" borderId="0" xfId="0" applyFont="1" applyFill="1"/>
    <xf numFmtId="0" fontId="112" fillId="612" borderId="0" xfId="0" applyFont="1" applyFill="1" applyAlignment="1">
      <alignment horizontal="center" vertical="center" wrapText="1"/>
    </xf>
    <xf numFmtId="0" fontId="112" fillId="613" borderId="0" xfId="0" applyFont="1" applyFill="1" applyAlignment="1">
      <alignment horizontal="center" vertical="center" wrapText="1"/>
    </xf>
    <xf numFmtId="0" fontId="112" fillId="614" borderId="0" xfId="0" applyFont="1" applyFill="1" applyAlignment="1">
      <alignment horizontal="center" vertical="center" wrapText="1"/>
    </xf>
    <xf numFmtId="0" fontId="112" fillId="615" borderId="0" xfId="0" applyFont="1" applyFill="1" applyAlignment="1">
      <alignment horizontal="center" vertical="center" wrapText="1"/>
    </xf>
    <xf numFmtId="0" fontId="112" fillId="616" borderId="0" xfId="0" applyFont="1" applyFill="1" applyAlignment="1">
      <alignment horizontal="center" vertical="center" wrapText="1"/>
    </xf>
    <xf numFmtId="0" fontId="0" fillId="617" borderId="0" xfId="0" applyFill="1" applyAlignment="1">
      <alignment horizontal="center" vertical="center" wrapText="1"/>
    </xf>
    <xf numFmtId="0" fontId="0" fillId="618" borderId="0" xfId="0" applyFill="1" applyAlignment="1">
      <alignment horizontal="center" vertical="center" wrapText="1"/>
    </xf>
    <xf numFmtId="0" fontId="0" fillId="619" borderId="0" xfId="0" applyFill="1" applyAlignment="1">
      <alignment horizontal="center" vertical="center" wrapText="1"/>
    </xf>
    <xf numFmtId="0" fontId="0" fillId="620" borderId="0" xfId="0" applyFill="1" applyAlignment="1">
      <alignment horizontal="center" vertical="center" wrapText="1"/>
    </xf>
    <xf numFmtId="0" fontId="84" fillId="621" borderId="0" xfId="0" applyFont="1" applyFill="1"/>
    <xf numFmtId="0" fontId="84" fillId="622" borderId="0" xfId="0" applyFont="1" applyFill="1"/>
    <xf numFmtId="0" fontId="84" fillId="623" borderId="0" xfId="0" applyFont="1" applyFill="1"/>
    <xf numFmtId="0" fontId="112" fillId="624" borderId="0" xfId="0" applyFont="1" applyFill="1" applyAlignment="1">
      <alignment horizontal="center" vertical="center" wrapText="1"/>
    </xf>
    <xf numFmtId="0" fontId="112" fillId="625" borderId="0" xfId="0" applyFont="1" applyFill="1" applyAlignment="1">
      <alignment horizontal="center" vertical="center" wrapText="1"/>
    </xf>
    <xf numFmtId="0" fontId="112" fillId="626" borderId="0" xfId="0" applyFont="1" applyFill="1" applyAlignment="1">
      <alignment horizontal="center" vertical="center" wrapText="1"/>
    </xf>
    <xf numFmtId="0" fontId="112" fillId="627" borderId="0" xfId="0" applyFont="1" applyFill="1" applyAlignment="1">
      <alignment horizontal="center" vertical="center" wrapText="1"/>
    </xf>
    <xf numFmtId="0" fontId="0" fillId="628" borderId="0" xfId="0" applyFill="1" applyAlignment="1">
      <alignment horizontal="center" vertical="center" wrapText="1"/>
    </xf>
    <xf numFmtId="0" fontId="0" fillId="629" borderId="0" xfId="0" applyFill="1" applyAlignment="1">
      <alignment horizontal="center" vertical="center" wrapText="1"/>
    </xf>
    <xf numFmtId="0" fontId="0" fillId="630" borderId="0" xfId="0" applyFill="1" applyAlignment="1">
      <alignment horizontal="center" vertical="center" wrapText="1"/>
    </xf>
    <xf numFmtId="0" fontId="0" fillId="631" borderId="0" xfId="0" applyFill="1" applyAlignment="1">
      <alignment horizontal="center" vertical="center" wrapText="1"/>
    </xf>
    <xf numFmtId="0" fontId="0" fillId="632" borderId="0" xfId="0" applyFill="1" applyAlignment="1">
      <alignment horizontal="center" vertical="center" wrapText="1"/>
    </xf>
    <xf numFmtId="0" fontId="84" fillId="633" borderId="0" xfId="0" applyFont="1" applyFill="1"/>
    <xf numFmtId="0" fontId="84" fillId="634" borderId="0" xfId="0" applyFont="1" applyFill="1"/>
    <xf numFmtId="0" fontId="84" fillId="635" borderId="0" xfId="0" applyFont="1" applyFill="1"/>
    <xf numFmtId="0" fontId="112" fillId="61" borderId="0" xfId="0" applyFont="1" applyFill="1" applyAlignment="1">
      <alignment horizontal="center" vertical="center" wrapText="1"/>
    </xf>
    <xf numFmtId="0" fontId="112" fillId="636" borderId="0" xfId="0" applyFont="1" applyFill="1" applyAlignment="1">
      <alignment horizontal="center" vertical="center" wrapText="1"/>
    </xf>
    <xf numFmtId="0" fontId="112" fillId="637" borderId="0" xfId="0" applyFont="1" applyFill="1" applyAlignment="1">
      <alignment horizontal="center" vertical="center" wrapText="1"/>
    </xf>
    <xf numFmtId="0" fontId="112" fillId="638" borderId="0" xfId="0" applyFont="1" applyFill="1" applyAlignment="1">
      <alignment horizontal="center" vertical="center" wrapText="1"/>
    </xf>
    <xf numFmtId="0" fontId="112" fillId="639" borderId="0" xfId="0" applyFont="1" applyFill="1" applyAlignment="1">
      <alignment horizontal="center" vertical="center" wrapText="1"/>
    </xf>
    <xf numFmtId="0" fontId="112" fillId="640" borderId="0" xfId="0" applyFont="1" applyFill="1" applyAlignment="1">
      <alignment horizontal="center" vertical="center" wrapText="1"/>
    </xf>
    <xf numFmtId="0" fontId="112" fillId="641" borderId="0" xfId="0" applyFont="1" applyFill="1" applyAlignment="1">
      <alignment horizontal="center" vertical="center" wrapText="1"/>
    </xf>
    <xf numFmtId="0" fontId="112" fillId="642" borderId="0" xfId="0" applyFont="1" applyFill="1" applyAlignment="1">
      <alignment horizontal="center" vertical="center" wrapText="1"/>
    </xf>
    <xf numFmtId="0" fontId="112" fillId="643" borderId="0" xfId="0" applyFont="1" applyFill="1" applyAlignment="1">
      <alignment horizontal="center" vertical="center" wrapText="1"/>
    </xf>
    <xf numFmtId="0" fontId="84" fillId="644" borderId="0" xfId="0" applyFont="1" applyFill="1"/>
    <xf numFmtId="0" fontId="84" fillId="645" borderId="0" xfId="0" applyFont="1" applyFill="1"/>
    <xf numFmtId="0" fontId="84" fillId="646" borderId="0" xfId="0" applyFont="1" applyFill="1"/>
    <xf numFmtId="0" fontId="112" fillId="647" borderId="0" xfId="0" applyFont="1" applyFill="1" applyAlignment="1">
      <alignment horizontal="center" vertical="center" wrapText="1"/>
    </xf>
    <xf numFmtId="0" fontId="112" fillId="648" borderId="0" xfId="0" applyFont="1" applyFill="1" applyAlignment="1">
      <alignment horizontal="center" vertical="center" wrapText="1"/>
    </xf>
    <xf numFmtId="0" fontId="112" fillId="649" borderId="0" xfId="0" applyFont="1" applyFill="1" applyAlignment="1">
      <alignment horizontal="center" vertical="center" wrapText="1"/>
    </xf>
    <xf numFmtId="0" fontId="112" fillId="650" borderId="0" xfId="0" applyFont="1" applyFill="1" applyAlignment="1">
      <alignment horizontal="center" vertical="center" wrapText="1"/>
    </xf>
    <xf numFmtId="0" fontId="112" fillId="651" borderId="0" xfId="0" applyFont="1" applyFill="1" applyAlignment="1">
      <alignment horizontal="center" vertical="center" wrapText="1"/>
    </xf>
    <xf numFmtId="0" fontId="112" fillId="652" borderId="0" xfId="0" applyFont="1" applyFill="1" applyAlignment="1">
      <alignment horizontal="center" vertical="center" wrapText="1"/>
    </xf>
    <xf numFmtId="0" fontId="112" fillId="653" borderId="0" xfId="0" applyFont="1" applyFill="1" applyAlignment="1">
      <alignment horizontal="center" vertical="center" wrapText="1"/>
    </xf>
    <xf numFmtId="0" fontId="112" fillId="654" borderId="0" xfId="0" applyFont="1" applyFill="1" applyAlignment="1">
      <alignment horizontal="center" vertical="center" wrapText="1"/>
    </xf>
    <xf numFmtId="0" fontId="112" fillId="655" borderId="0" xfId="0" applyFont="1" applyFill="1" applyAlignment="1">
      <alignment horizontal="center" vertical="center" wrapText="1"/>
    </xf>
    <xf numFmtId="0" fontId="84" fillId="656" borderId="0" xfId="0" applyFont="1" applyFill="1"/>
    <xf numFmtId="0" fontId="84" fillId="657" borderId="0" xfId="0" applyFont="1" applyFill="1"/>
    <xf numFmtId="0" fontId="84" fillId="658" borderId="0" xfId="0" applyFont="1" applyFill="1"/>
    <xf numFmtId="0" fontId="112" fillId="659" borderId="0" xfId="0" applyFont="1" applyFill="1" applyAlignment="1">
      <alignment horizontal="center" vertical="center" wrapText="1"/>
    </xf>
    <xf numFmtId="0" fontId="112" fillId="660" borderId="0" xfId="0" applyFont="1" applyFill="1" applyAlignment="1">
      <alignment horizontal="center" vertical="center" wrapText="1"/>
    </xf>
    <xf numFmtId="0" fontId="112" fillId="661" borderId="0" xfId="0" applyFont="1" applyFill="1" applyAlignment="1">
      <alignment horizontal="center" vertical="center" wrapText="1"/>
    </xf>
    <xf numFmtId="0" fontId="112" fillId="662" borderId="0" xfId="0" applyFont="1" applyFill="1" applyAlignment="1">
      <alignment horizontal="center" vertical="center" wrapText="1"/>
    </xf>
    <xf numFmtId="0" fontId="112" fillId="663" borderId="0" xfId="0" applyFont="1" applyFill="1" applyAlignment="1">
      <alignment horizontal="center" vertical="center" wrapText="1"/>
    </xf>
    <xf numFmtId="0" fontId="112" fillId="664" borderId="0" xfId="0" applyFont="1" applyFill="1" applyAlignment="1">
      <alignment horizontal="center" vertical="center" wrapText="1"/>
    </xf>
    <xf numFmtId="0" fontId="112" fillId="665" borderId="0" xfId="0" applyFont="1" applyFill="1" applyAlignment="1">
      <alignment horizontal="center" vertical="center" wrapText="1"/>
    </xf>
    <xf numFmtId="0" fontId="112" fillId="666" borderId="0" xfId="0" applyFont="1" applyFill="1" applyAlignment="1">
      <alignment horizontal="center" vertical="center" wrapText="1"/>
    </xf>
    <xf numFmtId="0" fontId="112" fillId="667" borderId="0" xfId="0" applyFont="1" applyFill="1" applyAlignment="1">
      <alignment horizontal="center" vertical="center" wrapText="1"/>
    </xf>
    <xf numFmtId="0" fontId="84" fillId="668" borderId="0" xfId="0" applyFont="1" applyFill="1"/>
    <xf numFmtId="0" fontId="84" fillId="669" borderId="0" xfId="0" applyFont="1" applyFill="1"/>
    <xf numFmtId="0" fontId="84" fillId="670" borderId="0" xfId="0" applyFont="1" applyFill="1"/>
    <xf numFmtId="0" fontId="112" fillId="671" borderId="0" xfId="0" applyFont="1" applyFill="1" applyAlignment="1">
      <alignment horizontal="center" vertical="center" wrapText="1"/>
    </xf>
    <xf numFmtId="0" fontId="112" fillId="672" borderId="0" xfId="0" applyFont="1" applyFill="1" applyAlignment="1">
      <alignment horizontal="center" vertical="center" wrapText="1"/>
    </xf>
    <xf numFmtId="0" fontId="112" fillId="673" borderId="0" xfId="0" applyFont="1" applyFill="1" applyAlignment="1">
      <alignment horizontal="center" vertical="center" wrapText="1"/>
    </xf>
    <xf numFmtId="0" fontId="112" fillId="674" borderId="0" xfId="0" applyFont="1" applyFill="1" applyAlignment="1">
      <alignment horizontal="center" vertical="center" wrapText="1"/>
    </xf>
    <xf numFmtId="0" fontId="112" fillId="675" borderId="0" xfId="0" applyFont="1" applyFill="1" applyAlignment="1">
      <alignment horizontal="center" vertical="center" wrapText="1"/>
    </xf>
    <xf numFmtId="0" fontId="112" fillId="676" borderId="0" xfId="0" applyFont="1" applyFill="1" applyAlignment="1">
      <alignment horizontal="center" vertical="center" wrapText="1"/>
    </xf>
    <xf numFmtId="0" fontId="112" fillId="677" borderId="0" xfId="0" applyFont="1" applyFill="1" applyAlignment="1">
      <alignment horizontal="center" vertical="center" wrapText="1"/>
    </xf>
    <xf numFmtId="0" fontId="112" fillId="678" borderId="0" xfId="0" applyFont="1" applyFill="1" applyAlignment="1">
      <alignment horizontal="center" vertical="center" wrapText="1"/>
    </xf>
    <xf numFmtId="0" fontId="0" fillId="679" borderId="0" xfId="0" applyFill="1" applyAlignment="1">
      <alignment horizontal="center" vertical="center" wrapText="1"/>
    </xf>
    <xf numFmtId="0" fontId="84" fillId="680" borderId="0" xfId="0" applyFont="1" applyFill="1"/>
    <xf numFmtId="0" fontId="84" fillId="681" borderId="0" xfId="0" applyFont="1" applyFill="1"/>
    <xf numFmtId="0" fontId="84" fillId="682" borderId="0" xfId="0" applyFont="1" applyFill="1"/>
    <xf numFmtId="0" fontId="112" fillId="562" borderId="0" xfId="0" applyFont="1" applyFill="1" applyAlignment="1">
      <alignment horizontal="center" vertical="center" wrapText="1"/>
    </xf>
    <xf numFmtId="0" fontId="112" fillId="683" borderId="0" xfId="0" applyFont="1" applyFill="1" applyAlignment="1">
      <alignment horizontal="center" vertical="center" wrapText="1"/>
    </xf>
    <xf numFmtId="0" fontId="112" fillId="684" borderId="0" xfId="0" applyFont="1" applyFill="1" applyAlignment="1">
      <alignment horizontal="center" vertical="center" wrapText="1"/>
    </xf>
    <xf numFmtId="0" fontId="112" fillId="685" borderId="0" xfId="0" applyFont="1" applyFill="1" applyAlignment="1">
      <alignment horizontal="center" vertical="center" wrapText="1"/>
    </xf>
    <xf numFmtId="0" fontId="116" fillId="7" borderId="0" xfId="0" applyFont="1" applyFill="1" applyAlignment="1">
      <alignment horizontal="center" vertical="center" wrapText="1"/>
    </xf>
    <xf numFmtId="0" fontId="112" fillId="686" borderId="0" xfId="0" applyFont="1" applyFill="1" applyAlignment="1">
      <alignment horizontal="center" vertical="center" wrapText="1"/>
    </xf>
    <xf numFmtId="0" fontId="112" fillId="687" borderId="0" xfId="0" applyFont="1" applyFill="1" applyAlignment="1">
      <alignment horizontal="center" vertical="center" wrapText="1"/>
    </xf>
    <xf numFmtId="0" fontId="0" fillId="688" borderId="0" xfId="0" applyFill="1" applyAlignment="1">
      <alignment horizontal="center" vertical="center" wrapText="1"/>
    </xf>
    <xf numFmtId="0" fontId="0" fillId="689" borderId="0" xfId="0" applyFill="1" applyAlignment="1">
      <alignment horizontal="center" vertical="center" wrapText="1"/>
    </xf>
    <xf numFmtId="0" fontId="84" fillId="101" borderId="0" xfId="0" applyFont="1" applyFill="1"/>
    <xf numFmtId="0" fontId="84" fillId="690" borderId="0" xfId="0" applyFont="1" applyFill="1"/>
    <xf numFmtId="0" fontId="84" fillId="691" borderId="0" xfId="0" applyFont="1" applyFill="1"/>
    <xf numFmtId="0" fontId="112" fillId="692" borderId="0" xfId="0" applyFont="1" applyFill="1" applyAlignment="1">
      <alignment horizontal="center" vertical="center" wrapText="1"/>
    </xf>
    <xf numFmtId="0" fontId="112" fillId="693" borderId="0" xfId="0" applyFont="1" applyFill="1" applyAlignment="1">
      <alignment horizontal="center" vertical="center" wrapText="1"/>
    </xf>
    <xf numFmtId="0" fontId="112" fillId="694" borderId="0" xfId="0" applyFont="1" applyFill="1" applyAlignment="1">
      <alignment horizontal="center" vertical="center" wrapText="1"/>
    </xf>
    <xf numFmtId="0" fontId="112" fillId="695" borderId="0" xfId="0" applyFont="1" applyFill="1" applyAlignment="1">
      <alignment horizontal="center" vertical="center" wrapText="1"/>
    </xf>
    <xf numFmtId="0" fontId="112" fillId="696" borderId="0" xfId="0" applyFont="1" applyFill="1" applyAlignment="1">
      <alignment horizontal="center" vertical="center" wrapText="1"/>
    </xf>
    <xf numFmtId="0" fontId="112" fillId="697" borderId="0" xfId="0" applyFont="1" applyFill="1" applyAlignment="1">
      <alignment horizontal="center" vertical="center" wrapText="1"/>
    </xf>
    <xf numFmtId="0" fontId="0" fillId="698" borderId="0" xfId="0" applyFill="1" applyAlignment="1">
      <alignment horizontal="center" vertical="center" wrapText="1"/>
    </xf>
    <xf numFmtId="0" fontId="0" fillId="699" borderId="0" xfId="0" applyFill="1" applyAlignment="1">
      <alignment horizontal="center" vertical="center" wrapText="1"/>
    </xf>
    <xf numFmtId="0" fontId="0" fillId="700" borderId="0" xfId="0" applyFill="1" applyAlignment="1">
      <alignment horizontal="center" vertical="center" wrapText="1"/>
    </xf>
    <xf numFmtId="0" fontId="84" fillId="112" borderId="0" xfId="0" applyFont="1" applyFill="1"/>
    <xf numFmtId="0" fontId="84" fillId="701" borderId="0" xfId="0" applyFont="1" applyFill="1"/>
    <xf numFmtId="0" fontId="84" fillId="702" borderId="0" xfId="0" applyFont="1" applyFill="1"/>
    <xf numFmtId="0" fontId="112" fillId="703" borderId="0" xfId="0" applyFont="1" applyFill="1" applyAlignment="1">
      <alignment horizontal="center" vertical="center" wrapText="1"/>
    </xf>
    <xf numFmtId="0" fontId="112" fillId="704" borderId="0" xfId="0" applyFont="1" applyFill="1" applyAlignment="1">
      <alignment horizontal="center" vertical="center" wrapText="1"/>
    </xf>
    <xf numFmtId="0" fontId="112" fillId="705" borderId="0" xfId="0" applyFont="1" applyFill="1" applyAlignment="1">
      <alignment horizontal="center" vertical="center" wrapText="1"/>
    </xf>
    <xf numFmtId="0" fontId="112" fillId="706" borderId="0" xfId="0" applyFont="1" applyFill="1" applyAlignment="1">
      <alignment horizontal="center" vertical="center" wrapText="1"/>
    </xf>
    <xf numFmtId="0" fontId="112" fillId="707" borderId="0" xfId="0" applyFont="1" applyFill="1" applyAlignment="1">
      <alignment horizontal="center" vertical="center" wrapText="1"/>
    </xf>
    <xf numFmtId="0" fontId="0" fillId="708" borderId="0" xfId="0" applyFill="1" applyAlignment="1">
      <alignment horizontal="center" vertical="center" wrapText="1"/>
    </xf>
    <xf numFmtId="0" fontId="0" fillId="709" borderId="0" xfId="0" applyFill="1" applyAlignment="1">
      <alignment horizontal="center" vertical="center" wrapText="1"/>
    </xf>
    <xf numFmtId="0" fontId="0" fillId="710" borderId="0" xfId="0" applyFill="1" applyAlignment="1">
      <alignment horizontal="center" vertical="center" wrapText="1"/>
    </xf>
    <xf numFmtId="0" fontId="0" fillId="711" borderId="0" xfId="0" applyFill="1" applyAlignment="1">
      <alignment horizontal="center" vertical="center" wrapText="1"/>
    </xf>
    <xf numFmtId="0" fontId="84" fillId="712" borderId="0" xfId="0" applyFont="1" applyFill="1"/>
    <xf numFmtId="0" fontId="84" fillId="713" borderId="0" xfId="0" applyFont="1" applyFill="1"/>
    <xf numFmtId="0" fontId="84" fillId="714" borderId="0" xfId="0" applyFont="1" applyFill="1"/>
    <xf numFmtId="0" fontId="112" fillId="715" borderId="0" xfId="0" applyFont="1" applyFill="1" applyAlignment="1">
      <alignment horizontal="center" vertical="center" wrapText="1"/>
    </xf>
    <xf numFmtId="0" fontId="112" fillId="716" borderId="0" xfId="0" applyFont="1" applyFill="1" applyAlignment="1">
      <alignment horizontal="center" vertical="center" wrapText="1"/>
    </xf>
    <xf numFmtId="0" fontId="112" fillId="717" borderId="0" xfId="0" applyFont="1" applyFill="1" applyAlignment="1">
      <alignment horizontal="center" vertical="center" wrapText="1"/>
    </xf>
    <xf numFmtId="0" fontId="112" fillId="718" borderId="0" xfId="0" applyFont="1" applyFill="1" applyAlignment="1">
      <alignment horizontal="center" vertical="center" wrapText="1"/>
    </xf>
    <xf numFmtId="0" fontId="0" fillId="719" borderId="0" xfId="0" applyFill="1" applyAlignment="1">
      <alignment horizontal="center" vertical="center" wrapText="1"/>
    </xf>
    <xf numFmtId="0" fontId="0" fillId="720" borderId="0" xfId="0" applyFill="1" applyAlignment="1">
      <alignment horizontal="center" vertical="center" wrapText="1"/>
    </xf>
    <xf numFmtId="0" fontId="0" fillId="721" borderId="0" xfId="0" applyFill="1" applyAlignment="1">
      <alignment horizontal="center" vertical="center" wrapText="1"/>
    </xf>
    <xf numFmtId="0" fontId="0" fillId="722" borderId="0" xfId="0" applyFill="1" applyAlignment="1">
      <alignment horizontal="center" vertical="center" wrapText="1"/>
    </xf>
    <xf numFmtId="0" fontId="0" fillId="723" borderId="0" xfId="0" applyFill="1" applyAlignment="1">
      <alignment horizontal="center" vertical="center" wrapText="1"/>
    </xf>
    <xf numFmtId="0" fontId="84" fillId="724" borderId="0" xfId="0" applyFont="1" applyFill="1"/>
    <xf numFmtId="0" fontId="84" fillId="725" borderId="0" xfId="0" applyFont="1" applyFill="1"/>
    <xf numFmtId="0" fontId="84" fillId="726" borderId="0" xfId="0" applyFont="1" applyFill="1"/>
    <xf numFmtId="0" fontId="112" fillId="727" borderId="0" xfId="0" applyFont="1" applyFill="1" applyAlignment="1">
      <alignment horizontal="center" vertical="center" wrapText="1"/>
    </xf>
    <xf numFmtId="0" fontId="112" fillId="728" borderId="0" xfId="0" applyFont="1" applyFill="1" applyAlignment="1">
      <alignment horizontal="center" vertical="center" wrapText="1"/>
    </xf>
    <xf numFmtId="0" fontId="112" fillId="729" borderId="0" xfId="0" applyFont="1" applyFill="1" applyAlignment="1">
      <alignment horizontal="center" vertical="center" wrapText="1"/>
    </xf>
    <xf numFmtId="0" fontId="0" fillId="730" borderId="0" xfId="0" applyFill="1" applyAlignment="1">
      <alignment horizontal="center" vertical="center" wrapText="1"/>
    </xf>
    <xf numFmtId="0" fontId="0" fillId="731" borderId="0" xfId="0" applyFill="1" applyAlignment="1">
      <alignment horizontal="center" vertical="center" wrapText="1"/>
    </xf>
    <xf numFmtId="0" fontId="0" fillId="732" borderId="0" xfId="0" applyFill="1" applyAlignment="1">
      <alignment horizontal="center" vertical="center" wrapText="1"/>
    </xf>
    <xf numFmtId="0" fontId="0" fillId="733" borderId="0" xfId="0" applyFill="1" applyAlignment="1">
      <alignment horizontal="center" vertical="center" wrapText="1"/>
    </xf>
    <xf numFmtId="0" fontId="0" fillId="734" borderId="0" xfId="0" applyFill="1" applyAlignment="1">
      <alignment horizontal="center" vertical="center" wrapText="1"/>
    </xf>
    <xf numFmtId="0" fontId="0" fillId="735" borderId="0" xfId="0" applyFill="1" applyAlignment="1">
      <alignment horizontal="center" vertical="center" wrapText="1"/>
    </xf>
    <xf numFmtId="0" fontId="84" fillId="736" borderId="0" xfId="0" applyFont="1" applyFill="1"/>
    <xf numFmtId="0" fontId="84" fillId="737" borderId="0" xfId="0" applyFont="1" applyFill="1"/>
    <xf numFmtId="0" fontId="84" fillId="738" borderId="0" xfId="0" applyFont="1" applyFill="1"/>
    <xf numFmtId="0" fontId="112" fillId="739" borderId="0" xfId="0" applyFont="1" applyFill="1" applyAlignment="1">
      <alignment horizontal="center" vertical="center" wrapText="1"/>
    </xf>
    <xf numFmtId="0" fontId="112" fillId="740" borderId="0" xfId="0" applyFont="1" applyFill="1" applyAlignment="1">
      <alignment horizontal="center" vertical="center" wrapText="1"/>
    </xf>
    <xf numFmtId="0" fontId="112" fillId="741" borderId="0" xfId="0" applyFont="1" applyFill="1" applyAlignment="1">
      <alignment horizontal="center" vertical="center" wrapText="1"/>
    </xf>
    <xf numFmtId="0" fontId="112" fillId="742" borderId="0" xfId="0" applyFont="1" applyFill="1" applyAlignment="1">
      <alignment horizontal="center" vertical="center" wrapText="1"/>
    </xf>
    <xf numFmtId="0" fontId="112" fillId="743" borderId="0" xfId="0" applyFont="1" applyFill="1" applyAlignment="1">
      <alignment horizontal="center" vertical="center" wrapText="1"/>
    </xf>
    <xf numFmtId="0" fontId="112" fillId="744" borderId="0" xfId="0" applyFont="1" applyFill="1" applyAlignment="1">
      <alignment horizontal="center" vertical="center" wrapText="1"/>
    </xf>
    <xf numFmtId="0" fontId="112" fillId="745" borderId="0" xfId="0" applyFont="1" applyFill="1" applyAlignment="1">
      <alignment horizontal="center" vertical="center" wrapText="1"/>
    </xf>
    <xf numFmtId="0" fontId="112" fillId="746" borderId="0" xfId="0" applyFont="1" applyFill="1" applyAlignment="1">
      <alignment horizontal="center" vertical="center" wrapText="1"/>
    </xf>
    <xf numFmtId="0" fontId="112" fillId="747" borderId="0" xfId="0" applyFont="1" applyFill="1" applyAlignment="1">
      <alignment horizontal="center" vertical="center" wrapText="1"/>
    </xf>
    <xf numFmtId="0" fontId="84" fillId="748" borderId="0" xfId="0" applyFont="1" applyFill="1"/>
    <xf numFmtId="0" fontId="84" fillId="749" borderId="0" xfId="0" applyFont="1" applyFill="1"/>
    <xf numFmtId="0" fontId="84" fillId="750" borderId="0" xfId="0" applyFont="1" applyFill="1"/>
    <xf numFmtId="0" fontId="112" fillId="751" borderId="0" xfId="0" applyFont="1" applyFill="1" applyAlignment="1">
      <alignment horizontal="center" vertical="center" wrapText="1"/>
    </xf>
    <xf numFmtId="0" fontId="112" fillId="752" borderId="0" xfId="0" applyFont="1" applyFill="1" applyAlignment="1">
      <alignment horizontal="center" vertical="center" wrapText="1"/>
    </xf>
    <xf numFmtId="0" fontId="112" fillId="753" borderId="0" xfId="0" applyFont="1" applyFill="1" applyAlignment="1">
      <alignment horizontal="center" vertical="center" wrapText="1"/>
    </xf>
    <xf numFmtId="0" fontId="112" fillId="754" borderId="0" xfId="0" applyFont="1" applyFill="1" applyAlignment="1">
      <alignment horizontal="center" vertical="center" wrapText="1"/>
    </xf>
    <xf numFmtId="0" fontId="112" fillId="755" borderId="0" xfId="0" applyFont="1" applyFill="1" applyAlignment="1">
      <alignment horizontal="center" vertical="center" wrapText="1"/>
    </xf>
    <xf numFmtId="0" fontId="112" fillId="756" borderId="0" xfId="0" applyFont="1" applyFill="1" applyAlignment="1">
      <alignment horizontal="center" vertical="center" wrapText="1"/>
    </xf>
    <xf numFmtId="0" fontId="112" fillId="757" borderId="0" xfId="0" applyFont="1" applyFill="1" applyAlignment="1">
      <alignment horizontal="center" vertical="center" wrapText="1"/>
    </xf>
    <xf numFmtId="0" fontId="112" fillId="758" borderId="0" xfId="0" applyFont="1" applyFill="1" applyAlignment="1">
      <alignment horizontal="center" vertical="center" wrapText="1"/>
    </xf>
    <xf numFmtId="0" fontId="112" fillId="759" borderId="0" xfId="0" applyFont="1" applyFill="1" applyAlignment="1">
      <alignment horizontal="center" vertical="center" wrapText="1"/>
    </xf>
    <xf numFmtId="0" fontId="84" fillId="760" borderId="0" xfId="0" applyFont="1" applyFill="1"/>
    <xf numFmtId="0" fontId="84" fillId="761" borderId="0" xfId="0" applyFont="1" applyFill="1"/>
    <xf numFmtId="0" fontId="84" fillId="762" borderId="0" xfId="0" applyFont="1" applyFill="1"/>
    <xf numFmtId="0" fontId="112" fillId="763" borderId="0" xfId="0" applyFont="1" applyFill="1" applyAlignment="1">
      <alignment horizontal="center" vertical="center" wrapText="1"/>
    </xf>
    <xf numFmtId="0" fontId="112" fillId="764" borderId="0" xfId="0" applyFont="1" applyFill="1" applyAlignment="1">
      <alignment horizontal="center" vertical="center" wrapText="1"/>
    </xf>
    <xf numFmtId="0" fontId="112" fillId="765" borderId="0" xfId="0" applyFont="1" applyFill="1" applyAlignment="1">
      <alignment horizontal="center" vertical="center" wrapText="1"/>
    </xf>
    <xf numFmtId="0" fontId="112" fillId="766" borderId="0" xfId="0" applyFont="1" applyFill="1" applyAlignment="1">
      <alignment horizontal="center" vertical="center" wrapText="1"/>
    </xf>
    <xf numFmtId="0" fontId="112" fillId="767" borderId="0" xfId="0" applyFont="1" applyFill="1" applyAlignment="1">
      <alignment horizontal="center" vertical="center" wrapText="1"/>
    </xf>
    <xf numFmtId="0" fontId="112" fillId="768" borderId="0" xfId="0" applyFont="1" applyFill="1" applyAlignment="1">
      <alignment horizontal="center" vertical="center" wrapText="1"/>
    </xf>
    <xf numFmtId="0" fontId="112" fillId="769" borderId="0" xfId="0" applyFont="1" applyFill="1" applyAlignment="1">
      <alignment horizontal="center" vertical="center" wrapText="1"/>
    </xf>
    <xf numFmtId="0" fontId="112" fillId="770" borderId="0" xfId="0" applyFont="1" applyFill="1" applyAlignment="1">
      <alignment horizontal="center" vertical="center" wrapText="1"/>
    </xf>
    <xf numFmtId="0" fontId="0" fillId="771" borderId="0" xfId="0" applyFill="1" applyAlignment="1">
      <alignment horizontal="center" vertical="center" wrapText="1"/>
    </xf>
    <xf numFmtId="0" fontId="84" fillId="772" borderId="0" xfId="0" applyFont="1" applyFill="1"/>
    <xf numFmtId="0" fontId="84" fillId="773" borderId="0" xfId="0" applyFont="1" applyFill="1"/>
    <xf numFmtId="0" fontId="84" fillId="774" borderId="0" xfId="0" applyFont="1" applyFill="1"/>
    <xf numFmtId="0" fontId="112" fillId="775" borderId="0" xfId="0" applyFont="1" applyFill="1" applyAlignment="1">
      <alignment horizontal="center" vertical="center" wrapText="1"/>
    </xf>
    <xf numFmtId="0" fontId="112" fillId="776" borderId="0" xfId="0" applyFont="1" applyFill="1" applyAlignment="1">
      <alignment horizontal="center" vertical="center" wrapText="1"/>
    </xf>
    <xf numFmtId="0" fontId="112" fillId="777" borderId="0" xfId="0" applyFont="1" applyFill="1" applyAlignment="1">
      <alignment horizontal="center" vertical="center" wrapText="1"/>
    </xf>
    <xf numFmtId="0" fontId="112" fillId="778" borderId="0" xfId="0" applyFont="1" applyFill="1" applyAlignment="1">
      <alignment horizontal="center" vertical="center" wrapText="1"/>
    </xf>
    <xf numFmtId="0" fontId="112" fillId="779" borderId="0" xfId="0" applyFont="1" applyFill="1" applyAlignment="1">
      <alignment horizontal="center" vertical="center" wrapText="1"/>
    </xf>
    <xf numFmtId="0" fontId="112" fillId="780" borderId="0" xfId="0" applyFont="1" applyFill="1" applyAlignment="1">
      <alignment horizontal="center" vertical="center" wrapText="1"/>
    </xf>
    <xf numFmtId="0" fontId="112" fillId="781" borderId="0" xfId="0" applyFont="1" applyFill="1" applyAlignment="1">
      <alignment horizontal="center" vertical="center" wrapText="1"/>
    </xf>
    <xf numFmtId="0" fontId="0" fillId="782" borderId="0" xfId="0" applyFill="1" applyAlignment="1">
      <alignment horizontal="center" vertical="center" wrapText="1"/>
    </xf>
    <xf numFmtId="0" fontId="0" fillId="783" borderId="0" xfId="0" applyFill="1" applyAlignment="1">
      <alignment horizontal="center" vertical="center" wrapText="1"/>
    </xf>
    <xf numFmtId="0" fontId="84" fillId="784" borderId="0" xfId="0" applyFont="1" applyFill="1"/>
    <xf numFmtId="0" fontId="84" fillId="785" borderId="0" xfId="0" applyFont="1" applyFill="1"/>
    <xf numFmtId="0" fontId="84" fillId="786" borderId="0" xfId="0" applyFont="1" applyFill="1"/>
    <xf numFmtId="0" fontId="112" fillId="787" borderId="0" xfId="0" applyFont="1" applyFill="1" applyAlignment="1">
      <alignment horizontal="center" vertical="center" wrapText="1"/>
    </xf>
    <xf numFmtId="0" fontId="112" fillId="788" borderId="0" xfId="0" applyFont="1" applyFill="1" applyAlignment="1">
      <alignment horizontal="center" vertical="center" wrapText="1"/>
    </xf>
    <xf numFmtId="0" fontId="112" fillId="789" borderId="0" xfId="0" applyFont="1" applyFill="1" applyAlignment="1">
      <alignment horizontal="center" vertical="center" wrapText="1"/>
    </xf>
    <xf numFmtId="0" fontId="112" fillId="790" borderId="0" xfId="0" applyFont="1" applyFill="1" applyAlignment="1">
      <alignment horizontal="center" vertical="center" wrapText="1"/>
    </xf>
    <xf numFmtId="0" fontId="112" fillId="791" borderId="0" xfId="0" applyFont="1" applyFill="1" applyAlignment="1">
      <alignment horizontal="center" vertical="center" wrapText="1"/>
    </xf>
    <xf numFmtId="0" fontId="112" fillId="792" borderId="0" xfId="0" applyFont="1" applyFill="1" applyAlignment="1">
      <alignment horizontal="center" vertical="center" wrapText="1"/>
    </xf>
    <xf numFmtId="0" fontId="0" fillId="793" borderId="0" xfId="0" applyFill="1" applyAlignment="1">
      <alignment horizontal="center" vertical="center" wrapText="1"/>
    </xf>
    <xf numFmtId="0" fontId="0" fillId="794" borderId="0" xfId="0" applyFill="1" applyAlignment="1">
      <alignment horizontal="center" vertical="center" wrapText="1"/>
    </xf>
    <xf numFmtId="0" fontId="0" fillId="795" borderId="0" xfId="0" applyFill="1" applyAlignment="1">
      <alignment horizontal="center" vertical="center" wrapText="1"/>
    </xf>
    <xf numFmtId="0" fontId="84" fillId="796" borderId="0" xfId="0" applyFont="1" applyFill="1"/>
    <xf numFmtId="0" fontId="84" fillId="797" borderId="0" xfId="0" applyFont="1" applyFill="1"/>
    <xf numFmtId="0" fontId="84" fillId="798" borderId="0" xfId="0" applyFont="1" applyFill="1"/>
    <xf numFmtId="0" fontId="33" fillId="0" borderId="0" xfId="2" applyFont="1" applyAlignment="1">
      <alignment horizontal="center" vertical="center"/>
    </xf>
    <xf numFmtId="0" fontId="112" fillId="799" borderId="0" xfId="0" applyFont="1" applyFill="1" applyAlignment="1">
      <alignment horizontal="center" vertical="center" wrapText="1"/>
    </xf>
    <xf numFmtId="0" fontId="112" fillId="800" borderId="0" xfId="0" applyFont="1" applyFill="1" applyAlignment="1">
      <alignment horizontal="center" vertical="center" wrapText="1"/>
    </xf>
    <xf numFmtId="0" fontId="112" fillId="801" borderId="0" xfId="0" applyFont="1" applyFill="1" applyAlignment="1">
      <alignment horizontal="center" vertical="center" wrapText="1"/>
    </xf>
    <xf numFmtId="0" fontId="112" fillId="802" borderId="0" xfId="0" applyFont="1" applyFill="1" applyAlignment="1">
      <alignment horizontal="center" vertical="center" wrapText="1"/>
    </xf>
    <xf numFmtId="0" fontId="112" fillId="803" borderId="0" xfId="0" applyFont="1" applyFill="1" applyAlignment="1">
      <alignment horizontal="center" vertical="center" wrapText="1"/>
    </xf>
    <xf numFmtId="0" fontId="0" fillId="804" borderId="0" xfId="0" applyFill="1" applyAlignment="1">
      <alignment horizontal="center" vertical="center" wrapText="1"/>
    </xf>
    <xf numFmtId="0" fontId="0" fillId="805" borderId="0" xfId="0" applyFill="1" applyAlignment="1">
      <alignment horizontal="center" vertical="center" wrapText="1"/>
    </xf>
    <xf numFmtId="0" fontId="0" fillId="806" borderId="0" xfId="0" applyFill="1" applyAlignment="1">
      <alignment horizontal="center" vertical="center" wrapText="1"/>
    </xf>
    <xf numFmtId="0" fontId="0" fillId="807" borderId="0" xfId="0" applyFill="1" applyAlignment="1">
      <alignment horizontal="center" vertical="center" wrapText="1"/>
    </xf>
    <xf numFmtId="0" fontId="84" fillId="808" borderId="0" xfId="0" applyFont="1" applyFill="1"/>
    <xf numFmtId="0" fontId="84" fillId="809" borderId="0" xfId="0" applyFont="1" applyFill="1"/>
    <xf numFmtId="0" fontId="84" fillId="810" borderId="0" xfId="0" applyFont="1" applyFill="1"/>
    <xf numFmtId="0" fontId="112" fillId="811" borderId="0" xfId="0" applyFont="1" applyFill="1" applyAlignment="1">
      <alignment horizontal="center" vertical="center" wrapText="1"/>
    </xf>
    <xf numFmtId="0" fontId="112" fillId="812" borderId="0" xfId="0" applyFont="1" applyFill="1" applyAlignment="1">
      <alignment horizontal="center" vertical="center" wrapText="1"/>
    </xf>
    <xf numFmtId="0" fontId="112" fillId="813" borderId="0" xfId="0" applyFont="1" applyFill="1" applyAlignment="1">
      <alignment horizontal="center" vertical="center" wrapText="1"/>
    </xf>
    <xf numFmtId="0" fontId="112" fillId="814" borderId="0" xfId="0" applyFont="1" applyFill="1" applyAlignment="1">
      <alignment horizontal="center" vertical="center" wrapText="1"/>
    </xf>
    <xf numFmtId="0" fontId="0" fillId="815" borderId="0" xfId="0" applyFill="1" applyAlignment="1">
      <alignment horizontal="center" vertical="center" wrapText="1"/>
    </xf>
    <xf numFmtId="0" fontId="0" fillId="816" borderId="0" xfId="0" applyFill="1" applyAlignment="1">
      <alignment horizontal="center" vertical="center" wrapText="1"/>
    </xf>
    <xf numFmtId="0" fontId="0" fillId="817" borderId="0" xfId="0" applyFill="1" applyAlignment="1">
      <alignment horizontal="center" vertical="center" wrapText="1"/>
    </xf>
    <xf numFmtId="0" fontId="0" fillId="818" borderId="0" xfId="0" applyFill="1" applyAlignment="1">
      <alignment horizontal="center" vertical="center" wrapText="1"/>
    </xf>
    <xf numFmtId="0" fontId="0" fillId="819" borderId="0" xfId="0" applyFill="1" applyAlignment="1">
      <alignment horizontal="center" vertical="center" wrapText="1"/>
    </xf>
    <xf numFmtId="0" fontId="84" fillId="820" borderId="0" xfId="0" applyFont="1" applyFill="1"/>
    <xf numFmtId="0" fontId="84" fillId="821" borderId="0" xfId="0" applyFont="1" applyFill="1"/>
    <xf numFmtId="0" fontId="84" fillId="822" borderId="0" xfId="0" applyFont="1" applyFill="1"/>
    <xf numFmtId="0" fontId="112" fillId="823" borderId="0" xfId="0" applyFont="1" applyFill="1" applyAlignment="1">
      <alignment horizontal="center" vertical="center" wrapText="1"/>
    </xf>
    <xf numFmtId="0" fontId="112" fillId="824" borderId="0" xfId="0" applyFont="1" applyFill="1" applyAlignment="1">
      <alignment horizontal="center" vertical="center" wrapText="1"/>
    </xf>
    <xf numFmtId="0" fontId="112" fillId="825" borderId="0" xfId="0" applyFont="1" applyFill="1" applyAlignment="1">
      <alignment horizontal="center" vertical="center" wrapText="1"/>
    </xf>
    <xf numFmtId="0" fontId="0" fillId="826" borderId="0" xfId="0" applyFill="1" applyAlignment="1">
      <alignment horizontal="center" vertical="center" wrapText="1"/>
    </xf>
    <xf numFmtId="0" fontId="0" fillId="827" borderId="0" xfId="0" applyFill="1" applyAlignment="1">
      <alignment horizontal="center" vertical="center" wrapText="1"/>
    </xf>
    <xf numFmtId="0" fontId="0" fillId="828" borderId="0" xfId="0" applyFill="1" applyAlignment="1">
      <alignment horizontal="center" vertical="center" wrapText="1"/>
    </xf>
    <xf numFmtId="0" fontId="0" fillId="829" borderId="0" xfId="0" applyFill="1" applyAlignment="1">
      <alignment horizontal="center" vertical="center" wrapText="1"/>
    </xf>
    <xf numFmtId="0" fontId="0" fillId="830" borderId="0" xfId="0" applyFill="1" applyAlignment="1">
      <alignment horizontal="center" vertical="center" wrapText="1"/>
    </xf>
    <xf numFmtId="0" fontId="0" fillId="831" borderId="0" xfId="0" applyFill="1" applyAlignment="1">
      <alignment horizontal="center" vertical="center" wrapText="1"/>
    </xf>
    <xf numFmtId="0" fontId="84" fillId="832" borderId="0" xfId="0" applyFont="1" applyFill="1"/>
    <xf numFmtId="0" fontId="84" fillId="833" borderId="0" xfId="0" applyFont="1" applyFill="1"/>
    <xf numFmtId="0" fontId="84" fillId="834" borderId="0" xfId="0" applyFont="1" applyFill="1"/>
    <xf numFmtId="0" fontId="112" fillId="835" borderId="0" xfId="0" applyFont="1" applyFill="1" applyAlignment="1">
      <alignment horizontal="center" vertical="center" wrapText="1"/>
    </xf>
    <xf numFmtId="0" fontId="112" fillId="836" borderId="0" xfId="0" applyFont="1" applyFill="1" applyAlignment="1">
      <alignment horizontal="center" vertical="center" wrapText="1"/>
    </xf>
    <xf numFmtId="0" fontId="0" fillId="837" borderId="0" xfId="0" applyFill="1" applyAlignment="1">
      <alignment horizontal="center" vertical="center" wrapText="1"/>
    </xf>
    <xf numFmtId="0" fontId="0" fillId="838" borderId="0" xfId="0" applyFill="1" applyAlignment="1">
      <alignment horizontal="center" vertical="center" wrapText="1"/>
    </xf>
    <xf numFmtId="0" fontId="0" fillId="839" borderId="0" xfId="0" applyFill="1" applyAlignment="1">
      <alignment horizontal="center" vertical="center" wrapText="1"/>
    </xf>
    <xf numFmtId="0" fontId="0" fillId="840" borderId="0" xfId="0" applyFill="1" applyAlignment="1">
      <alignment horizontal="center" vertical="center" wrapText="1"/>
    </xf>
    <xf numFmtId="0" fontId="0" fillId="841" borderId="0" xfId="0" applyFill="1" applyAlignment="1">
      <alignment horizontal="center" vertical="center" wrapText="1"/>
    </xf>
    <xf numFmtId="0" fontId="0" fillId="842" borderId="0" xfId="0" applyFill="1" applyAlignment="1">
      <alignment horizontal="center" vertical="center" wrapText="1"/>
    </xf>
    <xf numFmtId="0" fontId="0" fillId="843" borderId="0" xfId="0" applyFill="1" applyAlignment="1">
      <alignment horizontal="center" vertical="center" wrapText="1"/>
    </xf>
    <xf numFmtId="0" fontId="84" fillId="844" borderId="0" xfId="0" applyFont="1" applyFill="1"/>
    <xf numFmtId="0" fontId="84" fillId="845" borderId="0" xfId="0" applyFont="1" applyFill="1"/>
    <xf numFmtId="0" fontId="84" fillId="846" borderId="0" xfId="0" applyFont="1" applyFill="1"/>
    <xf numFmtId="0" fontId="112" fillId="94" borderId="0" xfId="0" applyFont="1" applyFill="1" applyAlignment="1">
      <alignment horizontal="center" vertical="center" wrapText="1"/>
    </xf>
    <xf numFmtId="0" fontId="112" fillId="847" borderId="0" xfId="0" applyFont="1" applyFill="1" applyAlignment="1">
      <alignment horizontal="center" vertical="center" wrapText="1"/>
    </xf>
    <xf numFmtId="0" fontId="112" fillId="848" borderId="0" xfId="0" applyFont="1" applyFill="1" applyAlignment="1">
      <alignment horizontal="center" vertical="center" wrapText="1"/>
    </xf>
    <xf numFmtId="0" fontId="112" fillId="849" borderId="0" xfId="0" applyFont="1" applyFill="1" applyAlignment="1">
      <alignment horizontal="center" vertical="center" wrapText="1"/>
    </xf>
    <xf numFmtId="0" fontId="112" fillId="850" borderId="0" xfId="0" applyFont="1" applyFill="1" applyAlignment="1">
      <alignment horizontal="center" vertical="center" wrapText="1"/>
    </xf>
    <xf numFmtId="0" fontId="112" fillId="851" borderId="0" xfId="0" applyFont="1" applyFill="1" applyAlignment="1">
      <alignment horizontal="center" vertical="center" wrapText="1"/>
    </xf>
    <xf numFmtId="0" fontId="112" fillId="852" borderId="0" xfId="0" applyFont="1" applyFill="1" applyAlignment="1">
      <alignment horizontal="center" vertical="center" wrapText="1"/>
    </xf>
    <xf numFmtId="0" fontId="112" fillId="853" borderId="0" xfId="0" applyFont="1" applyFill="1" applyAlignment="1">
      <alignment horizontal="center" vertical="center" wrapText="1"/>
    </xf>
    <xf numFmtId="0" fontId="112" fillId="854" borderId="0" xfId="0" applyFont="1" applyFill="1" applyAlignment="1">
      <alignment horizontal="center" vertical="center" wrapText="1"/>
    </xf>
    <xf numFmtId="0" fontId="84" fillId="855" borderId="0" xfId="0" applyFont="1" applyFill="1"/>
    <xf numFmtId="0" fontId="84" fillId="856" borderId="0" xfId="0" applyFont="1" applyFill="1"/>
    <xf numFmtId="0" fontId="84" fillId="857" borderId="0" xfId="0" applyFont="1" applyFill="1"/>
    <xf numFmtId="0" fontId="112" fillId="858" borderId="0" xfId="0" applyFont="1" applyFill="1" applyAlignment="1">
      <alignment horizontal="center" vertical="center" wrapText="1"/>
    </xf>
    <xf numFmtId="0" fontId="112" fillId="859" borderId="0" xfId="0" applyFont="1" applyFill="1" applyAlignment="1">
      <alignment horizontal="center" vertical="center" wrapText="1"/>
    </xf>
    <xf numFmtId="0" fontId="112" fillId="860" borderId="0" xfId="0" applyFont="1" applyFill="1" applyAlignment="1">
      <alignment horizontal="center" vertical="center" wrapText="1"/>
    </xf>
    <xf numFmtId="0" fontId="112" fillId="861" borderId="0" xfId="0" applyFont="1" applyFill="1" applyAlignment="1">
      <alignment horizontal="center" vertical="center" wrapText="1"/>
    </xf>
    <xf numFmtId="0" fontId="112" fillId="862" borderId="0" xfId="0" applyFont="1" applyFill="1" applyAlignment="1">
      <alignment horizontal="center" vertical="center" wrapText="1"/>
    </xf>
    <xf numFmtId="0" fontId="112" fillId="863" borderId="0" xfId="0" applyFont="1" applyFill="1" applyAlignment="1">
      <alignment horizontal="center" vertical="center" wrapText="1"/>
    </xf>
    <xf numFmtId="0" fontId="112" fillId="864" borderId="0" xfId="0" applyFont="1" applyFill="1" applyAlignment="1">
      <alignment horizontal="center" vertical="center" wrapText="1"/>
    </xf>
    <xf numFmtId="0" fontId="112" fillId="865" borderId="0" xfId="0" applyFont="1" applyFill="1" applyAlignment="1">
      <alignment horizontal="center" vertical="center" wrapText="1"/>
    </xf>
    <xf numFmtId="0" fontId="0" fillId="866" borderId="0" xfId="0" applyFill="1" applyAlignment="1">
      <alignment horizontal="center" vertical="center" wrapText="1"/>
    </xf>
    <xf numFmtId="0" fontId="84" fillId="867" borderId="0" xfId="0" applyFont="1" applyFill="1"/>
    <xf numFmtId="0" fontId="84" fillId="868" borderId="0" xfId="0" applyFont="1" applyFill="1"/>
    <xf numFmtId="0" fontId="84" fillId="869" borderId="0" xfId="0" applyFont="1" applyFill="1"/>
    <xf numFmtId="0" fontId="112" fillId="870" borderId="0" xfId="0" applyFont="1" applyFill="1" applyAlignment="1">
      <alignment horizontal="center" vertical="center" wrapText="1"/>
    </xf>
    <xf numFmtId="0" fontId="112" fillId="871" borderId="0" xfId="0" applyFont="1" applyFill="1" applyAlignment="1">
      <alignment horizontal="center" vertical="center" wrapText="1"/>
    </xf>
    <xf numFmtId="0" fontId="112" fillId="872" borderId="0" xfId="0" applyFont="1" applyFill="1" applyAlignment="1">
      <alignment horizontal="center" vertical="center" wrapText="1"/>
    </xf>
    <xf numFmtId="0" fontId="112" fillId="873" borderId="0" xfId="0" applyFont="1" applyFill="1" applyAlignment="1">
      <alignment horizontal="center" vertical="center" wrapText="1"/>
    </xf>
    <xf numFmtId="0" fontId="112" fillId="874" borderId="0" xfId="0" applyFont="1" applyFill="1" applyAlignment="1">
      <alignment horizontal="center" vertical="center" wrapText="1"/>
    </xf>
    <xf numFmtId="0" fontId="112" fillId="875" borderId="0" xfId="0" applyFont="1" applyFill="1" applyAlignment="1">
      <alignment horizontal="center" vertical="center" wrapText="1"/>
    </xf>
    <xf numFmtId="0" fontId="112" fillId="876" borderId="0" xfId="0" applyFont="1" applyFill="1" applyAlignment="1">
      <alignment horizontal="center" vertical="center" wrapText="1"/>
    </xf>
    <xf numFmtId="0" fontId="0" fillId="877" borderId="0" xfId="0" applyFill="1" applyAlignment="1">
      <alignment horizontal="center" vertical="center" wrapText="1"/>
    </xf>
    <xf numFmtId="0" fontId="0" fillId="878" borderId="0" xfId="0" applyFill="1" applyAlignment="1">
      <alignment horizontal="center" vertical="center" wrapText="1"/>
    </xf>
    <xf numFmtId="0" fontId="84" fillId="879" borderId="0" xfId="0" applyFont="1" applyFill="1"/>
    <xf numFmtId="0" fontId="84" fillId="880" borderId="0" xfId="0" applyFont="1" applyFill="1"/>
    <xf numFmtId="0" fontId="84" fillId="881" borderId="0" xfId="0" applyFont="1" applyFill="1"/>
    <xf numFmtId="0" fontId="112" fillId="882" borderId="0" xfId="0" applyFont="1" applyFill="1" applyAlignment="1">
      <alignment horizontal="center" vertical="center" wrapText="1"/>
    </xf>
    <xf numFmtId="0" fontId="112" fillId="883" borderId="0" xfId="0" applyFont="1" applyFill="1" applyAlignment="1">
      <alignment horizontal="center" vertical="center" wrapText="1"/>
    </xf>
    <xf numFmtId="0" fontId="112" fillId="884" borderId="0" xfId="0" applyFont="1" applyFill="1" applyAlignment="1">
      <alignment horizontal="center" vertical="center" wrapText="1"/>
    </xf>
    <xf numFmtId="0" fontId="112" fillId="885" borderId="0" xfId="0" applyFont="1" applyFill="1" applyAlignment="1">
      <alignment horizontal="center" vertical="center" wrapText="1"/>
    </xf>
    <xf numFmtId="0" fontId="112" fillId="886" borderId="0" xfId="0" applyFont="1" applyFill="1" applyAlignment="1">
      <alignment horizontal="center" vertical="center" wrapText="1"/>
    </xf>
    <xf numFmtId="0" fontId="112" fillId="887" borderId="0" xfId="0" applyFont="1" applyFill="1" applyAlignment="1">
      <alignment horizontal="center" vertical="center" wrapText="1"/>
    </xf>
    <xf numFmtId="0" fontId="0" fillId="888" borderId="0" xfId="0" applyFill="1" applyAlignment="1">
      <alignment horizontal="center" vertical="center" wrapText="1"/>
    </xf>
    <xf numFmtId="0" fontId="0" fillId="889" borderId="0" xfId="0" applyFill="1" applyAlignment="1">
      <alignment horizontal="center" vertical="center" wrapText="1"/>
    </xf>
    <xf numFmtId="0" fontId="0" fillId="890" borderId="0" xfId="0" applyFill="1" applyAlignment="1">
      <alignment horizontal="center" vertical="center" wrapText="1"/>
    </xf>
    <xf numFmtId="0" fontId="84" fillId="891" borderId="0" xfId="0" applyFont="1" applyFill="1"/>
    <xf numFmtId="0" fontId="84" fillId="892" borderId="0" xfId="0" applyFont="1" applyFill="1"/>
    <xf numFmtId="0" fontId="84" fillId="893" borderId="0" xfId="0" applyFont="1" applyFill="1"/>
    <xf numFmtId="0" fontId="112" fillId="894" borderId="0" xfId="0" applyFont="1" applyFill="1" applyAlignment="1">
      <alignment horizontal="center" vertical="center" wrapText="1"/>
    </xf>
    <xf numFmtId="0" fontId="112" fillId="895" borderId="0" xfId="0" applyFont="1" applyFill="1" applyAlignment="1">
      <alignment horizontal="center" vertical="center" wrapText="1"/>
    </xf>
    <xf numFmtId="0" fontId="112" fillId="896" borderId="0" xfId="0" applyFont="1" applyFill="1" applyAlignment="1">
      <alignment horizontal="center" vertical="center" wrapText="1"/>
    </xf>
    <xf numFmtId="0" fontId="112" fillId="897" borderId="0" xfId="0" applyFont="1" applyFill="1" applyAlignment="1">
      <alignment horizontal="center" vertical="center" wrapText="1"/>
    </xf>
    <xf numFmtId="0" fontId="112" fillId="898" borderId="0" xfId="0" applyFont="1" applyFill="1" applyAlignment="1">
      <alignment horizontal="center" vertical="center" wrapText="1"/>
    </xf>
    <xf numFmtId="0" fontId="0" fillId="899" borderId="0" xfId="0" applyFill="1" applyAlignment="1">
      <alignment horizontal="center" vertical="center" wrapText="1"/>
    </xf>
    <xf numFmtId="0" fontId="0" fillId="900" borderId="0" xfId="0" applyFill="1" applyAlignment="1">
      <alignment horizontal="center" vertical="center" wrapText="1"/>
    </xf>
    <xf numFmtId="0" fontId="0" fillId="901" borderId="0" xfId="0" applyFill="1" applyAlignment="1">
      <alignment horizontal="center" vertical="center" wrapText="1"/>
    </xf>
    <xf numFmtId="0" fontId="0" fillId="902" borderId="0" xfId="0" applyFill="1" applyAlignment="1">
      <alignment horizontal="center" vertical="center" wrapText="1"/>
    </xf>
    <xf numFmtId="0" fontId="84" fillId="903" borderId="0" xfId="0" applyFont="1" applyFill="1"/>
    <xf numFmtId="0" fontId="84" fillId="904" borderId="0" xfId="0" applyFont="1" applyFill="1"/>
    <xf numFmtId="0" fontId="84" fillId="905" borderId="0" xfId="0" applyFont="1" applyFill="1"/>
    <xf numFmtId="0" fontId="112" fillId="906" borderId="0" xfId="0" applyFont="1" applyFill="1" applyAlignment="1">
      <alignment horizontal="center" vertical="center" wrapText="1"/>
    </xf>
    <xf numFmtId="0" fontId="112" fillId="907" borderId="0" xfId="0" applyFont="1" applyFill="1" applyAlignment="1">
      <alignment horizontal="center" vertical="center" wrapText="1"/>
    </xf>
    <xf numFmtId="0" fontId="112" fillId="908" borderId="0" xfId="0" applyFont="1" applyFill="1" applyAlignment="1">
      <alignment horizontal="center" vertical="center" wrapText="1"/>
    </xf>
    <xf numFmtId="0" fontId="112" fillId="909" borderId="0" xfId="0" applyFont="1" applyFill="1" applyAlignment="1">
      <alignment horizontal="center" vertical="center" wrapText="1"/>
    </xf>
    <xf numFmtId="0" fontId="0" fillId="910" borderId="0" xfId="0" applyFill="1" applyAlignment="1">
      <alignment horizontal="center" vertical="center" wrapText="1"/>
    </xf>
    <xf numFmtId="0" fontId="0" fillId="911" borderId="0" xfId="0" applyFill="1" applyAlignment="1">
      <alignment horizontal="center" vertical="center" wrapText="1"/>
    </xf>
    <xf numFmtId="0" fontId="0" fillId="912" borderId="0" xfId="0" applyFill="1" applyAlignment="1">
      <alignment horizontal="center" vertical="center" wrapText="1"/>
    </xf>
    <xf numFmtId="0" fontId="0" fillId="913" borderId="0" xfId="0" applyFill="1" applyAlignment="1">
      <alignment horizontal="center" vertical="center" wrapText="1"/>
    </xf>
    <xf numFmtId="0" fontId="0" fillId="914" borderId="0" xfId="0" applyFill="1" applyAlignment="1">
      <alignment horizontal="center" vertical="center" wrapText="1"/>
    </xf>
    <xf numFmtId="0" fontId="84" fillId="915" borderId="0" xfId="0" applyFont="1" applyFill="1"/>
    <xf numFmtId="0" fontId="84" fillId="916" borderId="0" xfId="0" applyFont="1" applyFill="1"/>
    <xf numFmtId="0" fontId="84" fillId="917" borderId="0" xfId="0" applyFont="1" applyFill="1"/>
    <xf numFmtId="0" fontId="112" fillId="918" borderId="0" xfId="0" applyFont="1" applyFill="1" applyAlignment="1">
      <alignment horizontal="center" vertical="center" wrapText="1"/>
    </xf>
    <xf numFmtId="0" fontId="112" fillId="919" borderId="0" xfId="0" applyFont="1" applyFill="1" applyAlignment="1">
      <alignment horizontal="center" vertical="center" wrapText="1"/>
    </xf>
    <xf numFmtId="0" fontId="112" fillId="920" borderId="0" xfId="0" applyFont="1" applyFill="1" applyAlignment="1">
      <alignment horizontal="center" vertical="center" wrapText="1"/>
    </xf>
    <xf numFmtId="0" fontId="0" fillId="921" borderId="0" xfId="0" applyFill="1" applyAlignment="1">
      <alignment horizontal="center" vertical="center" wrapText="1"/>
    </xf>
    <xf numFmtId="0" fontId="0" fillId="922" borderId="0" xfId="0" applyFill="1" applyAlignment="1">
      <alignment horizontal="center" vertical="center" wrapText="1"/>
    </xf>
    <xf numFmtId="0" fontId="0" fillId="923" borderId="0" xfId="0" applyFill="1" applyAlignment="1">
      <alignment horizontal="center" vertical="center" wrapText="1"/>
    </xf>
    <xf numFmtId="0" fontId="0" fillId="924" borderId="0" xfId="0" applyFill="1" applyAlignment="1">
      <alignment horizontal="center" vertical="center" wrapText="1"/>
    </xf>
    <xf numFmtId="0" fontId="0" fillId="925" borderId="0" xfId="0" applyFill="1" applyAlignment="1">
      <alignment horizontal="center" vertical="center" wrapText="1"/>
    </xf>
    <xf numFmtId="0" fontId="0" fillId="926" borderId="0" xfId="0" applyFill="1" applyAlignment="1">
      <alignment horizontal="center" vertical="center" wrapText="1"/>
    </xf>
    <xf numFmtId="0" fontId="84" fillId="927" borderId="0" xfId="0" applyFont="1" applyFill="1"/>
    <xf numFmtId="0" fontId="84" fillId="928" borderId="0" xfId="0" applyFont="1" applyFill="1"/>
    <xf numFmtId="0" fontId="84" fillId="929" borderId="0" xfId="0" applyFont="1" applyFill="1"/>
    <xf numFmtId="0" fontId="112" fillId="930" borderId="0" xfId="0" applyFont="1" applyFill="1" applyAlignment="1">
      <alignment horizontal="center" vertical="center" wrapText="1"/>
    </xf>
    <xf numFmtId="0" fontId="112" fillId="931" borderId="0" xfId="0" applyFont="1" applyFill="1" applyAlignment="1">
      <alignment horizontal="center" vertical="center" wrapText="1"/>
    </xf>
    <xf numFmtId="0" fontId="0" fillId="932" borderId="0" xfId="0" applyFill="1" applyAlignment="1">
      <alignment horizontal="center" vertical="center" wrapText="1"/>
    </xf>
    <xf numFmtId="0" fontId="0" fillId="933" borderId="0" xfId="0" applyFill="1" applyAlignment="1">
      <alignment horizontal="center" vertical="center" wrapText="1"/>
    </xf>
    <xf numFmtId="0" fontId="0" fillId="934" borderId="0" xfId="0" applyFill="1" applyAlignment="1">
      <alignment horizontal="center" vertical="center" wrapText="1"/>
    </xf>
    <xf numFmtId="0" fontId="0" fillId="935" borderId="0" xfId="0" applyFill="1" applyAlignment="1">
      <alignment horizontal="center" vertical="center" wrapText="1"/>
    </xf>
    <xf numFmtId="0" fontId="0" fillId="936" borderId="0" xfId="0" applyFill="1" applyAlignment="1">
      <alignment horizontal="center" vertical="center" wrapText="1"/>
    </xf>
    <xf numFmtId="0" fontId="0" fillId="937" borderId="0" xfId="0" applyFill="1" applyAlignment="1">
      <alignment horizontal="center" vertical="center" wrapText="1"/>
    </xf>
    <xf numFmtId="0" fontId="0" fillId="938" borderId="0" xfId="0" applyFill="1" applyAlignment="1">
      <alignment horizontal="center" vertical="center" wrapText="1"/>
    </xf>
    <xf numFmtId="0" fontId="84" fillId="215" borderId="0" xfId="0" applyFont="1" applyFill="1"/>
    <xf numFmtId="0" fontId="84" fillId="939" borderId="0" xfId="0" applyFont="1" applyFill="1"/>
    <xf numFmtId="0" fontId="84" fillId="940" borderId="0" xfId="0" applyFont="1" applyFill="1"/>
    <xf numFmtId="0" fontId="112" fillId="941" borderId="0" xfId="0" applyFont="1" applyFill="1" applyAlignment="1">
      <alignment horizontal="center" vertical="center" wrapText="1"/>
    </xf>
    <xf numFmtId="0" fontId="0" fillId="942" borderId="0" xfId="0" applyFill="1" applyAlignment="1">
      <alignment horizontal="center" vertical="center" wrapText="1"/>
    </xf>
    <xf numFmtId="0" fontId="0" fillId="943" borderId="0" xfId="0" applyFill="1" applyAlignment="1">
      <alignment horizontal="center" vertical="center" wrapText="1"/>
    </xf>
    <xf numFmtId="0" fontId="0" fillId="944" borderId="0" xfId="0" applyFill="1" applyAlignment="1">
      <alignment horizontal="center" vertical="center" wrapText="1"/>
    </xf>
    <xf numFmtId="0" fontId="0" fillId="945" borderId="0" xfId="0" applyFill="1" applyAlignment="1">
      <alignment horizontal="center" vertical="center" wrapText="1"/>
    </xf>
    <xf numFmtId="0" fontId="0" fillId="946" borderId="0" xfId="0" applyFill="1" applyAlignment="1">
      <alignment horizontal="center" vertical="center" wrapText="1"/>
    </xf>
    <xf numFmtId="0" fontId="0" fillId="947" borderId="0" xfId="0" applyFill="1" applyAlignment="1">
      <alignment horizontal="center" vertical="center" wrapText="1"/>
    </xf>
    <xf numFmtId="0" fontId="0" fillId="948" borderId="0" xfId="0" applyFill="1" applyAlignment="1">
      <alignment horizontal="center" vertical="center" wrapText="1"/>
    </xf>
    <xf numFmtId="0" fontId="0" fillId="949" borderId="0" xfId="0" applyFill="1" applyAlignment="1">
      <alignment horizontal="center" vertical="center" wrapText="1"/>
    </xf>
    <xf numFmtId="0" fontId="84" fillId="950" borderId="0" xfId="0" applyFont="1" applyFill="1"/>
    <xf numFmtId="0" fontId="84" fillId="951" borderId="0" xfId="0" applyFont="1" applyFill="1"/>
    <xf numFmtId="0" fontId="84" fillId="952" borderId="0" xfId="0" applyFont="1" applyFill="1"/>
    <xf numFmtId="0" fontId="112" fillId="953" borderId="0" xfId="0" applyFont="1" applyFill="1" applyAlignment="1">
      <alignment horizontal="center" vertical="center" wrapText="1"/>
    </xf>
    <xf numFmtId="0" fontId="112" fillId="954" borderId="0" xfId="0" applyFont="1" applyFill="1" applyAlignment="1">
      <alignment horizontal="center" vertical="center" wrapText="1"/>
    </xf>
    <xf numFmtId="0" fontId="112" fillId="955" borderId="0" xfId="0" applyFont="1" applyFill="1" applyAlignment="1">
      <alignment horizontal="center" vertical="center" wrapText="1"/>
    </xf>
    <xf numFmtId="0" fontId="112" fillId="956" borderId="0" xfId="0" applyFont="1" applyFill="1" applyAlignment="1">
      <alignment horizontal="center" vertical="center" wrapText="1"/>
    </xf>
    <xf numFmtId="0" fontId="112" fillId="957" borderId="0" xfId="0" applyFont="1" applyFill="1" applyAlignment="1">
      <alignment horizontal="center" vertical="center" wrapText="1"/>
    </xf>
    <xf numFmtId="0" fontId="112" fillId="958" borderId="0" xfId="0" applyFont="1" applyFill="1" applyAlignment="1">
      <alignment horizontal="center" vertical="center" wrapText="1"/>
    </xf>
    <xf numFmtId="0" fontId="112" fillId="959" borderId="0" xfId="0" applyFont="1" applyFill="1" applyAlignment="1">
      <alignment horizontal="center" vertical="center" wrapText="1"/>
    </xf>
    <xf numFmtId="0" fontId="112" fillId="960" borderId="0" xfId="0" applyFont="1" applyFill="1" applyAlignment="1">
      <alignment horizontal="center" vertical="center" wrapText="1"/>
    </xf>
    <xf numFmtId="0" fontId="0" fillId="961" borderId="0" xfId="0" applyFill="1" applyAlignment="1">
      <alignment horizontal="center" vertical="center" wrapText="1"/>
    </xf>
    <xf numFmtId="0" fontId="84" fillId="962" borderId="0" xfId="0" applyFont="1" applyFill="1"/>
    <xf numFmtId="0" fontId="84" fillId="963" borderId="0" xfId="0" applyFont="1" applyFill="1"/>
    <xf numFmtId="0" fontId="84" fillId="964" borderId="0" xfId="0" applyFont="1" applyFill="1"/>
    <xf numFmtId="0" fontId="112" fillId="965" borderId="0" xfId="0" applyFont="1" applyFill="1" applyAlignment="1">
      <alignment horizontal="center" vertical="center" wrapText="1"/>
    </xf>
    <xf numFmtId="0" fontId="112" fillId="966" borderId="0" xfId="0" applyFont="1" applyFill="1" applyAlignment="1">
      <alignment horizontal="center" vertical="center" wrapText="1"/>
    </xf>
    <xf numFmtId="0" fontId="112" fillId="967" borderId="0" xfId="0" applyFont="1" applyFill="1" applyAlignment="1">
      <alignment horizontal="center" vertical="center" wrapText="1"/>
    </xf>
    <xf numFmtId="0" fontId="112" fillId="968" borderId="0" xfId="0" applyFont="1" applyFill="1" applyAlignment="1">
      <alignment horizontal="center" vertical="center" wrapText="1"/>
    </xf>
    <xf numFmtId="0" fontId="112" fillId="969" borderId="0" xfId="0" applyFont="1" applyFill="1" applyAlignment="1">
      <alignment horizontal="center" vertical="center" wrapText="1"/>
    </xf>
    <xf numFmtId="0" fontId="112" fillId="970" borderId="0" xfId="0" applyFont="1" applyFill="1" applyAlignment="1">
      <alignment horizontal="center" vertical="center" wrapText="1"/>
    </xf>
    <xf numFmtId="0" fontId="112" fillId="971" borderId="0" xfId="0" applyFont="1" applyFill="1" applyAlignment="1">
      <alignment horizontal="center" vertical="center" wrapText="1"/>
    </xf>
    <xf numFmtId="0" fontId="0" fillId="972" borderId="0" xfId="0" applyFill="1" applyAlignment="1">
      <alignment horizontal="center" vertical="center" wrapText="1"/>
    </xf>
    <xf numFmtId="0" fontId="0" fillId="973" borderId="0" xfId="0" applyFill="1" applyAlignment="1">
      <alignment horizontal="center" vertical="center" wrapText="1"/>
    </xf>
    <xf numFmtId="0" fontId="84" fillId="974" borderId="0" xfId="0" applyFont="1" applyFill="1"/>
    <xf numFmtId="0" fontId="84" fillId="975" borderId="0" xfId="0" applyFont="1" applyFill="1"/>
    <xf numFmtId="0" fontId="84" fillId="976" borderId="0" xfId="0" applyFont="1" applyFill="1"/>
    <xf numFmtId="0" fontId="112" fillId="977" borderId="0" xfId="0" applyFont="1" applyFill="1" applyAlignment="1">
      <alignment horizontal="center" vertical="center" wrapText="1"/>
    </xf>
    <xf numFmtId="0" fontId="112" fillId="978" borderId="0" xfId="0" applyFont="1" applyFill="1" applyAlignment="1">
      <alignment horizontal="center" vertical="center" wrapText="1"/>
    </xf>
    <xf numFmtId="0" fontId="112" fillId="979" borderId="0" xfId="0" applyFont="1" applyFill="1" applyAlignment="1">
      <alignment horizontal="center" vertical="center" wrapText="1"/>
    </xf>
    <xf numFmtId="0" fontId="112" fillId="980" borderId="0" xfId="0" applyFont="1" applyFill="1" applyAlignment="1">
      <alignment horizontal="center" vertical="center" wrapText="1"/>
    </xf>
    <xf numFmtId="0" fontId="112" fillId="981" borderId="0" xfId="0" applyFont="1" applyFill="1" applyAlignment="1">
      <alignment horizontal="center" vertical="center" wrapText="1"/>
    </xf>
    <xf numFmtId="0" fontId="112" fillId="982" borderId="0" xfId="0" applyFont="1" applyFill="1" applyAlignment="1">
      <alignment horizontal="center" vertical="center" wrapText="1"/>
    </xf>
    <xf numFmtId="0" fontId="0" fillId="983" borderId="0" xfId="0" applyFill="1" applyAlignment="1">
      <alignment horizontal="center" vertical="center" wrapText="1"/>
    </xf>
    <xf numFmtId="0" fontId="0" fillId="984" borderId="0" xfId="0" applyFill="1" applyAlignment="1">
      <alignment horizontal="center" vertical="center" wrapText="1"/>
    </xf>
    <xf numFmtId="0" fontId="0" fillId="985" borderId="0" xfId="0" applyFill="1" applyAlignment="1">
      <alignment horizontal="center" vertical="center" wrapText="1"/>
    </xf>
    <xf numFmtId="0" fontId="84" fillId="986" borderId="0" xfId="0" applyFont="1" applyFill="1"/>
    <xf numFmtId="0" fontId="84" fillId="987" borderId="0" xfId="0" applyFont="1" applyFill="1"/>
    <xf numFmtId="0" fontId="84" fillId="988" borderId="0" xfId="0" applyFont="1" applyFill="1"/>
    <xf numFmtId="0" fontId="112" fillId="989" borderId="0" xfId="0" applyFont="1" applyFill="1" applyAlignment="1">
      <alignment horizontal="center" vertical="center" wrapText="1"/>
    </xf>
    <xf numFmtId="0" fontId="112" fillId="990" borderId="0" xfId="0" applyFont="1" applyFill="1" applyAlignment="1">
      <alignment horizontal="center" vertical="center" wrapText="1"/>
    </xf>
    <xf numFmtId="0" fontId="112" fillId="991" borderId="0" xfId="0" applyFont="1" applyFill="1" applyAlignment="1">
      <alignment horizontal="center" vertical="center" wrapText="1"/>
    </xf>
    <xf numFmtId="0" fontId="112" fillId="992" borderId="0" xfId="0" applyFont="1" applyFill="1" applyAlignment="1">
      <alignment horizontal="center" vertical="center" wrapText="1"/>
    </xf>
    <xf numFmtId="0" fontId="112" fillId="993" borderId="0" xfId="0" applyFont="1" applyFill="1" applyAlignment="1">
      <alignment horizontal="center" vertical="center" wrapText="1"/>
    </xf>
    <xf numFmtId="0" fontId="0" fillId="994" borderId="0" xfId="0" applyFill="1" applyAlignment="1">
      <alignment horizontal="center" vertical="center" wrapText="1"/>
    </xf>
    <xf numFmtId="0" fontId="0" fillId="995" borderId="0" xfId="0" applyFill="1" applyAlignment="1">
      <alignment horizontal="center" vertical="center" wrapText="1"/>
    </xf>
    <xf numFmtId="0" fontId="0" fillId="996" borderId="0" xfId="0" applyFill="1" applyAlignment="1">
      <alignment horizontal="center" vertical="center" wrapText="1"/>
    </xf>
    <xf numFmtId="0" fontId="0" fillId="997" borderId="0" xfId="0" applyFill="1" applyAlignment="1">
      <alignment horizontal="center" vertical="center" wrapText="1"/>
    </xf>
    <xf numFmtId="0" fontId="84" fillId="998" borderId="0" xfId="0" applyFont="1" applyFill="1"/>
    <xf numFmtId="0" fontId="84" fillId="999" borderId="0" xfId="0" applyFont="1" applyFill="1"/>
    <xf numFmtId="0" fontId="84" fillId="1000" borderId="0" xfId="0" applyFont="1" applyFill="1"/>
    <xf numFmtId="0" fontId="112" fillId="1001" borderId="0" xfId="0" applyFont="1" applyFill="1" applyAlignment="1">
      <alignment horizontal="center" vertical="center" wrapText="1"/>
    </xf>
    <xf numFmtId="0" fontId="112" fillId="1002" borderId="0" xfId="0" applyFont="1" applyFill="1" applyAlignment="1">
      <alignment horizontal="center" vertical="center" wrapText="1"/>
    </xf>
    <xf numFmtId="0" fontId="112" fillId="1003" borderId="0" xfId="0" applyFont="1" applyFill="1" applyAlignment="1">
      <alignment horizontal="center" vertical="center" wrapText="1"/>
    </xf>
    <xf numFmtId="0" fontId="112" fillId="1004" borderId="0" xfId="0" applyFont="1" applyFill="1" applyAlignment="1">
      <alignment horizontal="center" vertical="center" wrapText="1"/>
    </xf>
    <xf numFmtId="0" fontId="0" fillId="1005" borderId="0" xfId="0" applyFill="1" applyAlignment="1">
      <alignment horizontal="center" vertical="center" wrapText="1"/>
    </xf>
    <xf numFmtId="0" fontId="0" fillId="1006" borderId="0" xfId="0" applyFill="1" applyAlignment="1">
      <alignment horizontal="center" vertical="center" wrapText="1"/>
    </xf>
    <xf numFmtId="0" fontId="0" fillId="1007" borderId="0" xfId="0" applyFill="1" applyAlignment="1">
      <alignment horizontal="center" vertical="center" wrapText="1"/>
    </xf>
    <xf numFmtId="0" fontId="0" fillId="1008" borderId="0" xfId="0" applyFill="1" applyAlignment="1">
      <alignment horizontal="center" vertical="center" wrapText="1"/>
    </xf>
    <xf numFmtId="0" fontId="0" fillId="1009" borderId="0" xfId="0" applyFill="1" applyAlignment="1">
      <alignment horizontal="center" vertical="center" wrapText="1"/>
    </xf>
    <xf numFmtId="0" fontId="84" fillId="1010" borderId="0" xfId="0" applyFont="1" applyFill="1"/>
    <xf numFmtId="0" fontId="84" fillId="1011" borderId="0" xfId="0" applyFont="1" applyFill="1"/>
    <xf numFmtId="0" fontId="84" fillId="1012" borderId="0" xfId="0" applyFont="1" applyFill="1"/>
    <xf numFmtId="0" fontId="112" fillId="1013" borderId="0" xfId="0" applyFont="1" applyFill="1" applyAlignment="1">
      <alignment horizontal="center" vertical="center" wrapText="1"/>
    </xf>
    <xf numFmtId="0" fontId="112" fillId="1014" borderId="0" xfId="0" applyFont="1" applyFill="1" applyAlignment="1">
      <alignment horizontal="center" vertical="center" wrapText="1"/>
    </xf>
    <xf numFmtId="0" fontId="112" fillId="1015" borderId="0" xfId="0" applyFont="1" applyFill="1" applyAlignment="1">
      <alignment horizontal="center" vertical="center" wrapText="1"/>
    </xf>
    <xf numFmtId="0" fontId="0" fillId="1016" borderId="0" xfId="0" applyFill="1" applyAlignment="1">
      <alignment horizontal="center" vertical="center" wrapText="1"/>
    </xf>
    <xf numFmtId="0" fontId="0" fillId="1017" borderId="0" xfId="0" applyFill="1" applyAlignment="1">
      <alignment horizontal="center" vertical="center" wrapText="1"/>
    </xf>
    <xf numFmtId="0" fontId="0" fillId="1018" borderId="0" xfId="0" applyFill="1" applyAlignment="1">
      <alignment horizontal="center" vertical="center" wrapText="1"/>
    </xf>
    <xf numFmtId="0" fontId="0" fillId="1019" borderId="0" xfId="0" applyFill="1" applyAlignment="1">
      <alignment horizontal="center" vertical="center" wrapText="1"/>
    </xf>
    <xf numFmtId="0" fontId="0" fillId="1020" borderId="0" xfId="0" applyFill="1" applyAlignment="1">
      <alignment horizontal="center" vertical="center" wrapText="1"/>
    </xf>
    <xf numFmtId="0" fontId="0" fillId="1021" borderId="0" xfId="0" applyFill="1" applyAlignment="1">
      <alignment horizontal="center" vertical="center" wrapText="1"/>
    </xf>
    <xf numFmtId="0" fontId="84" fillId="1022" borderId="0" xfId="0" applyFont="1" applyFill="1"/>
    <xf numFmtId="0" fontId="84" fillId="1023" borderId="0" xfId="0" applyFont="1" applyFill="1"/>
    <xf numFmtId="0" fontId="84" fillId="1024" borderId="0" xfId="0" applyFont="1" applyFill="1"/>
    <xf numFmtId="0" fontId="112" fillId="1025" borderId="0" xfId="0" applyFont="1" applyFill="1" applyAlignment="1">
      <alignment horizontal="center" vertical="center" wrapText="1"/>
    </xf>
    <xf numFmtId="0" fontId="112" fillId="1026" borderId="0" xfId="0" applyFont="1" applyFill="1" applyAlignment="1">
      <alignment horizontal="center" vertical="center" wrapText="1"/>
    </xf>
    <xf numFmtId="0" fontId="0" fillId="1027" borderId="0" xfId="0" applyFill="1" applyAlignment="1">
      <alignment horizontal="center" vertical="center" wrapText="1"/>
    </xf>
    <xf numFmtId="0" fontId="0" fillId="1028" borderId="0" xfId="0" applyFill="1" applyAlignment="1">
      <alignment horizontal="center" vertical="center" wrapText="1"/>
    </xf>
    <xf numFmtId="0" fontId="0" fillId="1029" borderId="0" xfId="0" applyFill="1" applyAlignment="1">
      <alignment horizontal="center" vertical="center" wrapText="1"/>
    </xf>
    <xf numFmtId="0" fontId="0" fillId="1030" borderId="0" xfId="0" applyFill="1" applyAlignment="1">
      <alignment horizontal="center" vertical="center" wrapText="1"/>
    </xf>
    <xf numFmtId="0" fontId="0" fillId="1031" borderId="0" xfId="0" applyFill="1" applyAlignment="1">
      <alignment horizontal="center" vertical="center" wrapText="1"/>
    </xf>
    <xf numFmtId="0" fontId="0" fillId="1032" borderId="0" xfId="0" applyFill="1" applyAlignment="1">
      <alignment horizontal="center" vertical="center" wrapText="1"/>
    </xf>
    <xf numFmtId="0" fontId="0" fillId="1033" borderId="0" xfId="0" applyFill="1" applyAlignment="1">
      <alignment horizontal="center" vertical="center" wrapText="1"/>
    </xf>
    <xf numFmtId="0" fontId="84" fillId="1034" borderId="0" xfId="0" applyFont="1" applyFill="1"/>
    <xf numFmtId="0" fontId="84" fillId="1035" borderId="0" xfId="0" applyFont="1" applyFill="1"/>
    <xf numFmtId="0" fontId="84" fillId="1036" borderId="0" xfId="0" applyFont="1" applyFill="1"/>
    <xf numFmtId="0" fontId="112" fillId="1037" borderId="0" xfId="0" applyFont="1" applyFill="1" applyAlignment="1">
      <alignment horizontal="center" vertical="center" wrapText="1"/>
    </xf>
    <xf numFmtId="0" fontId="0" fillId="1038" borderId="0" xfId="0" applyFill="1" applyAlignment="1">
      <alignment horizontal="center" vertical="center" wrapText="1"/>
    </xf>
    <xf numFmtId="0" fontId="0" fillId="1039" borderId="0" xfId="0" applyFill="1" applyAlignment="1">
      <alignment horizontal="center" vertical="center" wrapText="1"/>
    </xf>
    <xf numFmtId="0" fontId="0" fillId="1040" borderId="0" xfId="0" applyFill="1" applyAlignment="1">
      <alignment horizontal="center" vertical="center" wrapText="1"/>
    </xf>
    <xf numFmtId="0" fontId="0" fillId="1041" borderId="0" xfId="0" applyFill="1" applyAlignment="1">
      <alignment horizontal="center" vertical="center" wrapText="1"/>
    </xf>
    <xf numFmtId="0" fontId="0" fillId="1042" borderId="0" xfId="0" applyFill="1" applyAlignment="1">
      <alignment horizontal="center" vertical="center" wrapText="1"/>
    </xf>
    <xf numFmtId="0" fontId="0" fillId="1043" borderId="0" xfId="0" applyFill="1" applyAlignment="1">
      <alignment horizontal="center" vertical="center" wrapText="1"/>
    </xf>
    <xf numFmtId="0" fontId="0" fillId="1044" borderId="0" xfId="0" applyFill="1" applyAlignment="1">
      <alignment horizontal="center" vertical="center" wrapText="1"/>
    </xf>
    <xf numFmtId="0" fontId="0" fillId="1045" borderId="0" xfId="0" applyFill="1" applyAlignment="1">
      <alignment horizontal="center" vertical="center" wrapText="1"/>
    </xf>
    <xf numFmtId="0" fontId="84" fillId="1046" borderId="0" xfId="0" applyFont="1" applyFill="1"/>
    <xf numFmtId="0" fontId="84" fillId="1047" borderId="0" xfId="0" applyFont="1" applyFill="1"/>
    <xf numFmtId="0" fontId="84" fillId="1048" borderId="0" xfId="0" applyFont="1" applyFill="1"/>
    <xf numFmtId="0" fontId="0" fillId="1049" borderId="0" xfId="0" applyFill="1" applyAlignment="1">
      <alignment horizontal="center" vertical="center" wrapText="1"/>
    </xf>
    <xf numFmtId="0" fontId="0" fillId="1050" borderId="0" xfId="0" applyFill="1" applyAlignment="1">
      <alignment horizontal="center" vertical="center" wrapText="1"/>
    </xf>
    <xf numFmtId="0" fontId="0" fillId="1051" borderId="0" xfId="0" applyFill="1" applyAlignment="1">
      <alignment horizontal="center" vertical="center" wrapText="1"/>
    </xf>
    <xf numFmtId="0" fontId="0" fillId="1052" borderId="0" xfId="0" applyFill="1" applyAlignment="1">
      <alignment horizontal="center" vertical="center" wrapText="1"/>
    </xf>
    <xf numFmtId="0" fontId="0" fillId="1053" borderId="0" xfId="0" applyFill="1" applyAlignment="1">
      <alignment horizontal="center" vertical="center" wrapText="1"/>
    </xf>
    <xf numFmtId="0" fontId="0" fillId="1054" borderId="0" xfId="0" applyFill="1" applyAlignment="1">
      <alignment horizontal="center" vertical="center" wrapText="1"/>
    </xf>
    <xf numFmtId="0" fontId="0" fillId="1055" borderId="0" xfId="0" applyFill="1" applyAlignment="1">
      <alignment horizontal="center" vertical="center" wrapText="1"/>
    </xf>
    <xf numFmtId="0" fontId="0" fillId="1056" borderId="0" xfId="0" applyFill="1" applyAlignment="1">
      <alignment horizontal="center" vertical="center" wrapText="1"/>
    </xf>
    <xf numFmtId="0" fontId="0" fillId="1057" borderId="0" xfId="0" applyFill="1" applyAlignment="1">
      <alignment horizontal="center" vertical="center" wrapText="1"/>
    </xf>
    <xf numFmtId="0" fontId="84" fillId="1058" borderId="0" xfId="0" applyFont="1" applyFill="1"/>
    <xf numFmtId="0" fontId="84" fillId="1059" borderId="0" xfId="0" applyFont="1" applyFill="1"/>
    <xf numFmtId="0" fontId="84" fillId="1060" borderId="0" xfId="0" applyFont="1" applyFill="1"/>
    <xf numFmtId="0" fontId="112" fillId="17" borderId="0" xfId="0" applyFont="1" applyFill="1" applyAlignment="1">
      <alignment horizontal="center" vertical="center" wrapText="1"/>
    </xf>
    <xf numFmtId="0" fontId="112" fillId="1061" borderId="0" xfId="0" applyFont="1" applyFill="1" applyAlignment="1">
      <alignment horizontal="center" vertical="center" wrapText="1"/>
    </xf>
    <xf numFmtId="0" fontId="112" fillId="1062" borderId="0" xfId="0" applyFont="1" applyFill="1" applyAlignment="1">
      <alignment horizontal="center" vertical="center" wrapText="1"/>
    </xf>
    <xf numFmtId="0" fontId="112" fillId="1063" borderId="0" xfId="0" applyFont="1" applyFill="1" applyAlignment="1">
      <alignment horizontal="center" vertical="center" wrapText="1"/>
    </xf>
    <xf numFmtId="0" fontId="112" fillId="1064" borderId="0" xfId="0" applyFont="1" applyFill="1" applyAlignment="1">
      <alignment horizontal="center" vertical="center" wrapText="1"/>
    </xf>
    <xf numFmtId="0" fontId="112" fillId="1065" borderId="0" xfId="0" applyFont="1" applyFill="1" applyAlignment="1">
      <alignment horizontal="center" vertical="center" wrapText="1"/>
    </xf>
    <xf numFmtId="0" fontId="112" fillId="1066" borderId="0" xfId="0" applyFont="1" applyFill="1" applyAlignment="1">
      <alignment horizontal="center" vertical="center" wrapText="1"/>
    </xf>
    <xf numFmtId="0" fontId="0" fillId="1067" borderId="0" xfId="0" applyFill="1" applyAlignment="1">
      <alignment horizontal="center" vertical="center" wrapText="1"/>
    </xf>
    <xf numFmtId="0" fontId="0" fillId="116" borderId="0" xfId="0" applyFill="1" applyAlignment="1">
      <alignment horizontal="center" vertical="center" wrapText="1"/>
    </xf>
    <xf numFmtId="0" fontId="84" fillId="1068" borderId="0" xfId="0" applyFont="1" applyFill="1"/>
    <xf numFmtId="0" fontId="84" fillId="1069" borderId="0" xfId="0" applyFont="1" applyFill="1"/>
    <xf numFmtId="0" fontId="84" fillId="1070" borderId="0" xfId="0" applyFont="1" applyFill="1"/>
    <xf numFmtId="0" fontId="112" fillId="1071" borderId="0" xfId="0" applyFont="1" applyFill="1" applyAlignment="1">
      <alignment horizontal="center" vertical="center" wrapText="1"/>
    </xf>
    <xf numFmtId="0" fontId="112" fillId="1072" borderId="0" xfId="0" applyFont="1" applyFill="1" applyAlignment="1">
      <alignment horizontal="center" vertical="center" wrapText="1"/>
    </xf>
    <xf numFmtId="0" fontId="112" fillId="1073" borderId="0" xfId="0" applyFont="1" applyFill="1" applyAlignment="1">
      <alignment horizontal="center" vertical="center" wrapText="1"/>
    </xf>
    <xf numFmtId="0" fontId="112" fillId="1074" borderId="0" xfId="0" applyFont="1" applyFill="1" applyAlignment="1">
      <alignment horizontal="center" vertical="center" wrapText="1"/>
    </xf>
    <xf numFmtId="0" fontId="112" fillId="1075" borderId="0" xfId="0" applyFont="1" applyFill="1" applyAlignment="1">
      <alignment horizontal="center" vertical="center" wrapText="1"/>
    </xf>
    <xf numFmtId="0" fontId="112" fillId="1076" borderId="0" xfId="0" applyFont="1" applyFill="1" applyAlignment="1">
      <alignment horizontal="center" vertical="center" wrapText="1"/>
    </xf>
    <xf numFmtId="0" fontId="0" fillId="1077" borderId="0" xfId="0" applyFill="1" applyAlignment="1">
      <alignment horizontal="center" vertical="center" wrapText="1"/>
    </xf>
    <xf numFmtId="0" fontId="0" fillId="1078" borderId="0" xfId="0" applyFill="1" applyAlignment="1">
      <alignment horizontal="center" vertical="center" wrapText="1"/>
    </xf>
    <xf numFmtId="0" fontId="0" fillId="1079" borderId="0" xfId="0" applyFill="1" applyAlignment="1">
      <alignment horizontal="center" vertical="center" wrapText="1"/>
    </xf>
    <xf numFmtId="0" fontId="84" fillId="1080" borderId="0" xfId="0" applyFont="1" applyFill="1"/>
    <xf numFmtId="0" fontId="84" fillId="1081" borderId="0" xfId="0" applyFont="1" applyFill="1"/>
    <xf numFmtId="0" fontId="84" fillId="1082" borderId="0" xfId="0" applyFont="1" applyFill="1"/>
    <xf numFmtId="0" fontId="112" fillId="1083" borderId="0" xfId="0" applyFont="1" applyFill="1" applyAlignment="1">
      <alignment horizontal="center" vertical="center" wrapText="1"/>
    </xf>
    <xf numFmtId="0" fontId="112" fillId="1084" borderId="0" xfId="0" applyFont="1" applyFill="1" applyAlignment="1">
      <alignment horizontal="center" vertical="center" wrapText="1"/>
    </xf>
    <xf numFmtId="0" fontId="112" fillId="1085" borderId="0" xfId="0" applyFont="1" applyFill="1" applyAlignment="1">
      <alignment horizontal="center" vertical="center" wrapText="1"/>
    </xf>
    <xf numFmtId="0" fontId="112" fillId="1086" borderId="0" xfId="0" applyFont="1" applyFill="1" applyAlignment="1">
      <alignment horizontal="center" vertical="center" wrapText="1"/>
    </xf>
    <xf numFmtId="0" fontId="112" fillId="1087" borderId="0" xfId="0" applyFont="1" applyFill="1" applyAlignment="1">
      <alignment horizontal="center" vertical="center" wrapText="1"/>
    </xf>
    <xf numFmtId="0" fontId="0" fillId="1088" borderId="0" xfId="0" applyFill="1" applyAlignment="1">
      <alignment horizontal="center" vertical="center" wrapText="1"/>
    </xf>
    <xf numFmtId="0" fontId="0" fillId="1089" borderId="0" xfId="0" applyFill="1" applyAlignment="1">
      <alignment horizontal="center" vertical="center" wrapText="1"/>
    </xf>
    <xf numFmtId="0" fontId="0" fillId="1090" borderId="0" xfId="0" applyFill="1" applyAlignment="1">
      <alignment horizontal="center" vertical="center" wrapText="1"/>
    </xf>
    <xf numFmtId="0" fontId="0" fillId="1091" borderId="0" xfId="0" applyFill="1" applyAlignment="1">
      <alignment horizontal="center" vertical="center" wrapText="1"/>
    </xf>
    <xf numFmtId="0" fontId="84" fillId="1092" borderId="0" xfId="0" applyFont="1" applyFill="1"/>
    <xf numFmtId="0" fontId="84" fillId="1093" borderId="0" xfId="0" applyFont="1" applyFill="1"/>
    <xf numFmtId="0" fontId="84" fillId="1094" borderId="0" xfId="0" applyFont="1" applyFill="1"/>
    <xf numFmtId="0" fontId="112" fillId="1095" borderId="0" xfId="0" applyFont="1" applyFill="1" applyAlignment="1">
      <alignment horizontal="center" vertical="center" wrapText="1"/>
    </xf>
    <xf numFmtId="0" fontId="112" fillId="1096" borderId="0" xfId="0" applyFont="1" applyFill="1" applyAlignment="1">
      <alignment horizontal="center" vertical="center" wrapText="1"/>
    </xf>
    <xf numFmtId="0" fontId="112" fillId="1097" borderId="0" xfId="0" applyFont="1" applyFill="1" applyAlignment="1">
      <alignment horizontal="center" vertical="center" wrapText="1"/>
    </xf>
    <xf numFmtId="0" fontId="112" fillId="1098" borderId="0" xfId="0" applyFont="1" applyFill="1" applyAlignment="1">
      <alignment horizontal="center" vertical="center" wrapText="1"/>
    </xf>
    <xf numFmtId="0" fontId="0" fillId="1099" borderId="0" xfId="0" applyFill="1" applyAlignment="1">
      <alignment horizontal="center" vertical="center" wrapText="1"/>
    </xf>
    <xf numFmtId="0" fontId="0" fillId="1100" borderId="0" xfId="0" applyFill="1" applyAlignment="1">
      <alignment horizontal="center" vertical="center" wrapText="1"/>
    </xf>
    <xf numFmtId="0" fontId="0" fillId="1101" borderId="0" xfId="0" applyFill="1" applyAlignment="1">
      <alignment horizontal="center" vertical="center" wrapText="1"/>
    </xf>
    <xf numFmtId="0" fontId="0" fillId="1102" borderId="0" xfId="0" applyFill="1" applyAlignment="1">
      <alignment horizontal="center" vertical="center" wrapText="1"/>
    </xf>
    <xf numFmtId="0" fontId="0" fillId="1103" borderId="0" xfId="0" applyFill="1" applyAlignment="1">
      <alignment horizontal="center" vertical="center" wrapText="1"/>
    </xf>
    <xf numFmtId="0" fontId="84" fillId="1104" borderId="0" xfId="0" applyFont="1" applyFill="1"/>
    <xf numFmtId="0" fontId="84" fillId="1105" borderId="0" xfId="0" applyFont="1" applyFill="1"/>
    <xf numFmtId="0" fontId="84" fillId="1106" borderId="0" xfId="0" applyFont="1" applyFill="1"/>
    <xf numFmtId="0" fontId="112" fillId="1107" borderId="0" xfId="0" applyFont="1" applyFill="1" applyAlignment="1">
      <alignment horizontal="center" vertical="center" wrapText="1"/>
    </xf>
    <xf numFmtId="0" fontId="112" fillId="1108" borderId="0" xfId="0" applyFont="1" applyFill="1" applyAlignment="1">
      <alignment horizontal="center" vertical="center" wrapText="1"/>
    </xf>
    <xf numFmtId="0" fontId="112" fillId="1109" borderId="0" xfId="0" applyFont="1" applyFill="1" applyAlignment="1">
      <alignment horizontal="center" vertical="center" wrapText="1"/>
    </xf>
    <xf numFmtId="0" fontId="0" fillId="1110" borderId="0" xfId="0" applyFill="1" applyAlignment="1">
      <alignment horizontal="center" vertical="center" wrapText="1"/>
    </xf>
    <xf numFmtId="0" fontId="0" fillId="1111" borderId="0" xfId="0" applyFill="1" applyAlignment="1">
      <alignment horizontal="center" vertical="center" wrapText="1"/>
    </xf>
    <xf numFmtId="0" fontId="0" fillId="1112" borderId="0" xfId="0" applyFill="1" applyAlignment="1">
      <alignment horizontal="center" vertical="center" wrapText="1"/>
    </xf>
    <xf numFmtId="0" fontId="0" fillId="1113" borderId="0" xfId="0" applyFill="1" applyAlignment="1">
      <alignment horizontal="center" vertical="center" wrapText="1"/>
    </xf>
    <xf numFmtId="0" fontId="0" fillId="1114" borderId="0" xfId="0" applyFill="1" applyAlignment="1">
      <alignment horizontal="center" vertical="center" wrapText="1"/>
    </xf>
    <xf numFmtId="0" fontId="0" fillId="1115" borderId="0" xfId="0" applyFill="1" applyAlignment="1">
      <alignment horizontal="center" vertical="center" wrapText="1"/>
    </xf>
    <xf numFmtId="0" fontId="84" fillId="1116" borderId="0" xfId="0" applyFont="1" applyFill="1"/>
    <xf numFmtId="0" fontId="84" fillId="1117" borderId="0" xfId="0" applyFont="1" applyFill="1"/>
    <xf numFmtId="0" fontId="84" fillId="1118" borderId="0" xfId="0" applyFont="1" applyFill="1"/>
    <xf numFmtId="0" fontId="112" fillId="1119" borderId="0" xfId="0" applyFont="1" applyFill="1" applyAlignment="1">
      <alignment horizontal="center" vertical="center" wrapText="1"/>
    </xf>
    <xf numFmtId="0" fontId="112" fillId="1120" borderId="0" xfId="0" applyFont="1" applyFill="1" applyAlignment="1">
      <alignment horizontal="center" vertical="center" wrapText="1"/>
    </xf>
    <xf numFmtId="0" fontId="0" fillId="1121" borderId="0" xfId="0" applyFill="1" applyAlignment="1">
      <alignment horizontal="center" vertical="center" wrapText="1"/>
    </xf>
    <xf numFmtId="0" fontId="0" fillId="1122" borderId="0" xfId="0" applyFill="1" applyAlignment="1">
      <alignment horizontal="center" vertical="center" wrapText="1"/>
    </xf>
    <xf numFmtId="0" fontId="0" fillId="1123" borderId="0" xfId="0" applyFill="1" applyAlignment="1">
      <alignment horizontal="center" vertical="center" wrapText="1"/>
    </xf>
    <xf numFmtId="0" fontId="0" fillId="1124" borderId="0" xfId="0" applyFill="1" applyAlignment="1">
      <alignment horizontal="center" vertical="center" wrapText="1"/>
    </xf>
    <xf numFmtId="0" fontId="0" fillId="1125" borderId="0" xfId="0" applyFill="1" applyAlignment="1">
      <alignment horizontal="center" vertical="center" wrapText="1"/>
    </xf>
    <xf numFmtId="0" fontId="0" fillId="1126" borderId="0" xfId="0" applyFill="1" applyAlignment="1">
      <alignment horizontal="center" vertical="center" wrapText="1"/>
    </xf>
    <xf numFmtId="0" fontId="0" fillId="1127" borderId="0" xfId="0" applyFill="1" applyAlignment="1">
      <alignment horizontal="center" vertical="center" wrapText="1"/>
    </xf>
    <xf numFmtId="0" fontId="84" fillId="1128" borderId="0" xfId="0" applyFont="1" applyFill="1"/>
    <xf numFmtId="0" fontId="84" fillId="116" borderId="0" xfId="0" applyFont="1" applyFill="1"/>
    <xf numFmtId="0" fontId="84" fillId="1129" borderId="0" xfId="0" applyFont="1" applyFill="1"/>
    <xf numFmtId="0" fontId="112" fillId="9" borderId="0" xfId="0" applyFont="1" applyFill="1" applyAlignment="1">
      <alignment horizontal="center" vertical="center" wrapText="1"/>
    </xf>
    <xf numFmtId="0" fontId="0" fillId="1130" borderId="0" xfId="0" applyFill="1" applyAlignment="1">
      <alignment horizontal="center" vertical="center" wrapText="1"/>
    </xf>
    <xf numFmtId="0" fontId="0" fillId="1131" borderId="0" xfId="0" applyFill="1" applyAlignment="1">
      <alignment horizontal="center" vertical="center" wrapText="1"/>
    </xf>
    <xf numFmtId="0" fontId="0" fillId="1132" borderId="0" xfId="0" applyFill="1" applyAlignment="1">
      <alignment horizontal="center" vertical="center" wrapText="1"/>
    </xf>
    <xf numFmtId="0" fontId="0" fillId="1133" borderId="0" xfId="0" applyFill="1" applyAlignment="1">
      <alignment horizontal="center" vertical="center" wrapText="1"/>
    </xf>
    <xf numFmtId="0" fontId="0" fillId="1134" borderId="0" xfId="0" applyFill="1" applyAlignment="1">
      <alignment horizontal="center" vertical="center" wrapText="1"/>
    </xf>
    <xf numFmtId="0" fontId="0" fillId="1135" borderId="0" xfId="0" applyFill="1" applyAlignment="1">
      <alignment horizontal="center" vertical="center" wrapText="1"/>
    </xf>
    <xf numFmtId="0" fontId="0" fillId="1136" borderId="0" xfId="0" applyFill="1" applyAlignment="1">
      <alignment horizontal="center" vertical="center" wrapText="1"/>
    </xf>
    <xf numFmtId="0" fontId="0" fillId="1137" borderId="0" xfId="0" applyFill="1" applyAlignment="1">
      <alignment horizontal="center" vertical="center" wrapText="1"/>
    </xf>
    <xf numFmtId="0" fontId="84" fillId="1138" borderId="0" xfId="0" applyFont="1" applyFill="1"/>
    <xf numFmtId="0" fontId="84" fillId="1139" borderId="0" xfId="0" applyFont="1" applyFill="1"/>
    <xf numFmtId="0" fontId="84" fillId="1140" borderId="0" xfId="0" applyFont="1" applyFill="1"/>
    <xf numFmtId="0" fontId="0" fillId="1141" borderId="0" xfId="0" applyFill="1" applyAlignment="1">
      <alignment horizontal="center" vertical="center" wrapText="1"/>
    </xf>
    <xf numFmtId="0" fontId="0" fillId="1142" borderId="0" xfId="0" applyFill="1" applyAlignment="1">
      <alignment horizontal="center" vertical="center" wrapText="1"/>
    </xf>
    <xf numFmtId="0" fontId="0" fillId="1143" borderId="0" xfId="0" applyFill="1" applyAlignment="1">
      <alignment horizontal="center" vertical="center" wrapText="1"/>
    </xf>
    <xf numFmtId="0" fontId="0" fillId="1144" borderId="0" xfId="0" applyFill="1" applyAlignment="1">
      <alignment horizontal="center" vertical="center" wrapText="1"/>
    </xf>
    <xf numFmtId="0" fontId="0" fillId="1145" borderId="0" xfId="0" applyFill="1" applyAlignment="1">
      <alignment horizontal="center" vertical="center" wrapText="1"/>
    </xf>
    <xf numFmtId="0" fontId="0" fillId="1146" borderId="0" xfId="0" applyFill="1" applyAlignment="1">
      <alignment horizontal="center" vertical="center" wrapText="1"/>
    </xf>
    <xf numFmtId="0" fontId="0" fillId="1147" borderId="0" xfId="0" applyFill="1" applyAlignment="1">
      <alignment horizontal="center" vertical="center" wrapText="1"/>
    </xf>
    <xf numFmtId="0" fontId="0" fillId="1148" borderId="0" xfId="0" applyFill="1" applyAlignment="1">
      <alignment horizontal="center" vertical="center" wrapText="1"/>
    </xf>
    <xf numFmtId="0" fontId="0" fillId="1149" borderId="0" xfId="0" applyFill="1" applyAlignment="1">
      <alignment horizontal="center" vertical="center" wrapText="1"/>
    </xf>
    <xf numFmtId="0" fontId="84" fillId="1150" borderId="0" xfId="0" applyFont="1" applyFill="1"/>
    <xf numFmtId="0" fontId="84" fillId="1151" borderId="0" xfId="0" applyFont="1" applyFill="1"/>
    <xf numFmtId="0" fontId="84" fillId="1152" borderId="0" xfId="0" applyFont="1" applyFill="1"/>
    <xf numFmtId="0" fontId="0" fillId="13" borderId="0" xfId="0" applyFill="1" applyAlignment="1">
      <alignment horizontal="center" vertical="center" wrapText="1"/>
    </xf>
    <xf numFmtId="0" fontId="0" fillId="1153" borderId="0" xfId="0" applyFill="1" applyAlignment="1">
      <alignment horizontal="center" vertical="center" wrapText="1"/>
    </xf>
    <xf numFmtId="0" fontId="0" fillId="1154" borderId="0" xfId="0" applyFill="1" applyAlignment="1">
      <alignment horizontal="center" vertical="center" wrapText="1"/>
    </xf>
    <xf numFmtId="0" fontId="0" fillId="1155" borderId="0" xfId="0" applyFill="1" applyAlignment="1">
      <alignment horizontal="center" vertical="center" wrapText="1"/>
    </xf>
    <xf numFmtId="0" fontId="0" fillId="1156" borderId="0" xfId="0" applyFill="1" applyAlignment="1">
      <alignment horizontal="center" vertical="center" wrapText="1"/>
    </xf>
    <xf numFmtId="0" fontId="0" fillId="1157" borderId="0" xfId="0" applyFill="1" applyAlignment="1">
      <alignment horizontal="center" vertical="center" wrapText="1"/>
    </xf>
    <xf numFmtId="0" fontId="0" fillId="1158" borderId="0" xfId="0" applyFill="1" applyAlignment="1">
      <alignment horizontal="center" vertical="center" wrapText="1"/>
    </xf>
    <xf numFmtId="0" fontId="0" fillId="383" borderId="0" xfId="0" applyFill="1" applyAlignment="1">
      <alignment horizontal="center" vertical="center" wrapText="1"/>
    </xf>
    <xf numFmtId="0" fontId="0" fillId="101" borderId="0" xfId="0" applyFill="1" applyAlignment="1">
      <alignment horizontal="center" vertical="center" wrapText="1"/>
    </xf>
    <xf numFmtId="0" fontId="84" fillId="1159" borderId="0" xfId="0" applyFont="1" applyFill="1"/>
    <xf numFmtId="0" fontId="84" fillId="1160" borderId="0" xfId="0" applyFont="1" applyFill="1"/>
    <xf numFmtId="0" fontId="84" fillId="1161" borderId="0" xfId="0" applyFont="1" applyFill="1"/>
    <xf numFmtId="0" fontId="84" fillId="1162" borderId="0" xfId="0" applyFont="1" applyFill="1"/>
    <xf numFmtId="0" fontId="84" fillId="1163" borderId="0" xfId="0" applyFont="1" applyFill="1"/>
    <xf numFmtId="0" fontId="84" fillId="1164" borderId="0" xfId="0" applyFont="1" applyFill="1"/>
    <xf numFmtId="0" fontId="84" fillId="1165" borderId="0" xfId="0" applyFont="1" applyFill="1"/>
    <xf numFmtId="0" fontId="84" fillId="1166" borderId="0" xfId="0" applyFont="1" applyFill="1"/>
    <xf numFmtId="0" fontId="84" fillId="1167" borderId="0" xfId="0" applyFont="1" applyFill="1"/>
    <xf numFmtId="0" fontId="84" fillId="1168" borderId="0" xfId="0" applyFont="1" applyFill="1"/>
    <xf numFmtId="0" fontId="84" fillId="1169" borderId="0" xfId="0" applyFont="1" applyFill="1"/>
    <xf numFmtId="0" fontId="84" fillId="1170" borderId="0" xfId="0" applyFont="1" applyFill="1"/>
    <xf numFmtId="0" fontId="84" fillId="1171" borderId="0" xfId="0" applyFont="1" applyFill="1"/>
    <xf numFmtId="0" fontId="84" fillId="1172" borderId="0" xfId="0" applyFont="1" applyFill="1"/>
    <xf numFmtId="0" fontId="84" fillId="1173" borderId="0" xfId="0" applyFont="1" applyFill="1"/>
    <xf numFmtId="0" fontId="84" fillId="1174" borderId="0" xfId="0" applyFont="1" applyFill="1"/>
    <xf numFmtId="0" fontId="84" fillId="1175" borderId="0" xfId="0" applyFont="1" applyFill="1"/>
    <xf numFmtId="0" fontId="84" fillId="1176" borderId="0" xfId="0" applyFont="1" applyFill="1"/>
    <xf numFmtId="0" fontId="84" fillId="1177" borderId="0" xfId="0" applyFont="1" applyFill="1"/>
    <xf numFmtId="0" fontId="84" fillId="1178" borderId="0" xfId="0" applyFont="1" applyFill="1"/>
    <xf numFmtId="0" fontId="84" fillId="1179" borderId="0" xfId="0" applyFont="1" applyFill="1"/>
    <xf numFmtId="0" fontId="84" fillId="1180" borderId="0" xfId="0" applyFont="1" applyFill="1"/>
    <xf numFmtId="0" fontId="84" fillId="1181" borderId="0" xfId="0" applyFont="1" applyFill="1"/>
    <xf numFmtId="0" fontId="84" fillId="1182" borderId="0" xfId="0" applyFont="1" applyFill="1"/>
    <xf numFmtId="0" fontId="84" fillId="1183" borderId="0" xfId="0" applyFont="1" applyFill="1"/>
    <xf numFmtId="0" fontId="84" fillId="1184" borderId="0" xfId="0" applyFont="1" applyFill="1"/>
    <xf numFmtId="0" fontId="84" fillId="1185" borderId="0" xfId="0" applyFont="1" applyFill="1"/>
    <xf numFmtId="0" fontId="84" fillId="1186" borderId="0" xfId="0" applyFont="1" applyFill="1"/>
    <xf numFmtId="0" fontId="84" fillId="1187" borderId="0" xfId="0" applyFont="1" applyFill="1"/>
    <xf numFmtId="0" fontId="84" fillId="1188" borderId="0" xfId="0" applyFont="1" applyFill="1"/>
    <xf numFmtId="0" fontId="84" fillId="1189" borderId="0" xfId="0" applyFont="1" applyFill="1"/>
    <xf numFmtId="0" fontId="84" fillId="1190" borderId="0" xfId="0" applyFont="1" applyFill="1"/>
    <xf numFmtId="0" fontId="84" fillId="1191" borderId="0" xfId="0" applyFont="1" applyFill="1"/>
    <xf numFmtId="0" fontId="84" fillId="1192" borderId="0" xfId="0" applyFont="1" applyFill="1"/>
    <xf numFmtId="0" fontId="84" fillId="1193" borderId="0" xfId="0" applyFont="1" applyFill="1"/>
    <xf numFmtId="0" fontId="84" fillId="1194" borderId="0" xfId="0" applyFont="1" applyFill="1"/>
    <xf numFmtId="0" fontId="84" fillId="1195" borderId="0" xfId="0" applyFont="1" applyFill="1"/>
    <xf numFmtId="0" fontId="84" fillId="1196" borderId="0" xfId="0" applyFont="1" applyFill="1"/>
    <xf numFmtId="0" fontId="84" fillId="1197" borderId="0" xfId="0" applyFont="1" applyFill="1"/>
    <xf numFmtId="0" fontId="84" fillId="1198" borderId="0" xfId="0" applyFont="1" applyFill="1"/>
    <xf numFmtId="0" fontId="84" fillId="1199" borderId="0" xfId="0" applyFont="1" applyFill="1"/>
    <xf numFmtId="0" fontId="84" fillId="1200" borderId="0" xfId="0" applyFont="1" applyFill="1"/>
    <xf numFmtId="0" fontId="84" fillId="1201" borderId="0" xfId="0" applyFont="1" applyFill="1"/>
    <xf numFmtId="0" fontId="84" fillId="1202" borderId="0" xfId="0" applyFont="1" applyFill="1"/>
    <xf numFmtId="0" fontId="84" fillId="1203" borderId="0" xfId="0" applyFont="1" applyFill="1"/>
    <xf numFmtId="0" fontId="84" fillId="1204" borderId="0" xfId="0" applyFont="1" applyFill="1"/>
    <xf numFmtId="0" fontId="84" fillId="1205" borderId="0" xfId="0" applyFont="1" applyFill="1"/>
    <xf numFmtId="0" fontId="84" fillId="1206" borderId="0" xfId="0" applyFont="1" applyFill="1"/>
    <xf numFmtId="0" fontId="84" fillId="1207" borderId="0" xfId="0" applyFont="1" applyFill="1"/>
    <xf numFmtId="0" fontId="84" fillId="1208" borderId="0" xfId="0" applyFont="1" applyFill="1"/>
    <xf numFmtId="0" fontId="84" fillId="1209" borderId="0" xfId="0" applyFont="1" applyFill="1"/>
    <xf numFmtId="0" fontId="84" fillId="1210" borderId="0" xfId="0" applyFont="1" applyFill="1"/>
    <xf numFmtId="0" fontId="84" fillId="1211" borderId="0" xfId="0" applyFont="1" applyFill="1"/>
    <xf numFmtId="0" fontId="84" fillId="1212" borderId="0" xfId="0" applyFont="1" applyFill="1"/>
    <xf numFmtId="0" fontId="84" fillId="1213" borderId="0" xfId="0" applyFont="1" applyFill="1"/>
    <xf numFmtId="0" fontId="84" fillId="1214" borderId="0" xfId="0" applyFont="1" applyFill="1"/>
    <xf numFmtId="0" fontId="84" fillId="1215" borderId="0" xfId="0" applyFont="1" applyFill="1"/>
    <xf numFmtId="0" fontId="84" fillId="1216" borderId="0" xfId="0" applyFont="1" applyFill="1"/>
    <xf numFmtId="0" fontId="84" fillId="1217" borderId="0" xfId="0" applyFont="1" applyFill="1"/>
    <xf numFmtId="0" fontId="84" fillId="17" borderId="0" xfId="0" applyFont="1" applyFill="1"/>
    <xf numFmtId="0" fontId="84" fillId="1218" borderId="0" xfId="0" applyFont="1" applyFill="1"/>
    <xf numFmtId="0" fontId="84" fillId="1219" borderId="0" xfId="0" applyFont="1" applyFill="1"/>
    <xf numFmtId="0" fontId="84" fillId="1220" borderId="0" xfId="0" applyFont="1" applyFill="1"/>
    <xf numFmtId="0" fontId="84" fillId="1221" borderId="0" xfId="0" applyFont="1" applyFill="1"/>
    <xf numFmtId="0" fontId="84" fillId="1222" borderId="0" xfId="0" applyFont="1" applyFill="1"/>
    <xf numFmtId="0" fontId="84" fillId="1223" borderId="0" xfId="0" applyFont="1" applyFill="1"/>
    <xf numFmtId="0" fontId="84" fillId="1224" borderId="0" xfId="0" applyFont="1" applyFill="1"/>
    <xf numFmtId="0" fontId="84" fillId="1225" borderId="0" xfId="0" applyFont="1" applyFill="1"/>
    <xf numFmtId="0" fontId="84" fillId="1226" borderId="0" xfId="0" applyFont="1" applyFill="1"/>
    <xf numFmtId="0" fontId="84" fillId="1227" borderId="0" xfId="0" applyFont="1" applyFill="1"/>
    <xf numFmtId="0" fontId="84" fillId="639" borderId="0" xfId="0" applyFont="1" applyFill="1"/>
    <xf numFmtId="0" fontId="84" fillId="1228" borderId="0" xfId="0" applyFont="1" applyFill="1"/>
    <xf numFmtId="0" fontId="84" fillId="1229" borderId="0" xfId="0" applyFont="1" applyFill="1"/>
    <xf numFmtId="0" fontId="84" fillId="1230" borderId="0" xfId="0" applyFont="1" applyFill="1"/>
    <xf numFmtId="0" fontId="84" fillId="1231" borderId="0" xfId="0" applyFont="1" applyFill="1"/>
    <xf numFmtId="0" fontId="84" fillId="1232" borderId="0" xfId="0" applyFont="1" applyFill="1"/>
    <xf numFmtId="0" fontId="84" fillId="1233" borderId="0" xfId="0" applyFont="1" applyFill="1"/>
    <xf numFmtId="0" fontId="84" fillId="1085" borderId="0" xfId="0" applyFont="1" applyFill="1"/>
    <xf numFmtId="0" fontId="84" fillId="1234" borderId="0" xfId="0" applyFont="1" applyFill="1"/>
    <xf numFmtId="0" fontId="84" fillId="1235" borderId="0" xfId="0" applyFont="1" applyFill="1"/>
    <xf numFmtId="0" fontId="84" fillId="1236" borderId="0" xfId="0" applyFont="1" applyFill="1"/>
    <xf numFmtId="0" fontId="84" fillId="1237" borderId="0" xfId="0" applyFont="1" applyFill="1"/>
    <xf numFmtId="0" fontId="84" fillId="1238" borderId="0" xfId="0" applyFont="1" applyFill="1"/>
    <xf numFmtId="0" fontId="84" fillId="1239" borderId="0" xfId="0" applyFont="1" applyFill="1"/>
    <xf numFmtId="0" fontId="84" fillId="1240" borderId="0" xfId="0" applyFont="1" applyFill="1"/>
    <xf numFmtId="0" fontId="84" fillId="1241" borderId="0" xfId="0" applyFont="1" applyFill="1"/>
    <xf numFmtId="0" fontId="84" fillId="1242" borderId="0" xfId="0" applyFont="1" applyFill="1"/>
    <xf numFmtId="0" fontId="84" fillId="1243" borderId="0" xfId="0" applyFont="1" applyFill="1"/>
    <xf numFmtId="0" fontId="84" fillId="1244" borderId="0" xfId="0" applyFont="1" applyFill="1"/>
    <xf numFmtId="0" fontId="84" fillId="1245" borderId="0" xfId="0" applyFont="1" applyFill="1"/>
    <xf numFmtId="0" fontId="84" fillId="1246" borderId="0" xfId="0" applyFont="1" applyFill="1"/>
    <xf numFmtId="0" fontId="84" fillId="1247" borderId="0" xfId="0" applyFont="1" applyFill="1"/>
    <xf numFmtId="0" fontId="84" fillId="1248" borderId="0" xfId="0" applyFont="1" applyFill="1"/>
    <xf numFmtId="0" fontId="84" fillId="1249" borderId="0" xfId="0" applyFont="1" applyFill="1"/>
    <xf numFmtId="0" fontId="84" fillId="1250" borderId="0" xfId="0" applyFont="1" applyFill="1"/>
    <xf numFmtId="0" fontId="84" fillId="1251" borderId="0" xfId="0" applyFont="1" applyFill="1"/>
    <xf numFmtId="0" fontId="84" fillId="1252" borderId="0" xfId="0" applyFont="1" applyFill="1"/>
    <xf numFmtId="0" fontId="84" fillId="1253" borderId="0" xfId="0" applyFont="1" applyFill="1"/>
    <xf numFmtId="0" fontId="84" fillId="1254" borderId="0" xfId="0" applyFont="1" applyFill="1"/>
    <xf numFmtId="0" fontId="84" fillId="1255" borderId="0" xfId="0" applyFont="1" applyFill="1"/>
    <xf numFmtId="0" fontId="84" fillId="1256" borderId="0" xfId="0" applyFont="1" applyFill="1"/>
    <xf numFmtId="0" fontId="84" fillId="1257" borderId="0" xfId="0" applyFont="1" applyFill="1"/>
    <xf numFmtId="0" fontId="84" fillId="1258" borderId="0" xfId="0" applyFont="1" applyFill="1"/>
    <xf numFmtId="0" fontId="84" fillId="1259" borderId="0" xfId="0" applyFont="1" applyFill="1"/>
    <xf numFmtId="0" fontId="84" fillId="1260" borderId="0" xfId="0" applyFont="1" applyFill="1"/>
    <xf numFmtId="0" fontId="84" fillId="1261" borderId="0" xfId="0" applyFont="1" applyFill="1"/>
    <xf numFmtId="0" fontId="84" fillId="1262" borderId="0" xfId="0" applyFont="1" applyFill="1"/>
    <xf numFmtId="0" fontId="84" fillId="1263" borderId="0" xfId="0" applyFont="1" applyFill="1"/>
    <xf numFmtId="0" fontId="1" fillId="0" borderId="0" xfId="11" applyFont="1"/>
    <xf numFmtId="0" fontId="1" fillId="0" borderId="0" xfId="4"/>
    <xf numFmtId="0" fontId="84" fillId="1264" borderId="0" xfId="0" applyFont="1" applyFill="1"/>
    <xf numFmtId="0" fontId="84" fillId="1265" borderId="0" xfId="0" applyFont="1" applyFill="1"/>
    <xf numFmtId="0" fontId="84" fillId="1266" borderId="0" xfId="0" applyFont="1" applyFill="1"/>
    <xf numFmtId="0" fontId="84" fillId="1267" borderId="0" xfId="0" applyFont="1" applyFill="1"/>
    <xf numFmtId="0" fontId="84" fillId="1268" borderId="0" xfId="0" applyFont="1" applyFill="1"/>
    <xf numFmtId="0" fontId="84" fillId="1269" borderId="0" xfId="0" applyFont="1" applyFill="1"/>
    <xf numFmtId="0" fontId="84" fillId="1270" borderId="0" xfId="0" applyFont="1" applyFill="1"/>
    <xf numFmtId="0" fontId="84" fillId="1271" borderId="0" xfId="0" applyFont="1" applyFill="1"/>
    <xf numFmtId="0" fontId="84" fillId="1272" borderId="0" xfId="0" applyFont="1" applyFill="1"/>
    <xf numFmtId="0" fontId="84" fillId="1273" borderId="0" xfId="0" applyFont="1" applyFill="1"/>
    <xf numFmtId="0" fontId="84" fillId="1274" borderId="0" xfId="0" applyFont="1" applyFill="1"/>
    <xf numFmtId="0" fontId="84" fillId="1275" borderId="0" xfId="0" applyFont="1" applyFill="1"/>
    <xf numFmtId="0" fontId="84" fillId="1276" borderId="0" xfId="0" applyFont="1" applyFill="1"/>
    <xf numFmtId="0" fontId="84" fillId="1277" borderId="0" xfId="0" applyFont="1" applyFill="1"/>
    <xf numFmtId="0" fontId="84" fillId="1278" borderId="0" xfId="0" applyFont="1" applyFill="1"/>
    <xf numFmtId="0" fontId="84" fillId="1279" borderId="0" xfId="0" applyFont="1" applyFill="1"/>
    <xf numFmtId="0" fontId="84" fillId="1280" borderId="0" xfId="0" applyFont="1" applyFill="1"/>
    <xf numFmtId="0" fontId="84" fillId="1281" borderId="0" xfId="0" applyFont="1" applyFill="1"/>
    <xf numFmtId="0" fontId="84" fillId="1282" borderId="0" xfId="0" applyFont="1" applyFill="1"/>
    <xf numFmtId="0" fontId="84" fillId="1283" borderId="0" xfId="0" applyFont="1" applyFill="1"/>
    <xf numFmtId="0" fontId="84" fillId="1284" borderId="0" xfId="0" applyFont="1" applyFill="1"/>
    <xf numFmtId="0" fontId="84" fillId="1285" borderId="0" xfId="0" applyFont="1" applyFill="1"/>
    <xf numFmtId="0" fontId="84" fillId="1286" borderId="0" xfId="0" applyFont="1" applyFill="1"/>
    <xf numFmtId="0" fontId="84" fillId="1287" borderId="0" xfId="0" applyFont="1" applyFill="1"/>
    <xf numFmtId="0" fontId="84" fillId="1288" borderId="0" xfId="0" applyFont="1" applyFill="1"/>
    <xf numFmtId="0" fontId="84" fillId="1289" borderId="0" xfId="0" applyFont="1" applyFill="1"/>
    <xf numFmtId="0" fontId="84" fillId="1290" borderId="0" xfId="0" applyFont="1" applyFill="1"/>
    <xf numFmtId="0" fontId="87" fillId="10" borderId="74" xfId="2" applyFont="1" applyFill="1" applyBorder="1" applyAlignment="1" applyProtection="1">
      <alignment horizontal="left" vertical="center"/>
      <protection locked="0"/>
    </xf>
    <xf numFmtId="0" fontId="87" fillId="10" borderId="31" xfId="2" applyFont="1" applyFill="1" applyBorder="1" applyAlignment="1" applyProtection="1">
      <alignment horizontal="left" vertical="center"/>
      <protection locked="0"/>
    </xf>
    <xf numFmtId="0" fontId="87" fillId="10" borderId="73" xfId="2" applyFont="1" applyFill="1" applyBorder="1" applyAlignment="1" applyProtection="1">
      <alignment horizontal="left" vertical="center"/>
      <protection locked="0"/>
    </xf>
    <xf numFmtId="0" fontId="84" fillId="1291" borderId="0" xfId="0" applyFont="1" applyFill="1"/>
    <xf numFmtId="0" fontId="84" fillId="1292" borderId="0" xfId="0" applyFont="1" applyFill="1"/>
    <xf numFmtId="0" fontId="84" fillId="1293" borderId="0" xfId="0" applyFont="1" applyFill="1"/>
    <xf numFmtId="0" fontId="84" fillId="1294" borderId="0" xfId="0" applyFont="1" applyFill="1"/>
    <xf numFmtId="0" fontId="84" fillId="1295" borderId="0" xfId="0" applyFont="1" applyFill="1"/>
    <xf numFmtId="0" fontId="84" fillId="1296" borderId="0" xfId="0" applyFont="1" applyFill="1"/>
    <xf numFmtId="0" fontId="84" fillId="1297" borderId="0" xfId="0" applyFont="1" applyFill="1"/>
    <xf numFmtId="0" fontId="84" fillId="1298" borderId="0" xfId="0" applyFont="1" applyFill="1"/>
    <xf numFmtId="0" fontId="84" fillId="1299" borderId="0" xfId="0" applyFont="1" applyFill="1"/>
    <xf numFmtId="0" fontId="84" fillId="1300" borderId="0" xfId="0" applyFont="1" applyFill="1"/>
    <xf numFmtId="0" fontId="84" fillId="1301" borderId="0" xfId="0" applyFont="1" applyFill="1"/>
    <xf numFmtId="0" fontId="84" fillId="1302" borderId="0" xfId="0" applyFont="1" applyFill="1"/>
    <xf numFmtId="0" fontId="84" fillId="1303" borderId="0" xfId="0" applyFont="1" applyFill="1"/>
    <xf numFmtId="0" fontId="84" fillId="1304" borderId="0" xfId="0" applyFont="1" applyFill="1"/>
    <xf numFmtId="0" fontId="84" fillId="1305" borderId="0" xfId="0" applyFont="1" applyFill="1"/>
    <xf numFmtId="0" fontId="84" fillId="1306" borderId="0" xfId="0" applyFont="1" applyFill="1"/>
    <xf numFmtId="0" fontId="84" fillId="1307" borderId="0" xfId="0" applyFont="1" applyFill="1"/>
    <xf numFmtId="0" fontId="84" fillId="1308" borderId="0" xfId="0" applyFont="1" applyFill="1"/>
    <xf numFmtId="0" fontId="84" fillId="1309" borderId="0" xfId="0" applyFont="1" applyFill="1"/>
    <xf numFmtId="0" fontId="84" fillId="1310" borderId="0" xfId="0" applyFont="1" applyFill="1"/>
    <xf numFmtId="0" fontId="84" fillId="1311" borderId="0" xfId="0" applyFont="1" applyFill="1"/>
    <xf numFmtId="0" fontId="84" fillId="124" borderId="0" xfId="0" applyFont="1" applyFill="1"/>
    <xf numFmtId="0" fontId="84" fillId="1312" borderId="0" xfId="0" applyFont="1" applyFill="1"/>
    <xf numFmtId="0" fontId="84" fillId="1313" borderId="0" xfId="0" applyFont="1" applyFill="1"/>
    <xf numFmtId="0" fontId="84" fillId="1314" borderId="0" xfId="0" applyFont="1" applyFill="1"/>
    <xf numFmtId="0" fontId="84" fillId="1315" borderId="0" xfId="0" applyFont="1" applyFill="1"/>
    <xf numFmtId="0" fontId="84" fillId="1316" borderId="0" xfId="0" applyFont="1" applyFill="1"/>
    <xf numFmtId="0" fontId="84" fillId="1317" borderId="0" xfId="0" applyFont="1" applyFill="1"/>
    <xf numFmtId="0" fontId="84" fillId="1318" borderId="0" xfId="0" applyFont="1" applyFill="1"/>
    <xf numFmtId="0" fontId="84" fillId="1319" borderId="0" xfId="0" applyFont="1" applyFill="1"/>
    <xf numFmtId="0" fontId="84" fillId="1320" borderId="0" xfId="0" applyFont="1" applyFill="1"/>
    <xf numFmtId="0" fontId="84" fillId="1321" borderId="0" xfId="0" applyFont="1" applyFill="1"/>
    <xf numFmtId="0" fontId="84" fillId="1322" borderId="0" xfId="0" applyFont="1" applyFill="1"/>
    <xf numFmtId="0" fontId="84" fillId="1323" borderId="0" xfId="0" applyFont="1" applyFill="1"/>
    <xf numFmtId="0" fontId="84" fillId="1324" borderId="0" xfId="0" applyFont="1" applyFill="1"/>
    <xf numFmtId="0" fontId="84" fillId="1325" borderId="0" xfId="0" applyFont="1" applyFill="1"/>
    <xf numFmtId="0" fontId="84" fillId="1326" borderId="0" xfId="0" applyFont="1" applyFill="1"/>
    <xf numFmtId="0" fontId="84" fillId="1327" borderId="0" xfId="0" applyFont="1" applyFill="1"/>
    <xf numFmtId="0" fontId="84" fillId="1328" borderId="0" xfId="0" applyFont="1" applyFill="1"/>
    <xf numFmtId="0" fontId="84" fillId="1329" borderId="0" xfId="0" applyFont="1" applyFill="1"/>
    <xf numFmtId="0" fontId="84" fillId="1330" borderId="0" xfId="0" applyFont="1" applyFill="1"/>
    <xf numFmtId="0" fontId="84" fillId="1331" borderId="0" xfId="0" applyFont="1" applyFill="1"/>
    <xf numFmtId="0" fontId="84" fillId="1332" borderId="0" xfId="0" applyFont="1" applyFill="1"/>
    <xf numFmtId="0" fontId="84" fillId="1333" borderId="0" xfId="0" applyFont="1" applyFill="1"/>
    <xf numFmtId="0" fontId="84" fillId="1334" borderId="0" xfId="0" applyFont="1" applyFill="1"/>
    <xf numFmtId="0" fontId="84" fillId="1335" borderId="0" xfId="0" applyFont="1" applyFill="1"/>
    <xf numFmtId="0" fontId="84" fillId="1336" borderId="0" xfId="0" applyFont="1" applyFill="1"/>
    <xf numFmtId="0" fontId="84" fillId="1337" borderId="0" xfId="0" applyFont="1" applyFill="1"/>
    <xf numFmtId="0" fontId="84" fillId="1338" borderId="0" xfId="0" applyFont="1" applyFill="1"/>
    <xf numFmtId="0" fontId="84" fillId="1339" borderId="0" xfId="0" applyFont="1" applyFill="1"/>
    <xf numFmtId="0" fontId="84" fillId="1340" borderId="0" xfId="0" applyFont="1" applyFill="1"/>
    <xf numFmtId="0" fontId="84" fillId="1341" borderId="0" xfId="0" applyFont="1" applyFill="1"/>
    <xf numFmtId="0" fontId="84" fillId="1342" borderId="0" xfId="0" applyFont="1" applyFill="1"/>
    <xf numFmtId="0" fontId="84" fillId="1343" borderId="0" xfId="0" applyFont="1" applyFill="1"/>
    <xf numFmtId="0" fontId="84" fillId="1344" borderId="0" xfId="0" applyFont="1" applyFill="1"/>
    <xf numFmtId="0" fontId="84" fillId="1345" borderId="0" xfId="0" applyFont="1" applyFill="1"/>
    <xf numFmtId="0" fontId="84" fillId="1346" borderId="0" xfId="0" applyFont="1" applyFill="1"/>
    <xf numFmtId="0" fontId="84" fillId="1057" borderId="0" xfId="0" applyFont="1" applyFill="1"/>
    <xf numFmtId="0" fontId="84" fillId="1347" borderId="0" xfId="0" applyFont="1" applyFill="1"/>
    <xf numFmtId="0" fontId="84" fillId="1348" borderId="0" xfId="0" applyFont="1" applyFill="1"/>
    <xf numFmtId="0" fontId="84" fillId="1349" borderId="0" xfId="0" applyFont="1" applyFill="1"/>
    <xf numFmtId="0" fontId="84" fillId="1350" borderId="0" xfId="0" applyFont="1" applyFill="1"/>
    <xf numFmtId="0" fontId="84" fillId="1351" borderId="0" xfId="0" applyFont="1" applyFill="1"/>
    <xf numFmtId="0" fontId="84" fillId="1352" borderId="0" xfId="0" applyFont="1" applyFill="1"/>
    <xf numFmtId="0" fontId="84" fillId="1353" borderId="0" xfId="0" applyFont="1" applyFill="1"/>
    <xf numFmtId="0" fontId="84" fillId="1354" borderId="0" xfId="0" applyFont="1" applyFill="1"/>
    <xf numFmtId="0" fontId="84" fillId="1355" borderId="0" xfId="0" applyFont="1" applyFill="1"/>
    <xf numFmtId="0" fontId="84" fillId="1356" borderId="0" xfId="0" applyFont="1" applyFill="1"/>
    <xf numFmtId="0" fontId="84" fillId="1357" borderId="0" xfId="0" applyFont="1" applyFill="1"/>
    <xf numFmtId="0" fontId="84" fillId="1358" borderId="0" xfId="0" applyFont="1" applyFill="1"/>
    <xf numFmtId="0" fontId="84" fillId="1359" borderId="0" xfId="0" applyFont="1" applyFill="1"/>
    <xf numFmtId="0" fontId="84" fillId="1360" borderId="0" xfId="0" applyFont="1" applyFill="1"/>
    <xf numFmtId="0" fontId="84" fillId="1361" borderId="0" xfId="0" applyFont="1" applyFill="1"/>
    <xf numFmtId="0" fontId="84" fillId="1362" borderId="0" xfId="0" applyFont="1" applyFill="1"/>
    <xf numFmtId="0" fontId="84" fillId="1363" borderId="0" xfId="0" applyFont="1" applyFill="1"/>
    <xf numFmtId="0" fontId="84" fillId="1364" borderId="0" xfId="0" applyFont="1" applyFill="1"/>
    <xf numFmtId="0" fontId="84" fillId="1365" borderId="0" xfId="0" applyFont="1" applyFill="1"/>
    <xf numFmtId="0" fontId="84" fillId="1366" borderId="0" xfId="0" applyFont="1" applyFill="1"/>
    <xf numFmtId="0" fontId="84" fillId="1367" borderId="0" xfId="0" applyFont="1" applyFill="1"/>
    <xf numFmtId="0" fontId="84" fillId="1368" borderId="0" xfId="0" applyFont="1" applyFill="1"/>
    <xf numFmtId="0" fontId="84" fillId="1369" borderId="0" xfId="0" applyFont="1" applyFill="1"/>
    <xf numFmtId="0" fontId="84" fillId="1370" borderId="0" xfId="0" applyFont="1" applyFill="1"/>
    <xf numFmtId="0" fontId="84" fillId="1371" borderId="0" xfId="0" applyFont="1" applyFill="1"/>
    <xf numFmtId="0" fontId="84" fillId="1372" borderId="0" xfId="0" applyFont="1" applyFill="1"/>
    <xf numFmtId="0" fontId="84" fillId="1373" borderId="0" xfId="0" applyFont="1" applyFill="1"/>
    <xf numFmtId="0" fontId="84" fillId="1374" borderId="0" xfId="0" applyFont="1" applyFill="1"/>
    <xf numFmtId="0" fontId="84" fillId="1375" borderId="0" xfId="0" applyFont="1" applyFill="1"/>
    <xf numFmtId="0" fontId="84" fillId="1376" borderId="0" xfId="0" applyFont="1" applyFill="1"/>
    <xf numFmtId="0" fontId="84" fillId="1377" borderId="0" xfId="0" applyFont="1" applyFill="1"/>
    <xf numFmtId="0" fontId="84" fillId="1378" borderId="0" xfId="0" applyFont="1" applyFill="1"/>
    <xf numFmtId="0" fontId="84" fillId="1379" borderId="0" xfId="0" applyFont="1" applyFill="1"/>
    <xf numFmtId="0" fontId="84" fillId="1380" borderId="0" xfId="0" applyFont="1" applyFill="1"/>
    <xf numFmtId="0" fontId="84" fillId="1381" borderId="0" xfId="0" applyFont="1" applyFill="1"/>
    <xf numFmtId="0" fontId="84" fillId="1382" borderId="0" xfId="0" applyFont="1" applyFill="1"/>
    <xf numFmtId="0" fontId="84" fillId="1383" borderId="0" xfId="0" applyFont="1" applyFill="1"/>
    <xf numFmtId="0" fontId="84" fillId="1384" borderId="0" xfId="0" applyFont="1" applyFill="1"/>
    <xf numFmtId="0" fontId="84" fillId="1385" borderId="0" xfId="0" applyFont="1" applyFill="1"/>
    <xf numFmtId="0" fontId="84" fillId="1386" borderId="0" xfId="0" applyFont="1" applyFill="1"/>
    <xf numFmtId="0" fontId="84" fillId="1387" borderId="0" xfId="0" applyFont="1" applyFill="1"/>
    <xf numFmtId="0" fontId="84" fillId="1388" borderId="0" xfId="0" applyFont="1" applyFill="1"/>
    <xf numFmtId="0" fontId="84" fillId="1389" borderId="0" xfId="0" applyFont="1" applyFill="1"/>
    <xf numFmtId="0" fontId="84" fillId="1390" borderId="0" xfId="0" applyFont="1" applyFill="1"/>
    <xf numFmtId="0" fontId="84" fillId="1391" borderId="0" xfId="0" applyFont="1" applyFill="1"/>
    <xf numFmtId="0" fontId="84" fillId="1392" borderId="0" xfId="0" applyFont="1" applyFill="1"/>
    <xf numFmtId="0" fontId="84" fillId="1393" borderId="0" xfId="0" applyFont="1" applyFill="1"/>
    <xf numFmtId="0" fontId="84" fillId="1394" borderId="0" xfId="0" applyFont="1" applyFill="1"/>
    <xf numFmtId="0" fontId="84" fillId="1395" borderId="0" xfId="0" applyFont="1" applyFill="1"/>
    <xf numFmtId="0" fontId="84" fillId="1396" borderId="0" xfId="0" applyFont="1" applyFill="1"/>
    <xf numFmtId="0" fontId="84" fillId="1397" borderId="0" xfId="0" applyFont="1" applyFill="1"/>
    <xf numFmtId="0" fontId="84" fillId="1398" borderId="0" xfId="0" applyFont="1" applyFill="1"/>
    <xf numFmtId="0" fontId="84" fillId="1399" borderId="0" xfId="0" applyFont="1" applyFill="1"/>
    <xf numFmtId="0" fontId="84" fillId="1400" borderId="0" xfId="0" applyFont="1" applyFill="1"/>
    <xf numFmtId="0" fontId="84" fillId="1401" borderId="0" xfId="0" applyFont="1" applyFill="1"/>
    <xf numFmtId="0" fontId="84" fillId="94" borderId="0" xfId="0" applyFont="1" applyFill="1"/>
    <xf numFmtId="0" fontId="84" fillId="1402" borderId="0" xfId="0" applyFont="1" applyFill="1"/>
    <xf numFmtId="0" fontId="84" fillId="1403" borderId="0" xfId="0" applyFont="1" applyFill="1"/>
    <xf numFmtId="0" fontId="84" fillId="1404" borderId="0" xfId="0" applyFont="1" applyFill="1"/>
    <xf numFmtId="0" fontId="84" fillId="1405" borderId="0" xfId="0" applyFont="1" applyFill="1"/>
    <xf numFmtId="0" fontId="84" fillId="1406" borderId="0" xfId="0" applyFont="1" applyFill="1"/>
    <xf numFmtId="0" fontId="84" fillId="1407" borderId="0" xfId="0" applyFont="1" applyFill="1"/>
    <xf numFmtId="0" fontId="84" fillId="1408" borderId="0" xfId="0" applyFont="1" applyFill="1"/>
    <xf numFmtId="0" fontId="84" fillId="1409" borderId="0" xfId="0" applyFont="1" applyFill="1"/>
    <xf numFmtId="0" fontId="84" fillId="1410" borderId="0" xfId="0" applyFont="1" applyFill="1"/>
    <xf numFmtId="0" fontId="84" fillId="1411" borderId="0" xfId="0" applyFont="1" applyFill="1"/>
    <xf numFmtId="0" fontId="84" fillId="1412" borderId="0" xfId="0" applyFont="1" applyFill="1"/>
    <xf numFmtId="0" fontId="84" fillId="1413" borderId="0" xfId="0" applyFont="1" applyFill="1"/>
    <xf numFmtId="0" fontId="84" fillId="261" borderId="0" xfId="0" applyFont="1" applyFill="1"/>
    <xf numFmtId="0" fontId="84" fillId="1414" borderId="0" xfId="0" applyFont="1" applyFill="1"/>
    <xf numFmtId="0" fontId="84" fillId="1415" borderId="0" xfId="0" applyFont="1" applyFill="1"/>
    <xf numFmtId="0" fontId="84" fillId="1416" borderId="0" xfId="0" applyFont="1" applyFill="1"/>
    <xf numFmtId="0" fontId="84" fillId="1417" borderId="0" xfId="0" applyFont="1" applyFill="1"/>
    <xf numFmtId="0" fontId="84" fillId="1418" borderId="0" xfId="0" applyFont="1" applyFill="1"/>
    <xf numFmtId="0" fontId="84" fillId="1419" borderId="0" xfId="0" applyFont="1" applyFill="1"/>
    <xf numFmtId="0" fontId="84" fillId="1420" borderId="0" xfId="0" applyFont="1" applyFill="1"/>
    <xf numFmtId="0" fontId="84" fillId="1421" borderId="0" xfId="0" applyFont="1" applyFill="1"/>
    <xf numFmtId="0" fontId="84" fillId="1422" borderId="0" xfId="0" applyFont="1" applyFill="1"/>
    <xf numFmtId="0" fontId="84" fillId="1423" borderId="0" xfId="0" applyFont="1" applyFill="1"/>
    <xf numFmtId="0" fontId="84" fillId="1424" borderId="0" xfId="0" applyFont="1" applyFill="1"/>
    <xf numFmtId="0" fontId="84" fillId="1425" borderId="0" xfId="0" applyFont="1" applyFill="1"/>
    <xf numFmtId="0" fontId="84" fillId="1426" borderId="0" xfId="0" applyFont="1" applyFill="1"/>
    <xf numFmtId="0" fontId="84" fillId="1427" borderId="0" xfId="0" applyFont="1" applyFill="1"/>
    <xf numFmtId="0" fontId="84" fillId="1428" borderId="0" xfId="0" applyFont="1" applyFill="1"/>
    <xf numFmtId="0" fontId="84" fillId="1429" borderId="0" xfId="0" applyFont="1" applyFill="1"/>
    <xf numFmtId="0" fontId="84" fillId="1430" borderId="0" xfId="0" applyFont="1" applyFill="1"/>
    <xf numFmtId="0" fontId="84" fillId="1431" borderId="0" xfId="0" applyFont="1" applyFill="1"/>
    <xf numFmtId="0" fontId="84" fillId="1432" borderId="0" xfId="0" applyFont="1" applyFill="1"/>
    <xf numFmtId="0" fontId="84" fillId="1433" borderId="0" xfId="0" applyFont="1" applyFill="1"/>
    <xf numFmtId="0" fontId="84" fillId="1434" borderId="0" xfId="0" applyFont="1" applyFill="1"/>
    <xf numFmtId="0" fontId="84" fillId="1435" borderId="0" xfId="0" applyFont="1" applyFill="1"/>
    <xf numFmtId="0" fontId="84" fillId="1436" borderId="0" xfId="0" applyFont="1" applyFill="1"/>
    <xf numFmtId="0" fontId="84" fillId="1437" borderId="0" xfId="0" applyFont="1" applyFill="1"/>
    <xf numFmtId="0" fontId="84" fillId="1438" borderId="0" xfId="0" applyFont="1" applyFill="1"/>
    <xf numFmtId="0" fontId="84" fillId="1439" borderId="0" xfId="0" applyFont="1" applyFill="1"/>
    <xf numFmtId="0" fontId="84" fillId="1440" borderId="0" xfId="0" applyFont="1" applyFill="1"/>
    <xf numFmtId="0" fontId="84" fillId="1441" borderId="0" xfId="0" applyFont="1" applyFill="1"/>
    <xf numFmtId="0" fontId="84" fillId="1442" borderId="0" xfId="0" applyFont="1" applyFill="1"/>
    <xf numFmtId="0" fontId="84" fillId="1443" borderId="0" xfId="0" applyFont="1" applyFill="1"/>
    <xf numFmtId="0" fontId="84" fillId="1444" borderId="0" xfId="0" applyFont="1" applyFill="1"/>
    <xf numFmtId="0" fontId="84" fillId="1445" borderId="0" xfId="0" applyFont="1" applyFill="1"/>
    <xf numFmtId="0" fontId="84" fillId="1446" borderId="0" xfId="0" applyFont="1" applyFill="1"/>
    <xf numFmtId="0" fontId="84" fillId="1447" borderId="0" xfId="0" applyFont="1" applyFill="1"/>
    <xf numFmtId="0" fontId="84" fillId="1448" borderId="0" xfId="0" applyFont="1" applyFill="1"/>
    <xf numFmtId="0" fontId="84" fillId="1449" borderId="0" xfId="0" applyFont="1" applyFill="1"/>
    <xf numFmtId="0" fontId="84" fillId="1450" borderId="0" xfId="0" applyFont="1" applyFill="1"/>
    <xf numFmtId="0" fontId="84" fillId="1451" borderId="0" xfId="0" applyFont="1" applyFill="1"/>
    <xf numFmtId="0" fontId="84" fillId="1452" borderId="0" xfId="0" applyFont="1" applyFill="1"/>
    <xf numFmtId="0" fontId="84" fillId="1453" borderId="0" xfId="0" applyFont="1" applyFill="1"/>
    <xf numFmtId="0" fontId="84" fillId="1454" borderId="0" xfId="0" applyFont="1" applyFill="1"/>
    <xf numFmtId="0" fontId="84" fillId="1455" borderId="0" xfId="0" applyFont="1" applyFill="1"/>
    <xf numFmtId="0" fontId="84" fillId="1456" borderId="0" xfId="0" applyFont="1" applyFill="1"/>
    <xf numFmtId="0" fontId="84" fillId="1457" borderId="0" xfId="0" applyFont="1" applyFill="1"/>
    <xf numFmtId="0" fontId="84" fillId="1458" borderId="0" xfId="0" applyFont="1" applyFill="1"/>
    <xf numFmtId="0" fontId="84" fillId="1459" borderId="0" xfId="0" applyFont="1" applyFill="1"/>
    <xf numFmtId="0" fontId="84" fillId="1460" borderId="0" xfId="0" applyFont="1" applyFill="1"/>
    <xf numFmtId="0" fontId="84" fillId="1461" borderId="0" xfId="0" applyFont="1" applyFill="1"/>
    <xf numFmtId="0" fontId="84" fillId="1462" borderId="0" xfId="0" applyFont="1" applyFill="1"/>
    <xf numFmtId="0" fontId="84" fillId="1463" borderId="0" xfId="0" applyFont="1" applyFill="1"/>
    <xf numFmtId="0" fontId="84" fillId="1464" borderId="0" xfId="0" applyFont="1" applyFill="1"/>
    <xf numFmtId="0" fontId="84" fillId="1465" borderId="0" xfId="0" applyFont="1" applyFill="1"/>
    <xf numFmtId="0" fontId="84" fillId="1466" borderId="0" xfId="0" applyFont="1" applyFill="1"/>
    <xf numFmtId="0" fontId="84" fillId="1467" borderId="0" xfId="0" applyFont="1" applyFill="1"/>
    <xf numFmtId="0" fontId="84" fillId="1468" borderId="0" xfId="0" applyFont="1" applyFill="1"/>
    <xf numFmtId="0" fontId="84" fillId="1469" borderId="0" xfId="0" applyFont="1" applyFill="1"/>
    <xf numFmtId="0" fontId="84" fillId="1470" borderId="0" xfId="0" applyFont="1" applyFill="1"/>
    <xf numFmtId="0" fontId="84" fillId="1471" borderId="0" xfId="0" applyFont="1" applyFill="1"/>
    <xf numFmtId="0" fontId="84" fillId="1472" borderId="0" xfId="0" applyFont="1" applyFill="1"/>
    <xf numFmtId="0" fontId="84" fillId="1473" borderId="0" xfId="0" applyFont="1" applyFill="1"/>
    <xf numFmtId="0" fontId="84" fillId="1474" borderId="0" xfId="0" applyFont="1" applyFill="1"/>
    <xf numFmtId="0" fontId="84" fillId="1475" borderId="0" xfId="0" applyFont="1" applyFill="1"/>
    <xf numFmtId="0" fontId="84" fillId="1476" borderId="0" xfId="0" applyFont="1" applyFill="1"/>
    <xf numFmtId="0" fontId="84" fillId="1477" borderId="0" xfId="0" applyFont="1" applyFill="1"/>
    <xf numFmtId="0" fontId="84" fillId="1478" borderId="0" xfId="0" applyFont="1" applyFill="1"/>
    <xf numFmtId="0" fontId="84" fillId="1479" borderId="0" xfId="0" applyFont="1" applyFill="1"/>
    <xf numFmtId="0" fontId="84" fillId="1480" borderId="0" xfId="0" applyFont="1" applyFill="1"/>
    <xf numFmtId="0" fontId="84" fillId="61" borderId="0" xfId="0" applyFont="1" applyFill="1"/>
    <xf numFmtId="0" fontId="84" fillId="1481" borderId="0" xfId="0" applyFont="1" applyFill="1"/>
    <xf numFmtId="0" fontId="84" fillId="1482" borderId="0" xfId="0" applyFont="1" applyFill="1"/>
    <xf numFmtId="0" fontId="84" fillId="1483" borderId="0" xfId="0" applyFont="1" applyFill="1"/>
    <xf numFmtId="0" fontId="84" fillId="1484" borderId="0" xfId="0" applyFont="1" applyFill="1"/>
    <xf numFmtId="0" fontId="84" fillId="1485" borderId="0" xfId="0" applyFont="1" applyFill="1"/>
    <xf numFmtId="0" fontId="84" fillId="1486" borderId="0" xfId="0" applyFont="1" applyFill="1"/>
    <xf numFmtId="0" fontId="84" fillId="1487" borderId="0" xfId="0" applyFont="1" applyFill="1"/>
    <xf numFmtId="0" fontId="84" fillId="1488" borderId="0" xfId="0" applyFont="1" applyFill="1"/>
    <xf numFmtId="0" fontId="84" fillId="1489" borderId="0" xfId="0" applyFont="1" applyFill="1"/>
    <xf numFmtId="0" fontId="84" fillId="1490" borderId="0" xfId="0" applyFont="1" applyFill="1"/>
    <xf numFmtId="0" fontId="84" fillId="1491" borderId="0" xfId="0" applyFont="1" applyFill="1"/>
    <xf numFmtId="0" fontId="84" fillId="1492" borderId="0" xfId="0" applyFont="1" applyFill="1"/>
    <xf numFmtId="0" fontId="84" fillId="1493" borderId="0" xfId="0" applyFont="1" applyFill="1"/>
    <xf numFmtId="0" fontId="84" fillId="1494" borderId="0" xfId="0" applyFont="1" applyFill="1"/>
    <xf numFmtId="0" fontId="84" fillId="1495" borderId="0" xfId="0" applyFont="1" applyFill="1"/>
    <xf numFmtId="0" fontId="84" fillId="1496" borderId="0" xfId="0" applyFont="1" applyFill="1"/>
    <xf numFmtId="0" fontId="84" fillId="1497" borderId="0" xfId="0" applyFont="1" applyFill="1"/>
    <xf numFmtId="0" fontId="84" fillId="1498" borderId="0" xfId="0" applyFont="1" applyFill="1"/>
    <xf numFmtId="0" fontId="84" fillId="1499" borderId="0" xfId="0" applyFont="1" applyFill="1"/>
    <xf numFmtId="0" fontId="84" fillId="1500" borderId="0" xfId="0" applyFont="1" applyFill="1"/>
    <xf numFmtId="0" fontId="84" fillId="1501" borderId="0" xfId="0" applyFont="1" applyFill="1"/>
    <xf numFmtId="0" fontId="84" fillId="1502" borderId="0" xfId="0" applyFont="1" applyFill="1"/>
    <xf numFmtId="0" fontId="84" fillId="1503" borderId="0" xfId="0" applyFont="1" applyFill="1"/>
    <xf numFmtId="0" fontId="84" fillId="1504" borderId="0" xfId="0" applyFont="1" applyFill="1"/>
    <xf numFmtId="0" fontId="84" fillId="1505" borderId="0" xfId="0" applyFont="1" applyFill="1"/>
    <xf numFmtId="0" fontId="84" fillId="1506" borderId="0" xfId="0" applyFont="1" applyFill="1"/>
    <xf numFmtId="0" fontId="84" fillId="1507" borderId="0" xfId="0" applyFont="1" applyFill="1"/>
    <xf numFmtId="0" fontId="84" fillId="1508" borderId="0" xfId="0" applyFont="1" applyFill="1"/>
    <xf numFmtId="0" fontId="84" fillId="1509" borderId="0" xfId="0" applyFont="1" applyFill="1"/>
    <xf numFmtId="0" fontId="84" fillId="1510" borderId="0" xfId="0" applyFont="1" applyFill="1"/>
    <xf numFmtId="0" fontId="84" fillId="1511" borderId="0" xfId="0" applyFont="1" applyFill="1"/>
    <xf numFmtId="0" fontId="84" fillId="1512" borderId="0" xfId="0" applyFont="1" applyFill="1"/>
    <xf numFmtId="0" fontId="84" fillId="1513" borderId="0" xfId="0" applyFont="1" applyFill="1"/>
    <xf numFmtId="0" fontId="84" fillId="1514" borderId="0" xfId="0" applyFont="1" applyFill="1"/>
    <xf numFmtId="0" fontId="84" fillId="1515" borderId="0" xfId="0" applyFont="1" applyFill="1"/>
    <xf numFmtId="0" fontId="84" fillId="1516" borderId="0" xfId="0" applyFont="1" applyFill="1"/>
    <xf numFmtId="0" fontId="84" fillId="1517" borderId="0" xfId="0" applyFont="1" applyFill="1"/>
    <xf numFmtId="0" fontId="84" fillId="1518" borderId="0" xfId="0" applyFont="1" applyFill="1"/>
    <xf numFmtId="0" fontId="84" fillId="1519" borderId="0" xfId="0" applyFont="1" applyFill="1"/>
    <xf numFmtId="0" fontId="84" fillId="1520" borderId="0" xfId="0" applyFont="1" applyFill="1"/>
    <xf numFmtId="0" fontId="84" fillId="1521" borderId="0" xfId="0" applyFont="1" applyFill="1"/>
    <xf numFmtId="0" fontId="84" fillId="1522" borderId="0" xfId="0" applyFont="1" applyFill="1"/>
    <xf numFmtId="0" fontId="84" fillId="1523" borderId="0" xfId="0" applyFont="1" applyFill="1"/>
    <xf numFmtId="0" fontId="84" fillId="1524" borderId="0" xfId="0" applyFont="1" applyFill="1"/>
    <xf numFmtId="0" fontId="84" fillId="1525" borderId="0" xfId="0" applyFont="1" applyFill="1"/>
    <xf numFmtId="0" fontId="84" fillId="1526" borderId="0" xfId="0" applyFont="1" applyFill="1"/>
    <xf numFmtId="0" fontId="84" fillId="1527" borderId="0" xfId="0" applyFont="1" applyFill="1"/>
    <xf numFmtId="0" fontId="84" fillId="1528" borderId="0" xfId="0" applyFont="1" applyFill="1"/>
    <xf numFmtId="0" fontId="84" fillId="1529" borderId="0" xfId="0" applyFont="1" applyFill="1"/>
    <xf numFmtId="0" fontId="84" fillId="1530" borderId="0" xfId="0" applyFont="1" applyFill="1"/>
    <xf numFmtId="0" fontId="84" fillId="1531" borderId="0" xfId="0" applyFont="1" applyFill="1"/>
    <xf numFmtId="0" fontId="84" fillId="1532" borderId="0" xfId="0" applyFont="1" applyFill="1"/>
    <xf numFmtId="0" fontId="84" fillId="1533" borderId="0" xfId="0" applyFont="1" applyFill="1"/>
    <xf numFmtId="0" fontId="84" fillId="1534" borderId="0" xfId="0" applyFont="1" applyFill="1"/>
    <xf numFmtId="0" fontId="84" fillId="1535" borderId="0" xfId="0" applyFont="1" applyFill="1"/>
    <xf numFmtId="0" fontId="84" fillId="1536" borderId="0" xfId="0" applyFont="1" applyFill="1"/>
    <xf numFmtId="0" fontId="84" fillId="1537" borderId="0" xfId="0" applyFont="1" applyFill="1"/>
    <xf numFmtId="0" fontId="84" fillId="1538" borderId="0" xfId="0" applyFont="1" applyFill="1"/>
    <xf numFmtId="0" fontId="84" fillId="1539" borderId="0" xfId="0" applyFont="1" applyFill="1"/>
    <xf numFmtId="0" fontId="84" fillId="1540" borderId="0" xfId="0" applyFont="1" applyFill="1"/>
    <xf numFmtId="0" fontId="84" fillId="1541" borderId="0" xfId="0" applyFont="1" applyFill="1"/>
    <xf numFmtId="0" fontId="84" fillId="1542" borderId="0" xfId="0" applyFont="1" applyFill="1"/>
    <xf numFmtId="0" fontId="84" fillId="1543" borderId="0" xfId="0" applyFont="1" applyFill="1"/>
    <xf numFmtId="0" fontId="84" fillId="1544" borderId="0" xfId="0" applyFont="1" applyFill="1"/>
    <xf numFmtId="0" fontId="84" fillId="1545" borderId="0" xfId="0" applyFont="1" applyFill="1"/>
    <xf numFmtId="0" fontId="84" fillId="1546" borderId="0" xfId="0" applyFont="1" applyFill="1"/>
    <xf numFmtId="0" fontId="84" fillId="1547" borderId="0" xfId="0" applyFont="1" applyFill="1"/>
    <xf numFmtId="0" fontId="84" fillId="1548" borderId="0" xfId="0" applyFont="1" applyFill="1"/>
    <xf numFmtId="0" fontId="84" fillId="1549" borderId="0" xfId="0" applyFont="1" applyFill="1"/>
    <xf numFmtId="0" fontId="84" fillId="1550" borderId="0" xfId="0" applyFont="1" applyFill="1"/>
    <xf numFmtId="0" fontId="84" fillId="1551" borderId="0" xfId="0" applyFont="1" applyFill="1"/>
    <xf numFmtId="0" fontId="84" fillId="1552" borderId="0" xfId="0" applyFont="1" applyFill="1"/>
    <xf numFmtId="0" fontId="84" fillId="1553" borderId="0" xfId="0" applyFont="1" applyFill="1"/>
    <xf numFmtId="0" fontId="84" fillId="1554" borderId="0" xfId="0" applyFont="1" applyFill="1"/>
    <xf numFmtId="0" fontId="84" fillId="1555" borderId="0" xfId="0" applyFont="1" applyFill="1"/>
    <xf numFmtId="0" fontId="84" fillId="1556" borderId="0" xfId="0" applyFont="1" applyFill="1"/>
    <xf numFmtId="0" fontId="84" fillId="1557" borderId="0" xfId="0" applyFont="1" applyFill="1"/>
    <xf numFmtId="0" fontId="84" fillId="1558" borderId="0" xfId="0" applyFont="1" applyFill="1"/>
    <xf numFmtId="0" fontId="84" fillId="1559" borderId="0" xfId="0" applyFont="1" applyFill="1"/>
    <xf numFmtId="0" fontId="84" fillId="1560" borderId="0" xfId="0" applyFont="1" applyFill="1"/>
    <xf numFmtId="0" fontId="84" fillId="1561" borderId="0" xfId="0" applyFont="1" applyFill="1"/>
    <xf numFmtId="0" fontId="84" fillId="1562" borderId="0" xfId="0" applyFont="1" applyFill="1"/>
    <xf numFmtId="0" fontId="84" fillId="1563" borderId="0" xfId="0" applyFont="1" applyFill="1"/>
    <xf numFmtId="0" fontId="84" fillId="1564" borderId="0" xfId="0" applyFont="1" applyFill="1"/>
    <xf numFmtId="0" fontId="84" fillId="1565" borderId="0" xfId="0" applyFont="1" applyFill="1"/>
    <xf numFmtId="0" fontId="84" fillId="1566" borderId="0" xfId="0" applyFont="1" applyFill="1"/>
    <xf numFmtId="0" fontId="84" fillId="1567" borderId="0" xfId="0" applyFont="1" applyFill="1"/>
    <xf numFmtId="0" fontId="84" fillId="1568" borderId="0" xfId="0" applyFont="1" applyFill="1"/>
    <xf numFmtId="0" fontId="84" fillId="1569" borderId="0" xfId="0" applyFont="1" applyFill="1"/>
    <xf numFmtId="0" fontId="84" fillId="1570" borderId="0" xfId="0" applyFont="1" applyFill="1"/>
    <xf numFmtId="0" fontId="84" fillId="1571" borderId="0" xfId="0" applyFont="1" applyFill="1"/>
    <xf numFmtId="0" fontId="84" fillId="1572" borderId="0" xfId="0" applyFont="1" applyFill="1"/>
    <xf numFmtId="0" fontId="84" fillId="1573" borderId="0" xfId="0" applyFont="1" applyFill="1"/>
    <xf numFmtId="0" fontId="84" fillId="1574" borderId="0" xfId="0" applyFont="1" applyFill="1"/>
    <xf numFmtId="0" fontId="84" fillId="1575" borderId="0" xfId="0" applyFont="1" applyFill="1"/>
    <xf numFmtId="0" fontId="84" fillId="1576" borderId="0" xfId="0" applyFont="1" applyFill="1"/>
    <xf numFmtId="0" fontId="84" fillId="1577" borderId="0" xfId="0" applyFont="1" applyFill="1"/>
    <xf numFmtId="0" fontId="84" fillId="1578" borderId="0" xfId="0" applyFont="1" applyFill="1"/>
    <xf numFmtId="0" fontId="84" fillId="1579" borderId="0" xfId="0" applyFont="1" applyFill="1"/>
    <xf numFmtId="0" fontId="84" fillId="1580" borderId="0" xfId="0" applyFont="1" applyFill="1"/>
    <xf numFmtId="0" fontId="84" fillId="1581" borderId="0" xfId="0" applyFont="1" applyFill="1"/>
    <xf numFmtId="0" fontId="84" fillId="1582" borderId="0" xfId="0" applyFont="1" applyFill="1"/>
    <xf numFmtId="0" fontId="84" fillId="1583" borderId="0" xfId="0" applyFont="1" applyFill="1"/>
    <xf numFmtId="0" fontId="84" fillId="1584" borderId="0" xfId="0" applyFont="1" applyFill="1"/>
    <xf numFmtId="0" fontId="84" fillId="1585" borderId="0" xfId="0" applyFont="1" applyFill="1"/>
    <xf numFmtId="0" fontId="84" fillId="1586" borderId="0" xfId="0" applyFont="1" applyFill="1"/>
    <xf numFmtId="0" fontId="84" fillId="1587" borderId="0" xfId="0" applyFont="1" applyFill="1"/>
    <xf numFmtId="0" fontId="84" fillId="1588" borderId="0" xfId="0" applyFont="1" applyFill="1"/>
    <xf numFmtId="0" fontId="84" fillId="1589" borderId="0" xfId="0" applyFont="1" applyFill="1"/>
    <xf numFmtId="0" fontId="84" fillId="1590" borderId="0" xfId="0" applyFont="1" applyFill="1"/>
    <xf numFmtId="0" fontId="84" fillId="1591" borderId="0" xfId="0" applyFont="1" applyFill="1"/>
    <xf numFmtId="0" fontId="84" fillId="1592" borderId="0" xfId="0" applyFont="1" applyFill="1"/>
    <xf numFmtId="0" fontId="84" fillId="1593" borderId="0" xfId="0" applyFont="1" applyFill="1"/>
    <xf numFmtId="0" fontId="84" fillId="1594" borderId="0" xfId="0" applyFont="1" applyFill="1"/>
    <xf numFmtId="0" fontId="84" fillId="1595" borderId="0" xfId="0" applyFont="1" applyFill="1"/>
    <xf numFmtId="0" fontId="84" fillId="1596" borderId="0" xfId="0" applyFont="1" applyFill="1"/>
    <xf numFmtId="0" fontId="84" fillId="1597" borderId="0" xfId="0" applyFont="1" applyFill="1"/>
    <xf numFmtId="0" fontId="84" fillId="1598" borderId="0" xfId="0" applyFont="1" applyFill="1"/>
    <xf numFmtId="0" fontId="84" fillId="1599" borderId="0" xfId="0" applyFont="1" applyFill="1"/>
    <xf numFmtId="0" fontId="84" fillId="1600" borderId="0" xfId="0" applyFont="1" applyFill="1"/>
    <xf numFmtId="0" fontId="84" fillId="1601" borderId="0" xfId="0" applyFont="1" applyFill="1"/>
    <xf numFmtId="0" fontId="84" fillId="1602" borderId="0" xfId="0" applyFont="1" applyFill="1"/>
    <xf numFmtId="0" fontId="84" fillId="1603" borderId="0" xfId="0" applyFont="1" applyFill="1"/>
    <xf numFmtId="0" fontId="84" fillId="1604" borderId="0" xfId="0" applyFont="1" applyFill="1"/>
    <xf numFmtId="0" fontId="84" fillId="1605" borderId="0" xfId="0" applyFont="1" applyFill="1"/>
    <xf numFmtId="0" fontId="84" fillId="1606" borderId="0" xfId="0" applyFont="1" applyFill="1"/>
    <xf numFmtId="0" fontId="84" fillId="1607" borderId="0" xfId="0" applyFont="1" applyFill="1"/>
    <xf numFmtId="0" fontId="84" fillId="1608" borderId="0" xfId="0" applyFont="1" applyFill="1"/>
    <xf numFmtId="0" fontId="84" fillId="1609" borderId="0" xfId="0" applyFont="1" applyFill="1"/>
    <xf numFmtId="0" fontId="84" fillId="1610" borderId="0" xfId="0" applyFont="1" applyFill="1"/>
    <xf numFmtId="0" fontId="84" fillId="1611" borderId="0" xfId="0" applyFont="1" applyFill="1"/>
    <xf numFmtId="0" fontId="84" fillId="1612" borderId="0" xfId="0" applyFont="1" applyFill="1"/>
    <xf numFmtId="0" fontId="84" fillId="1613" borderId="0" xfId="0" applyFont="1" applyFill="1"/>
    <xf numFmtId="0" fontId="84" fillId="1614" borderId="0" xfId="0" applyFont="1" applyFill="1"/>
    <xf numFmtId="0" fontId="84" fillId="1615" borderId="0" xfId="0" applyFont="1" applyFill="1"/>
    <xf numFmtId="0" fontId="84" fillId="1616" borderId="0" xfId="0" applyFont="1" applyFill="1"/>
    <xf numFmtId="0" fontId="84" fillId="1617" borderId="0" xfId="0" applyFont="1" applyFill="1"/>
    <xf numFmtId="0" fontId="84" fillId="1618" borderId="0" xfId="0" applyFont="1" applyFill="1"/>
    <xf numFmtId="0" fontId="84" fillId="1619" borderId="0" xfId="0" applyFont="1" applyFill="1"/>
    <xf numFmtId="0" fontId="84" fillId="1620" borderId="0" xfId="0" applyFont="1" applyFill="1"/>
    <xf numFmtId="0" fontId="84" fillId="1621" borderId="0" xfId="0" applyFont="1" applyFill="1"/>
    <xf numFmtId="0" fontId="84" fillId="1622" borderId="0" xfId="0" applyFont="1" applyFill="1"/>
    <xf numFmtId="0" fontId="84" fillId="1623" borderId="0" xfId="0" applyFont="1" applyFill="1"/>
    <xf numFmtId="0" fontId="84" fillId="1624" borderId="0" xfId="0" applyFont="1" applyFill="1"/>
    <xf numFmtId="0" fontId="84" fillId="1625" borderId="0" xfId="0" applyFont="1" applyFill="1"/>
    <xf numFmtId="0" fontId="84" fillId="1626" borderId="0" xfId="0" applyFont="1" applyFill="1"/>
    <xf numFmtId="0" fontId="84" fillId="1627" borderId="0" xfId="0" applyFont="1" applyFill="1"/>
    <xf numFmtId="0" fontId="84" fillId="1628" borderId="0" xfId="0" applyFont="1" applyFill="1"/>
    <xf numFmtId="0" fontId="84" fillId="1629" borderId="0" xfId="0" applyFont="1" applyFill="1"/>
    <xf numFmtId="0" fontId="84" fillId="1630" borderId="0" xfId="0" applyFont="1" applyFill="1"/>
    <xf numFmtId="0" fontId="84" fillId="1631" borderId="0" xfId="0" applyFont="1" applyFill="1"/>
    <xf numFmtId="0" fontId="84" fillId="1632" borderId="0" xfId="0" applyFont="1" applyFill="1"/>
    <xf numFmtId="0" fontId="84" fillId="1633" borderId="0" xfId="0" applyFont="1" applyFill="1"/>
    <xf numFmtId="0" fontId="84" fillId="1634" borderId="0" xfId="0" applyFont="1" applyFill="1"/>
    <xf numFmtId="0" fontId="84" fillId="1635" borderId="0" xfId="0" applyFont="1" applyFill="1"/>
    <xf numFmtId="0" fontId="84" fillId="1636" borderId="0" xfId="0" applyFont="1" applyFill="1"/>
    <xf numFmtId="0" fontId="84" fillId="1637" borderId="0" xfId="0" applyFont="1" applyFill="1"/>
    <xf numFmtId="0" fontId="84" fillId="1638" borderId="0" xfId="0" applyFont="1" applyFill="1"/>
    <xf numFmtId="0" fontId="84" fillId="1639" borderId="0" xfId="0" applyFont="1" applyFill="1"/>
    <xf numFmtId="0" fontId="84" fillId="1640" borderId="0" xfId="0" applyFont="1" applyFill="1"/>
    <xf numFmtId="0" fontId="84" fillId="1641" borderId="0" xfId="0" applyFont="1" applyFill="1"/>
    <xf numFmtId="0" fontId="84" fillId="1642" borderId="0" xfId="0" applyFont="1" applyFill="1"/>
    <xf numFmtId="0" fontId="84" fillId="1643" borderId="0" xfId="0" applyFont="1" applyFill="1"/>
    <xf numFmtId="0" fontId="84" fillId="1644" borderId="0" xfId="0" applyFont="1" applyFill="1"/>
    <xf numFmtId="0" fontId="84" fillId="1645" borderId="0" xfId="0" applyFont="1" applyFill="1"/>
    <xf numFmtId="0" fontId="84" fillId="1646" borderId="0" xfId="0" applyFont="1" applyFill="1"/>
    <xf numFmtId="0" fontId="84" fillId="1647" borderId="0" xfId="0" applyFont="1" applyFill="1"/>
    <xf numFmtId="0" fontId="84" fillId="1648" borderId="0" xfId="0" applyFont="1" applyFill="1"/>
    <xf numFmtId="0" fontId="84" fillId="1649" borderId="0" xfId="0" applyFont="1" applyFill="1"/>
    <xf numFmtId="0" fontId="84" fillId="1650" borderId="0" xfId="0" applyFont="1" applyFill="1"/>
    <xf numFmtId="0" fontId="84" fillId="1651" borderId="0" xfId="0" applyFont="1" applyFill="1"/>
    <xf numFmtId="0" fontId="84" fillId="1652" borderId="0" xfId="0" applyFont="1" applyFill="1"/>
    <xf numFmtId="0" fontId="84" fillId="1653" borderId="0" xfId="0" applyFont="1" applyFill="1"/>
    <xf numFmtId="0" fontId="84" fillId="1654" borderId="0" xfId="0" applyFont="1" applyFill="1"/>
    <xf numFmtId="0" fontId="84" fillId="1655" borderId="0" xfId="0" applyFont="1" applyFill="1"/>
    <xf numFmtId="0" fontId="84" fillId="1656" borderId="0" xfId="0" applyFont="1" applyFill="1"/>
    <xf numFmtId="0" fontId="84" fillId="1657" borderId="0" xfId="0" applyFont="1" applyFill="1"/>
    <xf numFmtId="0" fontId="84" fillId="1658" borderId="0" xfId="0" applyFont="1" applyFill="1"/>
    <xf numFmtId="0" fontId="84" fillId="1659" borderId="0" xfId="0" applyFont="1" applyFill="1"/>
    <xf numFmtId="0" fontId="84" fillId="1660" borderId="0" xfId="0" applyFont="1" applyFill="1"/>
    <xf numFmtId="0" fontId="84" fillId="1661" borderId="0" xfId="0" applyFont="1" applyFill="1"/>
    <xf numFmtId="0" fontId="84" fillId="1662" borderId="0" xfId="0" applyFont="1" applyFill="1"/>
    <xf numFmtId="0" fontId="84" fillId="1663" borderId="0" xfId="0" applyFont="1" applyFill="1"/>
    <xf numFmtId="0" fontId="84" fillId="1664" borderId="0" xfId="0" applyFont="1" applyFill="1"/>
    <xf numFmtId="0" fontId="84" fillId="1665" borderId="0" xfId="0" applyFont="1" applyFill="1"/>
    <xf numFmtId="0" fontId="84" fillId="1666" borderId="0" xfId="0" applyFont="1" applyFill="1"/>
    <xf numFmtId="0" fontId="84" fillId="1667" borderId="0" xfId="0" applyFont="1" applyFill="1"/>
    <xf numFmtId="0" fontId="84" fillId="1668" borderId="0" xfId="0" applyFont="1" applyFill="1"/>
    <xf numFmtId="0" fontId="84" fillId="1669" borderId="0" xfId="0" applyFont="1" applyFill="1"/>
    <xf numFmtId="0" fontId="84" fillId="1670" borderId="0" xfId="0" applyFont="1" applyFill="1"/>
    <xf numFmtId="0" fontId="84" fillId="1671" borderId="0" xfId="0" applyFont="1" applyFill="1"/>
    <xf numFmtId="0" fontId="84" fillId="1672" borderId="0" xfId="0" applyFont="1" applyFill="1"/>
    <xf numFmtId="0" fontId="84" fillId="1673" borderId="0" xfId="0" applyFont="1" applyFill="1"/>
    <xf numFmtId="0" fontId="84" fillId="1674" borderId="0" xfId="0" applyFont="1" applyFill="1"/>
    <xf numFmtId="0" fontId="84" fillId="1675" borderId="0" xfId="0" applyFont="1" applyFill="1"/>
    <xf numFmtId="0" fontId="84" fillId="1676" borderId="0" xfId="0" applyFont="1" applyFill="1"/>
    <xf numFmtId="0" fontId="84" fillId="1677" borderId="0" xfId="0" applyFont="1" applyFill="1"/>
    <xf numFmtId="0" fontId="84" fillId="1678" borderId="0" xfId="0" applyFont="1" applyFill="1"/>
    <xf numFmtId="0" fontId="84" fillId="1679" borderId="0" xfId="0" applyFont="1" applyFill="1"/>
    <xf numFmtId="0" fontId="84" fillId="1680" borderId="0" xfId="0" applyFont="1" applyFill="1"/>
    <xf numFmtId="0" fontId="84" fillId="1681" borderId="0" xfId="0" applyFont="1" applyFill="1"/>
    <xf numFmtId="0" fontId="84" fillId="1682" borderId="0" xfId="0" applyFont="1" applyFill="1"/>
    <xf numFmtId="0" fontId="84" fillId="1683" borderId="0" xfId="0" applyFont="1" applyFill="1"/>
    <xf numFmtId="0" fontId="84" fillId="1684" borderId="0" xfId="0" applyFont="1" applyFill="1"/>
    <xf numFmtId="0" fontId="84" fillId="1685" borderId="0" xfId="0" applyFont="1" applyFill="1"/>
    <xf numFmtId="0" fontId="84" fillId="1686" borderId="0" xfId="0" applyFont="1" applyFill="1"/>
    <xf numFmtId="0" fontId="84" fillId="1687" borderId="0" xfId="0" applyFont="1" applyFill="1"/>
    <xf numFmtId="0" fontId="84" fillId="1688" borderId="0" xfId="0" applyFont="1" applyFill="1"/>
    <xf numFmtId="0" fontId="84" fillId="1689" borderId="0" xfId="0" applyFont="1" applyFill="1"/>
    <xf numFmtId="0" fontId="84" fillId="1690" borderId="0" xfId="0" applyFont="1" applyFill="1"/>
    <xf numFmtId="0" fontId="84" fillId="1691" borderId="0" xfId="0" applyFont="1" applyFill="1"/>
    <xf numFmtId="0" fontId="84" fillId="1692" borderId="0" xfId="0" applyFont="1" applyFill="1"/>
    <xf numFmtId="0" fontId="84" fillId="1693" borderId="0" xfId="0" applyFont="1" applyFill="1"/>
    <xf numFmtId="0" fontId="84" fillId="1694" borderId="0" xfId="0" applyFont="1" applyFill="1"/>
    <xf numFmtId="0" fontId="84" fillId="1695" borderId="0" xfId="0" applyFont="1" applyFill="1"/>
    <xf numFmtId="0" fontId="84" fillId="1696" borderId="0" xfId="0" applyFont="1" applyFill="1"/>
    <xf numFmtId="0" fontId="84" fillId="1697" borderId="0" xfId="0" applyFont="1" applyFill="1"/>
    <xf numFmtId="0" fontId="84" fillId="1698" borderId="0" xfId="0" applyFont="1" applyFill="1"/>
    <xf numFmtId="0" fontId="84" fillId="1699" borderId="0" xfId="0" applyFont="1" applyFill="1"/>
    <xf numFmtId="0" fontId="84" fillId="1700" borderId="0" xfId="0" applyFont="1" applyFill="1"/>
    <xf numFmtId="0" fontId="84" fillId="1701" borderId="0" xfId="0" applyFont="1" applyFill="1"/>
    <xf numFmtId="0" fontId="84" fillId="1702" borderId="0" xfId="0" applyFont="1" applyFill="1"/>
    <xf numFmtId="0" fontId="84" fillId="1703" borderId="0" xfId="0" applyFont="1" applyFill="1"/>
    <xf numFmtId="0" fontId="84" fillId="1704" borderId="0" xfId="0" applyFont="1" applyFill="1"/>
    <xf numFmtId="0" fontId="84" fillId="1705" borderId="0" xfId="0" applyFont="1" applyFill="1"/>
    <xf numFmtId="0" fontId="84" fillId="1706" borderId="0" xfId="0" applyFont="1" applyFill="1"/>
    <xf numFmtId="0" fontId="84" fillId="1707" borderId="0" xfId="0" applyFont="1" applyFill="1"/>
    <xf numFmtId="0" fontId="84" fillId="1708" borderId="0" xfId="0" applyFont="1" applyFill="1"/>
    <xf numFmtId="0" fontId="84" fillId="924" borderId="0" xfId="0" applyFont="1" applyFill="1"/>
    <xf numFmtId="0" fontId="84" fillId="1709" borderId="0" xfId="0" applyFont="1" applyFill="1"/>
    <xf numFmtId="0" fontId="84" fillId="1710" borderId="0" xfId="0" applyFont="1" applyFill="1"/>
    <xf numFmtId="0" fontId="84" fillId="1711" borderId="0" xfId="0" applyFont="1" applyFill="1"/>
    <xf numFmtId="0" fontId="84" fillId="1712" borderId="0" xfId="0" applyFont="1" applyFill="1"/>
    <xf numFmtId="0" fontId="84" fillId="1713" borderId="0" xfId="0" applyFont="1" applyFill="1"/>
    <xf numFmtId="0" fontId="84" fillId="1714" borderId="0" xfId="0" applyFont="1" applyFill="1"/>
    <xf numFmtId="0" fontId="84" fillId="1715" borderId="0" xfId="0" applyFont="1" applyFill="1"/>
    <xf numFmtId="0" fontId="84" fillId="1716" borderId="0" xfId="0" applyFont="1" applyFill="1"/>
    <xf numFmtId="0" fontId="84" fillId="1717" borderId="0" xfId="0" applyFont="1" applyFill="1"/>
    <xf numFmtId="0" fontId="84" fillId="1718" borderId="0" xfId="0" applyFont="1" applyFill="1"/>
    <xf numFmtId="0" fontId="84" fillId="1719" borderId="0" xfId="0" applyFont="1" applyFill="1"/>
    <xf numFmtId="0" fontId="84" fillId="1720" borderId="0" xfId="0" applyFont="1" applyFill="1"/>
    <xf numFmtId="0" fontId="84" fillId="1721" borderId="0" xfId="0" applyFont="1" applyFill="1"/>
    <xf numFmtId="0" fontId="84" fillId="1722" borderId="0" xfId="0" applyFont="1" applyFill="1"/>
    <xf numFmtId="0" fontId="84" fillId="1723" borderId="0" xfId="0" applyFont="1" applyFill="1"/>
    <xf numFmtId="0" fontId="84" fillId="1724" borderId="0" xfId="0" applyFont="1" applyFill="1"/>
    <xf numFmtId="0" fontId="84" fillId="1725" borderId="0" xfId="0" applyFont="1" applyFill="1"/>
    <xf numFmtId="0" fontId="84" fillId="1726" borderId="0" xfId="0" applyFont="1" applyFill="1"/>
    <xf numFmtId="0" fontId="84" fillId="1727" borderId="0" xfId="0" applyFont="1" applyFill="1"/>
    <xf numFmtId="0" fontId="84" fillId="1728" borderId="0" xfId="0" applyFont="1" applyFill="1"/>
    <xf numFmtId="0" fontId="84" fillId="1729" borderId="0" xfId="0" applyFont="1" applyFill="1"/>
    <xf numFmtId="0" fontId="84" fillId="1730" borderId="0" xfId="0" applyFont="1" applyFill="1"/>
    <xf numFmtId="0" fontId="84" fillId="1731" borderId="0" xfId="0" applyFont="1" applyFill="1"/>
    <xf numFmtId="0" fontId="84" fillId="1732" borderId="0" xfId="0" applyFont="1" applyFill="1"/>
    <xf numFmtId="0" fontId="84" fillId="1733" borderId="0" xfId="0" applyFont="1" applyFill="1"/>
    <xf numFmtId="0" fontId="84" fillId="1734" borderId="0" xfId="0" applyFont="1" applyFill="1"/>
    <xf numFmtId="0" fontId="84" fillId="1735" borderId="0" xfId="0" applyFont="1" applyFill="1"/>
    <xf numFmtId="0" fontId="84" fillId="1736" borderId="0" xfId="0" applyFont="1" applyFill="1"/>
    <xf numFmtId="0" fontId="84" fillId="1737" borderId="0" xfId="0" applyFont="1" applyFill="1"/>
    <xf numFmtId="0" fontId="84" fillId="1738" borderId="0" xfId="0" applyFont="1" applyFill="1"/>
    <xf numFmtId="0" fontId="84" fillId="1739" borderId="0" xfId="0" applyFont="1" applyFill="1"/>
    <xf numFmtId="0" fontId="84" fillId="95" borderId="0" xfId="0" applyFont="1" applyFill="1"/>
    <xf numFmtId="0" fontId="84" fillId="1740" borderId="0" xfId="0" applyFont="1" applyFill="1"/>
    <xf numFmtId="0" fontId="84" fillId="1741" borderId="0" xfId="0" applyFont="1" applyFill="1"/>
    <xf numFmtId="0" fontId="84" fillId="1742" borderId="0" xfId="0" applyFont="1" applyFill="1"/>
    <xf numFmtId="0" fontId="84" fillId="1743" borderId="0" xfId="0" applyFont="1" applyFill="1"/>
    <xf numFmtId="0" fontId="84" fillId="1744" borderId="0" xfId="0" applyFont="1" applyFill="1"/>
    <xf numFmtId="0" fontId="84" fillId="1745" borderId="0" xfId="0" applyFont="1" applyFill="1"/>
    <xf numFmtId="0" fontId="84" fillId="19" borderId="0" xfId="0" applyFont="1" applyFill="1"/>
    <xf numFmtId="0" fontId="84" fillId="1746" borderId="0" xfId="0" applyFont="1" applyFill="1"/>
    <xf numFmtId="0" fontId="84" fillId="1747" borderId="0" xfId="0" applyFont="1" applyFill="1"/>
    <xf numFmtId="0" fontId="84" fillId="1748" borderId="0" xfId="0" applyFont="1" applyFill="1"/>
    <xf numFmtId="0" fontId="84" fillId="1749" borderId="0" xfId="0" applyFont="1" applyFill="1"/>
    <xf numFmtId="0" fontId="84" fillId="1750" borderId="0" xfId="0" applyFont="1" applyFill="1"/>
    <xf numFmtId="0" fontId="84" fillId="1751" borderId="0" xfId="0" applyFont="1" applyFill="1"/>
    <xf numFmtId="0" fontId="84" fillId="1752" borderId="0" xfId="0" applyFont="1" applyFill="1"/>
    <xf numFmtId="0" fontId="84" fillId="1753" borderId="0" xfId="0" applyFont="1" applyFill="1"/>
    <xf numFmtId="0" fontId="84" fillId="1754" borderId="0" xfId="0" applyFont="1" applyFill="1"/>
    <xf numFmtId="0" fontId="84" fillId="1755" borderId="0" xfId="0" applyFont="1" applyFill="1"/>
    <xf numFmtId="0" fontId="84" fillId="1756" borderId="0" xfId="0" applyFont="1" applyFill="1"/>
    <xf numFmtId="0" fontId="84" fillId="1757" borderId="0" xfId="0" applyFont="1" applyFill="1"/>
    <xf numFmtId="0" fontId="84" fillId="1758" borderId="0" xfId="0" applyFont="1" applyFill="1"/>
    <xf numFmtId="0" fontId="84" fillId="1759" borderId="0" xfId="0" applyFont="1" applyFill="1"/>
    <xf numFmtId="0" fontId="84" fillId="1044" borderId="0" xfId="0" applyFont="1" applyFill="1"/>
    <xf numFmtId="0" fontId="84" fillId="1760" borderId="0" xfId="0" applyFont="1" applyFill="1"/>
    <xf numFmtId="0" fontId="84" fillId="1761" borderId="0" xfId="0" applyFont="1" applyFill="1"/>
    <xf numFmtId="0" fontId="84" fillId="1762" borderId="0" xfId="0" applyFont="1" applyFill="1"/>
    <xf numFmtId="0" fontId="84" fillId="1763" borderId="0" xfId="0" applyFont="1" applyFill="1"/>
    <xf numFmtId="0" fontId="84" fillId="1764" borderId="0" xfId="0" applyFont="1" applyFill="1"/>
    <xf numFmtId="0" fontId="84" fillId="1765" borderId="0" xfId="0" applyFont="1" applyFill="1"/>
    <xf numFmtId="0" fontId="84" fillId="1766" borderId="0" xfId="0" applyFont="1" applyFill="1"/>
    <xf numFmtId="0" fontId="84" fillId="1767" borderId="0" xfId="0" applyFont="1" applyFill="1"/>
    <xf numFmtId="0" fontId="84" fillId="1768" borderId="0" xfId="0" applyFont="1" applyFill="1"/>
    <xf numFmtId="0" fontId="84" fillId="1769" borderId="0" xfId="0" applyFont="1" applyFill="1"/>
    <xf numFmtId="0" fontId="84" fillId="1770" borderId="0" xfId="0" applyFont="1" applyFill="1"/>
    <xf numFmtId="0" fontId="84" fillId="1771" borderId="0" xfId="0" applyFont="1" applyFill="1"/>
    <xf numFmtId="0" fontId="84" fillId="1772" borderId="0" xfId="0" applyFont="1" applyFill="1"/>
    <xf numFmtId="0" fontId="84" fillId="1773" borderId="0" xfId="0" applyFont="1" applyFill="1"/>
    <xf numFmtId="0" fontId="84" fillId="1774" borderId="0" xfId="0" applyFont="1" applyFill="1"/>
    <xf numFmtId="0" fontId="84" fillId="1775" borderId="0" xfId="0" applyFont="1" applyFill="1"/>
    <xf numFmtId="0" fontId="84" fillId="1776" borderId="0" xfId="0" applyFont="1" applyFill="1"/>
    <xf numFmtId="0" fontId="84" fillId="1777" borderId="0" xfId="0" applyFont="1" applyFill="1"/>
    <xf numFmtId="0" fontId="84" fillId="1778" borderId="0" xfId="0" applyFont="1" applyFill="1"/>
    <xf numFmtId="0" fontId="84" fillId="1779" borderId="0" xfId="0" applyFont="1" applyFill="1"/>
    <xf numFmtId="0" fontId="84" fillId="1780" borderId="0" xfId="0" applyFont="1" applyFill="1"/>
    <xf numFmtId="0" fontId="84" fillId="1781" borderId="0" xfId="0" applyFont="1" applyFill="1"/>
    <xf numFmtId="0" fontId="84" fillId="1782" borderId="0" xfId="0" applyFont="1" applyFill="1"/>
    <xf numFmtId="0" fontId="84" fillId="1783" borderId="0" xfId="0" applyFont="1" applyFill="1"/>
    <xf numFmtId="0" fontId="84" fillId="1784" borderId="0" xfId="0" applyFont="1" applyFill="1"/>
    <xf numFmtId="0" fontId="84" fillId="1785" borderId="0" xfId="0" applyFont="1" applyFill="1"/>
    <xf numFmtId="0" fontId="84" fillId="1786" borderId="0" xfId="0" applyFont="1" applyFill="1"/>
    <xf numFmtId="0" fontId="84" fillId="1787" borderId="0" xfId="0" applyFont="1" applyFill="1"/>
    <xf numFmtId="0" fontId="84" fillId="1788" borderId="0" xfId="0" applyFont="1" applyFill="1"/>
    <xf numFmtId="0" fontId="84" fillId="1789" borderId="0" xfId="0" applyFont="1" applyFill="1"/>
    <xf numFmtId="0" fontId="84" fillId="1790" borderId="0" xfId="0" applyFont="1" applyFill="1"/>
    <xf numFmtId="0" fontId="84" fillId="1791" borderId="0" xfId="0" applyFont="1" applyFill="1"/>
    <xf numFmtId="0" fontId="84" fillId="1792" borderId="0" xfId="0" applyFont="1" applyFill="1"/>
    <xf numFmtId="0" fontId="84" fillId="1793" borderId="0" xfId="0" applyFont="1" applyFill="1"/>
    <xf numFmtId="0" fontId="84" fillId="1794" borderId="0" xfId="0" applyFont="1" applyFill="1"/>
    <xf numFmtId="0" fontId="84" fillId="1795" borderId="0" xfId="0" applyFont="1" applyFill="1"/>
    <xf numFmtId="0" fontId="84" fillId="1796" borderId="0" xfId="0" applyFont="1" applyFill="1"/>
    <xf numFmtId="0" fontId="84" fillId="1797" borderId="0" xfId="0" applyFont="1" applyFill="1"/>
    <xf numFmtId="0" fontId="84" fillId="1798" borderId="0" xfId="0" applyFont="1" applyFill="1"/>
    <xf numFmtId="0" fontId="84" fillId="1799" borderId="0" xfId="0" applyFont="1" applyFill="1"/>
    <xf numFmtId="0" fontId="84" fillId="1800" borderId="0" xfId="0" applyFont="1" applyFill="1"/>
    <xf numFmtId="0" fontId="84" fillId="1801" borderId="0" xfId="0" applyFont="1" applyFill="1"/>
    <xf numFmtId="0" fontId="84" fillId="1802" borderId="0" xfId="0" applyFont="1" applyFill="1"/>
    <xf numFmtId="0" fontId="84" fillId="1803" borderId="0" xfId="0" applyFont="1" applyFill="1"/>
    <xf numFmtId="0" fontId="84" fillId="1804" borderId="0" xfId="0" applyFont="1" applyFill="1"/>
    <xf numFmtId="0" fontId="84" fillId="1805" borderId="0" xfId="0" applyFont="1" applyFill="1"/>
    <xf numFmtId="0" fontId="84" fillId="1806" borderId="0" xfId="0" applyFont="1" applyFill="1"/>
    <xf numFmtId="0" fontId="84" fillId="1807" borderId="0" xfId="0" applyFont="1" applyFill="1"/>
    <xf numFmtId="0" fontId="84" fillId="1808" borderId="0" xfId="0" applyFont="1" applyFill="1"/>
    <xf numFmtId="0" fontId="84" fillId="1809" borderId="0" xfId="0" applyFont="1" applyFill="1"/>
    <xf numFmtId="0" fontId="84" fillId="1810" borderId="0" xfId="0" applyFont="1" applyFill="1"/>
    <xf numFmtId="0" fontId="84" fillId="1811" borderId="0" xfId="0" applyFont="1" applyFill="1"/>
    <xf numFmtId="0" fontId="84" fillId="1812" borderId="0" xfId="0" applyFont="1" applyFill="1"/>
    <xf numFmtId="0" fontId="84" fillId="1813" borderId="0" xfId="0" applyFont="1" applyFill="1"/>
    <xf numFmtId="0" fontId="84" fillId="1814" borderId="0" xfId="0" applyFont="1" applyFill="1"/>
    <xf numFmtId="0" fontId="84" fillId="1815" borderId="0" xfId="0" applyFont="1" applyFill="1"/>
    <xf numFmtId="0" fontId="84" fillId="1816" borderId="0" xfId="0" applyFont="1" applyFill="1"/>
    <xf numFmtId="0" fontId="84" fillId="1817" borderId="0" xfId="0" applyFont="1" applyFill="1"/>
    <xf numFmtId="0" fontId="84" fillId="1818" borderId="0" xfId="0" applyFont="1" applyFill="1"/>
    <xf numFmtId="0" fontId="84" fillId="1819" borderId="0" xfId="0" applyFont="1" applyFill="1"/>
    <xf numFmtId="0" fontId="84" fillId="1820" borderId="0" xfId="0" applyFont="1" applyFill="1"/>
    <xf numFmtId="0" fontId="84" fillId="1821" borderId="0" xfId="0" applyFont="1" applyFill="1"/>
    <xf numFmtId="0" fontId="84" fillId="1822" borderId="0" xfId="0" applyFont="1" applyFill="1"/>
    <xf numFmtId="0" fontId="84" fillId="1823" borderId="0" xfId="0" applyFont="1" applyFill="1"/>
    <xf numFmtId="0" fontId="84" fillId="1824" borderId="0" xfId="0" applyFont="1" applyFill="1"/>
    <xf numFmtId="0" fontId="84" fillId="1825" borderId="0" xfId="0" applyFont="1" applyFill="1"/>
    <xf numFmtId="0" fontId="84" fillId="1826" borderId="0" xfId="0" applyFont="1" applyFill="1"/>
    <xf numFmtId="0" fontId="84" fillId="1827" borderId="0" xfId="0" applyFont="1" applyFill="1"/>
    <xf numFmtId="0" fontId="84" fillId="1828" borderId="0" xfId="0" applyFont="1" applyFill="1"/>
    <xf numFmtId="0" fontId="84" fillId="1829" borderId="0" xfId="0" applyFont="1" applyFill="1"/>
    <xf numFmtId="0" fontId="84" fillId="32" borderId="0" xfId="0" applyFont="1" applyFill="1"/>
    <xf numFmtId="0" fontId="84" fillId="1830" borderId="0" xfId="0" applyFont="1" applyFill="1"/>
    <xf numFmtId="0" fontId="84" fillId="1831" borderId="0" xfId="0" applyFont="1" applyFill="1"/>
    <xf numFmtId="0" fontId="84" fillId="1832" borderId="0" xfId="0" applyFont="1" applyFill="1"/>
    <xf numFmtId="0" fontId="84" fillId="1833" borderId="0" xfId="0" applyFont="1" applyFill="1"/>
    <xf numFmtId="0" fontId="84" fillId="1834" borderId="0" xfId="0" applyFont="1" applyFill="1"/>
    <xf numFmtId="0" fontId="84" fillId="1835" borderId="0" xfId="0" applyFont="1" applyFill="1"/>
    <xf numFmtId="0" fontId="84" fillId="1836" borderId="0" xfId="0" applyFont="1" applyFill="1"/>
    <xf numFmtId="0" fontId="84" fillId="1837" borderId="0" xfId="0" applyFont="1" applyFill="1"/>
    <xf numFmtId="0" fontId="84" fillId="1838" borderId="0" xfId="0" applyFont="1" applyFill="1"/>
    <xf numFmtId="0" fontId="84" fillId="1839" borderId="0" xfId="0" applyFont="1" applyFill="1"/>
    <xf numFmtId="0" fontId="84" fillId="1840" borderId="0" xfId="0" applyFont="1" applyFill="1"/>
    <xf numFmtId="0" fontId="84" fillId="1841" borderId="0" xfId="0" applyFont="1" applyFill="1"/>
    <xf numFmtId="0" fontId="84" fillId="1842" borderId="0" xfId="0" applyFont="1" applyFill="1"/>
    <xf numFmtId="0" fontId="84" fillId="1843" borderId="0" xfId="0" applyFont="1" applyFill="1"/>
    <xf numFmtId="0" fontId="84" fillId="1844" borderId="0" xfId="0" applyFont="1" applyFill="1"/>
    <xf numFmtId="0" fontId="84" fillId="1845" borderId="0" xfId="0" applyFont="1" applyFill="1"/>
    <xf numFmtId="0" fontId="84" fillId="1846" borderId="0" xfId="0" applyFont="1" applyFill="1"/>
    <xf numFmtId="0" fontId="84" fillId="1847" borderId="0" xfId="0" applyFont="1" applyFill="1"/>
    <xf numFmtId="0" fontId="84" fillId="1848" borderId="0" xfId="0" applyFont="1" applyFill="1"/>
    <xf numFmtId="0" fontId="84" fillId="1849" borderId="0" xfId="0" applyFont="1" applyFill="1"/>
    <xf numFmtId="0" fontId="84" fillId="1850" borderId="0" xfId="0" applyFont="1" applyFill="1"/>
    <xf numFmtId="0" fontId="84" fillId="1851" borderId="0" xfId="0" applyFont="1" applyFill="1"/>
    <xf numFmtId="0" fontId="84" fillId="1852" borderId="0" xfId="0" applyFont="1" applyFill="1"/>
    <xf numFmtId="0" fontId="84" fillId="1853" borderId="0" xfId="0" applyFont="1" applyFill="1"/>
    <xf numFmtId="0" fontId="84" fillId="1854" borderId="0" xfId="0" applyFont="1" applyFill="1"/>
    <xf numFmtId="0" fontId="84" fillId="1855" borderId="0" xfId="0" applyFont="1" applyFill="1"/>
    <xf numFmtId="0" fontId="84" fillId="1856" borderId="0" xfId="0" applyFont="1" applyFill="1"/>
    <xf numFmtId="0" fontId="84" fillId="1857" borderId="0" xfId="0" applyFont="1" applyFill="1"/>
    <xf numFmtId="0" fontId="84" fillId="1858" borderId="0" xfId="0" applyFont="1" applyFill="1"/>
    <xf numFmtId="0" fontId="84" fillId="1859" borderId="0" xfId="0" applyFont="1" applyFill="1"/>
    <xf numFmtId="0" fontId="84" fillId="1860" borderId="0" xfId="0" applyFont="1" applyFill="1"/>
    <xf numFmtId="0" fontId="84" fillId="1861" borderId="0" xfId="0" applyFont="1" applyFill="1"/>
    <xf numFmtId="0" fontId="84" fillId="1862" borderId="0" xfId="0" applyFont="1" applyFill="1"/>
    <xf numFmtId="0" fontId="84" fillId="1863" borderId="0" xfId="0" applyFont="1" applyFill="1"/>
    <xf numFmtId="0" fontId="84" fillId="1864" borderId="0" xfId="0" applyFont="1" applyFill="1"/>
    <xf numFmtId="0" fontId="84" fillId="1865" borderId="0" xfId="0" applyFont="1" applyFill="1"/>
    <xf numFmtId="0" fontId="84" fillId="1866" borderId="0" xfId="0" applyFont="1" applyFill="1"/>
    <xf numFmtId="0" fontId="84" fillId="1867" borderId="0" xfId="0" applyFont="1" applyFill="1"/>
    <xf numFmtId="0" fontId="84" fillId="1868" borderId="0" xfId="0" applyFont="1" applyFill="1"/>
    <xf numFmtId="0" fontId="84" fillId="1869" borderId="0" xfId="0" applyFont="1" applyFill="1"/>
    <xf numFmtId="0" fontId="84" fillId="1870" borderId="0" xfId="0" applyFont="1" applyFill="1"/>
    <xf numFmtId="0" fontId="84" fillId="1871" borderId="0" xfId="0" applyFont="1" applyFill="1"/>
    <xf numFmtId="0" fontId="84" fillId="1872" borderId="0" xfId="0" applyFont="1" applyFill="1"/>
    <xf numFmtId="0" fontId="84" fillId="1873" borderId="0" xfId="0" applyFont="1" applyFill="1"/>
    <xf numFmtId="0" fontId="84" fillId="1874" borderId="0" xfId="0" applyFont="1" applyFill="1"/>
    <xf numFmtId="0" fontId="84" fillId="1875" borderId="0" xfId="0" applyFont="1" applyFill="1"/>
    <xf numFmtId="0" fontId="84" fillId="1876" borderId="0" xfId="0" applyFont="1" applyFill="1"/>
    <xf numFmtId="0" fontId="84" fillId="1877" borderId="0" xfId="0" applyFont="1" applyFill="1"/>
    <xf numFmtId="0" fontId="84" fillId="1878" borderId="0" xfId="0" applyFont="1" applyFill="1"/>
    <xf numFmtId="0" fontId="84" fillId="1879" borderId="0" xfId="0" applyFont="1" applyFill="1"/>
    <xf numFmtId="0" fontId="84" fillId="1880" borderId="0" xfId="0" applyFont="1" applyFill="1"/>
    <xf numFmtId="0" fontId="84" fillId="1881" borderId="0" xfId="0" applyFont="1" applyFill="1"/>
    <xf numFmtId="0" fontId="84" fillId="1882" borderId="0" xfId="0" applyFont="1" applyFill="1"/>
    <xf numFmtId="0" fontId="84" fillId="1883" borderId="0" xfId="0" applyFont="1" applyFill="1"/>
    <xf numFmtId="0" fontId="84" fillId="1884" borderId="0" xfId="0" applyFont="1" applyFill="1"/>
    <xf numFmtId="0" fontId="84" fillId="1885" borderId="0" xfId="0" applyFont="1" applyFill="1"/>
    <xf numFmtId="0" fontId="84" fillId="1886" borderId="0" xfId="0" applyFont="1" applyFill="1"/>
    <xf numFmtId="0" fontId="84" fillId="1887" borderId="0" xfId="0" applyFont="1" applyFill="1"/>
    <xf numFmtId="0" fontId="84" fillId="1888" borderId="0" xfId="0" applyFont="1" applyFill="1"/>
    <xf numFmtId="0" fontId="84" fillId="1889" borderId="0" xfId="0" applyFont="1" applyFill="1"/>
    <xf numFmtId="0" fontId="84" fillId="1890" borderId="0" xfId="0" applyFont="1" applyFill="1"/>
    <xf numFmtId="0" fontId="84" fillId="1891" borderId="0" xfId="0" applyFont="1" applyFill="1"/>
    <xf numFmtId="0" fontId="84" fillId="1892" borderId="0" xfId="0" applyFont="1" applyFill="1"/>
    <xf numFmtId="0" fontId="84" fillId="1893" borderId="0" xfId="0" applyFont="1" applyFill="1"/>
    <xf numFmtId="0" fontId="84" fillId="1894" borderId="0" xfId="0" applyFont="1" applyFill="1"/>
    <xf numFmtId="0" fontId="84" fillId="1895" borderId="0" xfId="0" applyFont="1" applyFill="1"/>
    <xf numFmtId="0" fontId="84" fillId="1896" borderId="0" xfId="0" applyFont="1" applyFill="1"/>
    <xf numFmtId="0" fontId="84" fillId="1897" borderId="0" xfId="0" applyFont="1" applyFill="1"/>
    <xf numFmtId="0" fontId="84" fillId="1898" borderId="0" xfId="0" applyFont="1" applyFill="1"/>
    <xf numFmtId="0" fontId="84" fillId="1899" borderId="0" xfId="0" applyFont="1" applyFill="1"/>
    <xf numFmtId="0" fontId="84" fillId="1900" borderId="0" xfId="0" applyFont="1" applyFill="1"/>
    <xf numFmtId="0" fontId="84" fillId="1901" borderId="0" xfId="0" applyFont="1" applyFill="1"/>
    <xf numFmtId="0" fontId="84" fillId="1902" borderId="0" xfId="0" applyFont="1" applyFill="1"/>
    <xf numFmtId="0" fontId="84" fillId="1903" borderId="0" xfId="0" applyFont="1" applyFill="1"/>
    <xf numFmtId="0" fontId="84" fillId="1904" borderId="0" xfId="0" applyFont="1" applyFill="1"/>
    <xf numFmtId="0" fontId="84" fillId="1905" borderId="0" xfId="0" applyFont="1" applyFill="1"/>
    <xf numFmtId="0" fontId="84" fillId="1906" borderId="0" xfId="0" applyFont="1" applyFill="1"/>
    <xf numFmtId="0" fontId="84" fillId="1907" borderId="0" xfId="0" applyFont="1" applyFill="1"/>
    <xf numFmtId="0" fontId="84" fillId="1908" borderId="0" xfId="0" applyFont="1" applyFill="1"/>
    <xf numFmtId="0" fontId="84" fillId="1909" borderId="0" xfId="0" applyFont="1" applyFill="1"/>
    <xf numFmtId="0" fontId="84" fillId="1910" borderId="0" xfId="0" applyFont="1" applyFill="1"/>
    <xf numFmtId="0" fontId="84" fillId="1911" borderId="0" xfId="0" applyFont="1" applyFill="1"/>
    <xf numFmtId="0" fontId="84" fillId="1912" borderId="0" xfId="0" applyFont="1" applyFill="1"/>
    <xf numFmtId="0" fontId="84" fillId="1913" borderId="0" xfId="0" applyFont="1" applyFill="1"/>
    <xf numFmtId="0" fontId="84" fillId="1914" borderId="0" xfId="0" applyFont="1" applyFill="1"/>
    <xf numFmtId="0" fontId="84" fillId="1915" borderId="0" xfId="0" applyFont="1" applyFill="1"/>
    <xf numFmtId="0" fontId="84" fillId="1916" borderId="0" xfId="0" applyFont="1" applyFill="1"/>
    <xf numFmtId="0" fontId="84" fillId="1917" borderId="0" xfId="0" applyFont="1" applyFill="1"/>
    <xf numFmtId="0" fontId="84" fillId="1918" borderId="0" xfId="0" applyFont="1" applyFill="1"/>
    <xf numFmtId="0" fontId="84" fillId="1919" borderId="0" xfId="0" applyFont="1" applyFill="1"/>
    <xf numFmtId="0" fontId="84" fillId="567" borderId="0" xfId="0" applyFont="1" applyFill="1"/>
    <xf numFmtId="0" fontId="84" fillId="96" borderId="0" xfId="0" applyFont="1" applyFill="1"/>
    <xf numFmtId="0" fontId="84" fillId="1920" borderId="0" xfId="0" applyFont="1" applyFill="1"/>
    <xf numFmtId="0" fontId="84" fillId="1921" borderId="0" xfId="0" applyFont="1" applyFill="1"/>
    <xf numFmtId="0" fontId="84" fillId="1922" borderId="0" xfId="0" applyFont="1" applyFill="1"/>
    <xf numFmtId="0" fontId="84" fillId="1923" borderId="0" xfId="0" applyFont="1" applyFill="1"/>
    <xf numFmtId="0" fontId="84" fillId="1924" borderId="0" xfId="0" applyFont="1" applyFill="1"/>
    <xf numFmtId="0" fontId="84" fillId="1925" borderId="0" xfId="0" applyFont="1" applyFill="1"/>
    <xf numFmtId="0" fontId="84" fillId="1926" borderId="0" xfId="0" applyFont="1" applyFill="1"/>
    <xf numFmtId="0" fontId="84" fillId="1927" borderId="0" xfId="0" applyFont="1" applyFill="1"/>
    <xf numFmtId="0" fontId="84" fillId="1928" borderId="0" xfId="0" applyFont="1" applyFill="1"/>
    <xf numFmtId="0" fontId="84" fillId="1929" borderId="0" xfId="0" applyFont="1" applyFill="1"/>
    <xf numFmtId="0" fontId="84" fillId="1930" borderId="0" xfId="0" applyFont="1" applyFill="1"/>
    <xf numFmtId="0" fontId="84" fillId="1931" borderId="0" xfId="0" applyFont="1" applyFill="1"/>
    <xf numFmtId="0" fontId="84" fillId="1932" borderId="0" xfId="0" applyFont="1" applyFill="1"/>
    <xf numFmtId="0" fontId="84" fillId="1933" borderId="0" xfId="0" applyFont="1" applyFill="1"/>
    <xf numFmtId="0" fontId="84" fillId="1934" borderId="0" xfId="0" applyFont="1" applyFill="1"/>
    <xf numFmtId="0" fontId="84" fillId="1935" borderId="0" xfId="0" applyFont="1" applyFill="1"/>
    <xf numFmtId="0" fontId="84" fillId="1936" borderId="0" xfId="0" applyFont="1" applyFill="1"/>
    <xf numFmtId="0" fontId="84" fillId="1937" borderId="0" xfId="0" applyFont="1" applyFill="1"/>
    <xf numFmtId="0" fontId="84" fillId="1938" borderId="0" xfId="0" applyFont="1" applyFill="1"/>
    <xf numFmtId="0" fontId="84" fillId="1939" borderId="0" xfId="0" applyFont="1" applyFill="1"/>
    <xf numFmtId="0" fontId="84" fillId="1940" borderId="0" xfId="0" applyFont="1" applyFill="1"/>
    <xf numFmtId="0" fontId="84" fillId="1941" borderId="0" xfId="0" applyFont="1" applyFill="1"/>
    <xf numFmtId="0" fontId="84" fillId="1942" borderId="0" xfId="0" applyFont="1" applyFill="1"/>
    <xf numFmtId="0" fontId="84" fillId="1943" borderId="0" xfId="0" applyFont="1" applyFill="1"/>
    <xf numFmtId="0" fontId="84" fillId="1944" borderId="0" xfId="0" applyFont="1" applyFill="1"/>
    <xf numFmtId="0" fontId="84" fillId="1945" borderId="0" xfId="0" applyFont="1" applyFill="1"/>
    <xf numFmtId="0" fontId="84" fillId="1946" borderId="0" xfId="0" applyFont="1" applyFill="1"/>
    <xf numFmtId="0" fontId="84" fillId="1947" borderId="0" xfId="0" applyFont="1" applyFill="1"/>
    <xf numFmtId="0" fontId="84" fillId="0" borderId="0" xfId="0" applyFont="1"/>
    <xf numFmtId="0" fontId="85" fillId="0" borderId="0" xfId="22" applyFont="1" applyAlignment="1">
      <alignment horizontal="left" indent="1"/>
    </xf>
    <xf numFmtId="0" fontId="85" fillId="0" borderId="0" xfId="22" applyFont="1" applyAlignment="1">
      <alignment horizontal="right" indent="1"/>
    </xf>
    <xf numFmtId="0" fontId="84" fillId="0" borderId="0" xfId="0" applyFont="1" applyAlignment="1">
      <alignment horizontal="right" indent="1"/>
    </xf>
    <xf numFmtId="0" fontId="84" fillId="1948" borderId="0" xfId="0" applyFont="1" applyFill="1"/>
    <xf numFmtId="0" fontId="84" fillId="1949" borderId="0" xfId="0" applyFont="1" applyFill="1"/>
    <xf numFmtId="0" fontId="85" fillId="0" borderId="75" xfId="22" applyFont="1" applyBorder="1" applyAlignment="1">
      <alignment horizontal="left" indent="1"/>
    </xf>
    <xf numFmtId="0" fontId="85" fillId="0" borderId="76" xfId="22" applyFont="1" applyBorder="1" applyAlignment="1">
      <alignment horizontal="left" indent="1"/>
    </xf>
    <xf numFmtId="0" fontId="85" fillId="0" borderId="77" xfId="22" applyFont="1" applyBorder="1" applyAlignment="1">
      <alignment horizontal="right" indent="1"/>
    </xf>
    <xf numFmtId="0" fontId="84" fillId="0" borderId="78" xfId="0" applyFont="1" applyBorder="1" applyAlignment="1">
      <alignment horizontal="right" indent="1"/>
    </xf>
    <xf numFmtId="0" fontId="84" fillId="0" borderId="75" xfId="0" applyFont="1" applyBorder="1" applyAlignment="1">
      <alignment horizontal="right" indent="1"/>
    </xf>
    <xf numFmtId="0" fontId="14" fillId="11" borderId="0" xfId="5" applyFont="1" applyFill="1" applyAlignment="1">
      <alignment horizontal="center" vertical="center"/>
    </xf>
    <xf numFmtId="0" fontId="14" fillId="748" borderId="0" xfId="2" applyFont="1" applyFill="1" applyAlignment="1">
      <alignment horizontal="center" vertical="center"/>
    </xf>
    <xf numFmtId="0" fontId="14" fillId="11" borderId="0" xfId="2" applyFont="1" applyFill="1" applyAlignment="1">
      <alignment horizontal="center" vertical="center"/>
    </xf>
    <xf numFmtId="0" fontId="0" fillId="7" borderId="0" xfId="0" applyFill="1" applyAlignment="1">
      <alignment vertical="center"/>
    </xf>
    <xf numFmtId="0" fontId="4" fillId="7" borderId="0" xfId="6" applyFont="1" applyFill="1" applyAlignment="1">
      <alignment horizontal="center" vertical="center"/>
    </xf>
    <xf numFmtId="0" fontId="93" fillId="16" borderId="80" xfId="2" applyFont="1" applyFill="1" applyBorder="1" applyAlignment="1" applyProtection="1">
      <alignment horizontal="center" vertical="center"/>
      <protection hidden="1"/>
    </xf>
    <xf numFmtId="0" fontId="44" fillId="173" borderId="80" xfId="2" applyFont="1" applyFill="1" applyBorder="1" applyAlignment="1" applyProtection="1">
      <alignment horizontal="center" vertical="center"/>
      <protection hidden="1"/>
    </xf>
    <xf numFmtId="0" fontId="93" fillId="58" borderId="80" xfId="2" applyFont="1" applyFill="1" applyBorder="1" applyAlignment="1" applyProtection="1">
      <alignment horizontal="center" vertical="center"/>
      <protection hidden="1"/>
    </xf>
    <xf numFmtId="0" fontId="91" fillId="48" borderId="80" xfId="2" applyFont="1" applyFill="1" applyBorder="1" applyAlignment="1">
      <alignment horizontal="left" vertical="center"/>
    </xf>
    <xf numFmtId="0" fontId="44" fillId="1951" borderId="80" xfId="2" applyFont="1" applyFill="1" applyBorder="1" applyAlignment="1" applyProtection="1">
      <alignment horizontal="center" vertical="center"/>
      <protection hidden="1"/>
    </xf>
    <xf numFmtId="0" fontId="93" fillId="1952" borderId="80" xfId="2" applyFont="1" applyFill="1" applyBorder="1" applyAlignment="1" applyProtection="1">
      <alignment horizontal="center" vertical="center"/>
      <protection hidden="1"/>
    </xf>
    <xf numFmtId="1" fontId="117" fillId="90" borderId="80" xfId="2" applyNumberFormat="1" applyFont="1" applyFill="1" applyBorder="1" applyAlignment="1" applyProtection="1">
      <alignment horizontal="left" vertical="center"/>
      <protection hidden="1"/>
    </xf>
    <xf numFmtId="0" fontId="92" fillId="48" borderId="80" xfId="2" applyFont="1" applyFill="1" applyBorder="1" applyAlignment="1">
      <alignment horizontal="left" vertical="center"/>
    </xf>
    <xf numFmtId="1" fontId="118" fillId="1950" borderId="80" xfId="2" applyNumberFormat="1" applyFont="1" applyFill="1" applyBorder="1" applyAlignment="1" applyProtection="1">
      <alignment horizontal="left" vertical="center"/>
      <protection hidden="1"/>
    </xf>
    <xf numFmtId="0" fontId="36" fillId="6" borderId="0" xfId="2" applyFont="1" applyFill="1" applyAlignment="1">
      <alignment horizontal="center" vertical="center"/>
    </xf>
    <xf numFmtId="170" fontId="125" fillId="1955" borderId="22" xfId="2" applyNumberFormat="1" applyFont="1" applyFill="1" applyBorder="1" applyAlignment="1">
      <alignment horizontal="centerContinuous" vertical="center"/>
    </xf>
    <xf numFmtId="165" fontId="126" fillId="1955" borderId="22" xfId="2" applyNumberFormat="1" applyFont="1" applyFill="1" applyBorder="1" applyAlignment="1">
      <alignment horizontal="right" vertical="center"/>
    </xf>
    <xf numFmtId="0" fontId="124" fillId="1955" borderId="22" xfId="2" applyFont="1" applyFill="1" applyBorder="1" applyProtection="1">
      <protection locked="0"/>
    </xf>
    <xf numFmtId="170" fontId="125" fillId="1955" borderId="22" xfId="2" applyNumberFormat="1" applyFont="1" applyFill="1" applyBorder="1" applyAlignment="1">
      <alignment horizontal="center" vertical="center"/>
    </xf>
    <xf numFmtId="169" fontId="90" fillId="1956" borderId="0" xfId="11" applyNumberFormat="1" applyFont="1" applyFill="1" applyAlignment="1">
      <alignment horizontal="center" vertical="center"/>
    </xf>
    <xf numFmtId="165" fontId="90" fillId="1954" borderId="22" xfId="2" applyNumberFormat="1" applyFont="1" applyFill="1" applyBorder="1" applyAlignment="1">
      <alignment horizontal="center" vertical="center"/>
    </xf>
    <xf numFmtId="0" fontId="0" fillId="1953" borderId="26" xfId="0" applyFill="1" applyBorder="1"/>
    <xf numFmtId="0" fontId="101" fillId="1953" borderId="26" xfId="2" applyFont="1" applyFill="1" applyBorder="1"/>
    <xf numFmtId="0" fontId="0" fillId="1953" borderId="22" xfId="0" applyFill="1" applyBorder="1" applyAlignment="1">
      <alignment horizontal="left" vertical="center"/>
    </xf>
    <xf numFmtId="165" fontId="31" fillId="1953" borderId="22" xfId="2" applyNumberFormat="1" applyFont="1" applyFill="1" applyBorder="1" applyAlignment="1">
      <alignment horizontal="center" vertical="center"/>
    </xf>
    <xf numFmtId="169" fontId="90" fillId="1953" borderId="22" xfId="11" applyNumberFormat="1" applyFont="1" applyFill="1" applyBorder="1" applyAlignment="1">
      <alignment horizontal="center" vertical="center"/>
    </xf>
    <xf numFmtId="2" fontId="36" fillId="48" borderId="0" xfId="13" applyNumberFormat="1" applyFont="1" applyFill="1" applyAlignment="1">
      <alignment vertical="center"/>
    </xf>
    <xf numFmtId="165" fontId="36" fillId="48" borderId="0" xfId="13" applyNumberFormat="1" applyFont="1" applyFill="1" applyAlignment="1">
      <alignment vertical="center"/>
    </xf>
    <xf numFmtId="170" fontId="31" fillId="48" borderId="0" xfId="13" applyNumberFormat="1" applyFont="1" applyFill="1" applyAlignment="1" applyProtection="1">
      <alignment horizontal="center" vertical="center"/>
      <protection locked="0"/>
    </xf>
    <xf numFmtId="0" fontId="17" fillId="48" borderId="7" xfId="2" applyFont="1" applyFill="1" applyBorder="1" applyAlignment="1">
      <alignment horizontal="center" vertical="center"/>
    </xf>
    <xf numFmtId="0" fontId="8" fillId="10" borderId="0" xfId="2" applyFont="1" applyFill="1" applyAlignment="1">
      <alignment horizontal="center" vertical="center"/>
    </xf>
    <xf numFmtId="0" fontId="1" fillId="10" borderId="7" xfId="7" applyFill="1" applyBorder="1" applyAlignment="1">
      <alignment vertical="center"/>
    </xf>
    <xf numFmtId="0" fontId="8" fillId="48" borderId="0" xfId="2" applyFont="1" applyFill="1" applyAlignment="1">
      <alignment horizontal="center" vertical="center"/>
    </xf>
    <xf numFmtId="0" fontId="8" fillId="48" borderId="7" xfId="2" applyFont="1" applyFill="1" applyBorder="1" applyAlignment="1">
      <alignment horizontal="center" vertical="center"/>
    </xf>
    <xf numFmtId="170" fontId="104" fillId="48" borderId="22" xfId="2" applyNumberFormat="1" applyFont="1" applyFill="1" applyBorder="1" applyAlignment="1">
      <alignment horizontal="centerContinuous" vertical="center"/>
    </xf>
    <xf numFmtId="0" fontId="6" fillId="48" borderId="82" xfId="2" applyFill="1" applyBorder="1"/>
    <xf numFmtId="1" fontId="117" fillId="90" borderId="72" xfId="2" applyNumberFormat="1" applyFont="1" applyFill="1" applyBorder="1" applyAlignment="1" applyProtection="1">
      <alignment horizontal="left" vertical="center"/>
      <protection hidden="1"/>
    </xf>
    <xf numFmtId="1" fontId="118" fillId="1950" borderId="72" xfId="2" applyNumberFormat="1" applyFont="1" applyFill="1" applyBorder="1" applyAlignment="1" applyProtection="1">
      <alignment horizontal="left" vertical="center"/>
      <protection hidden="1"/>
    </xf>
    <xf numFmtId="165" fontId="36" fillId="48" borderId="22" xfId="13" applyNumberFormat="1" applyFont="1" applyFill="1" applyBorder="1" applyAlignment="1">
      <alignment vertical="center"/>
    </xf>
    <xf numFmtId="0" fontId="17" fillId="48" borderId="23" xfId="2" applyFont="1" applyFill="1" applyBorder="1" applyAlignment="1">
      <alignment horizontal="center" vertical="center"/>
    </xf>
    <xf numFmtId="0" fontId="1" fillId="10" borderId="0" xfId="7" applyFill="1" applyAlignment="1">
      <alignment vertical="center"/>
    </xf>
    <xf numFmtId="0" fontId="63" fillId="8" borderId="81" xfId="0" applyFont="1" applyFill="1" applyBorder="1" applyAlignment="1">
      <alignment horizontal="left" vertical="center"/>
    </xf>
    <xf numFmtId="0" fontId="9" fillId="8" borderId="81" xfId="0" applyFont="1" applyFill="1" applyBorder="1" applyAlignment="1">
      <alignment horizontal="right" vertical="center"/>
    </xf>
    <xf numFmtId="0" fontId="26" fillId="8" borderId="81" xfId="13" applyFont="1" applyFill="1" applyBorder="1" applyAlignment="1">
      <alignment vertical="center" wrapText="1"/>
    </xf>
    <xf numFmtId="0" fontId="46" fillId="8" borderId="81" xfId="0" applyFont="1" applyFill="1" applyBorder="1" applyAlignment="1">
      <alignment horizontal="right" vertical="center"/>
    </xf>
    <xf numFmtId="0" fontId="9" fillId="8" borderId="81" xfId="6" applyFont="1" applyFill="1" applyBorder="1" applyAlignment="1">
      <alignment horizontal="right" vertical="center"/>
    </xf>
    <xf numFmtId="0" fontId="46" fillId="8" borderId="81" xfId="0" applyFont="1" applyFill="1" applyBorder="1" applyAlignment="1">
      <alignment horizontal="left" vertical="center"/>
    </xf>
    <xf numFmtId="0" fontId="64" fillId="48" borderId="81" xfId="0" applyFont="1" applyFill="1" applyBorder="1" applyAlignment="1">
      <alignment horizontal="left" vertical="center"/>
    </xf>
    <xf numFmtId="0" fontId="26" fillId="10" borderId="81" xfId="13" applyFont="1" applyFill="1" applyBorder="1" applyAlignment="1">
      <alignment vertical="center" wrapText="1"/>
    </xf>
    <xf numFmtId="167" fontId="3" fillId="10" borderId="0" xfId="2" applyNumberFormat="1" applyFont="1" applyFill="1" applyAlignment="1">
      <alignment vertical="center"/>
    </xf>
    <xf numFmtId="171" fontId="102" fillId="48" borderId="22" xfId="2" applyNumberFormat="1" applyFont="1" applyFill="1" applyBorder="1" applyAlignment="1">
      <alignment horizontal="right" vertical="center"/>
    </xf>
    <xf numFmtId="4" fontId="121" fillId="1955" borderId="0" xfId="13" applyNumberFormat="1" applyFont="1" applyFill="1" applyAlignment="1" applyProtection="1">
      <alignment horizontal="center" vertical="center"/>
      <protection locked="0"/>
    </xf>
    <xf numFmtId="165" fontId="122" fillId="1955" borderId="0" xfId="13" applyNumberFormat="1" applyFont="1" applyFill="1" applyAlignment="1">
      <alignment vertical="center"/>
    </xf>
    <xf numFmtId="165" fontId="122" fillId="1955" borderId="0" xfId="2" applyNumberFormat="1" applyFont="1" applyFill="1" applyAlignment="1">
      <alignment horizontal="center" vertical="center"/>
    </xf>
    <xf numFmtId="170" fontId="123" fillId="1955" borderId="0" xfId="2" applyNumberFormat="1" applyFont="1" applyFill="1" applyAlignment="1" applyProtection="1">
      <alignment horizontal="center" vertical="center"/>
      <protection hidden="1"/>
    </xf>
    <xf numFmtId="0" fontId="6" fillId="90" borderId="82" xfId="2" applyFill="1" applyBorder="1"/>
    <xf numFmtId="0" fontId="124" fillId="1955" borderId="82" xfId="2" applyFont="1" applyFill="1" applyBorder="1"/>
    <xf numFmtId="0" fontId="19" fillId="10" borderId="0" xfId="0" applyFont="1" applyFill="1" applyAlignment="1">
      <alignment horizontal="right" vertical="center"/>
    </xf>
    <xf numFmtId="0" fontId="9" fillId="10" borderId="0" xfId="2" applyFont="1" applyFill="1" applyAlignment="1">
      <alignment horizontal="center" vertical="center"/>
    </xf>
    <xf numFmtId="0" fontId="36" fillId="10" borderId="0" xfId="2" applyFont="1" applyFill="1" applyAlignment="1">
      <alignment horizontal="right" vertical="center"/>
    </xf>
    <xf numFmtId="165" fontId="37" fillId="10" borderId="0" xfId="13" applyNumberFormat="1" applyFont="1" applyFill="1" applyAlignment="1">
      <alignment vertical="center"/>
    </xf>
    <xf numFmtId="0" fontId="18" fillId="10" borderId="1" xfId="0" applyFont="1" applyFill="1" applyBorder="1" applyAlignment="1">
      <alignment vertical="center"/>
    </xf>
    <xf numFmtId="0" fontId="19" fillId="10" borderId="1" xfId="0" applyFont="1" applyFill="1" applyBorder="1" applyAlignment="1">
      <alignment horizontal="right"/>
    </xf>
    <xf numFmtId="0" fontId="19" fillId="10" borderId="5" xfId="0" applyFont="1" applyFill="1" applyBorder="1" applyAlignment="1">
      <alignment horizontal="right"/>
    </xf>
    <xf numFmtId="1" fontId="21" fillId="10" borderId="3" xfId="9" applyNumberFormat="1" applyFont="1" applyFill="1" applyBorder="1" applyAlignment="1">
      <alignment horizontal="right" vertical="center"/>
    </xf>
    <xf numFmtId="1" fontId="21" fillId="10" borderId="11" xfId="9" applyNumberFormat="1" applyFont="1" applyFill="1" applyBorder="1" applyAlignment="1">
      <alignment horizontal="right" vertical="center"/>
    </xf>
    <xf numFmtId="0" fontId="86" fillId="90" borderId="0" xfId="2" applyFont="1" applyFill="1" applyAlignment="1" applyProtection="1">
      <alignment horizontal="right" vertical="center"/>
      <protection hidden="1"/>
    </xf>
    <xf numFmtId="0" fontId="120" fillId="1955" borderId="0" xfId="2" applyFont="1" applyFill="1" applyAlignment="1" applyProtection="1">
      <alignment horizontal="right" vertical="center"/>
      <protection hidden="1"/>
    </xf>
    <xf numFmtId="0" fontId="115" fillId="11" borderId="0" xfId="1" applyFont="1" applyFill="1" applyBorder="1" applyAlignment="1">
      <alignment vertical="center"/>
    </xf>
    <xf numFmtId="0" fontId="115" fillId="11" borderId="7" xfId="1" applyFont="1" applyFill="1" applyBorder="1" applyAlignment="1">
      <alignment vertical="center"/>
    </xf>
    <xf numFmtId="0" fontId="128" fillId="90" borderId="0" xfId="2" applyFont="1" applyFill="1" applyAlignment="1" applyProtection="1">
      <alignment horizontal="right" vertical="center"/>
      <protection hidden="1"/>
    </xf>
    <xf numFmtId="0" fontId="131" fillId="1955" borderId="0" xfId="2" applyFont="1" applyFill="1" applyAlignment="1" applyProtection="1">
      <alignment horizontal="right" vertical="center"/>
      <protection hidden="1"/>
    </xf>
    <xf numFmtId="0" fontId="39" fillId="11" borderId="0" xfId="1" applyFont="1" applyFill="1" applyBorder="1" applyAlignment="1">
      <alignment horizontal="left" vertical="center"/>
    </xf>
    <xf numFmtId="0" fontId="21" fillId="22" borderId="7" xfId="2" applyFont="1" applyFill="1" applyBorder="1" applyAlignment="1" applyProtection="1">
      <alignment vertical="center"/>
      <protection hidden="1"/>
    </xf>
    <xf numFmtId="0" fontId="46" fillId="6" borderId="11" xfId="12" applyFont="1" applyFill="1" applyBorder="1" applyAlignment="1">
      <alignment horizontal="center" vertical="center"/>
    </xf>
    <xf numFmtId="168" fontId="36" fillId="100" borderId="87" xfId="0" applyNumberFormat="1" applyFont="1" applyFill="1" applyBorder="1" applyAlignment="1">
      <alignment horizontal="center" vertical="center"/>
    </xf>
    <xf numFmtId="0" fontId="21" fillId="1957" borderId="88" xfId="2" applyFont="1" applyFill="1" applyBorder="1" applyAlignment="1">
      <alignment horizontal="center" vertical="center"/>
    </xf>
    <xf numFmtId="1" fontId="39" fillId="1958" borderId="88" xfId="25" applyNumberFormat="1" applyFont="1" applyFill="1" applyBorder="1" applyAlignment="1">
      <alignment horizontal="center" vertical="center"/>
    </xf>
    <xf numFmtId="1" fontId="39" fillId="10" borderId="88" xfId="25" applyNumberFormat="1" applyFont="1" applyFill="1" applyBorder="1" applyAlignment="1">
      <alignment horizontal="center" vertical="center"/>
    </xf>
    <xf numFmtId="174" fontId="132" fillId="1958" borderId="88" xfId="2" applyNumberFormat="1" applyFont="1" applyFill="1" applyBorder="1" applyAlignment="1">
      <alignment horizontal="center" vertical="center"/>
    </xf>
    <xf numFmtId="174" fontId="132" fillId="10" borderId="88" xfId="2" applyNumberFormat="1" applyFont="1" applyFill="1" applyBorder="1" applyAlignment="1">
      <alignment horizontal="center" vertical="center"/>
    </xf>
    <xf numFmtId="0" fontId="94" fillId="48" borderId="0" xfId="2" applyFont="1" applyFill="1" applyAlignment="1" applyProtection="1">
      <alignment vertical="center"/>
      <protection hidden="1"/>
    </xf>
    <xf numFmtId="0" fontId="73" fillId="90" borderId="64" xfId="2" applyFont="1" applyFill="1" applyBorder="1" applyAlignment="1">
      <alignment horizontal="center" vertical="center"/>
    </xf>
    <xf numFmtId="169" fontId="136" fillId="58" borderId="89" xfId="2" applyNumberFormat="1" applyFont="1" applyFill="1" applyBorder="1" applyAlignment="1">
      <alignment horizontal="center" vertical="center"/>
    </xf>
    <xf numFmtId="0" fontId="137" fillId="48" borderId="90" xfId="13" applyFont="1" applyFill="1" applyBorder="1" applyAlignment="1">
      <alignment horizontal="center" vertical="center"/>
    </xf>
    <xf numFmtId="0" fontId="92" fillId="48" borderId="90" xfId="13" applyFont="1" applyFill="1" applyBorder="1" applyAlignment="1">
      <alignment horizontal="center" vertical="center"/>
    </xf>
    <xf numFmtId="169" fontId="131" fillId="1955" borderId="81" xfId="2" applyNumberFormat="1" applyFont="1" applyFill="1" applyBorder="1" applyAlignment="1">
      <alignment horizontal="center" vertical="center"/>
    </xf>
    <xf numFmtId="0" fontId="21" fillId="10" borderId="80" xfId="2" applyFont="1" applyFill="1" applyBorder="1" applyAlignment="1">
      <alignment horizontal="center" vertical="center"/>
    </xf>
    <xf numFmtId="0" fontId="73" fillId="10" borderId="80" xfId="2" applyFont="1" applyFill="1" applyBorder="1" applyAlignment="1">
      <alignment horizontal="center" vertical="center"/>
    </xf>
    <xf numFmtId="169" fontId="91" fillId="1960" borderId="81" xfId="2" applyNumberFormat="1" applyFont="1" applyFill="1" applyBorder="1" applyAlignment="1">
      <alignment horizontal="center" vertical="center"/>
    </xf>
    <xf numFmtId="169" fontId="91" fillId="138" borderId="64" xfId="2" applyNumberFormat="1" applyFont="1" applyFill="1" applyBorder="1" applyAlignment="1">
      <alignment horizontal="center" vertical="center"/>
    </xf>
    <xf numFmtId="0" fontId="92" fillId="138" borderId="64" xfId="13" applyFont="1" applyFill="1" applyBorder="1" applyAlignment="1">
      <alignment horizontal="center" vertical="center"/>
    </xf>
    <xf numFmtId="0" fontId="93" fillId="90" borderId="64" xfId="2" applyFont="1" applyFill="1" applyBorder="1" applyAlignment="1" applyProtection="1">
      <alignment horizontal="center" vertical="center"/>
      <protection hidden="1"/>
    </xf>
    <xf numFmtId="0" fontId="73" fillId="16" borderId="64" xfId="2" applyFont="1" applyFill="1" applyBorder="1" applyAlignment="1">
      <alignment horizontal="center" vertical="center"/>
    </xf>
    <xf numFmtId="0" fontId="101" fillId="93" borderId="26" xfId="2" applyFont="1" applyFill="1" applyBorder="1"/>
    <xf numFmtId="0" fontId="0" fillId="93" borderId="26" xfId="0" applyFill="1" applyBorder="1"/>
    <xf numFmtId="169" fontId="90" fillId="93" borderId="22" xfId="11" applyNumberFormat="1" applyFont="1" applyFill="1" applyBorder="1" applyAlignment="1">
      <alignment horizontal="center" vertical="center"/>
    </xf>
    <xf numFmtId="165" fontId="31" fillId="93" borderId="22" xfId="2" applyNumberFormat="1" applyFont="1" applyFill="1" applyBorder="1" applyAlignment="1">
      <alignment horizontal="center" vertical="center"/>
    </xf>
    <xf numFmtId="0" fontId="101" fillId="92" borderId="82" xfId="2" applyFont="1" applyFill="1" applyBorder="1"/>
    <xf numFmtId="169" fontId="90" fillId="92" borderId="22" xfId="11" applyNumberFormat="1" applyFont="1" applyFill="1" applyBorder="1" applyAlignment="1">
      <alignment horizontal="center" vertical="center"/>
    </xf>
    <xf numFmtId="0" fontId="101" fillId="1959" borderId="26" xfId="2" applyFont="1" applyFill="1" applyBorder="1"/>
    <xf numFmtId="0" fontId="0" fillId="1959" borderId="26" xfId="0" applyFill="1" applyBorder="1"/>
    <xf numFmtId="0" fontId="0" fillId="1959" borderId="22" xfId="0" applyFill="1" applyBorder="1" applyAlignment="1">
      <alignment horizontal="left" vertical="center"/>
    </xf>
    <xf numFmtId="165" fontId="31" fillId="1959" borderId="22" xfId="2" applyNumberFormat="1" applyFont="1" applyFill="1" applyBorder="1" applyAlignment="1">
      <alignment horizontal="center" vertical="center"/>
    </xf>
    <xf numFmtId="169" fontId="90" fillId="1959" borderId="22" xfId="11" applyNumberFormat="1" applyFont="1" applyFill="1" applyBorder="1" applyAlignment="1">
      <alignment horizontal="center" vertical="center"/>
    </xf>
    <xf numFmtId="0" fontId="17" fillId="1952" borderId="26" xfId="2" applyFont="1" applyFill="1" applyBorder="1" applyAlignment="1">
      <alignment horizontal="center" vertical="center"/>
    </xf>
    <xf numFmtId="0" fontId="0" fillId="1952" borderId="26" xfId="0" applyFill="1" applyBorder="1"/>
    <xf numFmtId="0" fontId="101" fillId="1952" borderId="26" xfId="2" applyFont="1" applyFill="1" applyBorder="1"/>
    <xf numFmtId="0" fontId="17" fillId="1952" borderId="22" xfId="2" applyFont="1" applyFill="1" applyBorder="1" applyAlignment="1">
      <alignment horizontal="center" vertical="center"/>
    </xf>
    <xf numFmtId="165" fontId="31" fillId="1952" borderId="22" xfId="2" applyNumberFormat="1" applyFont="1" applyFill="1" applyBorder="1" applyAlignment="1">
      <alignment horizontal="center" vertical="center"/>
    </xf>
    <xf numFmtId="0" fontId="0" fillId="1952" borderId="22" xfId="0" applyFill="1" applyBorder="1" applyAlignment="1">
      <alignment horizontal="left" vertical="center"/>
    </xf>
    <xf numFmtId="0" fontId="90" fillId="58" borderId="0" xfId="2" applyFont="1" applyFill="1" applyAlignment="1">
      <alignment horizontal="center" vertical="center"/>
    </xf>
    <xf numFmtId="169" fontId="90" fillId="1961" borderId="0" xfId="11" applyNumberFormat="1" applyFont="1" applyFill="1" applyAlignment="1">
      <alignment horizontal="center" vertical="center"/>
    </xf>
    <xf numFmtId="165" fontId="90" fillId="58" borderId="62" xfId="2" applyNumberFormat="1" applyFont="1" applyFill="1" applyBorder="1" applyAlignment="1">
      <alignment horizontal="center" vertical="center"/>
    </xf>
    <xf numFmtId="0" fontId="90" fillId="1955" borderId="0" xfId="2" applyFont="1" applyFill="1" applyAlignment="1">
      <alignment horizontal="center" vertical="center"/>
    </xf>
    <xf numFmtId="169" fontId="90" fillId="1962" borderId="0" xfId="11" applyNumberFormat="1" applyFont="1" applyFill="1" applyAlignment="1">
      <alignment horizontal="center" vertical="center"/>
    </xf>
    <xf numFmtId="165" fontId="90" fillId="1955" borderId="22" xfId="2" applyNumberFormat="1" applyFont="1" applyFill="1" applyBorder="1" applyAlignment="1">
      <alignment horizontal="center" vertical="center"/>
    </xf>
    <xf numFmtId="0" fontId="90" fillId="1960" borderId="0" xfId="2" applyFont="1" applyFill="1" applyAlignment="1">
      <alignment horizontal="center" vertical="center"/>
    </xf>
    <xf numFmtId="169" fontId="90" fillId="1963" borderId="0" xfId="11" applyNumberFormat="1" applyFont="1" applyFill="1" applyAlignment="1">
      <alignment horizontal="center" vertical="center"/>
    </xf>
    <xf numFmtId="165" fontId="90" fillId="1960" borderId="22" xfId="2" applyNumberFormat="1" applyFont="1" applyFill="1" applyBorder="1" applyAlignment="1">
      <alignment horizontal="center" vertical="center"/>
    </xf>
    <xf numFmtId="0" fontId="90" fillId="138" borderId="0" xfId="2" applyFont="1" applyFill="1" applyAlignment="1">
      <alignment horizontal="center" vertical="center"/>
    </xf>
    <xf numFmtId="169" fontId="90" fillId="1964" borderId="0" xfId="11" applyNumberFormat="1" applyFont="1" applyFill="1" applyAlignment="1">
      <alignment horizontal="center" vertical="center"/>
    </xf>
    <xf numFmtId="165" fontId="90" fillId="138" borderId="22" xfId="2" applyNumberFormat="1" applyFont="1" applyFill="1" applyBorder="1" applyAlignment="1">
      <alignment horizontal="center" vertical="center"/>
    </xf>
    <xf numFmtId="165" fontId="90" fillId="90" borderId="22" xfId="2" applyNumberFormat="1" applyFont="1" applyFill="1" applyBorder="1" applyAlignment="1">
      <alignment horizontal="center" vertical="center"/>
    </xf>
    <xf numFmtId="0" fontId="143" fillId="48" borderId="0" xfId="2" applyFont="1" applyFill="1" applyAlignment="1" applyProtection="1">
      <alignment horizontal="left" vertical="center"/>
      <protection hidden="1"/>
    </xf>
    <xf numFmtId="0" fontId="144" fillId="48" borderId="0" xfId="2" applyFont="1" applyFill="1" applyAlignment="1" applyProtection="1">
      <alignment horizontal="left" vertical="center"/>
      <protection hidden="1"/>
    </xf>
    <xf numFmtId="4" fontId="142" fillId="1960" borderId="0" xfId="13" applyNumberFormat="1" applyFont="1" applyFill="1" applyAlignment="1" applyProtection="1">
      <alignment horizontal="center" vertical="center"/>
      <protection locked="0"/>
    </xf>
    <xf numFmtId="165" fontId="133" fillId="1960" borderId="0" xfId="13" applyNumberFormat="1" applyFont="1" applyFill="1" applyAlignment="1">
      <alignment vertical="center"/>
    </xf>
    <xf numFmtId="165" fontId="133" fillId="1960" borderId="0" xfId="2" applyNumberFormat="1" applyFont="1" applyFill="1" applyAlignment="1">
      <alignment horizontal="center" vertical="center"/>
    </xf>
    <xf numFmtId="170" fontId="147" fillId="1960" borderId="0" xfId="13" applyNumberFormat="1" applyFont="1" applyFill="1" applyAlignment="1" applyProtection="1">
      <alignment horizontal="center" vertical="center"/>
      <protection locked="0"/>
    </xf>
    <xf numFmtId="0" fontId="148" fillId="1960" borderId="82" xfId="2" applyFont="1" applyFill="1" applyBorder="1"/>
    <xf numFmtId="170" fontId="149" fillId="1960" borderId="22" xfId="2" applyNumberFormat="1" applyFont="1" applyFill="1" applyBorder="1" applyAlignment="1">
      <alignment horizontal="centerContinuous" vertical="center"/>
    </xf>
    <xf numFmtId="165" fontId="150" fillId="1960" borderId="22" xfId="2" applyNumberFormat="1" applyFont="1" applyFill="1" applyBorder="1" applyAlignment="1">
      <alignment horizontal="right" vertical="center"/>
    </xf>
    <xf numFmtId="0" fontId="148" fillId="1960" borderId="22" xfId="2" applyFont="1" applyFill="1" applyBorder="1" applyProtection="1">
      <protection locked="0"/>
    </xf>
    <xf numFmtId="170" fontId="149" fillId="1960" borderId="22" xfId="2" applyNumberFormat="1" applyFont="1" applyFill="1" applyBorder="1" applyAlignment="1">
      <alignment horizontal="center" vertical="center"/>
    </xf>
    <xf numFmtId="4" fontId="151" fillId="138" borderId="0" xfId="13" applyNumberFormat="1" applyFont="1" applyFill="1" applyAlignment="1" applyProtection="1">
      <alignment horizontal="center" vertical="center"/>
      <protection locked="0"/>
    </xf>
    <xf numFmtId="165" fontId="134" fillId="138" borderId="0" xfId="13" applyNumberFormat="1" applyFont="1" applyFill="1" applyAlignment="1">
      <alignment vertical="center"/>
    </xf>
    <xf numFmtId="165" fontId="134" fillId="138" borderId="0" xfId="2" applyNumberFormat="1" applyFont="1" applyFill="1" applyAlignment="1">
      <alignment horizontal="center" vertical="center"/>
    </xf>
    <xf numFmtId="170" fontId="152" fillId="138" borderId="0" xfId="2" applyNumberFormat="1" applyFont="1" applyFill="1" applyAlignment="1" applyProtection="1">
      <alignment horizontal="center" vertical="center"/>
      <protection hidden="1"/>
    </xf>
    <xf numFmtId="0" fontId="153" fillId="138" borderId="82" xfId="2" applyFont="1" applyFill="1" applyBorder="1"/>
    <xf numFmtId="170" fontId="154" fillId="138" borderId="22" xfId="2" applyNumberFormat="1" applyFont="1" applyFill="1" applyBorder="1" applyAlignment="1">
      <alignment horizontal="centerContinuous" vertical="center"/>
    </xf>
    <xf numFmtId="165" fontId="155" fillId="138" borderId="22" xfId="2" applyNumberFormat="1" applyFont="1" applyFill="1" applyBorder="1" applyAlignment="1">
      <alignment horizontal="right" vertical="center"/>
    </xf>
    <xf numFmtId="0" fontId="153" fillId="138" borderId="22" xfId="2" applyFont="1" applyFill="1" applyBorder="1" applyProtection="1">
      <protection locked="0"/>
    </xf>
    <xf numFmtId="170" fontId="154" fillId="138" borderId="22" xfId="2" applyNumberFormat="1" applyFont="1" applyFill="1" applyBorder="1" applyAlignment="1">
      <alignment horizontal="center" vertical="center"/>
    </xf>
    <xf numFmtId="0" fontId="156" fillId="90" borderId="82" xfId="2" applyFont="1" applyFill="1" applyBorder="1"/>
    <xf numFmtId="0" fontId="146" fillId="16" borderId="13" xfId="2" applyFont="1" applyFill="1" applyBorder="1" applyAlignment="1">
      <alignment vertical="center"/>
    </xf>
    <xf numFmtId="4" fontId="158" fillId="16" borderId="0" xfId="13" applyNumberFormat="1" applyFont="1" applyFill="1" applyAlignment="1" applyProtection="1">
      <alignment horizontal="center" vertical="center"/>
      <protection locked="0"/>
    </xf>
    <xf numFmtId="165" fontId="159" fillId="16" borderId="0" xfId="13" applyNumberFormat="1" applyFont="1" applyFill="1" applyAlignment="1">
      <alignment vertical="center"/>
    </xf>
    <xf numFmtId="165" fontId="159" fillId="16" borderId="0" xfId="2" applyNumberFormat="1" applyFont="1" applyFill="1" applyAlignment="1">
      <alignment horizontal="center" vertical="center"/>
    </xf>
    <xf numFmtId="170" fontId="92" fillId="16" borderId="13" xfId="13" applyNumberFormat="1" applyFont="1" applyFill="1" applyBorder="1" applyAlignment="1" applyProtection="1">
      <alignment horizontal="center" vertical="center"/>
      <protection locked="0"/>
    </xf>
    <xf numFmtId="0" fontId="160" fillId="16" borderId="82" xfId="2" applyFont="1" applyFill="1" applyBorder="1"/>
    <xf numFmtId="0" fontId="160" fillId="16" borderId="85" xfId="2" applyFont="1" applyFill="1" applyBorder="1"/>
    <xf numFmtId="170" fontId="161" fillId="16" borderId="22" xfId="2" applyNumberFormat="1" applyFont="1" applyFill="1" applyBorder="1" applyAlignment="1">
      <alignment horizontal="centerContinuous" vertical="center"/>
    </xf>
    <xf numFmtId="165" fontId="162" fillId="16" borderId="22" xfId="2" applyNumberFormat="1" applyFont="1" applyFill="1" applyBorder="1" applyAlignment="1">
      <alignment horizontal="right" vertical="center"/>
    </xf>
    <xf numFmtId="0" fontId="160" fillId="16" borderId="22" xfId="2" applyFont="1" applyFill="1" applyBorder="1" applyProtection="1">
      <protection locked="0"/>
    </xf>
    <xf numFmtId="170" fontId="161" fillId="16" borderId="86" xfId="2" applyNumberFormat="1" applyFont="1" applyFill="1" applyBorder="1" applyAlignment="1">
      <alignment horizontal="center" vertical="center"/>
    </xf>
    <xf numFmtId="2" fontId="81" fillId="48" borderId="24" xfId="2" applyNumberFormat="1" applyFont="1" applyFill="1" applyBorder="1" applyAlignment="1">
      <alignment horizontal="center" vertical="center"/>
    </xf>
    <xf numFmtId="0" fontId="74" fillId="48" borderId="0" xfId="2" applyFont="1" applyFill="1" applyAlignment="1">
      <alignment horizontal="left" vertical="center"/>
    </xf>
    <xf numFmtId="2" fontId="81" fillId="48" borderId="0" xfId="2" applyNumberFormat="1" applyFont="1" applyFill="1" applyAlignment="1">
      <alignment horizontal="center" vertical="center"/>
    </xf>
    <xf numFmtId="4" fontId="168" fillId="90" borderId="0" xfId="13" applyNumberFormat="1" applyFont="1" applyFill="1" applyAlignment="1" applyProtection="1">
      <alignment horizontal="center" vertical="center"/>
      <protection locked="0"/>
    </xf>
    <xf numFmtId="165" fontId="164" fillId="90" borderId="0" xfId="13" applyNumberFormat="1" applyFont="1" applyFill="1" applyAlignment="1">
      <alignment vertical="center"/>
    </xf>
    <xf numFmtId="165" fontId="164" fillId="90" borderId="0" xfId="2" applyNumberFormat="1" applyFont="1" applyFill="1" applyAlignment="1">
      <alignment horizontal="center" vertical="center"/>
    </xf>
    <xf numFmtId="170" fontId="169" fillId="90" borderId="0" xfId="2" applyNumberFormat="1" applyFont="1" applyFill="1" applyAlignment="1" applyProtection="1">
      <alignment horizontal="center" vertical="center"/>
      <protection hidden="1"/>
    </xf>
    <xf numFmtId="170" fontId="170" fillId="90" borderId="22" xfId="2" applyNumberFormat="1" applyFont="1" applyFill="1" applyBorder="1" applyAlignment="1">
      <alignment horizontal="centerContinuous" vertical="center"/>
    </xf>
    <xf numFmtId="165" fontId="171" fillId="90" borderId="22" xfId="2" applyNumberFormat="1" applyFont="1" applyFill="1" applyBorder="1" applyAlignment="1">
      <alignment horizontal="right" vertical="center"/>
    </xf>
    <xf numFmtId="0" fontId="172" fillId="90" borderId="22" xfId="2" applyFont="1" applyFill="1" applyBorder="1" applyProtection="1">
      <protection locked="0"/>
    </xf>
    <xf numFmtId="170" fontId="170" fillId="90" borderId="22" xfId="2" applyNumberFormat="1" applyFont="1" applyFill="1" applyBorder="1" applyAlignment="1">
      <alignment horizontal="center" vertical="center"/>
    </xf>
    <xf numFmtId="0" fontId="0" fillId="0" borderId="0" xfId="0" applyAlignment="1">
      <alignment horizontal="left" vertical="center" indent="1"/>
    </xf>
    <xf numFmtId="0" fontId="0" fillId="0" borderId="0" xfId="0" applyAlignment="1">
      <alignment horizontal="left" vertical="center" indent="2"/>
    </xf>
    <xf numFmtId="0" fontId="17" fillId="0" borderId="0" xfId="2" applyFont="1" applyAlignment="1">
      <alignment horizontal="center" vertical="center"/>
    </xf>
    <xf numFmtId="0" fontId="94" fillId="1960" borderId="0" xfId="2" applyFont="1" applyFill="1" applyAlignment="1" applyProtection="1">
      <alignment horizontal="right" vertical="center"/>
      <protection hidden="1"/>
    </xf>
    <xf numFmtId="0" fontId="80" fillId="138" borderId="0" xfId="2" applyFont="1" applyFill="1" applyAlignment="1" applyProtection="1">
      <alignment horizontal="right" vertical="center"/>
      <protection hidden="1"/>
    </xf>
    <xf numFmtId="0" fontId="53" fillId="90" borderId="0" xfId="2" applyFont="1" applyFill="1" applyAlignment="1" applyProtection="1">
      <alignment horizontal="right" vertical="center"/>
      <protection hidden="1"/>
    </xf>
    <xf numFmtId="0" fontId="119" fillId="16" borderId="0" xfId="2" applyFont="1" applyFill="1" applyAlignment="1" applyProtection="1">
      <alignment horizontal="right" vertical="center"/>
      <protection hidden="1"/>
    </xf>
    <xf numFmtId="0" fontId="174" fillId="1960" borderId="0" xfId="2" applyFont="1" applyFill="1" applyAlignment="1" applyProtection="1">
      <alignment horizontal="right" vertical="center"/>
      <protection hidden="1"/>
    </xf>
    <xf numFmtId="0" fontId="129" fillId="138" borderId="0" xfId="2" applyFont="1" applyFill="1" applyAlignment="1" applyProtection="1">
      <alignment horizontal="right" vertical="center"/>
      <protection hidden="1"/>
    </xf>
    <xf numFmtId="0" fontId="165" fillId="90" borderId="0" xfId="2" applyFont="1" applyFill="1" applyAlignment="1" applyProtection="1">
      <alignment horizontal="right" vertical="center"/>
      <protection hidden="1"/>
    </xf>
    <xf numFmtId="0" fontId="91" fillId="16" borderId="0" xfId="2" applyFont="1" applyFill="1" applyAlignment="1" applyProtection="1">
      <alignment horizontal="right" vertical="center"/>
      <protection hidden="1"/>
    </xf>
    <xf numFmtId="0" fontId="5" fillId="11" borderId="0" xfId="1" applyFill="1" applyAlignment="1">
      <alignment horizontal="left" vertical="center"/>
    </xf>
    <xf numFmtId="0" fontId="165" fillId="11" borderId="0" xfId="2" applyFont="1" applyFill="1" applyAlignment="1">
      <alignment horizontal="left" vertical="center"/>
    </xf>
    <xf numFmtId="0" fontId="61" fillId="10" borderId="0" xfId="0" applyFont="1" applyFill="1" applyAlignment="1">
      <alignment horizontal="center"/>
    </xf>
    <xf numFmtId="0" fontId="140" fillId="48" borderId="61" xfId="2" applyFont="1" applyFill="1" applyBorder="1" applyAlignment="1">
      <alignment vertical="center"/>
    </xf>
    <xf numFmtId="169" fontId="90" fillId="1962" borderId="61" xfId="11" applyNumberFormat="1" applyFont="1" applyFill="1" applyBorder="1" applyAlignment="1">
      <alignment horizontal="center" vertical="center"/>
    </xf>
    <xf numFmtId="2" fontId="145" fillId="88" borderId="24" xfId="2" applyNumberFormat="1" applyFont="1" applyFill="1" applyBorder="1" applyAlignment="1">
      <alignment horizontal="right" vertical="center"/>
    </xf>
    <xf numFmtId="0" fontId="0" fillId="48" borderId="0" xfId="0" applyFill="1" applyAlignment="1">
      <alignment horizontal="center" vertical="center"/>
    </xf>
    <xf numFmtId="0" fontId="98" fillId="48" borderId="0" xfId="2" applyFont="1" applyFill="1" applyAlignment="1">
      <alignment horizontal="left" vertical="center"/>
    </xf>
    <xf numFmtId="0" fontId="146" fillId="1955" borderId="61" xfId="2" applyFont="1" applyFill="1" applyBorder="1" applyAlignment="1">
      <alignment vertical="center"/>
    </xf>
    <xf numFmtId="169" fontId="90" fillId="1963" borderId="61" xfId="11" applyNumberFormat="1" applyFont="1" applyFill="1" applyBorder="1" applyAlignment="1">
      <alignment horizontal="center" vertical="center"/>
    </xf>
    <xf numFmtId="0" fontId="146" fillId="1960" borderId="61" xfId="2" applyFont="1" applyFill="1" applyBorder="1" applyAlignment="1">
      <alignment vertical="center"/>
    </xf>
    <xf numFmtId="169" fontId="90" fillId="166" borderId="13" xfId="11" applyNumberFormat="1" applyFont="1" applyFill="1" applyBorder="1" applyAlignment="1">
      <alignment horizontal="center" vertical="center"/>
    </xf>
    <xf numFmtId="0" fontId="146" fillId="58" borderId="0" xfId="2" applyFont="1" applyFill="1" applyAlignment="1">
      <alignment horizontal="left" vertical="center"/>
    </xf>
    <xf numFmtId="0" fontId="146" fillId="58" borderId="0" xfId="2" applyFont="1" applyFill="1" applyAlignment="1">
      <alignment horizontal="center" vertical="center"/>
    </xf>
    <xf numFmtId="0" fontId="157" fillId="90" borderId="0" xfId="2" applyFont="1" applyFill="1" applyAlignment="1">
      <alignment horizontal="left" vertical="center"/>
    </xf>
    <xf numFmtId="0" fontId="157" fillId="90" borderId="0" xfId="2" applyFont="1" applyFill="1" applyAlignment="1">
      <alignment horizontal="center" vertical="center"/>
    </xf>
    <xf numFmtId="0" fontId="146" fillId="16" borderId="0" xfId="2" applyFont="1" applyFill="1" applyAlignment="1">
      <alignment horizontal="left" vertical="center"/>
    </xf>
    <xf numFmtId="0" fontId="146" fillId="16" borderId="0" xfId="2" applyFont="1" applyFill="1" applyAlignment="1">
      <alignment horizontal="center" vertical="center"/>
    </xf>
    <xf numFmtId="0" fontId="39" fillId="10" borderId="0" xfId="2" applyFont="1" applyFill="1" applyAlignment="1" applyProtection="1">
      <alignment horizontal="right" vertical="center"/>
      <protection locked="0"/>
    </xf>
    <xf numFmtId="0" fontId="135" fillId="174" borderId="80" xfId="2" applyFont="1" applyFill="1" applyBorder="1" applyAlignment="1" applyProtection="1">
      <alignment horizontal="center" vertical="center"/>
      <protection hidden="1"/>
    </xf>
    <xf numFmtId="1" fontId="118" fillId="1950" borderId="72" xfId="2" applyNumberFormat="1" applyFont="1" applyFill="1" applyBorder="1" applyAlignment="1" applyProtection="1">
      <alignment horizontal="center" vertical="center"/>
      <protection hidden="1"/>
    </xf>
    <xf numFmtId="165" fontId="31" fillId="92" borderId="22" xfId="2" applyNumberFormat="1" applyFont="1" applyFill="1" applyBorder="1" applyAlignment="1">
      <alignment horizontal="center" vertical="center"/>
    </xf>
    <xf numFmtId="0" fontId="3" fillId="108" borderId="0" xfId="0" applyFont="1" applyFill="1" applyAlignment="1">
      <alignment horizontal="left" vertical="center" indent="2"/>
    </xf>
    <xf numFmtId="0" fontId="0" fillId="108" borderId="0" xfId="0" applyFill="1" applyAlignment="1">
      <alignment horizontal="left" vertical="center" indent="2"/>
    </xf>
    <xf numFmtId="0" fontId="3" fillId="108" borderId="0" xfId="0" applyFont="1" applyFill="1" applyAlignment="1">
      <alignment horizontal="left" vertical="center" indent="1"/>
    </xf>
    <xf numFmtId="0" fontId="173" fillId="108" borderId="0" xfId="0" applyFont="1" applyFill="1" applyAlignment="1">
      <alignment horizontal="left" vertical="center" indent="2"/>
    </xf>
    <xf numFmtId="0" fontId="173" fillId="108" borderId="0" xfId="0" applyFont="1" applyFill="1" applyAlignment="1">
      <alignment horizontal="left" vertical="center" indent="1"/>
    </xf>
    <xf numFmtId="0" fontId="0" fillId="22" borderId="0" xfId="0" applyFill="1"/>
    <xf numFmtId="0" fontId="0" fillId="22" borderId="0" xfId="0" applyFill="1" applyAlignment="1">
      <alignment horizontal="left" vertical="center" indent="2"/>
    </xf>
    <xf numFmtId="0" fontId="0" fillId="22" borderId="0" xfId="0" applyFill="1" applyAlignment="1">
      <alignment horizontal="left" vertical="center" indent="1"/>
    </xf>
    <xf numFmtId="0" fontId="110" fillId="108" borderId="0" xfId="0" applyFont="1" applyFill="1"/>
    <xf numFmtId="0" fontId="110" fillId="22" borderId="0" xfId="0" applyFont="1" applyFill="1" applyAlignment="1">
      <alignment horizontal="left" vertical="center"/>
    </xf>
    <xf numFmtId="0" fontId="3" fillId="0" borderId="0" xfId="0" applyFont="1" applyAlignment="1">
      <alignment horizontal="right" vertical="center"/>
    </xf>
    <xf numFmtId="0" fontId="14" fillId="10" borderId="0" xfId="25" applyFont="1" applyFill="1" applyAlignment="1">
      <alignment horizontal="right" vertical="center"/>
    </xf>
    <xf numFmtId="0" fontId="3" fillId="10" borderId="6" xfId="25" applyFont="1" applyFill="1" applyBorder="1"/>
    <xf numFmtId="0" fontId="1" fillId="10" borderId="0" xfId="25" applyFill="1"/>
    <xf numFmtId="0" fontId="14" fillId="11" borderId="0" xfId="10" applyFont="1" applyFill="1" applyAlignment="1">
      <alignment horizontal="left"/>
    </xf>
    <xf numFmtId="0" fontId="14" fillId="11" borderId="0" xfId="2" applyFont="1" applyFill="1" applyAlignment="1">
      <alignment horizontal="left"/>
    </xf>
    <xf numFmtId="0" fontId="177" fillId="11" borderId="0" xfId="2" applyFont="1" applyFill="1" applyAlignment="1">
      <alignment horizontal="left"/>
    </xf>
    <xf numFmtId="0" fontId="177" fillId="11" borderId="0" xfId="10" applyFont="1" applyFill="1" applyAlignment="1">
      <alignment horizontal="left"/>
    </xf>
    <xf numFmtId="0" fontId="178" fillId="11" borderId="0" xfId="2" applyFont="1" applyFill="1" applyAlignment="1">
      <alignment horizontal="left"/>
    </xf>
    <xf numFmtId="0" fontId="179" fillId="11" borderId="6" xfId="25" applyFont="1" applyFill="1" applyBorder="1" applyAlignment="1">
      <alignment horizontal="right" vertical="center"/>
    </xf>
    <xf numFmtId="0" fontId="1" fillId="11" borderId="0" xfId="25" applyFill="1"/>
    <xf numFmtId="0" fontId="48" fillId="10" borderId="6" xfId="6" applyFont="1" applyFill="1" applyBorder="1" applyAlignment="1">
      <alignment vertical="center"/>
    </xf>
    <xf numFmtId="0" fontId="31" fillId="11" borderId="0" xfId="10" applyFont="1" applyFill="1" applyAlignment="1">
      <alignment vertical="center"/>
    </xf>
    <xf numFmtId="0" fontId="21" fillId="10" borderId="6" xfId="2" applyFont="1" applyFill="1" applyBorder="1" applyAlignment="1">
      <alignment horizontal="left" vertical="center"/>
    </xf>
    <xf numFmtId="0" fontId="180" fillId="10" borderId="6" xfId="1" applyFont="1" applyFill="1" applyBorder="1" applyAlignment="1">
      <alignment vertical="center"/>
    </xf>
    <xf numFmtId="0" fontId="44" fillId="10" borderId="0" xfId="2" applyFont="1" applyFill="1" applyAlignment="1">
      <alignment horizontal="left" vertical="center"/>
    </xf>
    <xf numFmtId="0" fontId="44" fillId="10" borderId="7" xfId="2" applyFont="1" applyFill="1" applyBorder="1" applyAlignment="1">
      <alignment horizontal="left" vertical="center"/>
    </xf>
    <xf numFmtId="0" fontId="1" fillId="10" borderId="6" xfId="25" applyFill="1" applyBorder="1"/>
    <xf numFmtId="0" fontId="3" fillId="10" borderId="0" xfId="7" applyFont="1" applyFill="1" applyAlignment="1">
      <alignment vertical="center"/>
    </xf>
    <xf numFmtId="0" fontId="132" fillId="10" borderId="0" xfId="2" applyFont="1" applyFill="1" applyAlignment="1">
      <alignment horizontal="right" vertical="center"/>
    </xf>
    <xf numFmtId="0" fontId="48" fillId="9" borderId="6" xfId="6" applyFont="1" applyFill="1" applyBorder="1"/>
    <xf numFmtId="0" fontId="48" fillId="9" borderId="6" xfId="6" applyFont="1" applyFill="1" applyBorder="1" applyAlignment="1">
      <alignment vertical="center"/>
    </xf>
    <xf numFmtId="0" fontId="55" fillId="10" borderId="0" xfId="2" applyFont="1" applyFill="1" applyAlignment="1" applyProtection="1">
      <alignment horizontal="left" vertical="center"/>
      <protection hidden="1"/>
    </xf>
    <xf numFmtId="0" fontId="81" fillId="10" borderId="6" xfId="0" applyFont="1" applyFill="1" applyBorder="1" applyAlignment="1">
      <alignment vertical="center" wrapText="1"/>
    </xf>
    <xf numFmtId="0" fontId="36" fillId="10" borderId="6" xfId="2" applyFont="1" applyFill="1" applyBorder="1" applyAlignment="1">
      <alignment horizontal="center" vertical="center"/>
    </xf>
    <xf numFmtId="0" fontId="36" fillId="10" borderId="6" xfId="2" applyFont="1" applyFill="1" applyBorder="1" applyAlignment="1">
      <alignment horizontal="right" vertical="center"/>
    </xf>
    <xf numFmtId="0" fontId="33" fillId="10" borderId="6" xfId="2" applyFont="1" applyFill="1" applyBorder="1" applyAlignment="1">
      <alignment horizontal="right" vertical="center"/>
    </xf>
    <xf numFmtId="0" fontId="88" fillId="10" borderId="0" xfId="2" applyFont="1" applyFill="1" applyAlignment="1">
      <alignment horizontal="left" vertical="center"/>
    </xf>
    <xf numFmtId="0" fontId="17" fillId="10" borderId="6" xfId="2" applyFont="1" applyFill="1" applyBorder="1" applyAlignment="1">
      <alignment horizontal="left" vertical="center"/>
    </xf>
    <xf numFmtId="170" fontId="65" fillId="48" borderId="0" xfId="13" applyNumberFormat="1" applyFont="1" applyFill="1" applyAlignment="1" applyProtection="1">
      <alignment horizontal="center" vertical="center"/>
      <protection locked="0"/>
    </xf>
    <xf numFmtId="0" fontId="36" fillId="58" borderId="0" xfId="2" applyFont="1" applyFill="1" applyAlignment="1">
      <alignment horizontal="center" vertical="center"/>
    </xf>
    <xf numFmtId="0" fontId="36" fillId="1955" borderId="0" xfId="2" applyFont="1" applyFill="1" applyAlignment="1">
      <alignment horizontal="center" vertical="center"/>
    </xf>
    <xf numFmtId="0" fontId="36" fillId="1960" borderId="0" xfId="2" applyFont="1" applyFill="1" applyAlignment="1">
      <alignment horizontal="center" vertical="center"/>
    </xf>
    <xf numFmtId="0" fontId="36" fillId="138" borderId="0" xfId="2" applyFont="1" applyFill="1" applyAlignment="1">
      <alignment horizontal="center" vertical="center"/>
    </xf>
    <xf numFmtId="0" fontId="36" fillId="90" borderId="0" xfId="2" applyFont="1" applyFill="1" applyAlignment="1">
      <alignment horizontal="center" vertical="center"/>
    </xf>
    <xf numFmtId="0" fontId="36" fillId="16" borderId="0" xfId="2" applyFont="1" applyFill="1" applyAlignment="1">
      <alignment horizontal="center" vertical="center"/>
    </xf>
    <xf numFmtId="0" fontId="2" fillId="2" borderId="0" xfId="2" applyFont="1" applyFill="1" applyAlignment="1">
      <alignment horizontal="right" vertical="center"/>
    </xf>
    <xf numFmtId="0" fontId="2" fillId="2" borderId="0" xfId="2" applyFont="1" applyFill="1" applyAlignment="1">
      <alignment horizontal="left" vertical="center"/>
    </xf>
    <xf numFmtId="0" fontId="5" fillId="10" borderId="6" xfId="1" applyFill="1" applyBorder="1" applyAlignment="1">
      <alignment vertical="center"/>
    </xf>
    <xf numFmtId="172" fontId="106" fillId="11" borderId="83" xfId="0" applyNumberFormat="1" applyFont="1" applyFill="1" applyBorder="1" applyAlignment="1">
      <alignment horizontal="center" vertical="center"/>
    </xf>
    <xf numFmtId="172" fontId="106" fillId="11" borderId="82" xfId="0" applyNumberFormat="1" applyFont="1" applyFill="1" applyBorder="1" applyAlignment="1">
      <alignment horizontal="center" vertical="center"/>
    </xf>
    <xf numFmtId="173" fontId="106" fillId="11" borderId="82" xfId="0" applyNumberFormat="1" applyFont="1" applyFill="1" applyBorder="1" applyAlignment="1">
      <alignment horizontal="center" vertical="center"/>
    </xf>
    <xf numFmtId="173" fontId="106" fillId="11" borderId="82" xfId="0" applyNumberFormat="1" applyFont="1" applyFill="1" applyBorder="1" applyAlignment="1">
      <alignment horizontal="left" vertical="center"/>
    </xf>
    <xf numFmtId="0" fontId="0" fillId="0" borderId="28" xfId="0" applyBorder="1"/>
    <xf numFmtId="170" fontId="102" fillId="48" borderId="22" xfId="2" applyNumberFormat="1" applyFont="1" applyFill="1" applyBorder="1" applyAlignment="1">
      <alignment horizontal="center" vertical="center"/>
    </xf>
    <xf numFmtId="0" fontId="31" fillId="11" borderId="0" xfId="2" applyFont="1" applyFill="1" applyAlignment="1">
      <alignment horizontal="left"/>
    </xf>
    <xf numFmtId="0" fontId="14" fillId="11" borderId="0" xfId="2" applyFont="1" applyFill="1" applyAlignment="1">
      <alignment wrapText="1"/>
    </xf>
    <xf numFmtId="0" fontId="48" fillId="9" borderId="0" xfId="6" applyFont="1" applyFill="1" applyAlignment="1">
      <alignment vertical="center"/>
    </xf>
    <xf numFmtId="0" fontId="48" fillId="9" borderId="7" xfId="6" applyFont="1" applyFill="1" applyBorder="1" applyAlignment="1">
      <alignment vertical="center"/>
    </xf>
    <xf numFmtId="0" fontId="181" fillId="9" borderId="0" xfId="6" applyFont="1" applyFill="1"/>
    <xf numFmtId="0" fontId="181" fillId="9" borderId="7" xfId="6" applyFont="1" applyFill="1" applyBorder="1"/>
    <xf numFmtId="0" fontId="183" fillId="10" borderId="0" xfId="2" applyFont="1" applyFill="1" applyAlignment="1">
      <alignment horizontal="center" vertical="center"/>
    </xf>
    <xf numFmtId="0" fontId="183" fillId="10" borderId="7" xfId="2" applyFont="1" applyFill="1" applyBorder="1" applyAlignment="1">
      <alignment horizontal="center" vertical="center"/>
    </xf>
    <xf numFmtId="1" fontId="98" fillId="88" borderId="0" xfId="2" applyNumberFormat="1" applyFont="1" applyFill="1" applyAlignment="1">
      <alignment horizontal="center" vertical="center"/>
    </xf>
    <xf numFmtId="0" fontId="1" fillId="48" borderId="0" xfId="0" applyFont="1" applyFill="1" applyAlignment="1">
      <alignment horizontal="left" vertical="center"/>
    </xf>
    <xf numFmtId="0" fontId="17" fillId="10" borderId="7" xfId="2" applyFont="1" applyFill="1" applyBorder="1" applyAlignment="1">
      <alignment horizontal="left" vertical="center"/>
    </xf>
    <xf numFmtId="0" fontId="99" fillId="0" borderId="0" xfId="0" applyFont="1" applyAlignment="1">
      <alignment horizontal="left" vertical="top"/>
    </xf>
    <xf numFmtId="0" fontId="17" fillId="10" borderId="0" xfId="2" applyFont="1" applyFill="1" applyAlignment="1">
      <alignment horizontal="left" vertical="center"/>
    </xf>
    <xf numFmtId="2" fontId="98" fillId="88" borderId="0" xfId="2" applyNumberFormat="1" applyFont="1" applyFill="1" applyAlignment="1">
      <alignment horizontal="center" vertical="center"/>
    </xf>
    <xf numFmtId="0" fontId="55" fillId="10" borderId="0" xfId="27" applyFont="1" applyFill="1" applyAlignment="1">
      <alignment vertical="center"/>
    </xf>
    <xf numFmtId="0" fontId="44" fillId="10" borderId="0" xfId="2" applyFont="1" applyFill="1" applyProtection="1">
      <protection locked="0"/>
    </xf>
    <xf numFmtId="1" fontId="39" fillId="88" borderId="0" xfId="2" applyNumberFormat="1" applyFont="1" applyFill="1" applyAlignment="1" applyProtection="1">
      <alignment horizontal="center" vertical="center"/>
      <protection hidden="1"/>
    </xf>
    <xf numFmtId="1" fontId="44" fillId="10" borderId="0" xfId="2" applyNumberFormat="1" applyFont="1" applyFill="1" applyAlignment="1" applyProtection="1">
      <alignment vertical="center" wrapText="1"/>
      <protection hidden="1"/>
    </xf>
    <xf numFmtId="0" fontId="70" fillId="10" borderId="0" xfId="27" applyFont="1" applyFill="1" applyAlignment="1">
      <alignment vertical="center"/>
    </xf>
    <xf numFmtId="0" fontId="1" fillId="10" borderId="6" xfId="6" applyFill="1" applyBorder="1" applyAlignment="1">
      <alignment vertical="center"/>
    </xf>
    <xf numFmtId="0" fontId="32" fillId="10" borderId="0" xfId="0" applyFont="1" applyFill="1" applyAlignment="1">
      <alignment vertical="center"/>
    </xf>
    <xf numFmtId="0" fontId="32" fillId="10" borderId="0" xfId="0" applyFont="1" applyFill="1"/>
    <xf numFmtId="0" fontId="183" fillId="10" borderId="0" xfId="2" applyFont="1" applyFill="1" applyAlignment="1">
      <alignment horizontal="left" vertical="center"/>
    </xf>
    <xf numFmtId="0" fontId="32" fillId="10" borderId="7" xfId="0" applyFont="1" applyFill="1" applyBorder="1"/>
    <xf numFmtId="0" fontId="31" fillId="10" borderId="0" xfId="2" applyFont="1" applyFill="1" applyAlignment="1" applyProtection="1">
      <alignment vertical="center"/>
      <protection locked="0"/>
    </xf>
    <xf numFmtId="0" fontId="32" fillId="10" borderId="0" xfId="0" applyFont="1" applyFill="1" applyAlignment="1">
      <alignment horizontal="left" vertical="top"/>
    </xf>
    <xf numFmtId="0" fontId="36" fillId="10" borderId="0" xfId="2" applyFont="1" applyFill="1" applyAlignment="1">
      <alignment horizontal="left" vertical="center"/>
    </xf>
    <xf numFmtId="0" fontId="48" fillId="10" borderId="7" xfId="6" applyFont="1" applyFill="1" applyBorder="1" applyAlignment="1">
      <alignment vertical="center"/>
    </xf>
    <xf numFmtId="0" fontId="48" fillId="10" borderId="0" xfId="6" applyFont="1" applyFill="1" applyAlignment="1">
      <alignment vertical="center"/>
    </xf>
    <xf numFmtId="0" fontId="47" fillId="10" borderId="0" xfId="2" applyFont="1" applyFill="1" applyAlignment="1">
      <alignment horizontal="left" vertical="center"/>
    </xf>
    <xf numFmtId="0" fontId="8" fillId="10" borderId="7" xfId="2" applyFont="1" applyFill="1" applyBorder="1" applyAlignment="1">
      <alignment horizontal="center" vertical="center"/>
    </xf>
    <xf numFmtId="0" fontId="182" fillId="4" borderId="6" xfId="2" applyFont="1" applyFill="1" applyBorder="1" applyAlignment="1">
      <alignment vertical="center"/>
    </xf>
    <xf numFmtId="0" fontId="182" fillId="4" borderId="0" xfId="2" applyFont="1" applyFill="1" applyAlignment="1">
      <alignment vertical="center"/>
    </xf>
    <xf numFmtId="0" fontId="33" fillId="4" borderId="0" xfId="2" applyFont="1" applyFill="1" applyAlignment="1">
      <alignment horizontal="center" vertical="center"/>
    </xf>
    <xf numFmtId="0" fontId="33" fillId="4" borderId="7" xfId="2" applyFont="1" applyFill="1" applyBorder="1" applyAlignment="1">
      <alignment horizontal="center" vertical="center"/>
    </xf>
    <xf numFmtId="0" fontId="39" fillId="10" borderId="0" xfId="2" applyFont="1" applyFill="1" applyAlignment="1" applyProtection="1">
      <alignment horizontal="left" vertical="center"/>
      <protection locked="0"/>
    </xf>
    <xf numFmtId="0" fontId="39" fillId="10" borderId="0" xfId="27" applyFont="1" applyFill="1" applyAlignment="1">
      <alignment vertical="center"/>
    </xf>
    <xf numFmtId="0" fontId="2" fillId="17" borderId="0" xfId="2" applyFont="1" applyFill="1" applyAlignment="1">
      <alignment horizontal="center" vertical="center"/>
    </xf>
    <xf numFmtId="0" fontId="107" fillId="108" borderId="0" xfId="23" applyFont="1" applyFill="1" applyAlignment="1">
      <alignment horizontal="center" vertical="center"/>
    </xf>
    <xf numFmtId="0" fontId="100" fillId="153" borderId="31" xfId="12" applyFont="1" applyFill="1" applyBorder="1" applyAlignment="1">
      <alignment horizontal="center" vertical="center"/>
    </xf>
    <xf numFmtId="0" fontId="66" fillId="4" borderId="0" xfId="4" applyFont="1" applyFill="1" applyAlignment="1">
      <alignment vertical="center"/>
    </xf>
    <xf numFmtId="0" fontId="17" fillId="48" borderId="7" xfId="2" applyFont="1" applyFill="1" applyBorder="1" applyAlignment="1">
      <alignment horizontal="left" vertical="center"/>
    </xf>
    <xf numFmtId="0" fontId="36" fillId="48" borderId="82" xfId="2" applyFont="1" applyFill="1" applyBorder="1" applyAlignment="1">
      <alignment horizontal="right" vertical="center"/>
    </xf>
    <xf numFmtId="0" fontId="75" fillId="10" borderId="7" xfId="2" applyFont="1" applyFill="1" applyBorder="1" applyAlignment="1">
      <alignment horizontal="right" vertical="center"/>
    </xf>
    <xf numFmtId="0" fontId="64" fillId="10" borderId="0" xfId="2" applyFont="1" applyFill="1" applyAlignment="1">
      <alignment horizontal="left" vertical="center"/>
    </xf>
    <xf numFmtId="0" fontId="184" fillId="24" borderId="0" xfId="28" applyFont="1" applyFill="1" applyAlignment="1">
      <alignment horizontal="center" vertical="center"/>
    </xf>
    <xf numFmtId="0" fontId="62" fillId="24" borderId="6" xfId="2" applyFont="1" applyFill="1" applyBorder="1" applyAlignment="1" applyProtection="1">
      <alignment horizontal="left" vertical="center"/>
      <protection hidden="1"/>
    </xf>
    <xf numFmtId="0" fontId="62" fillId="24" borderId="0" xfId="2" applyFont="1" applyFill="1" applyAlignment="1" applyProtection="1">
      <alignment horizontal="left" vertical="center"/>
      <protection hidden="1"/>
    </xf>
    <xf numFmtId="0" fontId="62" fillId="24" borderId="6" xfId="29" applyFont="1" applyFill="1" applyBorder="1" applyAlignment="1">
      <alignment horizontal="left" vertical="center"/>
    </xf>
    <xf numFmtId="0" fontId="62" fillId="24" borderId="0" xfId="29" applyFont="1" applyFill="1" applyAlignment="1">
      <alignment horizontal="left" vertical="center"/>
    </xf>
    <xf numFmtId="0" fontId="65" fillId="10" borderId="0" xfId="2" applyFont="1" applyFill="1" applyAlignment="1">
      <alignment horizontal="center" vertical="center"/>
    </xf>
    <xf numFmtId="0" fontId="65" fillId="10" borderId="0" xfId="2" applyFont="1" applyFill="1" applyAlignment="1">
      <alignment horizontal="right" vertical="center"/>
    </xf>
    <xf numFmtId="0" fontId="70" fillId="10" borderId="24" xfId="2" applyFont="1" applyFill="1" applyBorder="1" applyAlignment="1" applyProtection="1">
      <alignment vertical="center"/>
      <protection locked="0"/>
    </xf>
    <xf numFmtId="0" fontId="70" fillId="10" borderId="0" xfId="2" applyFont="1" applyFill="1" applyAlignment="1" applyProtection="1">
      <alignment vertical="center"/>
      <protection locked="0"/>
    </xf>
    <xf numFmtId="0" fontId="98" fillId="10" borderId="0" xfId="2" applyFont="1" applyFill="1" applyAlignment="1">
      <alignment horizontal="center" vertical="center"/>
    </xf>
    <xf numFmtId="0" fontId="17" fillId="10" borderId="0" xfId="2" applyFont="1" applyFill="1" applyAlignment="1">
      <alignment horizontal="center" vertical="center"/>
    </xf>
    <xf numFmtId="0" fontId="17" fillId="10" borderId="0" xfId="2" applyFont="1" applyFill="1" applyAlignment="1">
      <alignment horizontal="right" vertical="center"/>
    </xf>
    <xf numFmtId="0" fontId="55" fillId="10" borderId="0" xfId="2" applyFont="1" applyFill="1" applyAlignment="1">
      <alignment horizontal="right" vertical="center"/>
    </xf>
    <xf numFmtId="0" fontId="140" fillId="48" borderId="0" xfId="2" applyFont="1" applyFill="1" applyAlignment="1">
      <alignment vertical="center"/>
    </xf>
    <xf numFmtId="165" fontId="90" fillId="16" borderId="24" xfId="2" applyNumberFormat="1" applyFont="1" applyFill="1" applyBorder="1" applyAlignment="1">
      <alignment horizontal="center" vertical="center"/>
    </xf>
    <xf numFmtId="0" fontId="146" fillId="58" borderId="0" xfId="2" applyFont="1" applyFill="1" applyAlignment="1">
      <alignment vertical="center"/>
    </xf>
    <xf numFmtId="165" fontId="90" fillId="90" borderId="24" xfId="2" applyNumberFormat="1" applyFont="1" applyFill="1" applyBorder="1" applyAlignment="1">
      <alignment horizontal="center" vertical="center"/>
    </xf>
    <xf numFmtId="175" fontId="21" fillId="1957" borderId="99" xfId="2" applyNumberFormat="1" applyFont="1" applyFill="1" applyBorder="1" applyAlignment="1">
      <alignment horizontal="center" vertical="center"/>
    </xf>
    <xf numFmtId="165" fontId="31" fillId="58" borderId="0" xfId="2" applyNumberFormat="1" applyFont="1" applyFill="1" applyAlignment="1">
      <alignment horizontal="right" vertical="center"/>
    </xf>
    <xf numFmtId="0" fontId="4" fillId="11" borderId="0" xfId="2" applyFont="1" applyFill="1" applyAlignment="1">
      <alignment horizontal="center" vertical="center"/>
    </xf>
    <xf numFmtId="0" fontId="31" fillId="11" borderId="0" xfId="2" applyFont="1" applyFill="1" applyAlignment="1">
      <alignment horizontal="center" vertical="center" wrapText="1"/>
    </xf>
    <xf numFmtId="0" fontId="21" fillId="11" borderId="0" xfId="2" applyFont="1" applyFill="1" applyAlignment="1" applyProtection="1">
      <alignment horizontal="center" vertical="center"/>
      <protection hidden="1"/>
    </xf>
    <xf numFmtId="0" fontId="36" fillId="11" borderId="0" xfId="15" applyFont="1" applyFill="1" applyAlignment="1">
      <alignment horizontal="center" vertical="center"/>
    </xf>
    <xf numFmtId="0" fontId="52" fillId="11" borderId="0" xfId="2" applyFont="1" applyFill="1" applyAlignment="1">
      <alignment horizontal="center" vertical="center" wrapText="1"/>
    </xf>
    <xf numFmtId="0" fontId="21" fillId="11" borderId="0" xfId="15" applyFont="1" applyFill="1" applyAlignment="1">
      <alignment horizontal="center" vertical="center"/>
    </xf>
    <xf numFmtId="0" fontId="36" fillId="11" borderId="0" xfId="15" applyFont="1" applyFill="1" applyAlignment="1">
      <alignment horizontal="right" vertical="center"/>
    </xf>
    <xf numFmtId="0" fontId="11" fillId="11" borderId="0" xfId="7" applyFont="1" applyFill="1" applyAlignment="1">
      <alignment horizontal="center" vertical="center" wrapText="1"/>
    </xf>
    <xf numFmtId="0" fontId="36" fillId="11" borderId="0" xfId="7" applyFont="1" applyFill="1" applyAlignment="1">
      <alignment horizontal="center" vertical="center"/>
    </xf>
    <xf numFmtId="0" fontId="4" fillId="11" borderId="0" xfId="2" applyFont="1" applyFill="1" applyAlignment="1">
      <alignment horizontal="left" vertical="center"/>
    </xf>
    <xf numFmtId="0" fontId="17" fillId="10" borderId="0" xfId="2" applyFont="1" applyFill="1" applyProtection="1">
      <protection hidden="1"/>
    </xf>
    <xf numFmtId="0" fontId="0" fillId="10" borderId="81" xfId="0" applyFill="1" applyBorder="1"/>
    <xf numFmtId="0" fontId="26" fillId="10" borderId="7" xfId="2" applyFont="1" applyFill="1" applyBorder="1" applyAlignment="1" applyProtection="1">
      <alignment vertical="center"/>
      <protection locked="0"/>
    </xf>
    <xf numFmtId="0" fontId="26" fillId="10" borderId="0" xfId="2" applyFont="1" applyFill="1" applyAlignment="1" applyProtection="1">
      <alignment vertical="center"/>
      <protection locked="0"/>
    </xf>
    <xf numFmtId="0" fontId="146" fillId="16" borderId="61" xfId="2" applyFont="1" applyFill="1" applyBorder="1" applyAlignment="1">
      <alignment vertical="center"/>
    </xf>
    <xf numFmtId="165" fontId="26" fillId="10" borderId="0" xfId="13" applyNumberFormat="1" applyFont="1" applyFill="1" applyAlignment="1">
      <alignment vertical="center"/>
    </xf>
    <xf numFmtId="165" fontId="26" fillId="10" borderId="7" xfId="13" applyNumberFormat="1" applyFont="1" applyFill="1" applyBorder="1" applyAlignment="1">
      <alignment vertical="center"/>
    </xf>
    <xf numFmtId="0" fontId="26" fillId="10" borderId="0" xfId="2" applyFont="1" applyFill="1" applyAlignment="1" applyProtection="1">
      <alignment horizontal="right" vertical="center"/>
      <protection locked="0"/>
    </xf>
    <xf numFmtId="170" fontId="92" fillId="16" borderId="0" xfId="13" applyNumberFormat="1" applyFont="1" applyFill="1" applyAlignment="1" applyProtection="1">
      <alignment horizontal="center" vertical="center"/>
      <protection locked="0"/>
    </xf>
    <xf numFmtId="170" fontId="161" fillId="16" borderId="22" xfId="2" applyNumberFormat="1" applyFont="1" applyFill="1" applyBorder="1" applyAlignment="1">
      <alignment horizontal="center" vertical="center"/>
    </xf>
    <xf numFmtId="0" fontId="74" fillId="48" borderId="24" xfId="2" applyFont="1" applyFill="1" applyBorder="1" applyProtection="1">
      <protection hidden="1"/>
    </xf>
    <xf numFmtId="0" fontId="88" fillId="48" borderId="24" xfId="2" applyFont="1" applyFill="1" applyBorder="1" applyAlignment="1">
      <alignment horizontal="right" vertical="center"/>
    </xf>
    <xf numFmtId="0" fontId="174" fillId="48" borderId="24" xfId="2" applyFont="1" applyFill="1" applyBorder="1" applyAlignment="1" applyProtection="1">
      <alignment horizontal="right" vertical="center"/>
      <protection hidden="1"/>
    </xf>
    <xf numFmtId="0" fontId="6" fillId="48" borderId="100" xfId="2" applyFill="1" applyBorder="1"/>
    <xf numFmtId="171" fontId="102" fillId="48" borderId="62" xfId="2" applyNumberFormat="1" applyFont="1" applyFill="1" applyBorder="1" applyAlignment="1">
      <alignment horizontal="right" vertical="center"/>
    </xf>
    <xf numFmtId="0" fontId="17" fillId="11" borderId="0" xfId="2" applyFont="1" applyFill="1" applyAlignment="1">
      <alignment horizontal="center" vertical="center"/>
    </xf>
    <xf numFmtId="0" fontId="17" fillId="11" borderId="0" xfId="0" applyFont="1" applyFill="1"/>
    <xf numFmtId="0" fontId="36" fillId="11" borderId="0" xfId="2" applyFont="1" applyFill="1" applyAlignment="1">
      <alignment vertical="center"/>
    </xf>
    <xf numFmtId="0" fontId="36" fillId="11" borderId="0" xfId="2" applyFont="1" applyFill="1" applyAlignment="1">
      <alignment horizontal="center" vertical="center"/>
    </xf>
    <xf numFmtId="0" fontId="17" fillId="11" borderId="0" xfId="2" applyFont="1" applyFill="1" applyAlignment="1">
      <alignment horizontal="left" vertical="center"/>
    </xf>
    <xf numFmtId="0" fontId="36" fillId="11" borderId="0" xfId="2" applyFont="1" applyFill="1" applyAlignment="1">
      <alignment horizontal="right" vertical="center"/>
    </xf>
    <xf numFmtId="0" fontId="89" fillId="11" borderId="0" xfId="23" applyFont="1" applyFill="1" applyAlignment="1">
      <alignment horizontal="center" vertical="center"/>
    </xf>
    <xf numFmtId="0" fontId="17" fillId="11" borderId="0" xfId="2" applyFont="1" applyFill="1" applyAlignment="1">
      <alignment vertical="center"/>
    </xf>
    <xf numFmtId="0" fontId="36" fillId="11" borderId="0" xfId="2" applyFont="1" applyFill="1" applyAlignment="1">
      <alignment horizontal="center" vertical="center" wrapText="1"/>
    </xf>
    <xf numFmtId="0" fontId="0" fillId="11" borderId="0" xfId="0" applyFill="1"/>
    <xf numFmtId="0" fontId="17" fillId="11" borderId="0" xfId="2" applyFont="1" applyFill="1" applyAlignment="1">
      <alignment vertical="center" wrapText="1"/>
    </xf>
    <xf numFmtId="0" fontId="185" fillId="58" borderId="0" xfId="0" applyFont="1" applyFill="1" applyAlignment="1">
      <alignment horizontal="center" vertical="center"/>
    </xf>
    <xf numFmtId="0" fontId="185" fillId="16" borderId="0" xfId="0" applyFont="1" applyFill="1" applyAlignment="1">
      <alignment horizontal="center" vertical="center"/>
    </xf>
    <xf numFmtId="0" fontId="106" fillId="11" borderId="0" xfId="2" applyFont="1" applyFill="1" applyAlignment="1">
      <alignment horizontal="center" vertical="center"/>
    </xf>
    <xf numFmtId="0" fontId="108" fillId="11" borderId="0" xfId="2" applyFont="1" applyFill="1" applyAlignment="1" applyProtection="1">
      <alignment horizontal="center" vertical="center"/>
      <protection hidden="1"/>
    </xf>
    <xf numFmtId="172" fontId="106" fillId="11" borderId="101" xfId="0" applyNumberFormat="1" applyFont="1" applyFill="1" applyBorder="1" applyAlignment="1">
      <alignment horizontal="center" vertical="center"/>
    </xf>
    <xf numFmtId="172" fontId="106" fillId="11" borderId="102" xfId="0" applyNumberFormat="1" applyFont="1" applyFill="1" applyBorder="1" applyAlignment="1">
      <alignment horizontal="center" vertical="center"/>
    </xf>
    <xf numFmtId="173" fontId="106" fillId="11" borderId="102" xfId="0" applyNumberFormat="1" applyFont="1" applyFill="1" applyBorder="1" applyAlignment="1">
      <alignment horizontal="center" vertical="center"/>
    </xf>
    <xf numFmtId="0" fontId="94" fillId="11" borderId="0" xfId="2" applyFont="1" applyFill="1" applyAlignment="1" applyProtection="1">
      <alignment horizontal="center" vertical="center"/>
      <protection hidden="1"/>
    </xf>
    <xf numFmtId="0" fontId="17" fillId="10" borderId="0" xfId="2" applyFont="1" applyFill="1" applyAlignment="1" applyProtection="1">
      <alignment horizontal="right" vertical="center"/>
      <protection locked="0"/>
    </xf>
    <xf numFmtId="0" fontId="14" fillId="11" borderId="1" xfId="2" applyFont="1" applyFill="1" applyBorder="1" applyAlignment="1" applyProtection="1">
      <alignment horizontal="center" vertical="center" textRotation="90"/>
      <protection locked="0"/>
    </xf>
    <xf numFmtId="0" fontId="14" fillId="11" borderId="0" xfId="2" applyFont="1" applyFill="1" applyAlignment="1" applyProtection="1">
      <alignment horizontal="center" vertical="center" textRotation="90"/>
      <protection locked="0"/>
    </xf>
    <xf numFmtId="0" fontId="14" fillId="11" borderId="3" xfId="2" applyFont="1" applyFill="1" applyBorder="1" applyAlignment="1" applyProtection="1">
      <alignment horizontal="center" vertical="center" textRotation="90"/>
      <protection locked="0"/>
    </xf>
    <xf numFmtId="0" fontId="55" fillId="58" borderId="0" xfId="2" applyFont="1" applyFill="1" applyAlignment="1">
      <alignment horizontal="center" vertical="center"/>
    </xf>
    <xf numFmtId="0" fontId="119" fillId="16" borderId="0" xfId="2" applyFont="1" applyFill="1" applyAlignment="1">
      <alignment horizontal="center" vertical="center"/>
    </xf>
    <xf numFmtId="0" fontId="17" fillId="10" borderId="0" xfId="2" applyFont="1" applyFill="1" applyAlignment="1" applyProtection="1">
      <alignment horizontal="left" vertical="center"/>
      <protection hidden="1"/>
    </xf>
    <xf numFmtId="0" fontId="145" fillId="48" borderId="0" xfId="2" applyFont="1" applyFill="1" applyAlignment="1" applyProtection="1">
      <alignment vertical="center"/>
      <protection hidden="1"/>
    </xf>
    <xf numFmtId="0" fontId="98" fillId="48" borderId="0" xfId="2" applyFont="1" applyFill="1" applyAlignment="1" applyProtection="1">
      <alignment vertical="center"/>
      <protection hidden="1"/>
    </xf>
    <xf numFmtId="0" fontId="55" fillId="48" borderId="0" xfId="2" applyFont="1" applyFill="1" applyAlignment="1" applyProtection="1">
      <alignment vertical="center"/>
      <protection hidden="1"/>
    </xf>
    <xf numFmtId="0" fontId="25" fillId="1786" borderId="0" xfId="2" applyFont="1" applyFill="1" applyAlignment="1" applyProtection="1">
      <alignment horizontal="center" vertical="center" textRotation="90"/>
      <protection locked="0"/>
    </xf>
    <xf numFmtId="0" fontId="31" fillId="1786" borderId="0" xfId="2" applyFont="1" applyFill="1" applyAlignment="1">
      <alignment horizontal="center" vertical="center" wrapText="1"/>
    </xf>
    <xf numFmtId="0" fontId="21" fillId="1786" borderId="0" xfId="2" applyFont="1" applyFill="1" applyAlignment="1" applyProtection="1">
      <alignment horizontal="center" vertical="center"/>
      <protection hidden="1"/>
    </xf>
    <xf numFmtId="0" fontId="36" fillId="1786" borderId="0" xfId="15" applyFont="1" applyFill="1" applyAlignment="1">
      <alignment horizontal="center" vertical="center"/>
    </xf>
    <xf numFmtId="0" fontId="4" fillId="1786" borderId="0" xfId="2" applyFont="1" applyFill="1" applyAlignment="1">
      <alignment horizontal="center" vertical="center"/>
    </xf>
    <xf numFmtId="0" fontId="52" fillId="1786" borderId="0" xfId="2" applyFont="1" applyFill="1" applyAlignment="1">
      <alignment horizontal="center" vertical="center" wrapText="1"/>
    </xf>
    <xf numFmtId="0" fontId="21" fillId="1786" borderId="0" xfId="15" applyFont="1" applyFill="1" applyAlignment="1">
      <alignment horizontal="center" vertical="center"/>
    </xf>
    <xf numFmtId="0" fontId="36" fillId="1786" borderId="0" xfId="15" applyFont="1" applyFill="1" applyAlignment="1">
      <alignment horizontal="right" vertical="center"/>
    </xf>
    <xf numFmtId="0" fontId="11" fillId="1786" borderId="0" xfId="7" applyFont="1" applyFill="1" applyAlignment="1">
      <alignment horizontal="center" vertical="center" wrapText="1"/>
    </xf>
    <xf numFmtId="0" fontId="36" fillId="1786" borderId="0" xfId="7" applyFont="1" applyFill="1" applyAlignment="1">
      <alignment horizontal="center" vertical="center"/>
    </xf>
    <xf numFmtId="0" fontId="17" fillId="1786" borderId="0" xfId="0" applyFont="1" applyFill="1" applyAlignment="1">
      <alignment horizontal="left"/>
    </xf>
    <xf numFmtId="0" fontId="39" fillId="0" borderId="0" xfId="2" applyFont="1" applyAlignment="1" applyProtection="1">
      <alignment vertical="center" wrapText="1"/>
      <protection hidden="1"/>
    </xf>
    <xf numFmtId="0" fontId="61" fillId="10" borderId="0" xfId="0" applyFont="1" applyFill="1" applyAlignment="1">
      <alignment horizontal="left"/>
    </xf>
    <xf numFmtId="0" fontId="4" fillId="2" borderId="0" xfId="2" applyFont="1" applyFill="1" applyAlignment="1">
      <alignment horizontal="right" vertical="center"/>
    </xf>
    <xf numFmtId="0" fontId="70" fillId="10" borderId="0" xfId="2" applyFont="1" applyFill="1" applyAlignment="1" applyProtection="1">
      <alignment vertical="center"/>
      <protection hidden="1"/>
    </xf>
    <xf numFmtId="165" fontId="90" fillId="1955" borderId="24" xfId="2" applyNumberFormat="1" applyFont="1" applyFill="1" applyBorder="1" applyAlignment="1">
      <alignment horizontal="center" vertical="center"/>
    </xf>
    <xf numFmtId="0" fontId="146" fillId="1955" borderId="0" xfId="2" applyFont="1" applyFill="1" applyAlignment="1">
      <alignment horizontal="left" vertical="center"/>
    </xf>
    <xf numFmtId="0" fontId="146" fillId="1955" borderId="0" xfId="2" applyFont="1" applyFill="1" applyAlignment="1">
      <alignment horizontal="center" vertical="center"/>
    </xf>
    <xf numFmtId="165" fontId="90" fillId="1960" borderId="0" xfId="2" applyNumberFormat="1" applyFont="1" applyFill="1" applyAlignment="1">
      <alignment horizontal="center" vertical="center"/>
    </xf>
    <xf numFmtId="0" fontId="146" fillId="1960" borderId="0" xfId="2" applyFont="1" applyFill="1" applyAlignment="1">
      <alignment horizontal="left" vertical="center"/>
    </xf>
    <xf numFmtId="0" fontId="146" fillId="1960" borderId="0" xfId="2" applyFont="1" applyFill="1" applyAlignment="1">
      <alignment horizontal="center" vertical="center"/>
    </xf>
    <xf numFmtId="165" fontId="20" fillId="10" borderId="0" xfId="2" applyNumberFormat="1" applyFont="1" applyFill="1" applyAlignment="1">
      <alignment horizontal="center" vertical="center"/>
    </xf>
    <xf numFmtId="0" fontId="20" fillId="10" borderId="0" xfId="2" applyFont="1" applyFill="1" applyAlignment="1">
      <alignment horizontal="left" vertical="center"/>
    </xf>
    <xf numFmtId="0" fontId="20" fillId="10" borderId="0" xfId="2" applyFont="1" applyFill="1" applyAlignment="1">
      <alignment horizontal="center" vertical="center"/>
    </xf>
    <xf numFmtId="0" fontId="36" fillId="11" borderId="0" xfId="3" applyFont="1" applyFill="1" applyAlignment="1">
      <alignment horizontal="center" vertical="center"/>
    </xf>
    <xf numFmtId="0" fontId="2" fillId="10" borderId="0" xfId="2" applyFont="1" applyFill="1" applyAlignment="1">
      <alignment horizontal="right" vertical="center"/>
    </xf>
    <xf numFmtId="0" fontId="25" fillId="2" borderId="0" xfId="2" applyFont="1" applyFill="1" applyAlignment="1">
      <alignment horizontal="right" vertical="center"/>
    </xf>
    <xf numFmtId="0" fontId="39" fillId="10" borderId="0" xfId="2" applyFont="1" applyFill="1" applyAlignment="1" applyProtection="1">
      <alignment horizontal="right" vertical="top"/>
      <protection locked="0"/>
    </xf>
    <xf numFmtId="0" fontId="32" fillId="11" borderId="0" xfId="0" applyFont="1" applyFill="1" applyAlignment="1">
      <alignment horizontal="left" vertical="center"/>
    </xf>
    <xf numFmtId="165" fontId="31" fillId="90" borderId="45" xfId="2" applyNumberFormat="1" applyFont="1" applyFill="1" applyBorder="1" applyAlignment="1">
      <alignment horizontal="right" vertical="center"/>
    </xf>
    <xf numFmtId="0" fontId="146" fillId="90" borderId="0" xfId="2" applyFont="1" applyFill="1" applyAlignment="1">
      <alignment horizontal="left" vertical="center"/>
    </xf>
    <xf numFmtId="0" fontId="146" fillId="90" borderId="0" xfId="2" applyFont="1" applyFill="1" applyAlignment="1">
      <alignment horizontal="center" vertical="center"/>
    </xf>
    <xf numFmtId="0" fontId="146" fillId="90" borderId="61" xfId="2" applyFont="1" applyFill="1" applyBorder="1" applyAlignment="1">
      <alignment vertical="center"/>
    </xf>
    <xf numFmtId="0" fontId="20" fillId="10" borderId="0" xfId="2" applyFont="1" applyFill="1" applyAlignment="1">
      <alignment vertical="center"/>
    </xf>
    <xf numFmtId="165" fontId="90" fillId="16" borderId="0" xfId="2" applyNumberFormat="1" applyFont="1" applyFill="1" applyAlignment="1">
      <alignment horizontal="center" vertical="center"/>
    </xf>
    <xf numFmtId="169" fontId="90" fillId="165" borderId="61" xfId="11" applyNumberFormat="1" applyFont="1" applyFill="1" applyBorder="1" applyAlignment="1">
      <alignment horizontal="center" vertical="center"/>
    </xf>
    <xf numFmtId="0" fontId="157" fillId="90" borderId="61" xfId="2" applyFont="1" applyFill="1" applyBorder="1" applyAlignment="1">
      <alignment vertical="center"/>
    </xf>
    <xf numFmtId="0" fontId="3" fillId="10" borderId="0" xfId="0" applyFont="1" applyFill="1" applyAlignment="1">
      <alignment vertical="center"/>
    </xf>
    <xf numFmtId="0" fontId="21" fillId="10" borderId="13" xfId="2" applyFont="1" applyFill="1" applyBorder="1" applyAlignment="1">
      <alignment vertical="center"/>
    </xf>
    <xf numFmtId="0" fontId="21" fillId="1957" borderId="103" xfId="2" applyFont="1" applyFill="1" applyBorder="1" applyAlignment="1">
      <alignment horizontal="center" vertical="center"/>
    </xf>
    <xf numFmtId="0" fontId="21" fillId="1957" borderId="7" xfId="2" applyFont="1" applyFill="1" applyBorder="1" applyAlignment="1">
      <alignment horizontal="center" vertical="center"/>
    </xf>
    <xf numFmtId="1" fontId="39" fillId="10" borderId="103" xfId="25" applyNumberFormat="1" applyFont="1" applyFill="1" applyBorder="1" applyAlignment="1">
      <alignment horizontal="center" vertical="center"/>
    </xf>
    <xf numFmtId="1" fontId="21" fillId="1958" borderId="7" xfId="25" applyNumberFormat="1" applyFont="1" applyFill="1" applyBorder="1" applyAlignment="1">
      <alignment horizontal="center" vertical="center"/>
    </xf>
    <xf numFmtId="174" fontId="132" fillId="10" borderId="103" xfId="2" applyNumberFormat="1" applyFont="1" applyFill="1" applyBorder="1" applyAlignment="1">
      <alignment horizontal="center" vertical="center"/>
    </xf>
    <xf numFmtId="174" fontId="21" fillId="1958" borderId="7" xfId="2" applyNumberFormat="1" applyFont="1" applyFill="1" applyBorder="1" applyAlignment="1">
      <alignment horizontal="center" vertical="center"/>
    </xf>
    <xf numFmtId="175" fontId="21" fillId="1957" borderId="104" xfId="2" applyNumberFormat="1" applyFont="1" applyFill="1" applyBorder="1" applyAlignment="1">
      <alignment horizontal="center" vertical="center"/>
    </xf>
    <xf numFmtId="175" fontId="21" fillId="1957" borderId="7" xfId="2" applyNumberFormat="1" applyFont="1" applyFill="1" applyBorder="1" applyAlignment="1">
      <alignment horizontal="center" vertical="center"/>
    </xf>
    <xf numFmtId="2" fontId="55" fillId="10" borderId="88" xfId="25" applyNumberFormat="1" applyFont="1" applyFill="1" applyBorder="1" applyAlignment="1">
      <alignment horizontal="center" vertical="center"/>
    </xf>
    <xf numFmtId="2" fontId="55" fillId="10" borderId="103" xfId="25" applyNumberFormat="1" applyFont="1" applyFill="1" applyBorder="1" applyAlignment="1">
      <alignment horizontal="center" vertical="center"/>
    </xf>
    <xf numFmtId="1" fontId="21" fillId="1957" borderId="99" xfId="2" applyNumberFormat="1" applyFont="1" applyFill="1" applyBorder="1" applyAlignment="1">
      <alignment horizontal="center" vertical="center"/>
    </xf>
    <xf numFmtId="1" fontId="21" fillId="1957" borderId="104" xfId="2" applyNumberFormat="1" applyFont="1" applyFill="1" applyBorder="1" applyAlignment="1">
      <alignment horizontal="center" vertical="center"/>
    </xf>
    <xf numFmtId="169" fontId="21" fillId="1957" borderId="7" xfId="2" applyNumberFormat="1" applyFont="1" applyFill="1" applyBorder="1" applyAlignment="1">
      <alignment horizontal="center" vertical="center"/>
    </xf>
    <xf numFmtId="2" fontId="21" fillId="10" borderId="7" xfId="2" applyNumberFormat="1" applyFont="1" applyFill="1" applyBorder="1" applyAlignment="1" applyProtection="1">
      <alignment horizontal="center" vertical="center"/>
      <protection locked="0"/>
    </xf>
    <xf numFmtId="0" fontId="26" fillId="10" borderId="12" xfId="2" applyFont="1" applyFill="1" applyBorder="1" applyAlignment="1" applyProtection="1">
      <alignment horizontal="right" vertical="center"/>
      <protection locked="0"/>
    </xf>
    <xf numFmtId="0" fontId="193" fillId="2" borderId="0" xfId="2" applyFont="1" applyFill="1" applyAlignment="1">
      <alignment horizontal="right" vertical="center"/>
    </xf>
    <xf numFmtId="0" fontId="2" fillId="2" borderId="0" xfId="2" applyFont="1" applyFill="1" applyAlignment="1">
      <alignment vertical="center"/>
    </xf>
    <xf numFmtId="0" fontId="131" fillId="10" borderId="0" xfId="11" applyFont="1" applyFill="1" applyAlignment="1">
      <alignment vertical="center"/>
    </xf>
    <xf numFmtId="0" fontId="116" fillId="10" borderId="0" xfId="11" applyFont="1" applyFill="1" applyAlignment="1">
      <alignment vertical="center"/>
    </xf>
    <xf numFmtId="0" fontId="129" fillId="10" borderId="0" xfId="11" applyFont="1" applyFill="1" applyAlignment="1">
      <alignment vertical="center"/>
    </xf>
    <xf numFmtId="0" fontId="165" fillId="10" borderId="0" xfId="11" applyFont="1" applyFill="1" applyAlignment="1">
      <alignment vertical="center"/>
    </xf>
    <xf numFmtId="0" fontId="130" fillId="10" borderId="0" xfId="11" applyFont="1" applyFill="1" applyAlignment="1">
      <alignment vertical="center"/>
    </xf>
    <xf numFmtId="0" fontId="74" fillId="10" borderId="0" xfId="2" applyFont="1" applyFill="1" applyAlignment="1" applyProtection="1">
      <alignment vertical="center"/>
      <protection hidden="1"/>
    </xf>
    <xf numFmtId="0" fontId="194" fillId="2" borderId="0" xfId="2" applyFont="1" applyFill="1" applyAlignment="1">
      <alignment vertical="center"/>
    </xf>
    <xf numFmtId="0" fontId="195" fillId="10" borderId="0" xfId="0" applyFont="1" applyFill="1" applyAlignment="1">
      <alignment horizontal="center" vertical="center"/>
    </xf>
    <xf numFmtId="0" fontId="196" fillId="10" borderId="0" xfId="0" applyFont="1" applyFill="1" applyAlignment="1">
      <alignment horizontal="center" vertical="center"/>
    </xf>
    <xf numFmtId="0" fontId="197" fillId="10" borderId="0" xfId="0" applyFont="1" applyFill="1" applyAlignment="1">
      <alignment horizontal="center" vertical="center"/>
    </xf>
    <xf numFmtId="0" fontId="198" fillId="10" borderId="0" xfId="0" applyFont="1" applyFill="1" applyAlignment="1">
      <alignment horizontal="center" vertical="center"/>
    </xf>
    <xf numFmtId="0" fontId="199" fillId="10" borderId="0" xfId="0" applyFont="1" applyFill="1" applyAlignment="1">
      <alignment horizontal="center" vertical="center"/>
    </xf>
    <xf numFmtId="0" fontId="200" fillId="10" borderId="0" xfId="0" applyFont="1" applyFill="1" applyAlignment="1">
      <alignment horizontal="center" vertical="center"/>
    </xf>
    <xf numFmtId="0" fontId="200" fillId="1786" borderId="0" xfId="0" applyFont="1" applyFill="1" applyAlignment="1">
      <alignment horizontal="center" vertical="center"/>
    </xf>
    <xf numFmtId="0" fontId="199" fillId="1786" borderId="0" xfId="0" applyFont="1" applyFill="1" applyAlignment="1">
      <alignment horizontal="center" vertical="center"/>
    </xf>
    <xf numFmtId="0" fontId="198" fillId="1786" borderId="0" xfId="0" applyFont="1" applyFill="1" applyAlignment="1">
      <alignment horizontal="center" vertical="center"/>
    </xf>
    <xf numFmtId="0" fontId="197" fillId="1786" borderId="0" xfId="0" applyFont="1" applyFill="1" applyAlignment="1">
      <alignment horizontal="center" vertical="center"/>
    </xf>
    <xf numFmtId="0" fontId="196" fillId="1786" borderId="0" xfId="0" applyFont="1" applyFill="1" applyAlignment="1">
      <alignment horizontal="center" vertical="center"/>
    </xf>
    <xf numFmtId="0" fontId="195" fillId="1786" borderId="0" xfId="0" applyFont="1" applyFill="1" applyAlignment="1">
      <alignment horizontal="center" vertical="center"/>
    </xf>
    <xf numFmtId="0" fontId="48" fillId="10" borderId="6" xfId="0" applyFont="1" applyFill="1" applyBorder="1" applyAlignment="1">
      <alignment vertical="center"/>
    </xf>
    <xf numFmtId="0" fontId="0" fillId="10" borderId="7" xfId="0" applyFill="1" applyBorder="1" applyAlignment="1">
      <alignment vertical="center"/>
    </xf>
    <xf numFmtId="0" fontId="0" fillId="11" borderId="0" xfId="0" applyFill="1" applyAlignment="1">
      <alignment vertical="center"/>
    </xf>
    <xf numFmtId="0" fontId="0" fillId="10" borderId="36" xfId="0" applyFill="1" applyBorder="1" applyAlignment="1">
      <alignment horizontal="center" vertical="center"/>
    </xf>
    <xf numFmtId="0" fontId="18" fillId="11" borderId="6" xfId="0" applyFont="1" applyFill="1" applyBorder="1" applyAlignment="1">
      <alignment vertical="center"/>
    </xf>
    <xf numFmtId="0" fontId="99" fillId="10" borderId="0" xfId="0" applyFont="1" applyFill="1" applyAlignment="1">
      <alignment horizontal="left" vertical="center"/>
    </xf>
    <xf numFmtId="0" fontId="99" fillId="10" borderId="0" xfId="0" applyFont="1" applyFill="1" applyAlignment="1">
      <alignment vertical="center"/>
    </xf>
    <xf numFmtId="0" fontId="99" fillId="10" borderId="7" xfId="0" applyFont="1" applyFill="1" applyBorder="1" applyAlignment="1">
      <alignment horizontal="center" vertical="center"/>
    </xf>
    <xf numFmtId="0" fontId="201" fillId="11" borderId="6" xfId="2" applyFont="1" applyFill="1" applyBorder="1" applyAlignment="1" applyProtection="1">
      <alignment vertical="center"/>
      <protection hidden="1"/>
    </xf>
    <xf numFmtId="174" fontId="202" fillId="1965" borderId="0" xfId="13" applyNumberFormat="1" applyFont="1" applyFill="1" applyAlignment="1">
      <alignment horizontal="center" vertical="center"/>
    </xf>
    <xf numFmtId="0" fontId="0" fillId="11" borderId="0" xfId="0" applyFill="1" applyAlignment="1">
      <alignment horizontal="center" vertical="center"/>
    </xf>
    <xf numFmtId="0" fontId="0" fillId="0" borderId="7" xfId="0" applyBorder="1" applyAlignment="1">
      <alignment vertical="center"/>
    </xf>
    <xf numFmtId="0" fontId="203" fillId="11" borderId="6" xfId="2" applyFont="1" applyFill="1" applyBorder="1" applyAlignment="1" applyProtection="1">
      <alignment vertical="center"/>
      <protection hidden="1"/>
    </xf>
    <xf numFmtId="0" fontId="204" fillId="1966" borderId="6" xfId="2" applyFont="1" applyFill="1" applyBorder="1" applyAlignment="1">
      <alignment vertical="center"/>
    </xf>
    <xf numFmtId="165" fontId="205" fillId="1966" borderId="0" xfId="2" applyNumberFormat="1" applyFont="1" applyFill="1" applyAlignment="1">
      <alignment horizontal="center" vertical="center"/>
    </xf>
    <xf numFmtId="0" fontId="19" fillId="11" borderId="6" xfId="2" applyFont="1" applyFill="1" applyBorder="1" applyAlignment="1" applyProtection="1">
      <alignment vertical="center"/>
      <protection hidden="1"/>
    </xf>
    <xf numFmtId="0" fontId="36" fillId="1966" borderId="6" xfId="2" applyFont="1" applyFill="1" applyBorder="1" applyAlignment="1">
      <alignment vertical="center"/>
    </xf>
    <xf numFmtId="0" fontId="36" fillId="1966" borderId="0" xfId="2" applyFont="1" applyFill="1" applyAlignment="1">
      <alignment vertical="center"/>
    </xf>
    <xf numFmtId="0" fontId="203" fillId="10" borderId="6" xfId="2" applyFont="1" applyFill="1" applyBorder="1" applyAlignment="1" applyProtection="1">
      <alignment vertical="center"/>
      <protection hidden="1"/>
    </xf>
    <xf numFmtId="165" fontId="202" fillId="1965" borderId="0" xfId="13" applyNumberFormat="1" applyFont="1" applyFill="1" applyAlignment="1">
      <alignment horizontal="center" vertical="center"/>
    </xf>
    <xf numFmtId="176" fontId="202" fillId="1965" borderId="0" xfId="13" applyNumberFormat="1" applyFont="1" applyFill="1" applyAlignment="1">
      <alignment horizontal="center" vertical="center"/>
    </xf>
    <xf numFmtId="0" fontId="0" fillId="11" borderId="6" xfId="0" applyFill="1" applyBorder="1"/>
    <xf numFmtId="0" fontId="3" fillId="10" borderId="0" xfId="0" applyFont="1" applyFill="1" applyAlignment="1">
      <alignment horizontal="right" vertical="center"/>
    </xf>
    <xf numFmtId="0" fontId="7" fillId="3" borderId="6" xfId="3" applyFont="1" applyFill="1" applyBorder="1" applyAlignment="1">
      <alignment horizontal="center" vertical="center"/>
    </xf>
    <xf numFmtId="0" fontId="62" fillId="24" borderId="6" xfId="2" applyFont="1" applyFill="1" applyBorder="1" applyAlignment="1" applyProtection="1">
      <alignment vertical="center"/>
      <protection hidden="1"/>
    </xf>
    <xf numFmtId="0" fontId="62" fillId="24" borderId="0" xfId="2" applyFont="1" applyFill="1" applyAlignment="1" applyProtection="1">
      <alignment vertical="center"/>
      <protection hidden="1"/>
    </xf>
    <xf numFmtId="0" fontId="62" fillId="24" borderId="6" xfId="18" applyFont="1" applyFill="1" applyBorder="1" applyAlignment="1">
      <alignment horizontal="left" vertical="center"/>
    </xf>
    <xf numFmtId="0" fontId="62" fillId="24" borderId="0" xfId="18" applyFont="1" applyFill="1" applyAlignment="1">
      <alignment horizontal="left" vertical="center"/>
    </xf>
    <xf numFmtId="0" fontId="184" fillId="24" borderId="6" xfId="28" applyFont="1" applyFill="1" applyBorder="1" applyAlignment="1">
      <alignment horizontal="center" vertical="center"/>
    </xf>
    <xf numFmtId="0" fontId="0" fillId="11" borderId="7" xfId="0" applyFill="1" applyBorder="1" applyAlignment="1">
      <alignment vertical="center"/>
    </xf>
    <xf numFmtId="0" fontId="0" fillId="10" borderId="105" xfId="0" applyFill="1" applyBorder="1" applyAlignment="1">
      <alignment horizontal="center" vertical="center"/>
    </xf>
    <xf numFmtId="0" fontId="17" fillId="10" borderId="0" xfId="2" applyFont="1" applyFill="1" applyAlignment="1">
      <alignment vertical="center" wrapText="1"/>
    </xf>
    <xf numFmtId="0" fontId="17" fillId="10" borderId="7" xfId="2" applyFont="1" applyFill="1" applyBorder="1" applyAlignment="1">
      <alignment vertical="center" wrapText="1"/>
    </xf>
    <xf numFmtId="0" fontId="17" fillId="48" borderId="69" xfId="2" applyFont="1" applyFill="1" applyBorder="1" applyAlignment="1">
      <alignment horizontal="center" vertical="center"/>
    </xf>
    <xf numFmtId="0" fontId="65" fillId="48" borderId="23" xfId="2" applyFont="1" applyFill="1" applyBorder="1" applyAlignment="1">
      <alignment horizontal="center" vertical="center"/>
    </xf>
    <xf numFmtId="0" fontId="21" fillId="10" borderId="97" xfId="2" applyFont="1" applyFill="1" applyBorder="1" applyAlignment="1">
      <alignment vertical="center"/>
    </xf>
    <xf numFmtId="0" fontId="36" fillId="10" borderId="29" xfId="2" applyFont="1" applyFill="1" applyBorder="1" applyAlignment="1">
      <alignment horizontal="right" vertical="center"/>
    </xf>
    <xf numFmtId="0" fontId="141" fillId="11" borderId="0" xfId="0" applyFont="1" applyFill="1" applyAlignment="1">
      <alignment horizontal="center" vertical="center"/>
    </xf>
    <xf numFmtId="0" fontId="26" fillId="11" borderId="0" xfId="2" applyFont="1" applyFill="1" applyAlignment="1">
      <alignment horizontal="left" vertical="center"/>
    </xf>
    <xf numFmtId="0" fontId="110" fillId="11" borderId="0" xfId="0" applyFont="1" applyFill="1"/>
    <xf numFmtId="0" fontId="3" fillId="11" borderId="0" xfId="0" applyFont="1" applyFill="1" applyAlignment="1">
      <alignment horizontal="left" vertical="center" indent="1"/>
    </xf>
    <xf numFmtId="0" fontId="0" fillId="11" borderId="0" xfId="0" applyFill="1" applyAlignment="1">
      <alignment horizontal="left" vertical="center" indent="1"/>
    </xf>
    <xf numFmtId="0" fontId="21" fillId="11" borderId="0" xfId="2" applyFont="1" applyFill="1" applyAlignment="1">
      <alignment vertical="center"/>
    </xf>
    <xf numFmtId="0" fontId="173" fillId="11" borderId="0" xfId="0" applyFont="1" applyFill="1" applyAlignment="1">
      <alignment horizontal="left" vertical="center" indent="1"/>
    </xf>
    <xf numFmtId="0" fontId="3" fillId="11" borderId="0" xfId="0" applyFont="1" applyFill="1" applyAlignment="1">
      <alignment horizontal="left" vertical="center" indent="2"/>
    </xf>
    <xf numFmtId="0" fontId="0" fillId="11" borderId="0" xfId="0" applyFill="1" applyAlignment="1">
      <alignment horizontal="left" vertical="center" indent="2"/>
    </xf>
    <xf numFmtId="0" fontId="36" fillId="11" borderId="0" xfId="2" applyFont="1" applyFill="1" applyAlignment="1">
      <alignment horizontal="left" vertical="center"/>
    </xf>
    <xf numFmtId="0" fontId="65" fillId="0" borderId="6" xfId="0" applyFont="1" applyBorder="1" applyAlignment="1">
      <alignment vertical="center"/>
    </xf>
    <xf numFmtId="0" fontId="98" fillId="0" borderId="0" xfId="0" applyFont="1" applyAlignment="1">
      <alignment vertical="center"/>
    </xf>
    <xf numFmtId="0" fontId="3" fillId="0" borderId="0" xfId="0" applyFont="1" applyAlignment="1">
      <alignment vertical="center"/>
    </xf>
    <xf numFmtId="0" fontId="39" fillId="0" borderId="82" xfId="2" applyFont="1" applyBorder="1" applyAlignment="1" applyProtection="1">
      <alignment vertical="center"/>
      <protection hidden="1"/>
    </xf>
    <xf numFmtId="0" fontId="36" fillId="1786" borderId="0" xfId="7" applyFont="1" applyFill="1" applyAlignment="1">
      <alignment horizontal="right" vertical="center"/>
    </xf>
    <xf numFmtId="0" fontId="39" fillId="10" borderId="0" xfId="2" applyFont="1" applyFill="1" applyAlignment="1" applyProtection="1">
      <alignment vertical="center" wrapText="1"/>
      <protection hidden="1"/>
    </xf>
    <xf numFmtId="0" fontId="36" fillId="10" borderId="0" xfId="2" applyFont="1" applyFill="1" applyAlignment="1" applyProtection="1">
      <alignment horizontal="right" vertical="center"/>
      <protection hidden="1"/>
    </xf>
    <xf numFmtId="0" fontId="206" fillId="2" borderId="6" xfId="1" applyFont="1" applyFill="1" applyBorder="1" applyAlignment="1">
      <alignment horizontal="left" vertical="center"/>
    </xf>
    <xf numFmtId="0" fontId="206" fillId="2" borderId="6" xfId="1" applyFont="1" applyFill="1" applyBorder="1" applyAlignment="1">
      <alignment vertical="center"/>
    </xf>
    <xf numFmtId="0" fontId="206" fillId="2" borderId="6" xfId="1" applyFont="1" applyFill="1" applyBorder="1"/>
    <xf numFmtId="0" fontId="14" fillId="10" borderId="1" xfId="2" applyFont="1" applyFill="1" applyBorder="1" applyAlignment="1" applyProtection="1">
      <alignment horizontal="center" vertical="center" textRotation="90"/>
      <protection locked="0"/>
    </xf>
    <xf numFmtId="0" fontId="14" fillId="10" borderId="0" xfId="2" applyFont="1" applyFill="1" applyAlignment="1" applyProtection="1">
      <alignment horizontal="center" vertical="center" textRotation="90"/>
      <protection locked="0"/>
    </xf>
    <xf numFmtId="0" fontId="14" fillId="10" borderId="3" xfId="2" applyFont="1" applyFill="1" applyBorder="1" applyAlignment="1" applyProtection="1">
      <alignment horizontal="center" vertical="center" textRotation="90"/>
      <protection locked="0"/>
    </xf>
    <xf numFmtId="0" fontId="31" fillId="10" borderId="0" xfId="12" applyFont="1" applyFill="1" applyAlignment="1">
      <alignment horizontal="center" vertical="center"/>
    </xf>
    <xf numFmtId="1" fontId="81" fillId="48" borderId="24" xfId="2" applyNumberFormat="1" applyFont="1" applyFill="1" applyBorder="1" applyAlignment="1">
      <alignment horizontal="center" vertical="center"/>
    </xf>
    <xf numFmtId="169" fontId="70" fillId="88" borderId="45" xfId="13" applyNumberFormat="1" applyFont="1" applyFill="1" applyBorder="1" applyAlignment="1">
      <alignment horizontal="right" vertical="center"/>
    </xf>
    <xf numFmtId="171" fontId="145" fillId="88" borderId="45" xfId="2" applyNumberFormat="1" applyFont="1" applyFill="1" applyBorder="1" applyAlignment="1">
      <alignment horizontal="right" vertical="center"/>
    </xf>
    <xf numFmtId="0" fontId="186" fillId="11" borderId="0" xfId="13" applyFont="1" applyFill="1" applyAlignment="1">
      <alignment vertical="center"/>
    </xf>
    <xf numFmtId="0" fontId="187" fillId="11" borderId="61" xfId="13" applyFont="1" applyFill="1" applyBorder="1" applyAlignment="1">
      <alignment vertical="center"/>
    </xf>
    <xf numFmtId="0" fontId="99" fillId="48" borderId="0" xfId="0" applyFont="1" applyFill="1" applyAlignment="1">
      <alignment horizontal="center" vertical="center"/>
    </xf>
    <xf numFmtId="1" fontId="145" fillId="88" borderId="45" xfId="2" applyNumberFormat="1" applyFont="1" applyFill="1" applyBorder="1" applyAlignment="1">
      <alignment horizontal="right" vertical="center"/>
    </xf>
    <xf numFmtId="1" fontId="70" fillId="88" borderId="45" xfId="13" applyNumberFormat="1" applyFont="1" applyFill="1" applyBorder="1" applyAlignment="1">
      <alignment horizontal="right" vertical="center"/>
    </xf>
    <xf numFmtId="169" fontId="70" fillId="88" borderId="45" xfId="13" applyNumberFormat="1" applyFont="1" applyFill="1" applyBorder="1" applyAlignment="1">
      <alignment horizontal="center" vertical="center"/>
    </xf>
    <xf numFmtId="1" fontId="70" fillId="88" borderId="45" xfId="13" applyNumberFormat="1" applyFont="1" applyFill="1" applyBorder="1" applyAlignment="1">
      <alignment horizontal="center" vertical="center"/>
    </xf>
    <xf numFmtId="0" fontId="207" fillId="10" borderId="0" xfId="0" applyFont="1" applyFill="1" applyAlignment="1">
      <alignment horizontal="left"/>
    </xf>
    <xf numFmtId="0" fontId="191" fillId="1955" borderId="24" xfId="0" applyFont="1" applyFill="1" applyBorder="1" applyAlignment="1">
      <alignment horizontal="centerContinuous" vertical="center"/>
    </xf>
    <xf numFmtId="0" fontId="191" fillId="1955" borderId="0" xfId="0" applyFont="1" applyFill="1" applyAlignment="1">
      <alignment horizontal="centerContinuous" vertical="center"/>
    </xf>
    <xf numFmtId="0" fontId="190" fillId="1960" borderId="0" xfId="0" applyFont="1" applyFill="1" applyAlignment="1">
      <alignment horizontal="centerContinuous" vertical="center"/>
    </xf>
    <xf numFmtId="0" fontId="189" fillId="138" borderId="0" xfId="0" applyFont="1" applyFill="1" applyAlignment="1">
      <alignment horizontal="centerContinuous" vertical="center"/>
    </xf>
    <xf numFmtId="0" fontId="175" fillId="90" borderId="24" xfId="0" applyFont="1" applyFill="1" applyBorder="1" applyAlignment="1">
      <alignment horizontal="centerContinuous" vertical="center"/>
    </xf>
    <xf numFmtId="0" fontId="175" fillId="90" borderId="0" xfId="0" applyFont="1" applyFill="1" applyAlignment="1">
      <alignment horizontal="centerContinuous" vertical="center"/>
    </xf>
    <xf numFmtId="0" fontId="188" fillId="16" borderId="0" xfId="0" applyFont="1" applyFill="1" applyAlignment="1">
      <alignment horizontal="centerContinuous" vertical="center"/>
    </xf>
    <xf numFmtId="0" fontId="192" fillId="90" borderId="0" xfId="0" applyFont="1" applyFill="1" applyAlignment="1">
      <alignment horizontal="centerContinuous" vertical="center"/>
    </xf>
    <xf numFmtId="0" fontId="0" fillId="90" borderId="0" xfId="0" applyFill="1" applyAlignment="1">
      <alignment vertical="center"/>
    </xf>
    <xf numFmtId="0" fontId="0" fillId="90" borderId="0" xfId="0" applyFill="1"/>
    <xf numFmtId="0" fontId="0" fillId="1955" borderId="0" xfId="0" applyFill="1" applyAlignment="1">
      <alignment vertical="center"/>
    </xf>
    <xf numFmtId="0" fontId="0" fillId="1955" borderId="0" xfId="0" applyFill="1"/>
    <xf numFmtId="0" fontId="0" fillId="1960" borderId="0" xfId="0" applyFill="1" applyAlignment="1">
      <alignment vertical="center"/>
    </xf>
    <xf numFmtId="0" fontId="0" fillId="1960" borderId="0" xfId="0" applyFill="1"/>
    <xf numFmtId="0" fontId="0" fillId="138" borderId="0" xfId="0" applyFill="1" applyAlignment="1">
      <alignment vertical="center"/>
    </xf>
    <xf numFmtId="0" fontId="0" fillId="138" borderId="0" xfId="0" applyFill="1"/>
    <xf numFmtId="0" fontId="0" fillId="16" borderId="0" xfId="0" applyFill="1" applyAlignment="1">
      <alignment vertical="center"/>
    </xf>
    <xf numFmtId="0" fontId="0" fillId="16" borderId="0" xfId="0" applyFill="1"/>
    <xf numFmtId="0" fontId="208" fillId="90" borderId="7" xfId="0" applyFont="1" applyFill="1" applyBorder="1" applyAlignment="1">
      <alignment horizontal="center" vertical="center"/>
    </xf>
    <xf numFmtId="0" fontId="209" fillId="1955" borderId="7" xfId="0" applyFont="1" applyFill="1" applyBorder="1" applyAlignment="1">
      <alignment horizontal="center" vertical="center"/>
    </xf>
    <xf numFmtId="0" fontId="210" fillId="1960" borderId="7" xfId="0" applyFont="1" applyFill="1" applyBorder="1" applyAlignment="1">
      <alignment horizontal="center" vertical="center"/>
    </xf>
    <xf numFmtId="0" fontId="211" fillId="138" borderId="7" xfId="0" applyFont="1" applyFill="1" applyBorder="1" applyAlignment="1">
      <alignment horizontal="center" vertical="center"/>
    </xf>
    <xf numFmtId="0" fontId="163" fillId="90" borderId="7" xfId="0" applyFont="1" applyFill="1" applyBorder="1" applyAlignment="1">
      <alignment horizontal="center" vertical="center"/>
    </xf>
    <xf numFmtId="0" fontId="212" fillId="16" borderId="7" xfId="0" applyFont="1" applyFill="1" applyBorder="1" applyAlignment="1">
      <alignment horizontal="center" vertical="center"/>
    </xf>
    <xf numFmtId="0" fontId="187" fillId="11" borderId="0" xfId="13" applyFont="1" applyFill="1" applyAlignment="1">
      <alignment vertical="center"/>
    </xf>
    <xf numFmtId="0" fontId="146" fillId="16" borderId="0" xfId="2" applyFont="1" applyFill="1" applyAlignment="1">
      <alignment vertical="center"/>
    </xf>
    <xf numFmtId="0" fontId="61" fillId="90" borderId="12" xfId="0" applyFont="1" applyFill="1" applyBorder="1" applyAlignment="1">
      <alignment horizontal="right" vertical="center"/>
    </xf>
    <xf numFmtId="0" fontId="61" fillId="1955" borderId="12" xfId="0" applyFont="1" applyFill="1" applyBorder="1" applyAlignment="1">
      <alignment horizontal="right" vertical="center"/>
    </xf>
    <xf numFmtId="0" fontId="61" fillId="1960" borderId="12" xfId="0" applyFont="1" applyFill="1" applyBorder="1" applyAlignment="1">
      <alignment horizontal="right" vertical="center"/>
    </xf>
    <xf numFmtId="0" fontId="61" fillId="138" borderId="12" xfId="0" applyFont="1" applyFill="1" applyBorder="1" applyAlignment="1">
      <alignment horizontal="right" vertical="center"/>
    </xf>
    <xf numFmtId="0" fontId="14" fillId="16" borderId="12" xfId="3" applyFont="1" applyFill="1" applyBorder="1" applyAlignment="1">
      <alignment horizontal="right" vertical="center"/>
    </xf>
    <xf numFmtId="169" fontId="21" fillId="90" borderId="0" xfId="2" applyNumberFormat="1" applyFont="1" applyFill="1" applyAlignment="1" applyProtection="1">
      <alignment vertical="center"/>
      <protection locked="0"/>
    </xf>
    <xf numFmtId="169" fontId="21" fillId="1955" borderId="0" xfId="2" applyNumberFormat="1" applyFont="1" applyFill="1" applyAlignment="1" applyProtection="1">
      <alignment vertical="center"/>
      <protection locked="0"/>
    </xf>
    <xf numFmtId="1" fontId="21" fillId="1960" borderId="0" xfId="2" applyNumberFormat="1" applyFont="1" applyFill="1" applyAlignment="1" applyProtection="1">
      <alignment vertical="center"/>
      <protection locked="0"/>
    </xf>
    <xf numFmtId="1" fontId="21" fillId="138" borderId="0" xfId="2" applyNumberFormat="1" applyFont="1" applyFill="1" applyAlignment="1" applyProtection="1">
      <alignment vertical="center"/>
      <protection locked="0"/>
    </xf>
    <xf numFmtId="1" fontId="21" fillId="90" borderId="0" xfId="2" applyNumberFormat="1" applyFont="1" applyFill="1" applyAlignment="1" applyProtection="1">
      <alignment vertical="center"/>
      <protection locked="0"/>
    </xf>
    <xf numFmtId="1" fontId="21" fillId="16" borderId="0" xfId="2" applyNumberFormat="1" applyFont="1" applyFill="1" applyAlignment="1" applyProtection="1">
      <alignment vertical="center"/>
      <protection locked="0"/>
    </xf>
    <xf numFmtId="0" fontId="44" fillId="10" borderId="0" xfId="2" applyFont="1" applyFill="1" applyAlignment="1" applyProtection="1">
      <alignment horizontal="right" vertical="center"/>
      <protection hidden="1"/>
    </xf>
    <xf numFmtId="0" fontId="213" fillId="1786" borderId="0" xfId="0" applyFont="1" applyFill="1" applyAlignment="1">
      <alignment vertical="center" wrapText="1"/>
    </xf>
    <xf numFmtId="0" fontId="182" fillId="4" borderId="6" xfId="2" applyFont="1" applyFill="1" applyBorder="1" applyAlignment="1">
      <alignment horizontal="center" vertical="center"/>
    </xf>
    <xf numFmtId="0" fontId="214" fillId="11" borderId="0" xfId="2" applyFont="1" applyFill="1" applyAlignment="1">
      <alignment vertical="center"/>
    </xf>
    <xf numFmtId="0" fontId="5" fillId="10" borderId="6" xfId="1" applyFill="1" applyBorder="1" applyAlignment="1">
      <alignment horizontal="right" vertical="center"/>
    </xf>
    <xf numFmtId="0" fontId="215" fillId="0" borderId="0" xfId="2" applyFont="1" applyAlignment="1">
      <alignment horizontal="center" vertical="center"/>
    </xf>
    <xf numFmtId="0" fontId="216" fillId="2" borderId="6" xfId="1" applyFont="1" applyFill="1" applyBorder="1" applyAlignment="1">
      <alignment horizontal="right" vertical="center"/>
    </xf>
    <xf numFmtId="0" fontId="55" fillId="48" borderId="81" xfId="0" applyFont="1" applyFill="1" applyBorder="1" applyAlignment="1">
      <alignment horizontal="left" vertical="center"/>
    </xf>
    <xf numFmtId="0" fontId="1" fillId="10" borderId="0" xfId="2" applyFont="1" applyFill="1" applyAlignment="1">
      <alignment vertical="center"/>
    </xf>
    <xf numFmtId="0" fontId="217" fillId="10" borderId="24" xfId="2" applyFont="1" applyFill="1" applyBorder="1" applyAlignment="1" applyProtection="1">
      <alignment vertical="center"/>
      <protection locked="0"/>
    </xf>
    <xf numFmtId="0" fontId="217" fillId="10" borderId="0" xfId="2" applyFont="1" applyFill="1" applyAlignment="1" applyProtection="1">
      <alignment vertical="center" wrapText="1"/>
      <protection locked="0"/>
    </xf>
    <xf numFmtId="0" fontId="1" fillId="0" borderId="0" xfId="0" applyFont="1"/>
    <xf numFmtId="0" fontId="65" fillId="10" borderId="24" xfId="2" applyFont="1" applyFill="1" applyBorder="1" applyAlignment="1" applyProtection="1">
      <alignment vertical="center"/>
      <protection locked="0"/>
    </xf>
    <xf numFmtId="0" fontId="65" fillId="10" borderId="0" xfId="2" applyFont="1" applyFill="1" applyAlignment="1" applyProtection="1">
      <alignment vertical="center"/>
      <protection locked="0"/>
    </xf>
    <xf numFmtId="0" fontId="32" fillId="10" borderId="6" xfId="0" applyFont="1" applyFill="1" applyBorder="1" applyAlignment="1">
      <alignment horizontal="right" vertical="center"/>
    </xf>
    <xf numFmtId="0" fontId="25" fillId="2" borderId="0" xfId="2" applyFont="1" applyFill="1" applyAlignment="1">
      <alignment horizontal="right"/>
    </xf>
    <xf numFmtId="171" fontId="70" fillId="48" borderId="0" xfId="13" applyNumberFormat="1" applyFont="1" applyFill="1" applyAlignment="1">
      <alignment horizontal="right" vertical="center"/>
    </xf>
    <xf numFmtId="0" fontId="136" fillId="11" borderId="0" xfId="13" applyFont="1" applyFill="1" applyAlignment="1">
      <alignment horizontal="left" vertical="center"/>
    </xf>
    <xf numFmtId="171" fontId="70" fillId="48" borderId="24" xfId="13" applyNumberFormat="1" applyFont="1" applyFill="1" applyBorder="1" applyAlignment="1">
      <alignment horizontal="right" vertical="center"/>
    </xf>
    <xf numFmtId="0" fontId="55" fillId="10" borderId="6" xfId="2" applyFont="1" applyFill="1" applyBorder="1" applyAlignment="1">
      <alignment horizontal="right" vertical="center"/>
    </xf>
    <xf numFmtId="0" fontId="130" fillId="10" borderId="0" xfId="2" applyFont="1" applyFill="1" applyProtection="1">
      <protection hidden="1"/>
    </xf>
    <xf numFmtId="0" fontId="175" fillId="1965" borderId="0" xfId="0" applyFont="1" applyFill="1" applyAlignment="1">
      <alignment horizontal="centerContinuous" vertical="center"/>
    </xf>
    <xf numFmtId="169" fontId="90" fillId="1967" borderId="0" xfId="11" applyNumberFormat="1" applyFont="1" applyFill="1" applyAlignment="1">
      <alignment horizontal="center" vertical="center"/>
    </xf>
    <xf numFmtId="0" fontId="191" fillId="91" borderId="24" xfId="0" applyFont="1" applyFill="1" applyBorder="1" applyAlignment="1">
      <alignment horizontal="centerContinuous" vertical="center"/>
    </xf>
    <xf numFmtId="0" fontId="191" fillId="91" borderId="0" xfId="0" applyFont="1" applyFill="1" applyAlignment="1">
      <alignment horizontal="centerContinuous" vertical="center"/>
    </xf>
    <xf numFmtId="169" fontId="219" fillId="1968" borderId="61" xfId="11" applyNumberFormat="1" applyFont="1" applyFill="1" applyBorder="1" applyAlignment="1">
      <alignment horizontal="center" vertical="center"/>
    </xf>
    <xf numFmtId="0" fontId="188" fillId="1969" borderId="24" xfId="0" applyFont="1" applyFill="1" applyBorder="1" applyAlignment="1">
      <alignment horizontal="centerContinuous" vertical="center"/>
    </xf>
    <xf numFmtId="0" fontId="188" fillId="1969" borderId="0" xfId="0" applyFont="1" applyFill="1" applyAlignment="1">
      <alignment horizontal="centerContinuous" vertical="center"/>
    </xf>
    <xf numFmtId="0" fontId="175" fillId="1969" borderId="0" xfId="0" applyFont="1" applyFill="1" applyAlignment="1">
      <alignment horizontal="centerContinuous" vertical="center"/>
    </xf>
    <xf numFmtId="169" fontId="90" fillId="1970" borderId="61" xfId="11" applyNumberFormat="1" applyFont="1" applyFill="1" applyBorder="1" applyAlignment="1">
      <alignment horizontal="center" vertical="center"/>
    </xf>
    <xf numFmtId="165" fontId="61" fillId="1965" borderId="0" xfId="0" applyNumberFormat="1" applyFont="1" applyFill="1" applyAlignment="1">
      <alignment horizontal="right" vertical="center"/>
    </xf>
    <xf numFmtId="169" fontId="21" fillId="1965" borderId="0" xfId="2" applyNumberFormat="1" applyFont="1" applyFill="1" applyAlignment="1" applyProtection="1">
      <alignment vertical="center"/>
      <protection locked="0"/>
    </xf>
    <xf numFmtId="0" fontId="0" fillId="1965" borderId="0" xfId="0" applyFill="1" applyAlignment="1">
      <alignment vertical="center"/>
    </xf>
    <xf numFmtId="0" fontId="0" fillId="1965" borderId="0" xfId="0" applyFill="1"/>
    <xf numFmtId="0" fontId="163" fillId="1965" borderId="7" xfId="0" applyFont="1" applyFill="1" applyBorder="1" applyAlignment="1">
      <alignment horizontal="centerContinuous" vertical="center"/>
    </xf>
    <xf numFmtId="0" fontId="2" fillId="2" borderId="0" xfId="2" applyFont="1" applyFill="1" applyAlignment="1" applyProtection="1">
      <alignment horizontal="center" vertical="center" wrapText="1"/>
      <protection locked="0"/>
    </xf>
    <xf numFmtId="2" fontId="145" fillId="48" borderId="0" xfId="2" applyNumberFormat="1" applyFont="1" applyFill="1" applyAlignment="1">
      <alignment horizontal="right" vertical="center"/>
    </xf>
    <xf numFmtId="165" fontId="61" fillId="91" borderId="0" xfId="0" applyNumberFormat="1" applyFont="1" applyFill="1" applyAlignment="1">
      <alignment horizontal="right" vertical="center"/>
    </xf>
    <xf numFmtId="169" fontId="21" fillId="91" borderId="0" xfId="2" applyNumberFormat="1" applyFont="1" applyFill="1" applyAlignment="1" applyProtection="1">
      <alignment vertical="center"/>
      <protection locked="0"/>
    </xf>
    <xf numFmtId="0" fontId="0" fillId="91" borderId="0" xfId="0" applyFill="1" applyAlignment="1">
      <alignment vertical="center"/>
    </xf>
    <xf numFmtId="0" fontId="0" fillId="91" borderId="0" xfId="0" applyFill="1"/>
    <xf numFmtId="0" fontId="209" fillId="91" borderId="7" xfId="0" applyFont="1" applyFill="1" applyBorder="1" applyAlignment="1">
      <alignment horizontal="centerContinuous" vertical="center"/>
    </xf>
    <xf numFmtId="0" fontId="32" fillId="10" borderId="6" xfId="6" applyFont="1" applyFill="1" applyBorder="1" applyAlignment="1">
      <alignment horizontal="right" vertical="center"/>
    </xf>
    <xf numFmtId="0" fontId="4" fillId="2" borderId="0" xfId="2" applyFont="1" applyFill="1" applyProtection="1">
      <protection hidden="1"/>
    </xf>
    <xf numFmtId="0" fontId="4" fillId="2" borderId="0" xfId="0" applyFont="1" applyFill="1"/>
    <xf numFmtId="165" fontId="219" fillId="91" borderId="24" xfId="2" applyNumberFormat="1" applyFont="1" applyFill="1" applyBorder="1" applyAlignment="1">
      <alignment horizontal="center" vertical="center"/>
    </xf>
    <xf numFmtId="0" fontId="219" fillId="91" borderId="0" xfId="2" applyFont="1" applyFill="1" applyAlignment="1">
      <alignment horizontal="left" vertical="center"/>
    </xf>
    <xf numFmtId="0" fontId="219" fillId="91" borderId="0" xfId="2" applyFont="1" applyFill="1" applyAlignment="1">
      <alignment horizontal="center" vertical="center"/>
    </xf>
    <xf numFmtId="0" fontId="219" fillId="91" borderId="61" xfId="2" applyFont="1" applyFill="1" applyBorder="1" applyAlignment="1">
      <alignment vertical="center"/>
    </xf>
    <xf numFmtId="0" fontId="146" fillId="1969" borderId="0" xfId="2" applyFont="1" applyFill="1" applyAlignment="1">
      <alignment horizontal="left" vertical="center"/>
    </xf>
    <xf numFmtId="165" fontId="61" fillId="1969" borderId="0" xfId="0" applyNumberFormat="1" applyFont="1" applyFill="1" applyAlignment="1">
      <alignment horizontal="right" vertical="center"/>
    </xf>
    <xf numFmtId="1" fontId="21" fillId="1969" borderId="0" xfId="2" applyNumberFormat="1" applyFont="1" applyFill="1" applyAlignment="1" applyProtection="1">
      <alignment vertical="center"/>
      <protection locked="0"/>
    </xf>
    <xf numFmtId="0" fontId="0" fillId="1969" borderId="0" xfId="0" applyFill="1" applyAlignment="1">
      <alignment vertical="center"/>
    </xf>
    <xf numFmtId="0" fontId="0" fillId="1969" borderId="0" xfId="0" applyFill="1"/>
    <xf numFmtId="0" fontId="212" fillId="1969" borderId="7" xfId="0" applyFont="1" applyFill="1" applyBorder="1" applyAlignment="1">
      <alignment horizontal="centerContinuous" vertical="center"/>
    </xf>
    <xf numFmtId="0" fontId="180" fillId="10" borderId="6" xfId="1" applyFont="1" applyFill="1" applyBorder="1" applyAlignment="1">
      <alignment horizontal="right" vertical="center"/>
    </xf>
    <xf numFmtId="0" fontId="120" fillId="91" borderId="0" xfId="2" applyFont="1" applyFill="1" applyAlignment="1">
      <alignment horizontal="center" vertical="center"/>
    </xf>
    <xf numFmtId="0" fontId="215" fillId="0" borderId="0" xfId="2" applyFont="1" applyAlignment="1">
      <alignment horizontal="right" vertical="center"/>
    </xf>
    <xf numFmtId="0" fontId="81" fillId="10" borderId="6" xfId="0" applyFont="1" applyFill="1" applyBorder="1" applyAlignment="1">
      <alignment horizontal="right" vertical="center" wrapText="1"/>
    </xf>
    <xf numFmtId="0" fontId="83" fillId="112" borderId="109" xfId="17" applyFont="1" applyFill="1" applyBorder="1" applyAlignment="1">
      <alignment horizontal="center" vertical="center" wrapText="1"/>
    </xf>
    <xf numFmtId="0" fontId="83" fillId="64" borderId="109" xfId="17" applyFont="1" applyFill="1" applyBorder="1" applyAlignment="1">
      <alignment horizontal="center" vertical="center" wrapText="1"/>
    </xf>
    <xf numFmtId="0" fontId="55" fillId="1786" borderId="0" xfId="2" applyFont="1" applyFill="1" applyAlignment="1" applyProtection="1">
      <alignment horizontal="right" vertical="center"/>
      <protection hidden="1"/>
    </xf>
    <xf numFmtId="0" fontId="17" fillId="1786" borderId="0" xfId="2" applyFont="1" applyFill="1" applyAlignment="1">
      <alignment horizontal="left" vertical="center"/>
    </xf>
    <xf numFmtId="0" fontId="17" fillId="10" borderId="0" xfId="2" applyFont="1" applyFill="1" applyAlignment="1" applyProtection="1">
      <alignment horizontal="center"/>
      <protection hidden="1"/>
    </xf>
    <xf numFmtId="0" fontId="220" fillId="8" borderId="0" xfId="0" applyFont="1" applyFill="1" applyAlignment="1">
      <alignment horizontal="center" vertical="center"/>
    </xf>
    <xf numFmtId="0" fontId="209" fillId="8" borderId="0" xfId="0" applyFont="1" applyFill="1" applyAlignment="1">
      <alignment horizontal="center" vertical="center"/>
    </xf>
    <xf numFmtId="0" fontId="195" fillId="8" borderId="0" xfId="0" applyFont="1" applyFill="1" applyAlignment="1">
      <alignment horizontal="center" vertical="center"/>
    </xf>
    <xf numFmtId="0" fontId="25" fillId="2" borderId="0" xfId="2" applyFont="1" applyFill="1" applyAlignment="1">
      <alignment horizontal="center" vertical="center"/>
    </xf>
    <xf numFmtId="0" fontId="3" fillId="0" borderId="0" xfId="0" applyFont="1" applyAlignment="1">
      <alignment horizontal="center" vertical="center"/>
    </xf>
    <xf numFmtId="169" fontId="99" fillId="58" borderId="89" xfId="2" applyNumberFormat="1" applyFont="1" applyFill="1" applyBorder="1" applyAlignment="1">
      <alignment horizontal="center" vertical="center"/>
    </xf>
    <xf numFmtId="0" fontId="117" fillId="48" borderId="90" xfId="13" applyFont="1" applyFill="1" applyBorder="1" applyAlignment="1">
      <alignment horizontal="center" vertical="center"/>
    </xf>
    <xf numFmtId="0" fontId="120" fillId="91" borderId="64" xfId="2" applyFont="1" applyFill="1" applyBorder="1" applyAlignment="1">
      <alignment horizontal="center" vertical="center"/>
    </xf>
    <xf numFmtId="0" fontId="123" fillId="48" borderId="90" xfId="13" applyFont="1" applyFill="1" applyBorder="1" applyAlignment="1">
      <alignment horizontal="center" vertical="center"/>
    </xf>
    <xf numFmtId="0" fontId="119" fillId="16" borderId="64" xfId="2" applyFont="1" applyFill="1" applyBorder="1" applyAlignment="1">
      <alignment horizontal="center" vertical="center"/>
    </xf>
    <xf numFmtId="4" fontId="121" fillId="91" borderId="0" xfId="13" applyNumberFormat="1" applyFont="1" applyFill="1" applyAlignment="1" applyProtection="1">
      <alignment horizontal="center" vertical="center"/>
      <protection locked="0"/>
    </xf>
    <xf numFmtId="165" fontId="122" fillId="91" borderId="0" xfId="13" applyNumberFormat="1" applyFont="1" applyFill="1" applyAlignment="1">
      <alignment vertical="center"/>
    </xf>
    <xf numFmtId="165" fontId="122" fillId="91" borderId="0" xfId="2" applyNumberFormat="1" applyFont="1" applyFill="1" applyAlignment="1">
      <alignment horizontal="center" vertical="center"/>
    </xf>
    <xf numFmtId="170" fontId="123" fillId="91" borderId="0" xfId="2" applyNumberFormat="1" applyFont="1" applyFill="1" applyAlignment="1" applyProtection="1">
      <alignment horizontal="center" vertical="center"/>
      <protection hidden="1"/>
    </xf>
    <xf numFmtId="0" fontId="44" fillId="10" borderId="6" xfId="2" applyFont="1" applyFill="1" applyBorder="1" applyAlignment="1">
      <alignment horizontal="left" vertical="center"/>
    </xf>
    <xf numFmtId="0" fontId="32" fillId="10" borderId="6" xfId="0" applyFont="1" applyFill="1" applyBorder="1" applyAlignment="1">
      <alignment vertical="center"/>
    </xf>
    <xf numFmtId="0" fontId="100" fillId="12" borderId="110" xfId="12" applyFont="1" applyFill="1" applyBorder="1" applyAlignment="1">
      <alignment horizontal="center" vertical="center"/>
    </xf>
    <xf numFmtId="0" fontId="100" fillId="12" borderId="111" xfId="12" applyFont="1" applyFill="1" applyBorder="1" applyAlignment="1">
      <alignment horizontal="center" vertical="center"/>
    </xf>
    <xf numFmtId="0" fontId="218" fillId="91" borderId="64" xfId="2" applyFont="1" applyFill="1" applyBorder="1" applyAlignment="1" applyProtection="1">
      <alignment horizontal="center" vertical="center"/>
      <protection hidden="1"/>
    </xf>
    <xf numFmtId="169" fontId="219" fillId="1968" borderId="0" xfId="11" applyNumberFormat="1" applyFont="1" applyFill="1" applyAlignment="1">
      <alignment horizontal="center" vertical="center"/>
    </xf>
    <xf numFmtId="0" fontId="99" fillId="1952" borderId="26" xfId="2" applyFont="1" applyFill="1" applyBorder="1" applyAlignment="1">
      <alignment horizontal="center" vertical="center"/>
    </xf>
    <xf numFmtId="0" fontId="99" fillId="1952" borderId="26" xfId="0" applyFont="1" applyFill="1" applyBorder="1"/>
    <xf numFmtId="0" fontId="124" fillId="91" borderId="26" xfId="2" applyFont="1" applyFill="1" applyBorder="1"/>
    <xf numFmtId="0" fontId="160" fillId="93" borderId="26" xfId="2" applyFont="1" applyFill="1" applyBorder="1"/>
    <xf numFmtId="0" fontId="91" fillId="93" borderId="26" xfId="0" applyFont="1" applyFill="1" applyBorder="1"/>
    <xf numFmtId="0" fontId="6" fillId="90" borderId="26" xfId="2" applyFill="1" applyBorder="1"/>
    <xf numFmtId="0" fontId="160" fillId="16" borderId="26" xfId="2" applyFont="1" applyFill="1" applyBorder="1"/>
    <xf numFmtId="0" fontId="36" fillId="48" borderId="69" xfId="2" applyFont="1" applyFill="1" applyBorder="1" applyAlignment="1">
      <alignment horizontal="left" vertical="center" wrapText="1"/>
    </xf>
    <xf numFmtId="165" fontId="219" fillId="91" borderId="22" xfId="2" applyNumberFormat="1" applyFont="1" applyFill="1" applyBorder="1" applyAlignment="1">
      <alignment horizontal="center" vertical="center"/>
    </xf>
    <xf numFmtId="0" fontId="99" fillId="1952" borderId="22" xfId="2" applyFont="1" applyFill="1" applyBorder="1" applyAlignment="1">
      <alignment horizontal="center" vertical="center"/>
    </xf>
    <xf numFmtId="165" fontId="117" fillId="1952" borderId="22" xfId="2" applyNumberFormat="1" applyFont="1" applyFill="1" applyBorder="1" applyAlignment="1">
      <alignment horizontal="center" vertical="center"/>
    </xf>
    <xf numFmtId="169" fontId="219" fillId="91" borderId="22" xfId="11" applyNumberFormat="1" applyFont="1" applyFill="1" applyBorder="1" applyAlignment="1">
      <alignment horizontal="center" vertical="center"/>
    </xf>
    <xf numFmtId="165" fontId="123" fillId="91" borderId="22" xfId="2" applyNumberFormat="1" applyFont="1" applyFill="1" applyBorder="1" applyAlignment="1">
      <alignment horizontal="center" vertical="center"/>
    </xf>
    <xf numFmtId="169" fontId="221" fillId="93" borderId="22" xfId="11" applyNumberFormat="1" applyFont="1" applyFill="1" applyBorder="1" applyAlignment="1">
      <alignment horizontal="center" vertical="center"/>
    </xf>
    <xf numFmtId="165" fontId="92" fillId="93" borderId="22" xfId="2" applyNumberFormat="1" applyFont="1" applyFill="1" applyBorder="1" applyAlignment="1">
      <alignment horizontal="center" vertical="center"/>
    </xf>
    <xf numFmtId="170" fontId="125" fillId="91" borderId="22" xfId="2" applyNumberFormat="1" applyFont="1" applyFill="1" applyBorder="1" applyAlignment="1">
      <alignment horizontal="centerContinuous" vertical="center"/>
    </xf>
    <xf numFmtId="165" fontId="126" fillId="91" borderId="22" xfId="2" applyNumberFormat="1" applyFont="1" applyFill="1" applyBorder="1" applyAlignment="1">
      <alignment horizontal="right" vertical="center"/>
    </xf>
    <xf numFmtId="0" fontId="124" fillId="91" borderId="22" xfId="2" applyFont="1" applyFill="1" applyBorder="1" applyProtection="1">
      <protection locked="0"/>
    </xf>
    <xf numFmtId="170" fontId="125" fillId="91" borderId="22" xfId="2" applyNumberFormat="1" applyFont="1" applyFill="1" applyBorder="1" applyAlignment="1">
      <alignment horizontal="center" vertical="center"/>
    </xf>
    <xf numFmtId="0" fontId="222" fillId="91" borderId="0" xfId="0" applyFont="1" applyFill="1" applyAlignment="1">
      <alignment horizontal="center" vertical="center"/>
    </xf>
    <xf numFmtId="0" fontId="106" fillId="8" borderId="0" xfId="2" applyFont="1" applyFill="1" applyAlignment="1">
      <alignment horizontal="center" vertical="center"/>
    </xf>
    <xf numFmtId="0" fontId="73" fillId="8" borderId="0" xfId="2" applyFont="1" applyFill="1" applyAlignment="1">
      <alignment vertical="center"/>
    </xf>
    <xf numFmtId="0" fontId="0" fillId="8" borderId="0" xfId="0" applyFill="1"/>
    <xf numFmtId="0" fontId="108" fillId="8" borderId="0" xfId="2" applyFont="1" applyFill="1" applyAlignment="1" applyProtection="1">
      <alignment horizontal="center" vertical="center"/>
      <protection hidden="1"/>
    </xf>
    <xf numFmtId="0" fontId="73" fillId="8" borderId="112" xfId="2" applyFont="1" applyFill="1" applyBorder="1" applyAlignment="1">
      <alignment vertical="center"/>
    </xf>
    <xf numFmtId="0" fontId="17" fillId="10" borderId="12" xfId="7" applyFont="1" applyFill="1" applyBorder="1"/>
    <xf numFmtId="0" fontId="17" fillId="10" borderId="0" xfId="7" applyFont="1" applyFill="1"/>
    <xf numFmtId="0" fontId="17" fillId="10" borderId="13" xfId="7" applyFont="1" applyFill="1" applyBorder="1"/>
    <xf numFmtId="0" fontId="17" fillId="10" borderId="12" xfId="6" applyFont="1" applyFill="1" applyBorder="1" applyAlignment="1">
      <alignment vertical="center"/>
    </xf>
    <xf numFmtId="0" fontId="20" fillId="10" borderId="13" xfId="2" applyFont="1" applyFill="1" applyBorder="1" applyAlignment="1">
      <alignment horizontal="center" vertical="center"/>
    </xf>
    <xf numFmtId="0" fontId="213" fillId="1786" borderId="0" xfId="0" applyFont="1" applyFill="1" applyAlignment="1">
      <alignment vertical="center"/>
    </xf>
    <xf numFmtId="0" fontId="39" fillId="10" borderId="0" xfId="2" applyFont="1" applyFill="1" applyAlignment="1">
      <alignment horizontal="right"/>
    </xf>
    <xf numFmtId="0" fontId="0" fillId="0" borderId="113" xfId="0" applyBorder="1" applyAlignment="1">
      <alignment horizontal="center" vertical="center"/>
    </xf>
    <xf numFmtId="0" fontId="83" fillId="14" borderId="113" xfId="17" applyFont="1" applyFill="1" applyBorder="1" applyAlignment="1">
      <alignment horizontal="center" vertical="center" wrapText="1"/>
    </xf>
    <xf numFmtId="0" fontId="217" fillId="10" borderId="0" xfId="2" applyFont="1" applyFill="1" applyAlignment="1" applyProtection="1">
      <alignment horizontal="center" vertical="center" wrapText="1"/>
      <protection locked="0"/>
    </xf>
    <xf numFmtId="0" fontId="163" fillId="1969" borderId="7" xfId="0" applyFont="1" applyFill="1" applyBorder="1" applyAlignment="1">
      <alignment horizontal="centerContinuous" vertical="center"/>
    </xf>
    <xf numFmtId="0" fontId="55" fillId="1786" borderId="0" xfId="2" applyFont="1" applyFill="1" applyAlignment="1">
      <alignment horizontal="right" vertical="center"/>
    </xf>
    <xf numFmtId="0" fontId="83" fillId="13" borderId="109" xfId="17" applyFont="1" applyFill="1" applyBorder="1" applyAlignment="1">
      <alignment horizontal="center" vertical="center" wrapText="1"/>
    </xf>
    <xf numFmtId="0" fontId="83" fillId="43" borderId="109" xfId="17" applyFont="1" applyFill="1" applyBorder="1" applyAlignment="1">
      <alignment horizontal="center" vertical="center" wrapText="1"/>
    </xf>
    <xf numFmtId="0" fontId="83" fillId="116" borderId="109" xfId="17" applyFont="1" applyFill="1" applyBorder="1" applyAlignment="1">
      <alignment horizontal="center" vertical="center" wrapText="1"/>
    </xf>
    <xf numFmtId="0" fontId="83" fillId="66" borderId="109" xfId="17" applyFont="1" applyFill="1" applyBorder="1" applyAlignment="1">
      <alignment horizontal="center" vertical="center" wrapText="1"/>
    </xf>
    <xf numFmtId="0" fontId="21" fillId="11" borderId="0" xfId="2" applyFont="1" applyFill="1" applyAlignment="1" applyProtection="1">
      <alignment horizontal="left" vertical="center"/>
      <protection hidden="1"/>
    </xf>
    <xf numFmtId="0" fontId="55" fillId="1786" borderId="0" xfId="2" applyFont="1" applyFill="1" applyAlignment="1">
      <alignment horizontal="center" vertical="center"/>
    </xf>
    <xf numFmtId="0" fontId="83" fillId="124" borderId="109" xfId="17" applyFont="1" applyFill="1" applyBorder="1" applyAlignment="1">
      <alignment horizontal="center" vertical="center" wrapText="1"/>
    </xf>
    <xf numFmtId="0" fontId="83" fillId="67" borderId="109" xfId="17" applyFont="1" applyFill="1" applyBorder="1" applyAlignment="1">
      <alignment horizontal="center" vertical="center" wrapText="1"/>
    </xf>
    <xf numFmtId="0" fontId="82" fillId="61" borderId="109" xfId="17" applyFont="1" applyFill="1" applyBorder="1" applyAlignment="1">
      <alignment horizontal="center" vertical="center" wrapText="1"/>
    </xf>
    <xf numFmtId="0" fontId="83" fillId="68" borderId="109" xfId="17" applyFont="1" applyFill="1" applyBorder="1" applyAlignment="1">
      <alignment horizontal="center" vertical="center" wrapText="1"/>
    </xf>
    <xf numFmtId="0" fontId="82" fillId="32" borderId="109" xfId="17" applyFont="1" applyFill="1" applyBorder="1" applyAlignment="1">
      <alignment horizontal="center" vertical="center" wrapText="1"/>
    </xf>
    <xf numFmtId="0" fontId="83" fillId="69" borderId="109" xfId="17" applyFont="1" applyFill="1" applyBorder="1" applyAlignment="1">
      <alignment horizontal="center" vertical="center" wrapText="1"/>
    </xf>
    <xf numFmtId="0" fontId="82" fillId="35" borderId="109" xfId="17" applyFont="1" applyFill="1" applyBorder="1" applyAlignment="1">
      <alignment horizontal="center" vertical="center" wrapText="1"/>
    </xf>
    <xf numFmtId="0" fontId="83" fillId="70" borderId="109" xfId="17" applyFont="1" applyFill="1" applyBorder="1" applyAlignment="1">
      <alignment horizontal="center" vertical="center" wrapText="1"/>
    </xf>
    <xf numFmtId="0" fontId="82" fillId="36" borderId="109" xfId="17" applyFont="1" applyFill="1" applyBorder="1" applyAlignment="1">
      <alignment horizontal="center" vertical="center" wrapText="1"/>
    </xf>
    <xf numFmtId="0" fontId="83" fillId="71" borderId="109" xfId="17" applyFont="1" applyFill="1" applyBorder="1" applyAlignment="1">
      <alignment horizontal="center" vertical="center" wrapText="1"/>
    </xf>
    <xf numFmtId="0" fontId="82" fillId="37" borderId="109" xfId="17" applyFont="1" applyFill="1" applyBorder="1" applyAlignment="1">
      <alignment horizontal="center" vertical="center" wrapText="1"/>
    </xf>
    <xf numFmtId="0" fontId="83" fillId="72" borderId="109" xfId="17" applyFont="1" applyFill="1" applyBorder="1" applyAlignment="1">
      <alignment horizontal="center" vertical="center" wrapText="1"/>
    </xf>
    <xf numFmtId="0" fontId="82" fillId="38" borderId="109" xfId="17" applyFont="1" applyFill="1" applyBorder="1" applyAlignment="1">
      <alignment horizontal="center" vertical="center" wrapText="1"/>
    </xf>
    <xf numFmtId="0" fontId="83" fillId="73" borderId="109" xfId="17" applyFont="1" applyFill="1" applyBorder="1" applyAlignment="1">
      <alignment horizontal="center" vertical="center" wrapText="1"/>
    </xf>
    <xf numFmtId="0" fontId="83" fillId="39" borderId="109" xfId="17" applyFont="1" applyFill="1" applyBorder="1" applyAlignment="1">
      <alignment horizontal="center" vertical="center" wrapText="1"/>
    </xf>
    <xf numFmtId="0" fontId="83" fillId="74" borderId="109" xfId="17" applyFont="1" applyFill="1" applyBorder="1" applyAlignment="1">
      <alignment horizontal="center" vertical="center" wrapText="1"/>
    </xf>
    <xf numFmtId="0" fontId="83" fillId="3" borderId="109" xfId="17" applyFont="1" applyFill="1" applyBorder="1" applyAlignment="1">
      <alignment horizontal="center" vertical="center" wrapText="1"/>
    </xf>
    <xf numFmtId="0" fontId="83" fillId="75" borderId="109" xfId="17" applyFont="1" applyFill="1" applyBorder="1" applyAlignment="1">
      <alignment horizontal="center" vertical="center" wrapText="1"/>
    </xf>
    <xf numFmtId="0" fontId="82" fillId="40" borderId="109" xfId="17" applyFont="1" applyFill="1" applyBorder="1" applyAlignment="1">
      <alignment horizontal="center" vertical="center" wrapText="1"/>
    </xf>
    <xf numFmtId="0" fontId="83" fillId="76" borderId="109" xfId="17" applyFont="1" applyFill="1" applyBorder="1" applyAlignment="1">
      <alignment horizontal="center" vertical="center" wrapText="1"/>
    </xf>
    <xf numFmtId="0" fontId="82" fillId="41" borderId="109" xfId="17" applyFont="1" applyFill="1" applyBorder="1" applyAlignment="1">
      <alignment horizontal="center" vertical="center" wrapText="1"/>
    </xf>
    <xf numFmtId="0" fontId="83" fillId="77" borderId="109" xfId="17" applyFont="1" applyFill="1" applyBorder="1" applyAlignment="1">
      <alignment horizontal="center" vertical="center" wrapText="1"/>
    </xf>
    <xf numFmtId="0" fontId="83" fillId="48" borderId="109" xfId="17" applyFont="1" applyFill="1" applyBorder="1" applyAlignment="1">
      <alignment horizontal="center" vertical="center" wrapText="1"/>
    </xf>
    <xf numFmtId="0" fontId="82" fillId="78" borderId="109" xfId="17" applyFont="1" applyFill="1" applyBorder="1" applyAlignment="1">
      <alignment horizontal="center" vertical="center" wrapText="1"/>
    </xf>
    <xf numFmtId="0" fontId="100" fillId="12" borderId="114" xfId="12" applyFont="1" applyFill="1" applyBorder="1" applyAlignment="1">
      <alignment horizontal="center" vertical="center"/>
    </xf>
    <xf numFmtId="0" fontId="100" fillId="12" borderId="115" xfId="12" applyFont="1" applyFill="1" applyBorder="1" applyAlignment="1">
      <alignment horizontal="center" vertical="center"/>
    </xf>
    <xf numFmtId="0" fontId="83" fillId="79" borderId="109" xfId="17" applyFont="1" applyFill="1" applyBorder="1" applyAlignment="1">
      <alignment horizontal="center" vertical="center" wrapText="1"/>
    </xf>
    <xf numFmtId="0" fontId="82" fillId="44" borderId="109" xfId="17" applyFont="1" applyFill="1" applyBorder="1" applyAlignment="1">
      <alignment horizontal="center" vertical="center" wrapText="1"/>
    </xf>
    <xf numFmtId="0" fontId="82" fillId="80" borderId="109" xfId="17" applyFont="1" applyFill="1" applyBorder="1" applyAlignment="1">
      <alignment horizontal="center" vertical="center" wrapText="1"/>
    </xf>
    <xf numFmtId="0" fontId="83" fillId="45" borderId="109" xfId="17" applyFont="1" applyFill="1" applyBorder="1" applyAlignment="1">
      <alignment horizontal="center" vertical="center" wrapText="1"/>
    </xf>
    <xf numFmtId="0" fontId="83" fillId="89" borderId="109" xfId="17" applyFont="1" applyFill="1" applyBorder="1" applyAlignment="1">
      <alignment horizontal="center" vertical="center" wrapText="1"/>
    </xf>
    <xf numFmtId="0" fontId="82" fillId="46" borderId="109" xfId="17" applyFont="1" applyFill="1" applyBorder="1" applyAlignment="1">
      <alignment horizontal="center" vertical="center" wrapText="1"/>
    </xf>
    <xf numFmtId="0" fontId="82" fillId="83" borderId="109" xfId="17" applyFont="1" applyFill="1" applyBorder="1" applyAlignment="1">
      <alignment horizontal="center" vertical="center" wrapText="1"/>
    </xf>
    <xf numFmtId="0" fontId="83" fillId="47" borderId="109" xfId="17" applyFont="1" applyFill="1" applyBorder="1" applyAlignment="1">
      <alignment horizontal="center" vertical="center" wrapText="1"/>
    </xf>
    <xf numFmtId="0" fontId="82" fillId="84" borderId="109" xfId="17" applyFont="1" applyFill="1" applyBorder="1" applyAlignment="1">
      <alignment horizontal="center" vertical="center" wrapText="1"/>
    </xf>
    <xf numFmtId="0" fontId="83" fillId="30" borderId="109" xfId="17" applyFont="1" applyFill="1" applyBorder="1" applyAlignment="1">
      <alignment horizontal="center" vertical="center" wrapText="1"/>
    </xf>
    <xf numFmtId="0" fontId="82" fillId="86" borderId="109" xfId="17" applyFont="1" applyFill="1" applyBorder="1" applyAlignment="1">
      <alignment horizontal="center" vertical="center" wrapText="1"/>
    </xf>
    <xf numFmtId="0" fontId="83" fillId="29" borderId="109" xfId="17" applyFont="1" applyFill="1" applyBorder="1" applyAlignment="1">
      <alignment horizontal="center" vertical="center" wrapText="1"/>
    </xf>
    <xf numFmtId="0" fontId="82" fillId="87" borderId="109" xfId="17" applyFont="1" applyFill="1" applyBorder="1" applyAlignment="1">
      <alignment horizontal="center" vertical="center" wrapText="1"/>
    </xf>
    <xf numFmtId="0" fontId="83" fillId="31" borderId="109" xfId="17" applyFont="1" applyFill="1" applyBorder="1" applyAlignment="1">
      <alignment horizontal="center" vertical="center" wrapText="1"/>
    </xf>
    <xf numFmtId="0" fontId="73" fillId="10" borderId="116" xfId="2" applyFont="1" applyFill="1" applyBorder="1" applyAlignment="1">
      <alignment horizontal="center" vertical="center"/>
    </xf>
    <xf numFmtId="0" fontId="6" fillId="48" borderId="117" xfId="2" applyFill="1" applyBorder="1"/>
    <xf numFmtId="0" fontId="6" fillId="48" borderId="118" xfId="2" applyFill="1" applyBorder="1"/>
    <xf numFmtId="0" fontId="36" fillId="48" borderId="118" xfId="2" applyFont="1" applyFill="1" applyBorder="1" applyAlignment="1">
      <alignment horizontal="right" vertical="center"/>
    </xf>
    <xf numFmtId="172" fontId="106" fillId="11" borderId="120" xfId="0" applyNumberFormat="1" applyFont="1" applyFill="1" applyBorder="1" applyAlignment="1">
      <alignment horizontal="center" vertical="center"/>
    </xf>
    <xf numFmtId="172" fontId="106" fillId="11" borderId="121" xfId="0" applyNumberFormat="1" applyFont="1" applyFill="1" applyBorder="1" applyAlignment="1">
      <alignment horizontal="center" vertical="center"/>
    </xf>
    <xf numFmtId="173" fontId="106" fillId="11" borderId="121" xfId="0" applyNumberFormat="1" applyFont="1" applyFill="1" applyBorder="1" applyAlignment="1">
      <alignment horizontal="center" vertical="center"/>
    </xf>
    <xf numFmtId="0" fontId="73" fillId="10" borderId="122" xfId="2" applyFont="1" applyFill="1" applyBorder="1" applyAlignment="1">
      <alignment vertical="center"/>
    </xf>
    <xf numFmtId="0" fontId="223" fillId="0" borderId="0" xfId="0" applyFont="1" applyAlignment="1">
      <alignment vertical="center"/>
    </xf>
    <xf numFmtId="0" fontId="173" fillId="0" borderId="0" xfId="0" applyFont="1" applyAlignment="1">
      <alignment horizontal="left" vertical="center" indent="1"/>
    </xf>
    <xf numFmtId="0" fontId="3" fillId="0" borderId="0" xfId="0" applyFont="1" applyAlignment="1">
      <alignment horizontal="left" vertical="center" indent="1"/>
    </xf>
    <xf numFmtId="0" fontId="48" fillId="6" borderId="0" xfId="0" applyFont="1" applyFill="1"/>
    <xf numFmtId="0" fontId="173" fillId="0" borderId="0" xfId="0" applyFont="1" applyAlignment="1">
      <alignment horizontal="left" vertical="center" indent="2"/>
    </xf>
    <xf numFmtId="0" fontId="55" fillId="0" borderId="0" xfId="0" applyFont="1"/>
    <xf numFmtId="0" fontId="48" fillId="0" borderId="0" xfId="0" applyFont="1"/>
    <xf numFmtId="0" fontId="110" fillId="10" borderId="0" xfId="0" applyFont="1" applyFill="1"/>
    <xf numFmtId="0" fontId="110" fillId="6" borderId="0" xfId="0" applyFont="1" applyFill="1"/>
    <xf numFmtId="0" fontId="119" fillId="1969" borderId="0" xfId="2" applyFont="1" applyFill="1" applyAlignment="1">
      <alignment horizontal="right" vertical="center"/>
    </xf>
    <xf numFmtId="0" fontId="224" fillId="10" borderId="0" xfId="0" applyFont="1" applyFill="1" applyAlignment="1">
      <alignment vertical="center"/>
    </xf>
    <xf numFmtId="0" fontId="224" fillId="10" borderId="0" xfId="0" applyFont="1" applyFill="1" applyAlignment="1">
      <alignment horizontal="center" vertical="center"/>
    </xf>
    <xf numFmtId="0" fontId="39" fillId="1971" borderId="0" xfId="0" applyFont="1" applyFill="1" applyAlignment="1">
      <alignment horizontal="center" vertical="center"/>
    </xf>
    <xf numFmtId="0" fontId="48" fillId="10" borderId="0" xfId="0" applyFont="1" applyFill="1" applyAlignment="1">
      <alignment horizontal="center" vertical="center"/>
    </xf>
    <xf numFmtId="0" fontId="48" fillId="0" borderId="0" xfId="0" applyFont="1" applyAlignment="1">
      <alignment horizontal="center" vertical="center"/>
    </xf>
    <xf numFmtId="0" fontId="3" fillId="10" borderId="0" xfId="0" applyFont="1" applyFill="1" applyAlignment="1">
      <alignment horizontal="left" vertical="center" indent="1"/>
    </xf>
    <xf numFmtId="0" fontId="145" fillId="10" borderId="0" xfId="0" applyFont="1" applyFill="1"/>
    <xf numFmtId="0" fontId="223" fillId="10" borderId="0" xfId="0" applyFont="1" applyFill="1" applyAlignment="1">
      <alignment vertical="center"/>
    </xf>
    <xf numFmtId="0" fontId="173" fillId="10" borderId="0" xfId="0" applyFont="1" applyFill="1" applyAlignment="1">
      <alignment horizontal="left" vertical="center" indent="1"/>
    </xf>
    <xf numFmtId="0" fontId="227" fillId="10" borderId="0" xfId="0" applyFont="1" applyFill="1"/>
    <xf numFmtId="0" fontId="64" fillId="10" borderId="0" xfId="0" applyFont="1" applyFill="1"/>
    <xf numFmtId="0" fontId="229" fillId="10" borderId="0" xfId="0" applyFont="1" applyFill="1" applyAlignment="1">
      <alignment vertical="center"/>
    </xf>
    <xf numFmtId="0" fontId="0" fillId="10" borderId="0" xfId="0" applyFill="1" applyAlignment="1">
      <alignment horizontal="left" vertical="center" indent="1"/>
    </xf>
    <xf numFmtId="0" fontId="173" fillId="10" borderId="0" xfId="0" applyFont="1" applyFill="1" applyAlignment="1">
      <alignment horizontal="left" vertical="center" indent="2"/>
    </xf>
    <xf numFmtId="0" fontId="0" fillId="10" borderId="0" xfId="0" applyFill="1" applyAlignment="1">
      <alignment horizontal="left" vertical="center" indent="2"/>
    </xf>
    <xf numFmtId="0" fontId="55" fillId="10" borderId="0" xfId="0" applyFont="1" applyFill="1"/>
    <xf numFmtId="0" fontId="34" fillId="10" borderId="11" xfId="2" applyFont="1" applyFill="1" applyBorder="1" applyAlignment="1" applyProtection="1">
      <alignment vertical="center"/>
      <protection hidden="1"/>
    </xf>
    <xf numFmtId="0" fontId="1" fillId="10" borderId="0" xfId="11" applyFont="1" applyFill="1"/>
    <xf numFmtId="0" fontId="36" fillId="0" borderId="0" xfId="2" applyFont="1" applyAlignment="1">
      <alignment horizontal="right" vertical="center"/>
    </xf>
    <xf numFmtId="165" fontId="37" fillId="1972" borderId="0" xfId="13" applyNumberFormat="1" applyFont="1" applyFill="1" applyAlignment="1">
      <alignment vertical="center"/>
    </xf>
    <xf numFmtId="0" fontId="31" fillId="0" borderId="0" xfId="0" applyFont="1"/>
    <xf numFmtId="0" fontId="44" fillId="22" borderId="20" xfId="2" applyFont="1" applyFill="1" applyBorder="1" applyAlignment="1" applyProtection="1">
      <alignment horizontal="center" vertical="center" textRotation="90"/>
      <protection locked="0"/>
    </xf>
    <xf numFmtId="0" fontId="63" fillId="8" borderId="123" xfId="0" applyFont="1" applyFill="1" applyBorder="1" applyAlignment="1">
      <alignment horizontal="left" vertical="center"/>
    </xf>
    <xf numFmtId="0" fontId="9" fillId="8" borderId="123" xfId="0" applyFont="1" applyFill="1" applyBorder="1" applyAlignment="1">
      <alignment horizontal="right" vertical="center"/>
    </xf>
    <xf numFmtId="0" fontId="26" fillId="8" borderId="123" xfId="13" applyFont="1" applyFill="1" applyBorder="1" applyAlignment="1">
      <alignment vertical="center" wrapText="1"/>
    </xf>
    <xf numFmtId="0" fontId="46" fillId="8" borderId="123" xfId="0" applyFont="1" applyFill="1" applyBorder="1" applyAlignment="1">
      <alignment horizontal="right" vertical="center"/>
    </xf>
    <xf numFmtId="0" fontId="9" fillId="8" borderId="123" xfId="6" applyFont="1" applyFill="1" applyBorder="1" applyAlignment="1">
      <alignment horizontal="right" vertical="center"/>
    </xf>
    <xf numFmtId="0" fontId="46" fillId="8" borderId="123" xfId="0" applyFont="1" applyFill="1" applyBorder="1" applyAlignment="1">
      <alignment horizontal="left" vertical="center"/>
    </xf>
    <xf numFmtId="0" fontId="64" fillId="48" borderId="123" xfId="0" applyFont="1" applyFill="1" applyBorder="1" applyAlignment="1">
      <alignment horizontal="left" vertical="center"/>
    </xf>
    <xf numFmtId="0" fontId="26" fillId="10" borderId="123" xfId="13" applyFont="1" applyFill="1" applyBorder="1" applyAlignment="1">
      <alignment vertical="center" wrapText="1"/>
    </xf>
    <xf numFmtId="0" fontId="26" fillId="10" borderId="124" xfId="13" applyFont="1" applyFill="1" applyBorder="1" applyAlignment="1">
      <alignment vertical="center" wrapText="1"/>
    </xf>
    <xf numFmtId="0" fontId="65" fillId="10" borderId="0" xfId="2" applyFont="1" applyFill="1" applyAlignment="1" applyProtection="1">
      <alignment horizontal="center" vertical="center" wrapText="1"/>
      <protection hidden="1"/>
    </xf>
    <xf numFmtId="0" fontId="230" fillId="10" borderId="6" xfId="2" applyFont="1" applyFill="1" applyBorder="1" applyAlignment="1">
      <alignment horizontal="left" vertical="center"/>
    </xf>
    <xf numFmtId="0" fontId="58" fillId="10" borderId="6" xfId="0" applyFont="1" applyFill="1" applyBorder="1" applyAlignment="1">
      <alignment vertical="center"/>
    </xf>
    <xf numFmtId="0" fontId="233" fillId="10" borderId="31" xfId="2" applyFont="1" applyFill="1" applyBorder="1" applyAlignment="1">
      <alignment horizontal="center" vertical="center"/>
    </xf>
    <xf numFmtId="0" fontId="234" fillId="10" borderId="31" xfId="2" applyFont="1" applyFill="1" applyBorder="1" applyAlignment="1">
      <alignment vertical="center"/>
    </xf>
    <xf numFmtId="0" fontId="234" fillId="10" borderId="31" xfId="2" applyFont="1" applyFill="1" applyBorder="1" applyAlignment="1">
      <alignment horizontal="center" vertical="center"/>
    </xf>
    <xf numFmtId="0" fontId="235" fillId="10" borderId="31" xfId="2" applyFont="1" applyFill="1" applyBorder="1" applyAlignment="1">
      <alignment vertical="center"/>
    </xf>
    <xf numFmtId="0" fontId="235" fillId="10" borderId="130" xfId="2" applyFont="1" applyFill="1" applyBorder="1" applyAlignment="1">
      <alignment vertical="center"/>
    </xf>
    <xf numFmtId="0" fontId="236" fillId="10" borderId="6" xfId="2" applyFont="1" applyFill="1" applyBorder="1" applyAlignment="1">
      <alignment horizontal="left" vertical="center"/>
    </xf>
    <xf numFmtId="0" fontId="237" fillId="10" borderId="0" xfId="2" applyFont="1" applyFill="1" applyAlignment="1" applyProtection="1">
      <alignment horizontal="center"/>
      <protection hidden="1"/>
    </xf>
    <xf numFmtId="0" fontId="73" fillId="10" borderId="24" xfId="2" applyFont="1" applyFill="1" applyBorder="1" applyAlignment="1">
      <alignment vertical="center"/>
    </xf>
    <xf numFmtId="0" fontId="36" fillId="90" borderId="0" xfId="3" applyFont="1" applyFill="1" applyAlignment="1">
      <alignment horizontal="center" vertical="center"/>
    </xf>
    <xf numFmtId="0" fontId="36" fillId="91" borderId="0" xfId="3" applyFont="1" applyFill="1" applyAlignment="1">
      <alignment horizontal="center" vertical="center"/>
    </xf>
    <xf numFmtId="0" fontId="36" fillId="16" borderId="0" xfId="3" applyFont="1" applyFill="1" applyAlignment="1">
      <alignment horizontal="center" vertical="center"/>
    </xf>
    <xf numFmtId="0" fontId="21" fillId="10" borderId="0" xfId="2" applyFont="1" applyFill="1" applyAlignment="1" applyProtection="1">
      <alignment horizontal="right" vertical="center"/>
      <protection hidden="1"/>
    </xf>
    <xf numFmtId="0" fontId="82" fillId="96" borderId="135" xfId="17" applyFont="1" applyFill="1" applyBorder="1" applyAlignment="1">
      <alignment horizontal="center" vertical="center" wrapText="1"/>
    </xf>
    <xf numFmtId="0" fontId="0" fillId="10" borderId="6" xfId="0" applyFill="1" applyBorder="1" applyAlignment="1">
      <alignment vertical="top"/>
    </xf>
    <xf numFmtId="0" fontId="0" fillId="10" borderId="26" xfId="0" applyFill="1" applyBorder="1" applyAlignment="1">
      <alignment horizontal="left" vertical="top"/>
    </xf>
    <xf numFmtId="0" fontId="83" fillId="101" borderId="135" xfId="17" applyFont="1" applyFill="1" applyBorder="1" applyAlignment="1">
      <alignment horizontal="center" vertical="center" wrapText="1"/>
    </xf>
    <xf numFmtId="0" fontId="82" fillId="33" borderId="109" xfId="17" applyFont="1" applyFill="1" applyBorder="1" applyAlignment="1">
      <alignment horizontal="center" vertical="center" wrapText="1"/>
    </xf>
    <xf numFmtId="0" fontId="17" fillId="92" borderId="0" xfId="2" applyFont="1" applyFill="1" applyAlignment="1">
      <alignment horizontal="center" vertical="center"/>
    </xf>
    <xf numFmtId="0" fontId="17" fillId="21" borderId="0" xfId="2" applyFont="1" applyFill="1" applyAlignment="1">
      <alignment horizontal="center" vertical="center"/>
    </xf>
    <xf numFmtId="0" fontId="17" fillId="93" borderId="0" xfId="2" applyFont="1" applyFill="1" applyAlignment="1">
      <alignment horizontal="center" vertical="center"/>
    </xf>
    <xf numFmtId="0" fontId="88" fillId="10" borderId="0" xfId="2" applyFont="1" applyFill="1" applyAlignment="1">
      <alignment horizontal="right" vertical="center"/>
    </xf>
    <xf numFmtId="0" fontId="239" fillId="10" borderId="6" xfId="2" applyFont="1" applyFill="1" applyBorder="1" applyAlignment="1">
      <alignment horizontal="left" vertical="center"/>
    </xf>
    <xf numFmtId="0" fontId="83" fillId="17" borderId="135" xfId="17" applyFont="1" applyFill="1" applyBorder="1" applyAlignment="1">
      <alignment horizontal="center" vertical="center" wrapText="1"/>
    </xf>
    <xf numFmtId="0" fontId="90" fillId="91" borderId="0" xfId="2" applyFont="1" applyFill="1" applyAlignment="1">
      <alignment horizontal="center" vertical="center"/>
    </xf>
    <xf numFmtId="169" fontId="91" fillId="1973" borderId="137" xfId="2" applyNumberFormat="1" applyFont="1" applyFill="1" applyBorder="1" applyAlignment="1">
      <alignment horizontal="center" vertical="center"/>
    </xf>
    <xf numFmtId="0" fontId="92" fillId="48" borderId="138" xfId="13" applyFont="1" applyFill="1" applyBorder="1" applyAlignment="1">
      <alignment horizontal="center" vertical="center"/>
    </xf>
    <xf numFmtId="169" fontId="91" fillId="1973" borderId="139" xfId="2" applyNumberFormat="1" applyFont="1" applyFill="1" applyBorder="1" applyAlignment="1">
      <alignment horizontal="center" vertical="center"/>
    </xf>
    <xf numFmtId="0" fontId="92" fillId="48" borderId="140" xfId="13" applyFont="1" applyFill="1" applyBorder="1" applyAlignment="1">
      <alignment horizontal="center" vertical="center"/>
    </xf>
    <xf numFmtId="170" fontId="240" fillId="48" borderId="0" xfId="13" applyNumberFormat="1" applyFont="1" applyFill="1" applyAlignment="1" applyProtection="1">
      <alignment horizontal="center" vertical="center"/>
      <protection locked="0"/>
    </xf>
    <xf numFmtId="4" fontId="241" fillId="91" borderId="0" xfId="13" applyNumberFormat="1" applyFont="1" applyFill="1" applyAlignment="1" applyProtection="1">
      <alignment horizontal="center" vertical="center"/>
      <protection locked="0"/>
    </xf>
    <xf numFmtId="165" fontId="242" fillId="91" borderId="0" xfId="13" applyNumberFormat="1" applyFont="1" applyFill="1" applyAlignment="1">
      <alignment vertical="center"/>
    </xf>
    <xf numFmtId="165" fontId="242" fillId="91" borderId="0" xfId="2" applyNumberFormat="1" applyFont="1" applyFill="1" applyAlignment="1">
      <alignment horizontal="center" vertical="center"/>
    </xf>
    <xf numFmtId="170" fontId="243" fillId="91" borderId="0" xfId="2" applyNumberFormat="1" applyFont="1" applyFill="1" applyAlignment="1" applyProtection="1">
      <alignment horizontal="center" vertical="center"/>
      <protection hidden="1"/>
    </xf>
    <xf numFmtId="4" fontId="244" fillId="16" borderId="0" xfId="13" applyNumberFormat="1" applyFont="1" applyFill="1" applyAlignment="1" applyProtection="1">
      <alignment horizontal="center" vertical="center"/>
      <protection locked="0"/>
    </xf>
    <xf numFmtId="165" fontId="34" fillId="16" borderId="0" xfId="13" applyNumberFormat="1" applyFont="1" applyFill="1" applyAlignment="1">
      <alignment vertical="center"/>
    </xf>
    <xf numFmtId="165" fontId="34" fillId="16" borderId="0" xfId="2" applyNumberFormat="1" applyFont="1" applyFill="1" applyAlignment="1">
      <alignment horizontal="center" vertical="center"/>
    </xf>
    <xf numFmtId="170" fontId="245" fillId="16" borderId="7" xfId="13" applyNumberFormat="1" applyFont="1" applyFill="1" applyBorder="1" applyAlignment="1" applyProtection="1">
      <alignment horizontal="center" vertical="center"/>
      <protection locked="0"/>
    </xf>
    <xf numFmtId="0" fontId="39" fillId="10" borderId="6" xfId="2" applyFont="1" applyFill="1" applyBorder="1" applyAlignment="1">
      <alignment horizontal="left" vertical="center"/>
    </xf>
    <xf numFmtId="0" fontId="83" fillId="95" borderId="135" xfId="17" applyFont="1" applyFill="1" applyBorder="1" applyAlignment="1">
      <alignment horizontal="center" vertical="center" wrapText="1"/>
    </xf>
    <xf numFmtId="0" fontId="0" fillId="0" borderId="141" xfId="0" applyBorder="1" applyAlignment="1">
      <alignment horizontal="center" vertical="center"/>
    </xf>
    <xf numFmtId="0" fontId="83" fillId="14" borderId="141" xfId="17" applyFont="1" applyFill="1" applyBorder="1" applyAlignment="1">
      <alignment horizontal="center" vertical="center" wrapText="1"/>
    </xf>
    <xf numFmtId="0" fontId="82" fillId="28" borderId="109" xfId="17" applyFont="1" applyFill="1" applyBorder="1" applyAlignment="1">
      <alignment horizontal="center" vertical="center" wrapText="1"/>
    </xf>
    <xf numFmtId="0" fontId="93" fillId="16" borderId="142" xfId="2" applyFont="1" applyFill="1" applyBorder="1" applyAlignment="1" applyProtection="1">
      <alignment horizontal="center" vertical="center"/>
      <protection hidden="1"/>
    </xf>
    <xf numFmtId="0" fontId="73" fillId="10" borderId="143" xfId="2" applyFont="1" applyFill="1" applyBorder="1" applyAlignment="1">
      <alignment horizontal="center" vertical="center"/>
    </xf>
    <xf numFmtId="0" fontId="93" fillId="16" borderId="143" xfId="2" applyFont="1" applyFill="1" applyBorder="1" applyAlignment="1" applyProtection="1">
      <alignment horizontal="center" vertical="center"/>
      <protection hidden="1"/>
    </xf>
    <xf numFmtId="0" fontId="73" fillId="10" borderId="142" xfId="2" applyFont="1" applyFill="1" applyBorder="1" applyAlignment="1">
      <alignment horizontal="center" vertical="center"/>
    </xf>
    <xf numFmtId="0" fontId="44" fillId="10" borderId="6" xfId="18" applyFont="1" applyFill="1" applyBorder="1" applyAlignment="1">
      <alignment horizontal="right" vertical="center"/>
    </xf>
    <xf numFmtId="0" fontId="44" fillId="1974" borderId="6" xfId="34" applyFont="1" applyFill="1" applyBorder="1" applyAlignment="1" applyProtection="1">
      <alignment horizontal="left" vertical="center"/>
      <protection locked="0"/>
    </xf>
    <xf numFmtId="0" fontId="100" fillId="153" borderId="145" xfId="12" applyFont="1" applyFill="1" applyBorder="1" applyAlignment="1">
      <alignment horizontal="center" vertical="center"/>
    </xf>
    <xf numFmtId="0" fontId="14" fillId="8" borderId="6" xfId="2" applyFont="1" applyFill="1" applyBorder="1" applyAlignment="1">
      <alignment horizontal="center" vertical="center"/>
    </xf>
    <xf numFmtId="0" fontId="92" fillId="48" borderId="146" xfId="13" applyFont="1" applyFill="1" applyBorder="1" applyAlignment="1">
      <alignment horizontal="center" vertical="center"/>
    </xf>
    <xf numFmtId="0" fontId="73" fillId="10" borderId="147" xfId="2" applyFont="1" applyFill="1" applyBorder="1" applyAlignment="1">
      <alignment horizontal="center" vertical="center"/>
    </xf>
    <xf numFmtId="169" fontId="91" fillId="1973" borderId="45" xfId="2" applyNumberFormat="1" applyFont="1" applyFill="1" applyBorder="1" applyAlignment="1">
      <alignment horizontal="center" vertical="center"/>
    </xf>
    <xf numFmtId="0" fontId="94" fillId="48" borderId="45" xfId="2" applyFont="1" applyFill="1" applyBorder="1" applyAlignment="1" applyProtection="1">
      <alignment horizontal="center" vertical="center"/>
      <protection hidden="1"/>
    </xf>
    <xf numFmtId="169" fontId="90" fillId="1968" borderId="0" xfId="11" applyNumberFormat="1" applyFont="1" applyFill="1" applyAlignment="1">
      <alignment horizontal="center" vertical="center"/>
    </xf>
    <xf numFmtId="0" fontId="17" fillId="90" borderId="0" xfId="2" applyFont="1" applyFill="1" applyAlignment="1">
      <alignment horizontal="center" vertical="center"/>
    </xf>
    <xf numFmtId="0" fontId="101" fillId="90" borderId="0" xfId="2" applyFont="1" applyFill="1"/>
    <xf numFmtId="0" fontId="101" fillId="91" borderId="0" xfId="2" applyFont="1" applyFill="1"/>
    <xf numFmtId="0" fontId="101" fillId="16" borderId="26" xfId="2" applyFont="1" applyFill="1" applyBorder="1"/>
    <xf numFmtId="0" fontId="0" fillId="16" borderId="26" xfId="0" applyFill="1" applyBorder="1"/>
    <xf numFmtId="0" fontId="6" fillId="91" borderId="26" xfId="2" applyFill="1" applyBorder="1"/>
    <xf numFmtId="0" fontId="6" fillId="16" borderId="26" xfId="2" applyFill="1" applyBorder="1"/>
    <xf numFmtId="0" fontId="6" fillId="16" borderId="119" xfId="2" applyFill="1" applyBorder="1"/>
    <xf numFmtId="165" fontId="90" fillId="90" borderId="62" xfId="2" applyNumberFormat="1" applyFont="1" applyFill="1" applyBorder="1" applyAlignment="1">
      <alignment horizontal="center" vertical="center"/>
    </xf>
    <xf numFmtId="165" fontId="90" fillId="91" borderId="22" xfId="2" applyNumberFormat="1" applyFont="1" applyFill="1" applyBorder="1" applyAlignment="1">
      <alignment horizontal="center" vertical="center"/>
    </xf>
    <xf numFmtId="0" fontId="17" fillId="90" borderId="22" xfId="2" applyFont="1" applyFill="1" applyBorder="1" applyAlignment="1">
      <alignment horizontal="center" vertical="center"/>
    </xf>
    <xf numFmtId="165" fontId="31" fillId="90" borderId="22" xfId="2" applyNumberFormat="1" applyFont="1" applyFill="1" applyBorder="1" applyAlignment="1">
      <alignment horizontal="center" vertical="center"/>
    </xf>
    <xf numFmtId="0" fontId="0" fillId="90" borderId="22" xfId="0" applyFill="1" applyBorder="1" applyAlignment="1">
      <alignment horizontal="left" vertical="center"/>
    </xf>
    <xf numFmtId="169" fontId="90" fillId="16" borderId="22" xfId="11" applyNumberFormat="1" applyFont="1" applyFill="1" applyBorder="1" applyAlignment="1">
      <alignment horizontal="center" vertical="center"/>
    </xf>
    <xf numFmtId="165" fontId="31" fillId="16" borderId="22" xfId="2" applyNumberFormat="1" applyFont="1" applyFill="1" applyBorder="1" applyAlignment="1">
      <alignment horizontal="center" vertical="center"/>
    </xf>
    <xf numFmtId="170" fontId="104" fillId="91" borderId="22" xfId="2" applyNumberFormat="1" applyFont="1" applyFill="1" applyBorder="1" applyAlignment="1">
      <alignment horizontal="centerContinuous" vertical="center"/>
    </xf>
    <xf numFmtId="165" fontId="103" fillId="91" borderId="22" xfId="2" applyNumberFormat="1" applyFont="1" applyFill="1" applyBorder="1" applyAlignment="1">
      <alignment horizontal="right" vertical="center"/>
    </xf>
    <xf numFmtId="0" fontId="6" fillId="91" borderId="22" xfId="2" applyFill="1" applyBorder="1" applyProtection="1">
      <protection locked="0"/>
    </xf>
    <xf numFmtId="170" fontId="104" fillId="91" borderId="22" xfId="2" applyNumberFormat="1" applyFont="1" applyFill="1" applyBorder="1" applyAlignment="1">
      <alignment horizontal="center" vertical="center"/>
    </xf>
    <xf numFmtId="170" fontId="104" fillId="16" borderId="22" xfId="2" applyNumberFormat="1" applyFont="1" applyFill="1" applyBorder="1" applyAlignment="1">
      <alignment horizontal="centerContinuous" vertical="center"/>
    </xf>
    <xf numFmtId="165" fontId="103" fillId="16" borderId="22" xfId="2" applyNumberFormat="1" applyFont="1" applyFill="1" applyBorder="1" applyAlignment="1">
      <alignment horizontal="right" vertical="center"/>
    </xf>
    <xf numFmtId="0" fontId="6" fillId="16" borderId="22" xfId="2" applyFill="1" applyBorder="1" applyProtection="1">
      <protection locked="0"/>
    </xf>
    <xf numFmtId="170" fontId="104" fillId="16" borderId="23" xfId="2" applyNumberFormat="1" applyFont="1" applyFill="1" applyBorder="1" applyAlignment="1">
      <alignment horizontal="center" vertical="center"/>
    </xf>
    <xf numFmtId="0" fontId="105" fillId="10" borderId="7" xfId="12" applyFont="1" applyFill="1" applyBorder="1" applyAlignment="1">
      <alignment horizontal="center" vertical="center"/>
    </xf>
    <xf numFmtId="0" fontId="100" fillId="12" borderId="148" xfId="12" applyFont="1" applyFill="1" applyBorder="1" applyAlignment="1">
      <alignment horizontal="center" vertical="center"/>
    </xf>
    <xf numFmtId="0" fontId="93" fillId="173" borderId="72" xfId="2" applyFont="1" applyFill="1" applyBorder="1" applyAlignment="1" applyProtection="1">
      <alignment horizontal="center" vertical="center"/>
      <protection hidden="1"/>
    </xf>
    <xf numFmtId="0" fontId="93" fillId="16" borderId="72" xfId="2" applyFont="1" applyFill="1" applyBorder="1" applyAlignment="1" applyProtection="1">
      <alignment horizontal="center" vertical="center"/>
      <protection hidden="1"/>
    </xf>
    <xf numFmtId="0" fontId="44" fillId="1975" borderId="72" xfId="2" applyFont="1" applyFill="1" applyBorder="1" applyAlignment="1" applyProtection="1">
      <alignment horizontal="center" vertical="center"/>
      <protection hidden="1"/>
    </xf>
    <xf numFmtId="0" fontId="44" fillId="173" borderId="72" xfId="2" applyFont="1" applyFill="1" applyBorder="1" applyAlignment="1" applyProtection="1">
      <alignment horizontal="center" vertical="center"/>
      <protection hidden="1"/>
    </xf>
    <xf numFmtId="0" fontId="93" fillId="58" borderId="72" xfId="2" applyFont="1" applyFill="1" applyBorder="1" applyAlignment="1" applyProtection="1">
      <alignment horizontal="center" vertical="center"/>
      <protection hidden="1"/>
    </xf>
    <xf numFmtId="1" fontId="99" fillId="90" borderId="72" xfId="2" applyNumberFormat="1" applyFont="1" applyFill="1" applyBorder="1" applyAlignment="1" applyProtection="1">
      <alignment horizontal="center" vertical="center"/>
      <protection hidden="1"/>
    </xf>
    <xf numFmtId="1" fontId="99" fillId="90" borderId="72" xfId="2" applyNumberFormat="1" applyFont="1" applyFill="1" applyBorder="1" applyAlignment="1" applyProtection="1">
      <alignment horizontal="left" vertical="center"/>
      <protection hidden="1"/>
    </xf>
    <xf numFmtId="0" fontId="247" fillId="174" borderId="72" xfId="2" applyFont="1" applyFill="1" applyBorder="1" applyAlignment="1" applyProtection="1">
      <alignment horizontal="center" vertical="center"/>
      <protection hidden="1"/>
    </xf>
    <xf numFmtId="0" fontId="247" fillId="174" borderId="136" xfId="2" applyFont="1" applyFill="1" applyBorder="1" applyAlignment="1" applyProtection="1">
      <alignment horizontal="center" vertical="center"/>
      <protection hidden="1"/>
    </xf>
    <xf numFmtId="0" fontId="105" fillId="0" borderId="6" xfId="12" applyFont="1" applyBorder="1" applyAlignment="1">
      <alignment horizontal="center" vertical="center"/>
    </xf>
    <xf numFmtId="172" fontId="106" fillId="11" borderId="64" xfId="0" applyNumberFormat="1" applyFont="1" applyFill="1" applyBorder="1" applyAlignment="1">
      <alignment horizontal="center" vertical="center"/>
    </xf>
    <xf numFmtId="172" fontId="106" fillId="11" borderId="123" xfId="0" applyNumberFormat="1" applyFont="1" applyFill="1" applyBorder="1" applyAlignment="1">
      <alignment horizontal="center" vertical="center"/>
    </xf>
    <xf numFmtId="173" fontId="106" fillId="11" borderId="123" xfId="0" applyNumberFormat="1" applyFont="1" applyFill="1" applyBorder="1" applyAlignment="1">
      <alignment horizontal="center" vertical="center"/>
    </xf>
    <xf numFmtId="0" fontId="107" fillId="108" borderId="6" xfId="23" applyFont="1" applyFill="1" applyBorder="1" applyAlignment="1">
      <alignment horizontal="center" vertical="center"/>
    </xf>
    <xf numFmtId="1" fontId="99" fillId="90" borderId="80" xfId="2" applyNumberFormat="1" applyFont="1" applyFill="1" applyBorder="1" applyAlignment="1" applyProtection="1">
      <alignment horizontal="left" vertical="center"/>
      <protection hidden="1"/>
    </xf>
    <xf numFmtId="0" fontId="247" fillId="174" borderId="80" xfId="2" applyFont="1" applyFill="1" applyBorder="1" applyAlignment="1" applyProtection="1">
      <alignment horizontal="center" vertical="center"/>
      <protection hidden="1"/>
    </xf>
    <xf numFmtId="0" fontId="21" fillId="10" borderId="6" xfId="6" applyFont="1" applyFill="1" applyBorder="1" applyAlignment="1">
      <alignment horizontal="left" vertical="center"/>
    </xf>
    <xf numFmtId="172" fontId="106" fillId="11" borderId="142" xfId="0" applyNumberFormat="1" applyFont="1" applyFill="1" applyBorder="1" applyAlignment="1">
      <alignment horizontal="center" vertical="center"/>
    </xf>
    <xf numFmtId="172" fontId="106" fillId="11" borderId="149" xfId="0" applyNumberFormat="1" applyFont="1" applyFill="1" applyBorder="1" applyAlignment="1">
      <alignment horizontal="center" vertical="center"/>
    </xf>
    <xf numFmtId="172" fontId="106" fillId="11" borderId="26" xfId="0" applyNumberFormat="1" applyFont="1" applyFill="1" applyBorder="1" applyAlignment="1">
      <alignment horizontal="center" vertical="center"/>
    </xf>
    <xf numFmtId="173" fontId="106" fillId="11" borderId="26" xfId="0" applyNumberFormat="1" applyFont="1" applyFill="1" applyBorder="1" applyAlignment="1">
      <alignment horizontal="center" vertical="center"/>
    </xf>
    <xf numFmtId="0" fontId="39" fillId="10" borderId="6" xfId="6" applyFont="1" applyFill="1" applyBorder="1" applyAlignment="1">
      <alignment horizontal="left" vertical="center"/>
    </xf>
    <xf numFmtId="0" fontId="73" fillId="10" borderId="29" xfId="2" applyFont="1" applyFill="1" applyBorder="1" applyAlignment="1">
      <alignment vertical="center"/>
    </xf>
    <xf numFmtId="0" fontId="53" fillId="10" borderId="6" xfId="6" applyFont="1" applyFill="1" applyBorder="1" applyAlignment="1">
      <alignment horizontal="left" vertical="center"/>
    </xf>
    <xf numFmtId="0" fontId="2" fillId="17" borderId="6" xfId="2" applyFont="1" applyFill="1" applyBorder="1" applyAlignment="1">
      <alignment horizontal="center" vertical="center"/>
    </xf>
    <xf numFmtId="0" fontId="32" fillId="10" borderId="7" xfId="6" applyFont="1" applyFill="1" applyBorder="1" applyAlignment="1">
      <alignment vertical="center"/>
    </xf>
    <xf numFmtId="0" fontId="248" fillId="108" borderId="0" xfId="0" applyFont="1" applyFill="1" applyAlignment="1">
      <alignment horizontal="right" vertical="center"/>
    </xf>
    <xf numFmtId="0" fontId="44" fillId="16" borderId="0" xfId="18" applyFont="1" applyFill="1" applyAlignment="1">
      <alignment horizontal="right" vertical="center"/>
    </xf>
    <xf numFmtId="0" fontId="5" fillId="11" borderId="0" xfId="1" applyFill="1" applyBorder="1" applyAlignment="1">
      <alignment horizontal="left" vertical="center"/>
    </xf>
    <xf numFmtId="0" fontId="44" fillId="16" borderId="26" xfId="18" applyFont="1" applyFill="1" applyBorder="1" applyAlignment="1">
      <alignment horizontal="right" vertical="center"/>
    </xf>
    <xf numFmtId="0" fontId="249" fillId="108" borderId="0" xfId="16" applyFont="1" applyFill="1" applyAlignment="1">
      <alignment horizontal="center" vertical="center"/>
    </xf>
    <xf numFmtId="168" fontId="36" fillId="100" borderId="129" xfId="0" applyNumberFormat="1" applyFont="1" applyFill="1" applyBorder="1" applyAlignment="1">
      <alignment horizontal="center" vertical="center"/>
    </xf>
    <xf numFmtId="0" fontId="26" fillId="11" borderId="0" xfId="7" applyFont="1" applyFill="1" applyAlignment="1">
      <alignment horizontal="center" vertical="center"/>
    </xf>
    <xf numFmtId="0" fontId="4" fillId="94" borderId="153" xfId="0" applyFont="1" applyFill="1" applyBorder="1" applyAlignment="1">
      <alignment horizontal="right" vertical="center"/>
    </xf>
    <xf numFmtId="0" fontId="62" fillId="94" borderId="24" xfId="19" applyFont="1" applyFill="1" applyBorder="1" applyAlignment="1">
      <alignment horizontal="left" vertical="center"/>
    </xf>
    <xf numFmtId="0" fontId="0" fillId="94" borderId="154" xfId="0" applyFill="1" applyBorder="1"/>
    <xf numFmtId="0" fontId="62" fillId="94" borderId="25" xfId="19" applyFont="1" applyFill="1" applyBorder="1" applyAlignment="1">
      <alignment horizontal="right" vertical="center"/>
    </xf>
    <xf numFmtId="0" fontId="250" fillId="10" borderId="0" xfId="2" applyFont="1" applyFill="1" applyAlignment="1" applyProtection="1">
      <alignment horizontal="left" vertical="center"/>
      <protection locked="0"/>
    </xf>
    <xf numFmtId="0" fontId="44" fillId="10" borderId="0" xfId="0" applyFont="1" applyFill="1" applyAlignment="1">
      <alignment vertical="center"/>
    </xf>
    <xf numFmtId="0" fontId="20" fillId="93" borderId="0" xfId="0" applyFont="1" applyFill="1" applyAlignment="1">
      <alignment horizontal="left" vertical="center"/>
    </xf>
    <xf numFmtId="0" fontId="20" fillId="93" borderId="0" xfId="0" applyFont="1" applyFill="1" applyAlignment="1">
      <alignment horizontal="right" vertical="center"/>
    </xf>
    <xf numFmtId="168" fontId="21" fillId="1976" borderId="0" xfId="35" applyNumberFormat="1" applyFont="1" applyFill="1" applyAlignment="1">
      <alignment horizontal="center" vertical="center"/>
    </xf>
    <xf numFmtId="0" fontId="70" fillId="1978" borderId="0" xfId="6" applyFont="1" applyFill="1" applyAlignment="1">
      <alignment horizontal="left" vertical="center"/>
    </xf>
    <xf numFmtId="0" fontId="0" fillId="10" borderId="0" xfId="0" applyFill="1" applyAlignment="1">
      <alignment vertical="top"/>
    </xf>
    <xf numFmtId="0" fontId="14" fillId="8" borderId="3" xfId="2" applyFont="1" applyFill="1" applyBorder="1" applyAlignment="1">
      <alignment horizontal="center" vertical="center"/>
    </xf>
    <xf numFmtId="0" fontId="2" fillId="1979" borderId="6" xfId="21" applyFont="1" applyFill="1" applyBorder="1" applyAlignment="1">
      <alignment horizontal="center" vertical="center"/>
    </xf>
    <xf numFmtId="0" fontId="0" fillId="5" borderId="1" xfId="0" applyFill="1" applyBorder="1"/>
    <xf numFmtId="0" fontId="254" fillId="5" borderId="1" xfId="13" applyFont="1" applyFill="1" applyBorder="1" applyAlignment="1" applyProtection="1">
      <alignment vertical="center"/>
      <protection locked="0"/>
    </xf>
    <xf numFmtId="0" fontId="254" fillId="5" borderId="5" xfId="13" applyFont="1" applyFill="1" applyBorder="1" applyAlignment="1" applyProtection="1">
      <alignment vertical="center"/>
      <protection locked="0"/>
    </xf>
    <xf numFmtId="0" fontId="0" fillId="5" borderId="0" xfId="0" applyFill="1"/>
    <xf numFmtId="0" fontId="255" fillId="5" borderId="0" xfId="13" applyFont="1" applyFill="1" applyAlignment="1" applyProtection="1">
      <alignment vertical="center"/>
      <protection locked="0"/>
    </xf>
    <xf numFmtId="0" fontId="255" fillId="5" borderId="7" xfId="13" applyFont="1" applyFill="1" applyBorder="1" applyAlignment="1" applyProtection="1">
      <alignment vertical="center"/>
      <protection locked="0"/>
    </xf>
    <xf numFmtId="0" fontId="250" fillId="5" borderId="0" xfId="2" applyFont="1" applyFill="1" applyAlignment="1" applyProtection="1">
      <alignment horizontal="left" vertical="center"/>
      <protection locked="0"/>
    </xf>
    <xf numFmtId="0" fontId="17" fillId="5" borderId="0" xfId="35" applyFont="1" applyFill="1" applyAlignment="1">
      <alignment horizontal="center" vertical="center"/>
    </xf>
    <xf numFmtId="0" fontId="17" fillId="1980" borderId="7" xfId="6" applyFont="1" applyFill="1" applyBorder="1" applyAlignment="1">
      <alignment vertical="center"/>
    </xf>
    <xf numFmtId="0" fontId="255" fillId="5" borderId="0" xfId="13" applyFont="1" applyFill="1" applyAlignment="1" applyProtection="1">
      <alignment vertical="center" wrapText="1"/>
      <protection locked="0"/>
    </xf>
    <xf numFmtId="0" fontId="255" fillId="10" borderId="0" xfId="13" applyFont="1" applyFill="1" applyAlignment="1" applyProtection="1">
      <alignment vertical="center" wrapText="1"/>
      <protection locked="0"/>
    </xf>
    <xf numFmtId="0" fontId="107" fillId="10" borderId="0" xfId="2" applyFont="1" applyFill="1" applyAlignment="1">
      <alignment horizontal="center" vertical="center"/>
    </xf>
    <xf numFmtId="0" fontId="17" fillId="10" borderId="0" xfId="35" applyFont="1" applyFill="1" applyAlignment="1">
      <alignment horizontal="center" vertical="center"/>
    </xf>
    <xf numFmtId="0" fontId="17" fillId="1978" borderId="7" xfId="6" applyFont="1" applyFill="1" applyBorder="1" applyAlignment="1">
      <alignment vertical="center"/>
    </xf>
    <xf numFmtId="0" fontId="257" fillId="10" borderId="0" xfId="2" applyFont="1" applyFill="1" applyAlignment="1" applyProtection="1">
      <alignment horizontal="left" vertical="center"/>
      <protection locked="0"/>
    </xf>
    <xf numFmtId="0" fontId="182" fillId="10" borderId="0" xfId="13" applyFont="1" applyFill="1" applyAlignment="1" applyProtection="1">
      <alignment horizontal="center" vertical="center"/>
      <protection locked="0"/>
    </xf>
    <xf numFmtId="0" fontId="68" fillId="112" borderId="0" xfId="2" applyFont="1" applyFill="1" applyAlignment="1" applyProtection="1">
      <alignment horizontal="center" vertical="center"/>
      <protection hidden="1"/>
    </xf>
    <xf numFmtId="0" fontId="252" fillId="10" borderId="0" xfId="13" applyFont="1" applyFill="1" applyAlignment="1" applyProtection="1">
      <alignment horizontal="center" vertical="center"/>
      <protection locked="0"/>
    </xf>
    <xf numFmtId="0" fontId="26" fillId="10" borderId="0" xfId="2" applyFont="1" applyFill="1" applyAlignment="1" applyProtection="1">
      <alignment horizontal="center" vertical="center"/>
      <protection hidden="1"/>
    </xf>
    <xf numFmtId="0" fontId="17" fillId="1978" borderId="0" xfId="6" applyFont="1" applyFill="1" applyAlignment="1">
      <alignment vertical="center"/>
    </xf>
    <xf numFmtId="0" fontId="26" fillId="8" borderId="0" xfId="0" applyFont="1" applyFill="1" applyAlignment="1">
      <alignment horizontal="center" vertical="center"/>
    </xf>
    <xf numFmtId="0" fontId="17" fillId="1978" borderId="0" xfId="6" applyFont="1" applyFill="1" applyAlignment="1">
      <alignment horizontal="center" vertical="center"/>
    </xf>
    <xf numFmtId="0" fontId="17" fillId="10" borderId="0" xfId="2" applyFont="1" applyFill="1" applyAlignment="1" applyProtection="1">
      <alignment vertical="center"/>
      <protection hidden="1"/>
    </xf>
    <xf numFmtId="0" fontId="41" fillId="10" borderId="0" xfId="2" applyFont="1" applyFill="1" applyAlignment="1">
      <alignment horizontal="center" vertical="center" wrapText="1"/>
    </xf>
    <xf numFmtId="0" fontId="70" fillId="1978" borderId="0" xfId="6" applyFont="1" applyFill="1" applyAlignment="1">
      <alignment horizontal="center" vertical="center" wrapText="1"/>
    </xf>
    <xf numFmtId="0" fontId="259" fillId="10" borderId="0" xfId="0" applyFont="1" applyFill="1" applyAlignment="1">
      <alignment vertical="center"/>
    </xf>
    <xf numFmtId="0" fontId="17" fillId="8" borderId="0" xfId="6" applyFont="1" applyFill="1" applyAlignment="1">
      <alignment horizontal="center"/>
    </xf>
    <xf numFmtId="0" fontId="26" fillId="5" borderId="7" xfId="2" applyFont="1" applyFill="1" applyBorder="1" applyAlignment="1" applyProtection="1">
      <alignment horizontal="center" vertical="center"/>
      <protection hidden="1"/>
    </xf>
    <xf numFmtId="0" fontId="17" fillId="8" borderId="0" xfId="6" applyFont="1" applyFill="1"/>
    <xf numFmtId="0" fontId="21" fillId="5" borderId="7" xfId="2" applyFont="1" applyFill="1" applyBorder="1" applyAlignment="1" applyProtection="1">
      <alignment horizontal="center" vertical="center"/>
      <protection hidden="1"/>
    </xf>
    <xf numFmtId="0" fontId="259" fillId="8" borderId="0" xfId="0" applyFont="1" applyFill="1" applyAlignment="1">
      <alignment vertical="center"/>
    </xf>
    <xf numFmtId="0" fontId="21" fillId="1977" borderId="0" xfId="35" applyFont="1" applyFill="1" applyAlignment="1">
      <alignment horizontal="center" vertical="center"/>
    </xf>
    <xf numFmtId="0" fontId="259" fillId="10" borderId="6" xfId="0" applyFont="1" applyFill="1" applyBorder="1" applyAlignment="1">
      <alignment vertical="center"/>
    </xf>
    <xf numFmtId="0" fontId="260" fillId="1982" borderId="0" xfId="2" applyFont="1" applyFill="1" applyAlignment="1" applyProtection="1">
      <alignment horizontal="right" vertical="center"/>
      <protection locked="0"/>
    </xf>
    <xf numFmtId="0" fontId="31" fillId="8" borderId="0" xfId="6" applyFont="1" applyFill="1" applyAlignment="1">
      <alignment horizontal="right" vertical="center"/>
    </xf>
    <xf numFmtId="0" fontId="31" fillId="8" borderId="0" xfId="0" applyFont="1" applyFill="1" applyAlignment="1">
      <alignment horizontal="center" vertical="center"/>
    </xf>
    <xf numFmtId="0" fontId="164" fillId="10" borderId="7" xfId="2" applyFont="1" applyFill="1" applyBorder="1" applyAlignment="1" applyProtection="1">
      <alignment horizontal="left" vertical="center"/>
      <protection locked="0"/>
    </xf>
    <xf numFmtId="0" fontId="260" fillId="93" borderId="0" xfId="0" applyFont="1" applyFill="1" applyAlignment="1">
      <alignment horizontal="left" vertical="center"/>
    </xf>
    <xf numFmtId="0" fontId="31" fillId="8" borderId="0" xfId="0" applyFont="1" applyFill="1" applyAlignment="1">
      <alignment horizontal="right" vertical="center"/>
    </xf>
    <xf numFmtId="0" fontId="90" fillId="8" borderId="0" xfId="0" applyFont="1" applyFill="1" applyAlignment="1">
      <alignment vertical="center"/>
    </xf>
    <xf numFmtId="0" fontId="2" fillId="2" borderId="0" xfId="0" applyFont="1" applyFill="1" applyAlignment="1">
      <alignment horizontal="left" vertical="center"/>
    </xf>
    <xf numFmtId="1" fontId="31" fillId="1982" borderId="7" xfId="2" applyNumberFormat="1" applyFont="1" applyFill="1" applyBorder="1" applyAlignment="1" applyProtection="1">
      <alignment horizontal="center" vertical="center"/>
      <protection locked="0"/>
    </xf>
    <xf numFmtId="0" fontId="119" fillId="108" borderId="6" xfId="30" applyFont="1" applyFill="1" applyBorder="1" applyAlignment="1">
      <alignment horizontal="center" vertical="center"/>
    </xf>
    <xf numFmtId="0" fontId="260" fillId="1953" borderId="0" xfId="0" applyFont="1" applyFill="1" applyAlignment="1">
      <alignment horizontal="left" vertical="center"/>
    </xf>
    <xf numFmtId="0" fontId="261" fillId="93" borderId="0" xfId="0" applyFont="1" applyFill="1" applyAlignment="1">
      <alignment horizontal="right" vertical="center"/>
    </xf>
    <xf numFmtId="0" fontId="87" fillId="10" borderId="7" xfId="2" applyFont="1" applyFill="1" applyBorder="1" applyAlignment="1" applyProtection="1">
      <alignment horizontal="left" vertical="center"/>
      <protection locked="0"/>
    </xf>
    <xf numFmtId="0" fontId="11" fillId="1984" borderId="0" xfId="6" applyFont="1" applyFill="1" applyAlignment="1">
      <alignment horizontal="left"/>
    </xf>
    <xf numFmtId="0" fontId="20" fillId="93" borderId="0" xfId="0" applyFont="1" applyFill="1" applyAlignment="1">
      <alignment vertical="center"/>
    </xf>
    <xf numFmtId="0" fontId="20" fillId="1953" borderId="0" xfId="0" applyFont="1" applyFill="1" applyAlignment="1">
      <alignment horizontal="left" vertical="center"/>
    </xf>
    <xf numFmtId="0" fontId="20" fillId="1953" borderId="0" xfId="0" applyFont="1" applyFill="1" applyAlignment="1">
      <alignment horizontal="right" vertical="center"/>
    </xf>
    <xf numFmtId="0" fontId="261" fillId="1953" borderId="0" xfId="0" applyFont="1" applyFill="1" applyAlignment="1">
      <alignment horizontal="right" vertical="center"/>
    </xf>
    <xf numFmtId="0" fontId="11" fillId="1985" borderId="0" xfId="6" applyFont="1" applyFill="1" applyAlignment="1">
      <alignment horizontal="left"/>
    </xf>
    <xf numFmtId="0" fontId="20" fillId="1953" borderId="0" xfId="0" applyFont="1" applyFill="1" applyAlignment="1">
      <alignment vertical="center"/>
    </xf>
    <xf numFmtId="0" fontId="100" fillId="153" borderId="6" xfId="12" applyFont="1" applyFill="1" applyBorder="1" applyAlignment="1">
      <alignment horizontal="center" vertical="center"/>
    </xf>
    <xf numFmtId="0" fontId="100" fillId="153" borderId="0" xfId="12" applyFont="1" applyFill="1" applyAlignment="1">
      <alignment horizontal="center" vertical="center"/>
    </xf>
    <xf numFmtId="0" fontId="100" fillId="153" borderId="7" xfId="12" applyFont="1" applyFill="1" applyBorder="1" applyAlignment="1">
      <alignment horizontal="center" vertical="center"/>
    </xf>
    <xf numFmtId="0" fontId="260" fillId="0" borderId="0" xfId="2" applyFont="1" applyAlignment="1" applyProtection="1">
      <alignment horizontal="right" vertical="center"/>
      <protection locked="0"/>
    </xf>
    <xf numFmtId="0" fontId="17" fillId="0" borderId="0" xfId="2" applyFont="1" applyAlignment="1" applyProtection="1">
      <alignment horizontal="left" vertical="center"/>
      <protection locked="0"/>
    </xf>
    <xf numFmtId="0" fontId="14" fillId="8" borderId="10" xfId="2" applyFont="1" applyFill="1" applyBorder="1" applyAlignment="1">
      <alignment horizontal="center" vertical="center"/>
    </xf>
    <xf numFmtId="0" fontId="14" fillId="8" borderId="11" xfId="2" applyFont="1" applyFill="1" applyBorder="1" applyAlignment="1">
      <alignment horizontal="center" vertical="center"/>
    </xf>
    <xf numFmtId="0" fontId="0" fillId="0" borderId="0" xfId="0" applyAlignment="1">
      <alignment vertical="center"/>
    </xf>
    <xf numFmtId="0" fontId="0" fillId="0" borderId="6" xfId="0" applyBorder="1" applyAlignment="1">
      <alignment vertical="center"/>
    </xf>
    <xf numFmtId="0" fontId="261" fillId="93" borderId="0" xfId="0" applyFont="1" applyFill="1" applyAlignment="1">
      <alignment horizontal="left" vertical="center"/>
    </xf>
    <xf numFmtId="0" fontId="261" fillId="1953" borderId="0" xfId="0" applyFont="1" applyFill="1" applyAlignment="1">
      <alignment horizontal="left" vertical="center"/>
    </xf>
    <xf numFmtId="0" fontId="262" fillId="5" borderId="0" xfId="13" applyFont="1" applyFill="1" applyAlignment="1" applyProtection="1">
      <alignment vertical="center"/>
      <protection locked="0"/>
    </xf>
    <xf numFmtId="0" fontId="253" fillId="5" borderId="1" xfId="13" applyFont="1" applyFill="1" applyBorder="1" applyAlignment="1" applyProtection="1">
      <alignment horizontal="center" vertical="center"/>
      <protection locked="0"/>
    </xf>
    <xf numFmtId="0" fontId="253" fillId="5" borderId="0" xfId="13" applyFont="1" applyFill="1" applyAlignment="1" applyProtection="1">
      <alignment horizontal="center" vertical="center"/>
      <protection locked="0"/>
    </xf>
    <xf numFmtId="0" fontId="256" fillId="112" borderId="0" xfId="2" applyFont="1" applyFill="1" applyAlignment="1" applyProtection="1">
      <alignment horizontal="center" vertical="center" wrapText="1"/>
      <protection locked="0"/>
    </xf>
    <xf numFmtId="0" fontId="41" fillId="1978" borderId="0" xfId="6" applyFont="1" applyFill="1" applyAlignment="1">
      <alignment horizontal="center" vertical="center"/>
    </xf>
    <xf numFmtId="0" fontId="36" fillId="1983" borderId="0" xfId="6" applyFont="1" applyFill="1" applyAlignment="1">
      <alignment horizontal="center" vertical="center" wrapText="1"/>
    </xf>
    <xf numFmtId="0" fontId="36" fillId="1983" borderId="7" xfId="6" applyFont="1" applyFill="1" applyBorder="1" applyAlignment="1">
      <alignment horizontal="center" vertical="center" wrapText="1"/>
    </xf>
    <xf numFmtId="0" fontId="17" fillId="48" borderId="0" xfId="2" applyFont="1" applyFill="1" applyAlignment="1">
      <alignment horizontal="left" vertical="center" wrapText="1"/>
    </xf>
    <xf numFmtId="0" fontId="44" fillId="11" borderId="6" xfId="2" applyFont="1" applyFill="1" applyBorder="1" applyAlignment="1">
      <alignment horizontal="center" vertical="center" wrapText="1"/>
    </xf>
    <xf numFmtId="0" fontId="14" fillId="11" borderId="0" xfId="2" applyFont="1" applyFill="1" applyAlignment="1">
      <alignment horizontal="left" wrapText="1"/>
    </xf>
    <xf numFmtId="0" fontId="44" fillId="11" borderId="41" xfId="10" applyFont="1" applyFill="1" applyBorder="1" applyAlignment="1">
      <alignment horizontal="center" vertical="center" wrapText="1"/>
    </xf>
    <xf numFmtId="0" fontId="62" fillId="24" borderId="6" xfId="2" applyFont="1" applyFill="1" applyBorder="1" applyAlignment="1" applyProtection="1">
      <alignment horizontal="left" vertical="center" wrapText="1"/>
      <protection hidden="1"/>
    </xf>
    <xf numFmtId="0" fontId="62" fillId="24" borderId="0" xfId="2" applyFont="1" applyFill="1" applyAlignment="1" applyProtection="1">
      <alignment horizontal="left" vertical="center" wrapText="1"/>
      <protection hidden="1"/>
    </xf>
    <xf numFmtId="0" fontId="17" fillId="0" borderId="7" xfId="2" applyFont="1" applyBorder="1" applyAlignment="1">
      <alignment horizontal="center" vertical="top" wrapText="1"/>
    </xf>
    <xf numFmtId="0" fontId="17" fillId="0" borderId="98" xfId="2" applyFont="1" applyBorder="1" applyAlignment="1">
      <alignment horizontal="center" vertical="top" wrapText="1"/>
    </xf>
    <xf numFmtId="0" fontId="107" fillId="1786" borderId="24" xfId="0" applyFont="1" applyFill="1" applyBorder="1" applyAlignment="1">
      <alignment horizontal="center" vertical="center"/>
    </xf>
    <xf numFmtId="0" fontId="107" fillId="1786" borderId="0" xfId="0" applyFont="1" applyFill="1" applyAlignment="1">
      <alignment horizontal="center" vertical="center"/>
    </xf>
    <xf numFmtId="0" fontId="31" fillId="11" borderId="24" xfId="2" applyFont="1" applyFill="1" applyBorder="1" applyAlignment="1">
      <alignment horizontal="left" vertical="top" wrapText="1"/>
    </xf>
    <xf numFmtId="0" fontId="31" fillId="11" borderId="0" xfId="2" applyFont="1" applyFill="1" applyAlignment="1">
      <alignment horizontal="left" vertical="top" wrapText="1"/>
    </xf>
    <xf numFmtId="167" fontId="3" fillId="10" borderId="82" xfId="2" applyNumberFormat="1" applyFont="1" applyFill="1" applyBorder="1" applyAlignment="1">
      <alignment horizontal="left" vertical="center"/>
    </xf>
    <xf numFmtId="0" fontId="70" fillId="88" borderId="45" xfId="2" applyFont="1" applyFill="1" applyBorder="1" applyAlignment="1" applyProtection="1">
      <alignment horizontal="center" vertical="center"/>
      <protection hidden="1"/>
    </xf>
    <xf numFmtId="0" fontId="70" fillId="88" borderId="0" xfId="2" applyFont="1" applyFill="1" applyAlignment="1" applyProtection="1">
      <alignment horizontal="center" vertical="center"/>
      <protection hidden="1"/>
    </xf>
    <xf numFmtId="0" fontId="66" fillId="4" borderId="0" xfId="4" applyFont="1" applyFill="1" applyAlignment="1">
      <alignment horizontal="center" vertical="center" wrapText="1"/>
    </xf>
    <xf numFmtId="0" fontId="17" fillId="10" borderId="0" xfId="2" applyFont="1" applyFill="1" applyAlignment="1">
      <alignment horizontal="left" vertical="center" wrapText="1"/>
    </xf>
    <xf numFmtId="0" fontId="17" fillId="10" borderId="7" xfId="2" applyFont="1" applyFill="1" applyBorder="1" applyAlignment="1">
      <alignment horizontal="left" vertical="center" wrapText="1"/>
    </xf>
    <xf numFmtId="0" fontId="17" fillId="10" borderId="6" xfId="2" applyFont="1" applyFill="1" applyBorder="1" applyAlignment="1">
      <alignment horizontal="center" vertical="center" wrapText="1"/>
    </xf>
    <xf numFmtId="0" fontId="17" fillId="10" borderId="0" xfId="2" applyFont="1" applyFill="1" applyAlignment="1">
      <alignment horizontal="center" vertical="center" wrapText="1"/>
    </xf>
    <xf numFmtId="0" fontId="17" fillId="10" borderId="7" xfId="2" applyFont="1" applyFill="1" applyBorder="1" applyAlignment="1">
      <alignment horizontal="center" vertical="center" wrapText="1"/>
    </xf>
    <xf numFmtId="0" fontId="31" fillId="1960" borderId="61" xfId="2" applyFont="1" applyFill="1" applyBorder="1" applyAlignment="1">
      <alignment horizontal="center" vertical="center" wrapText="1"/>
    </xf>
    <xf numFmtId="0" fontId="31" fillId="1960" borderId="91" xfId="2" applyFont="1" applyFill="1" applyBorder="1" applyAlignment="1">
      <alignment horizontal="center" vertical="center" wrapText="1"/>
    </xf>
    <xf numFmtId="0" fontId="31" fillId="138" borderId="0" xfId="2" applyFont="1" applyFill="1" applyAlignment="1" applyProtection="1">
      <alignment horizontal="center" vertical="center" wrapText="1"/>
      <protection locked="0"/>
    </xf>
    <xf numFmtId="0" fontId="31" fillId="138" borderId="22" xfId="2" applyFont="1" applyFill="1" applyBorder="1" applyAlignment="1" applyProtection="1">
      <alignment horizontal="center" vertical="center" wrapText="1"/>
      <protection locked="0"/>
    </xf>
    <xf numFmtId="0" fontId="31" fillId="138" borderId="35" xfId="2" applyFont="1" applyFill="1" applyBorder="1" applyAlignment="1">
      <alignment horizontal="center" vertical="center" wrapText="1"/>
    </xf>
    <xf numFmtId="0" fontId="31" fillId="138" borderId="47" xfId="2" applyFont="1" applyFill="1" applyBorder="1" applyAlignment="1">
      <alignment horizontal="center" vertical="center" wrapText="1"/>
    </xf>
    <xf numFmtId="0" fontId="31" fillId="16" borderId="0" xfId="2" applyFont="1" applyFill="1" applyAlignment="1" applyProtection="1">
      <alignment horizontal="center" vertical="center" wrapText="1"/>
      <protection locked="0"/>
    </xf>
    <xf numFmtId="0" fontId="31" fillId="16" borderId="22" xfId="2" applyFont="1" applyFill="1" applyBorder="1" applyAlignment="1" applyProtection="1">
      <alignment horizontal="center" vertical="center" wrapText="1"/>
      <protection locked="0"/>
    </xf>
    <xf numFmtId="0" fontId="31" fillId="16" borderId="35" xfId="2" applyFont="1" applyFill="1" applyBorder="1" applyAlignment="1">
      <alignment horizontal="center" vertical="center" wrapText="1"/>
    </xf>
    <xf numFmtId="0" fontId="31" fillId="16" borderId="47" xfId="2" applyFont="1" applyFill="1" applyBorder="1" applyAlignment="1">
      <alignment horizontal="center" vertical="center" wrapText="1"/>
    </xf>
    <xf numFmtId="0" fontId="86" fillId="90" borderId="0" xfId="2" applyFont="1" applyFill="1" applyAlignment="1" applyProtection="1">
      <alignment horizontal="center" vertical="center"/>
      <protection hidden="1"/>
    </xf>
    <xf numFmtId="0" fontId="119" fillId="16" borderId="0" xfId="2" applyFont="1" applyFill="1" applyAlignment="1" applyProtection="1">
      <alignment horizontal="center" vertical="center" wrapText="1"/>
      <protection hidden="1"/>
    </xf>
    <xf numFmtId="0" fontId="119" fillId="16" borderId="13" xfId="2" applyFont="1" applyFill="1" applyBorder="1" applyAlignment="1" applyProtection="1">
      <alignment horizontal="center" vertical="center" wrapText="1"/>
      <protection hidden="1"/>
    </xf>
    <xf numFmtId="0" fontId="53" fillId="90" borderId="0" xfId="2" applyFont="1" applyFill="1" applyAlignment="1" applyProtection="1">
      <alignment horizontal="center" vertical="center" wrapText="1"/>
      <protection hidden="1"/>
    </xf>
    <xf numFmtId="1" fontId="21" fillId="20" borderId="0" xfId="2" applyNumberFormat="1" applyFont="1" applyFill="1" applyAlignment="1" applyProtection="1">
      <alignment horizontal="center" vertical="center" wrapText="1"/>
      <protection hidden="1"/>
    </xf>
    <xf numFmtId="1" fontId="25" fillId="32" borderId="0" xfId="2" applyNumberFormat="1" applyFont="1" applyFill="1" applyAlignment="1" applyProtection="1">
      <alignment horizontal="center" vertical="center" wrapText="1"/>
      <protection hidden="1"/>
    </xf>
    <xf numFmtId="1" fontId="26" fillId="4" borderId="0" xfId="2" applyNumberFormat="1" applyFont="1" applyFill="1" applyAlignment="1" applyProtection="1">
      <alignment horizontal="center" vertical="center" wrapText="1"/>
      <protection hidden="1"/>
    </xf>
    <xf numFmtId="1" fontId="26" fillId="58" borderId="0" xfId="2" applyNumberFormat="1" applyFont="1" applyFill="1" applyAlignment="1" applyProtection="1">
      <alignment horizontal="center" vertical="center" wrapText="1"/>
      <protection hidden="1"/>
    </xf>
    <xf numFmtId="1" fontId="26" fillId="59" borderId="0" xfId="2" applyNumberFormat="1" applyFont="1" applyFill="1" applyAlignment="1" applyProtection="1">
      <alignment horizontal="center" vertical="center" wrapText="1"/>
      <protection hidden="1"/>
    </xf>
    <xf numFmtId="1" fontId="26" fillId="57" borderId="0" xfId="2" applyNumberFormat="1" applyFont="1" applyFill="1" applyAlignment="1" applyProtection="1">
      <alignment horizontal="center" vertical="center"/>
      <protection hidden="1"/>
    </xf>
    <xf numFmtId="1" fontId="25" fillId="61" borderId="0" xfId="2" applyNumberFormat="1" applyFont="1" applyFill="1" applyAlignment="1" applyProtection="1">
      <alignment horizontal="center" vertical="center" wrapText="1"/>
      <protection hidden="1"/>
    </xf>
    <xf numFmtId="1" fontId="68" fillId="62" borderId="0" xfId="2" applyNumberFormat="1" applyFont="1" applyFill="1" applyAlignment="1" applyProtection="1">
      <alignment horizontal="center" vertical="center" wrapText="1"/>
      <protection hidden="1"/>
    </xf>
    <xf numFmtId="1" fontId="21" fillId="63" borderId="0" xfId="2" applyNumberFormat="1" applyFont="1" applyFill="1" applyAlignment="1" applyProtection="1">
      <alignment horizontal="center" vertical="center" wrapText="1"/>
      <protection hidden="1"/>
    </xf>
    <xf numFmtId="1" fontId="25" fillId="17" borderId="0" xfId="2" applyNumberFormat="1" applyFont="1" applyFill="1" applyAlignment="1" applyProtection="1">
      <alignment horizontal="center" vertical="center" wrapText="1"/>
      <protection hidden="1"/>
    </xf>
    <xf numFmtId="1" fontId="68" fillId="17" borderId="0" xfId="2" applyNumberFormat="1" applyFont="1" applyFill="1" applyAlignment="1" applyProtection="1">
      <alignment horizontal="center" vertical="center" wrapText="1"/>
      <protection hidden="1"/>
    </xf>
    <xf numFmtId="1" fontId="26" fillId="12" borderId="0" xfId="2" applyNumberFormat="1" applyFont="1" applyFill="1" applyAlignment="1" applyProtection="1">
      <alignment horizontal="center" vertical="center" wrapText="1"/>
      <protection hidden="1"/>
    </xf>
    <xf numFmtId="1" fontId="26" fillId="4" borderId="0" xfId="2" applyNumberFormat="1" applyFont="1" applyFill="1" applyAlignment="1" applyProtection="1">
      <alignment horizontal="center" vertical="center"/>
      <protection hidden="1"/>
    </xf>
    <xf numFmtId="2" fontId="67" fillId="60" borderId="0" xfId="2" applyNumberFormat="1" applyFont="1" applyFill="1" applyAlignment="1" applyProtection="1">
      <alignment horizontal="center" vertical="center"/>
      <protection locked="0"/>
    </xf>
    <xf numFmtId="1" fontId="68" fillId="116" borderId="0" xfId="2" applyNumberFormat="1" applyFont="1" applyFill="1" applyAlignment="1" applyProtection="1">
      <alignment horizontal="center" vertical="center" wrapText="1"/>
      <protection hidden="1"/>
    </xf>
    <xf numFmtId="2" fontId="67" fillId="60" borderId="0" xfId="2" applyNumberFormat="1" applyFont="1" applyFill="1" applyAlignment="1" applyProtection="1">
      <alignment horizontal="center" vertical="center" wrapText="1"/>
      <protection locked="0"/>
    </xf>
    <xf numFmtId="1" fontId="25" fillId="112" borderId="0" xfId="2" applyNumberFormat="1" applyFont="1" applyFill="1" applyAlignment="1" applyProtection="1">
      <alignment horizontal="center" vertical="center" wrapText="1"/>
      <protection hidden="1"/>
    </xf>
    <xf numFmtId="1" fontId="26" fillId="161" borderId="0" xfId="2" applyNumberFormat="1" applyFont="1" applyFill="1" applyAlignment="1" applyProtection="1">
      <alignment horizontal="center" vertical="center" wrapText="1"/>
      <protection hidden="1"/>
    </xf>
    <xf numFmtId="1" fontId="21" fillId="188" borderId="0" xfId="2" applyNumberFormat="1" applyFont="1" applyFill="1" applyAlignment="1" applyProtection="1">
      <alignment horizontal="center" vertical="center" wrapText="1"/>
      <protection hidden="1"/>
    </xf>
    <xf numFmtId="1" fontId="25" fillId="149" borderId="0" xfId="2" applyNumberFormat="1" applyFont="1" applyFill="1" applyAlignment="1" applyProtection="1">
      <alignment horizontal="center" vertical="center" wrapText="1"/>
      <protection hidden="1"/>
    </xf>
    <xf numFmtId="1" fontId="26" fillId="188" borderId="0" xfId="2" applyNumberFormat="1" applyFont="1" applyFill="1" applyAlignment="1" applyProtection="1">
      <alignment horizontal="center" vertical="center" wrapText="1"/>
      <protection hidden="1"/>
    </xf>
    <xf numFmtId="1" fontId="68" fillId="184" borderId="0" xfId="2" applyNumberFormat="1" applyFont="1" applyFill="1" applyAlignment="1" applyProtection="1">
      <alignment horizontal="center" vertical="center" wrapText="1"/>
      <protection hidden="1"/>
    </xf>
    <xf numFmtId="1" fontId="21" fillId="160" borderId="0" xfId="2" applyNumberFormat="1" applyFont="1" applyFill="1" applyAlignment="1" applyProtection="1">
      <alignment horizontal="center" vertical="center" wrapText="1"/>
      <protection hidden="1"/>
    </xf>
    <xf numFmtId="1" fontId="21" fillId="161" borderId="0" xfId="2" applyNumberFormat="1" applyFont="1" applyFill="1" applyAlignment="1" applyProtection="1">
      <alignment horizontal="center" vertical="center" wrapText="1"/>
      <protection hidden="1"/>
    </xf>
    <xf numFmtId="0" fontId="36" fillId="10" borderId="24" xfId="12" applyFont="1" applyFill="1" applyBorder="1" applyAlignment="1">
      <alignment horizontal="center" vertical="center"/>
    </xf>
    <xf numFmtId="0" fontId="36" fillId="10" borderId="61" xfId="12" applyFont="1" applyFill="1" applyBorder="1" applyAlignment="1">
      <alignment horizontal="center" vertical="center"/>
    </xf>
    <xf numFmtId="1" fontId="68" fillId="89" borderId="0" xfId="2" applyNumberFormat="1" applyFont="1" applyFill="1" applyAlignment="1" applyProtection="1">
      <alignment horizontal="center" vertical="center" wrapText="1"/>
      <protection hidden="1"/>
    </xf>
    <xf numFmtId="1" fontId="68" fillId="149" borderId="0" xfId="2" applyNumberFormat="1" applyFont="1" applyFill="1" applyAlignment="1" applyProtection="1">
      <alignment horizontal="center" vertical="center" wrapText="1"/>
      <protection hidden="1"/>
    </xf>
    <xf numFmtId="1" fontId="21" fillId="95" borderId="0" xfId="2" applyNumberFormat="1" applyFont="1" applyFill="1" applyAlignment="1" applyProtection="1">
      <alignment horizontal="center" vertical="center" wrapText="1"/>
      <protection hidden="1"/>
    </xf>
    <xf numFmtId="0" fontId="26" fillId="138" borderId="0" xfId="2" applyFont="1" applyFill="1" applyAlignment="1">
      <alignment horizontal="center" vertical="center" wrapText="1"/>
    </xf>
    <xf numFmtId="1" fontId="48" fillId="17" borderId="0" xfId="2" applyNumberFormat="1" applyFont="1" applyFill="1" applyAlignment="1" applyProtection="1">
      <alignment horizontal="center" vertical="center" wrapText="1"/>
      <protection hidden="1"/>
    </xf>
    <xf numFmtId="1" fontId="21" fillId="139" borderId="0" xfId="2" applyNumberFormat="1" applyFont="1" applyFill="1" applyAlignment="1" applyProtection="1">
      <alignment horizontal="center" vertical="center" wrapText="1"/>
      <protection hidden="1"/>
    </xf>
    <xf numFmtId="1" fontId="26" fillId="20" borderId="0" xfId="2" applyNumberFormat="1" applyFont="1" applyFill="1" applyAlignment="1" applyProtection="1">
      <alignment horizontal="center" vertical="center" wrapText="1"/>
      <protection hidden="1"/>
    </xf>
    <xf numFmtId="0" fontId="66" fillId="4" borderId="24" xfId="4" applyFont="1" applyFill="1" applyBorder="1" applyAlignment="1">
      <alignment horizontal="center" vertical="center" wrapText="1"/>
    </xf>
    <xf numFmtId="0" fontId="31" fillId="9" borderId="7" xfId="2" applyFont="1" applyFill="1" applyBorder="1" applyAlignment="1" applyProtection="1">
      <alignment horizontal="center" vertical="center"/>
      <protection locked="0"/>
    </xf>
    <xf numFmtId="0" fontId="31" fillId="58" borderId="24" xfId="2" applyFont="1" applyFill="1" applyBorder="1" applyAlignment="1" applyProtection="1">
      <alignment horizontal="center" vertical="center" wrapText="1"/>
      <protection locked="0"/>
    </xf>
    <xf numFmtId="0" fontId="31" fillId="58" borderId="62" xfId="2" applyFont="1" applyFill="1" applyBorder="1" applyAlignment="1" applyProtection="1">
      <alignment horizontal="center" vertical="center" wrapText="1"/>
      <protection locked="0"/>
    </xf>
    <xf numFmtId="0" fontId="31" fillId="58" borderId="0" xfId="2" applyFont="1" applyFill="1" applyAlignment="1" applyProtection="1">
      <alignment horizontal="center" vertical="center" wrapText="1"/>
      <protection locked="0"/>
    </xf>
    <xf numFmtId="0" fontId="31" fillId="58" borderId="22" xfId="2" applyFont="1" applyFill="1" applyBorder="1" applyAlignment="1" applyProtection="1">
      <alignment horizontal="center" vertical="center" wrapText="1"/>
      <protection locked="0"/>
    </xf>
    <xf numFmtId="0" fontId="31" fillId="58" borderId="0" xfId="2" applyFont="1" applyFill="1" applyAlignment="1">
      <alignment horizontal="center" vertical="center" wrapText="1"/>
    </xf>
    <xf numFmtId="0" fontId="31" fillId="58" borderId="22" xfId="2" applyFont="1" applyFill="1" applyBorder="1" applyAlignment="1">
      <alignment horizontal="center" vertical="center" wrapText="1"/>
    </xf>
    <xf numFmtId="0" fontId="31" fillId="1955" borderId="24" xfId="2" applyFont="1" applyFill="1" applyBorder="1" applyAlignment="1" applyProtection="1">
      <alignment horizontal="center" vertical="center" wrapText="1"/>
      <protection locked="0"/>
    </xf>
    <xf numFmtId="0" fontId="31" fillId="1955" borderId="62" xfId="2" applyFont="1" applyFill="1" applyBorder="1" applyAlignment="1" applyProtection="1">
      <alignment horizontal="center" vertical="center" wrapText="1"/>
      <protection locked="0"/>
    </xf>
    <xf numFmtId="0" fontId="31" fillId="1955" borderId="0" xfId="2" applyFont="1" applyFill="1" applyAlignment="1" applyProtection="1">
      <alignment horizontal="center" vertical="center" wrapText="1"/>
      <protection locked="0"/>
    </xf>
    <xf numFmtId="0" fontId="31" fillId="1955" borderId="22" xfId="2" applyFont="1" applyFill="1" applyBorder="1" applyAlignment="1" applyProtection="1">
      <alignment horizontal="center" vertical="center" wrapText="1"/>
      <protection locked="0"/>
    </xf>
    <xf numFmtId="0" fontId="31" fillId="1955" borderId="0" xfId="2" applyFont="1" applyFill="1" applyAlignment="1">
      <alignment horizontal="center" vertical="center" wrapText="1"/>
    </xf>
    <xf numFmtId="0" fontId="31" fillId="1955" borderId="22" xfId="2" applyFont="1" applyFill="1" applyBorder="1" applyAlignment="1">
      <alignment horizontal="center" vertical="center" wrapText="1"/>
    </xf>
    <xf numFmtId="0" fontId="31" fillId="1960" borderId="24" xfId="2" applyFont="1" applyFill="1" applyBorder="1" applyAlignment="1" applyProtection="1">
      <alignment horizontal="center" vertical="center" wrapText="1"/>
      <protection locked="0"/>
    </xf>
    <xf numFmtId="0" fontId="31" fillId="1960" borderId="62" xfId="2" applyFont="1" applyFill="1" applyBorder="1" applyAlignment="1" applyProtection="1">
      <alignment horizontal="center" vertical="center" wrapText="1"/>
      <protection locked="0"/>
    </xf>
    <xf numFmtId="0" fontId="31" fillId="1960" borderId="0" xfId="2" applyFont="1" applyFill="1" applyAlignment="1" applyProtection="1">
      <alignment horizontal="center" vertical="center" wrapText="1"/>
      <protection locked="0"/>
    </xf>
    <xf numFmtId="0" fontId="31" fillId="1960" borderId="22" xfId="2" applyFont="1" applyFill="1" applyBorder="1" applyAlignment="1" applyProtection="1">
      <alignment horizontal="center" vertical="center" wrapText="1"/>
      <protection locked="0"/>
    </xf>
    <xf numFmtId="0" fontId="120" fillId="1955" borderId="0" xfId="2" applyFont="1" applyFill="1" applyAlignment="1" applyProtection="1">
      <alignment horizontal="center" vertical="center" wrapText="1"/>
      <protection hidden="1"/>
    </xf>
    <xf numFmtId="0" fontId="94" fillId="1960" borderId="0" xfId="2" applyFont="1" applyFill="1" applyAlignment="1" applyProtection="1">
      <alignment horizontal="center" vertical="center" wrapText="1"/>
      <protection hidden="1"/>
    </xf>
    <xf numFmtId="0" fontId="80" fillId="138" borderId="0" xfId="2" applyFont="1" applyFill="1" applyAlignment="1" applyProtection="1">
      <alignment horizontal="center" vertical="center" wrapText="1"/>
      <protection hidden="1"/>
    </xf>
    <xf numFmtId="0" fontId="98" fillId="48" borderId="92" xfId="2" applyFont="1" applyFill="1" applyBorder="1" applyAlignment="1">
      <alignment horizontal="center" vertical="center" wrapText="1"/>
    </xf>
    <xf numFmtId="0" fontId="98" fillId="48" borderId="93" xfId="2" applyFont="1" applyFill="1" applyBorder="1" applyAlignment="1">
      <alignment horizontal="center" vertical="center" wrapText="1"/>
    </xf>
    <xf numFmtId="0" fontId="55" fillId="48" borderId="92" xfId="2" applyFont="1" applyFill="1" applyBorder="1" applyAlignment="1">
      <alignment horizontal="center" vertical="center" wrapText="1"/>
    </xf>
    <xf numFmtId="0" fontId="55" fillId="48" borderId="93" xfId="2" applyFont="1" applyFill="1" applyBorder="1" applyAlignment="1">
      <alignment horizontal="center" vertical="center" wrapText="1"/>
    </xf>
    <xf numFmtId="1" fontId="68" fillId="32" borderId="0" xfId="2" applyNumberFormat="1" applyFont="1" applyFill="1" applyAlignment="1" applyProtection="1">
      <alignment horizontal="center" vertical="center" wrapText="1"/>
      <protection hidden="1"/>
    </xf>
    <xf numFmtId="0" fontId="19" fillId="11" borderId="0" xfId="2" applyFont="1" applyFill="1" applyAlignment="1">
      <alignment horizontal="center" vertical="center" wrapText="1"/>
    </xf>
    <xf numFmtId="1" fontId="25" fillId="89" borderId="0" xfId="2" applyNumberFormat="1" applyFont="1" applyFill="1" applyAlignment="1" applyProtection="1">
      <alignment horizontal="center" vertical="center" wrapText="1"/>
      <protection hidden="1"/>
    </xf>
    <xf numFmtId="0" fontId="98" fillId="10" borderId="24" xfId="12" applyFont="1" applyFill="1" applyBorder="1" applyAlignment="1">
      <alignment horizontal="center" vertical="center"/>
    </xf>
    <xf numFmtId="0" fontId="98" fillId="10" borderId="61" xfId="12" applyFont="1" applyFill="1" applyBorder="1" applyAlignment="1">
      <alignment horizontal="center" vertical="center"/>
    </xf>
    <xf numFmtId="0" fontId="98" fillId="10" borderId="27" xfId="12" applyFont="1" applyFill="1" applyBorder="1" applyAlignment="1">
      <alignment horizontal="center" vertical="center"/>
    </xf>
    <xf numFmtId="0" fontId="98" fillId="10" borderId="67" xfId="12" applyFont="1" applyFill="1" applyBorder="1" applyAlignment="1">
      <alignment horizontal="center" vertical="center"/>
    </xf>
    <xf numFmtId="1" fontId="21" fillId="12" borderId="0" xfId="2" applyNumberFormat="1" applyFont="1" applyFill="1" applyAlignment="1" applyProtection="1">
      <alignment horizontal="center" vertical="center" wrapText="1"/>
      <protection hidden="1"/>
    </xf>
    <xf numFmtId="1" fontId="21" fillId="128" borderId="0" xfId="2" applyNumberFormat="1" applyFont="1" applyFill="1" applyAlignment="1" applyProtection="1">
      <alignment horizontal="center" vertical="center" wrapText="1"/>
      <protection hidden="1"/>
    </xf>
    <xf numFmtId="1" fontId="21" fillId="10" borderId="27" xfId="2" applyNumberFormat="1" applyFont="1" applyFill="1" applyBorder="1" applyAlignment="1" applyProtection="1">
      <alignment horizontal="center" vertical="center" wrapText="1"/>
      <protection hidden="1"/>
    </xf>
    <xf numFmtId="1" fontId="21" fillId="10" borderId="67" xfId="2" applyNumberFormat="1" applyFont="1" applyFill="1" applyBorder="1" applyAlignment="1" applyProtection="1">
      <alignment horizontal="center" vertical="center" wrapText="1"/>
      <protection hidden="1"/>
    </xf>
    <xf numFmtId="1" fontId="21" fillId="10" borderId="30" xfId="2" applyNumberFormat="1" applyFont="1" applyFill="1" applyBorder="1" applyAlignment="1" applyProtection="1">
      <alignment horizontal="center" vertical="center" wrapText="1"/>
      <protection hidden="1"/>
    </xf>
    <xf numFmtId="1" fontId="21" fillId="10" borderId="63" xfId="2" applyNumberFormat="1" applyFont="1" applyFill="1" applyBorder="1" applyAlignment="1" applyProtection="1">
      <alignment horizontal="center" vertical="center" wrapText="1"/>
      <protection hidden="1"/>
    </xf>
    <xf numFmtId="1" fontId="25" fillId="116" borderId="0" xfId="2" applyNumberFormat="1" applyFont="1" applyFill="1" applyAlignment="1" applyProtection="1">
      <alignment horizontal="center" vertical="center" wrapText="1"/>
      <protection hidden="1"/>
    </xf>
    <xf numFmtId="1" fontId="21" fillId="117" borderId="0" xfId="2" applyNumberFormat="1" applyFont="1" applyFill="1" applyAlignment="1" applyProtection="1">
      <alignment horizontal="center" vertical="center" wrapText="1"/>
      <protection hidden="1"/>
    </xf>
    <xf numFmtId="0" fontId="5" fillId="10" borderId="0" xfId="1" applyFill="1" applyAlignment="1">
      <alignment horizontal="left" vertical="center"/>
    </xf>
    <xf numFmtId="0" fontId="40" fillId="8" borderId="14" xfId="2" applyFont="1" applyFill="1" applyBorder="1" applyAlignment="1">
      <alignment horizontal="center" vertical="center"/>
    </xf>
    <xf numFmtId="0" fontId="40" fillId="8" borderId="15" xfId="2" applyFont="1" applyFill="1" applyBorder="1" applyAlignment="1">
      <alignment horizontal="center" vertical="center"/>
    </xf>
    <xf numFmtId="0" fontId="40" fillId="8" borderId="16" xfId="2" applyFont="1" applyFill="1" applyBorder="1" applyAlignment="1">
      <alignment horizontal="center" vertical="center"/>
    </xf>
    <xf numFmtId="0" fontId="40" fillId="8" borderId="17" xfId="2" applyFont="1" applyFill="1" applyBorder="1" applyAlignment="1">
      <alignment horizontal="center" vertical="center"/>
    </xf>
    <xf numFmtId="0" fontId="40" fillId="8" borderId="18" xfId="2" applyFont="1" applyFill="1" applyBorder="1" applyAlignment="1">
      <alignment horizontal="center" vertical="center"/>
    </xf>
    <xf numFmtId="0" fontId="40" fillId="8" borderId="19" xfId="2" applyFont="1" applyFill="1" applyBorder="1" applyAlignment="1">
      <alignment horizontal="center" vertical="center"/>
    </xf>
    <xf numFmtId="0" fontId="17" fillId="5" borderId="0" xfId="6" applyFont="1" applyFill="1" applyAlignment="1">
      <alignment horizontal="center" vertical="center"/>
    </xf>
    <xf numFmtId="0" fontId="17" fillId="5" borderId="13" xfId="6" applyFont="1" applyFill="1" applyBorder="1" applyAlignment="1">
      <alignment horizontal="center" vertical="center"/>
    </xf>
    <xf numFmtId="0" fontId="1" fillId="16" borderId="0" xfId="6" applyFill="1" applyAlignment="1">
      <alignment horizontal="left" vertical="center" wrapText="1"/>
    </xf>
    <xf numFmtId="1" fontId="26" fillId="19" borderId="0" xfId="2" applyNumberFormat="1" applyFont="1" applyFill="1" applyAlignment="1" applyProtection="1">
      <alignment horizontal="center" vertical="center" wrapText="1"/>
      <protection hidden="1"/>
    </xf>
    <xf numFmtId="0" fontId="42" fillId="20" borderId="1" xfId="2" applyFont="1" applyFill="1" applyBorder="1" applyAlignment="1">
      <alignment horizontal="center" vertical="center" wrapText="1"/>
    </xf>
    <xf numFmtId="0" fontId="42" fillId="20" borderId="0" xfId="2" applyFont="1" applyFill="1" applyAlignment="1">
      <alignment horizontal="center" vertical="center" wrapText="1"/>
    </xf>
    <xf numFmtId="1" fontId="26" fillId="4" borderId="1" xfId="2" applyNumberFormat="1" applyFont="1" applyFill="1" applyBorder="1" applyAlignment="1" applyProtection="1">
      <alignment horizontal="center" vertical="center" wrapText="1"/>
      <protection hidden="1"/>
    </xf>
    <xf numFmtId="0" fontId="43" fillId="20" borderId="5" xfId="6" applyFont="1" applyFill="1" applyBorder="1" applyAlignment="1">
      <alignment horizontal="center" vertical="center" wrapText="1"/>
    </xf>
    <xf numFmtId="0" fontId="43" fillId="20" borderId="7" xfId="6" applyFont="1" applyFill="1" applyBorder="1" applyAlignment="1">
      <alignment horizontal="center" vertical="center" wrapText="1"/>
    </xf>
    <xf numFmtId="0" fontId="26" fillId="21" borderId="1" xfId="2" applyFont="1" applyFill="1" applyBorder="1" applyAlignment="1" applyProtection="1">
      <alignment horizontal="center" vertical="center"/>
      <protection hidden="1"/>
    </xf>
    <xf numFmtId="0" fontId="26" fillId="21" borderId="5" xfId="2" applyFont="1" applyFill="1" applyBorder="1" applyAlignment="1" applyProtection="1">
      <alignment horizontal="center" vertical="center"/>
      <protection hidden="1"/>
    </xf>
    <xf numFmtId="0" fontId="47" fillId="10" borderId="0" xfId="6" applyFont="1" applyFill="1" applyAlignment="1">
      <alignment horizontal="center" vertical="center"/>
    </xf>
    <xf numFmtId="0" fontId="72" fillId="0" borderId="0" xfId="20" applyFont="1" applyAlignment="1" applyProtection="1">
      <alignment horizontal="center" vertical="center" wrapText="1"/>
    </xf>
    <xf numFmtId="0" fontId="72" fillId="0" borderId="0" xfId="20" applyFont="1" applyBorder="1" applyAlignment="1" applyProtection="1">
      <alignment horizontal="center" vertical="center" wrapText="1"/>
    </xf>
    <xf numFmtId="0" fontId="14" fillId="9" borderId="4" xfId="2" applyFont="1" applyFill="1" applyBorder="1" applyAlignment="1" applyProtection="1">
      <alignment horizontal="center" vertical="center" textRotation="90"/>
      <protection locked="0"/>
    </xf>
    <xf numFmtId="0" fontId="14" fillId="9" borderId="6" xfId="2" applyFont="1" applyFill="1" applyBorder="1" applyAlignment="1" applyProtection="1">
      <alignment horizontal="center" vertical="center" textRotation="90"/>
      <protection locked="0"/>
    </xf>
    <xf numFmtId="0" fontId="14" fillId="9" borderId="10" xfId="2" applyFont="1" applyFill="1" applyBorder="1" applyAlignment="1" applyProtection="1">
      <alignment horizontal="center" vertical="center" textRotation="90"/>
      <protection locked="0"/>
    </xf>
    <xf numFmtId="0" fontId="24" fillId="10" borderId="1" xfId="2" applyFont="1" applyFill="1" applyBorder="1" applyAlignment="1" applyProtection="1">
      <alignment horizontal="center" vertical="center"/>
      <protection hidden="1"/>
    </xf>
    <xf numFmtId="0" fontId="27" fillId="10" borderId="0" xfId="2" applyFont="1" applyFill="1" applyAlignment="1" applyProtection="1">
      <alignment horizontal="center" vertical="center"/>
      <protection hidden="1"/>
    </xf>
    <xf numFmtId="0" fontId="26" fillId="5" borderId="8" xfId="2" applyFont="1" applyFill="1" applyBorder="1" applyAlignment="1">
      <alignment horizontal="center" vertical="center"/>
    </xf>
    <xf numFmtId="0" fontId="26" fillId="5" borderId="1" xfId="2" applyFont="1" applyFill="1" applyBorder="1" applyAlignment="1">
      <alignment horizontal="center" vertical="center"/>
    </xf>
    <xf numFmtId="0" fontId="26" fillId="5" borderId="9" xfId="2" applyFont="1" applyFill="1" applyBorder="1" applyAlignment="1">
      <alignment horizontal="center" vertical="center"/>
    </xf>
    <xf numFmtId="0" fontId="26" fillId="5" borderId="12" xfId="2" applyFont="1" applyFill="1" applyBorder="1" applyAlignment="1">
      <alignment horizontal="center" vertical="center"/>
    </xf>
    <xf numFmtId="0" fontId="26" fillId="5" borderId="0" xfId="2" applyFont="1" applyFill="1" applyAlignment="1">
      <alignment horizontal="center" vertical="center"/>
    </xf>
    <xf numFmtId="0" fontId="26" fillId="5" borderId="13" xfId="2" applyFont="1" applyFill="1" applyBorder="1" applyAlignment="1">
      <alignment horizontal="center" vertical="center"/>
    </xf>
    <xf numFmtId="0" fontId="29" fillId="13" borderId="0" xfId="6" applyFont="1" applyFill="1" applyAlignment="1">
      <alignment horizontal="left" vertical="center" wrapText="1"/>
    </xf>
    <xf numFmtId="0" fontId="21" fillId="5" borderId="12" xfId="6" applyFont="1" applyFill="1" applyBorder="1" applyAlignment="1">
      <alignment horizontal="center" vertical="center"/>
    </xf>
    <xf numFmtId="0" fontId="21" fillId="5" borderId="0" xfId="6" applyFont="1" applyFill="1" applyAlignment="1">
      <alignment horizontal="center" vertical="center"/>
    </xf>
    <xf numFmtId="0" fontId="21" fillId="5" borderId="13" xfId="6" applyFont="1" applyFill="1" applyBorder="1" applyAlignment="1">
      <alignment horizontal="center" vertical="center"/>
    </xf>
    <xf numFmtId="0" fontId="45" fillId="23" borderId="7" xfId="16" applyFont="1" applyFill="1" applyBorder="1" applyAlignment="1">
      <alignment horizontal="center" vertical="center" wrapText="1"/>
    </xf>
    <xf numFmtId="1" fontId="25" fillId="32" borderId="1" xfId="2" applyNumberFormat="1" applyFont="1" applyFill="1" applyBorder="1" applyAlignment="1" applyProtection="1">
      <alignment horizontal="center" vertical="center" wrapText="1"/>
      <protection hidden="1"/>
    </xf>
    <xf numFmtId="0" fontId="145" fillId="10" borderId="0" xfId="0" applyFont="1" applyFill="1" applyAlignment="1">
      <alignment horizontal="center" vertical="center"/>
    </xf>
    <xf numFmtId="0" fontId="52" fillId="10" borderId="27" xfId="2" applyFont="1" applyFill="1" applyBorder="1" applyAlignment="1" applyProtection="1">
      <alignment horizontal="center" vertical="center" wrapText="1"/>
      <protection locked="0"/>
    </xf>
    <xf numFmtId="0" fontId="52" fillId="10" borderId="24" xfId="2" applyFont="1" applyFill="1" applyBorder="1" applyAlignment="1" applyProtection="1">
      <alignment horizontal="center" vertical="center" wrapText="1"/>
      <protection locked="0"/>
    </xf>
    <xf numFmtId="0" fontId="52" fillId="10" borderId="30" xfId="2" applyFont="1" applyFill="1" applyBorder="1" applyAlignment="1" applyProtection="1">
      <alignment horizontal="center" vertical="center" wrapText="1"/>
      <protection locked="0"/>
    </xf>
    <xf numFmtId="0" fontId="69" fillId="0" borderId="79" xfId="2" applyFont="1" applyBorder="1" applyAlignment="1" applyProtection="1">
      <alignment horizontal="center" vertical="center"/>
      <protection locked="0"/>
    </xf>
    <xf numFmtId="0" fontId="69" fillId="0" borderId="67" xfId="2" applyFont="1" applyBorder="1" applyAlignment="1" applyProtection="1">
      <alignment horizontal="center" vertical="center"/>
      <protection locked="0"/>
    </xf>
    <xf numFmtId="0" fontId="69" fillId="0" borderId="0" xfId="2" applyFont="1" applyAlignment="1" applyProtection="1">
      <alignment horizontal="center" vertical="center"/>
      <protection locked="0"/>
    </xf>
    <xf numFmtId="0" fontId="69" fillId="0" borderId="61" xfId="2" applyFont="1" applyBorder="1" applyAlignment="1" applyProtection="1">
      <alignment horizontal="center" vertical="center"/>
      <protection locked="0"/>
    </xf>
    <xf numFmtId="0" fontId="69" fillId="0" borderId="25" xfId="2" applyFont="1" applyBorder="1" applyAlignment="1" applyProtection="1">
      <alignment horizontal="center" vertical="center"/>
      <protection locked="0"/>
    </xf>
    <xf numFmtId="0" fontId="69" fillId="0" borderId="63" xfId="2" applyFont="1" applyBorder="1" applyAlignment="1" applyProtection="1">
      <alignment horizontal="center" vertical="center"/>
      <protection locked="0"/>
    </xf>
    <xf numFmtId="0" fontId="127" fillId="10" borderId="0" xfId="13" applyFont="1" applyFill="1" applyAlignment="1">
      <alignment horizontal="left" vertical="center"/>
    </xf>
    <xf numFmtId="0" fontId="77" fillId="8" borderId="37" xfId="0" applyFont="1" applyFill="1" applyBorder="1" applyAlignment="1">
      <alignment horizontal="center" wrapText="1"/>
    </xf>
    <xf numFmtId="0" fontId="77" fillId="8" borderId="46" xfId="0" applyFont="1" applyFill="1" applyBorder="1" applyAlignment="1">
      <alignment horizontal="center" wrapText="1"/>
    </xf>
    <xf numFmtId="0" fontId="21" fillId="1786" borderId="0" xfId="2" applyFont="1" applyFill="1" applyAlignment="1" applyProtection="1">
      <alignment horizontal="center" vertical="center"/>
      <protection hidden="1"/>
    </xf>
    <xf numFmtId="0" fontId="50" fillId="10" borderId="0" xfId="13" applyFont="1" applyFill="1" applyAlignment="1">
      <alignment horizontal="center" vertical="center"/>
    </xf>
    <xf numFmtId="0" fontId="73" fillId="10" borderId="24" xfId="2" applyFont="1" applyFill="1" applyBorder="1" applyAlignment="1">
      <alignment horizontal="center" vertical="center"/>
    </xf>
    <xf numFmtId="0" fontId="73" fillId="10" borderId="0" xfId="2" applyFont="1" applyFill="1" applyAlignment="1">
      <alignment horizontal="center" vertical="center"/>
    </xf>
    <xf numFmtId="1" fontId="26" fillId="95" borderId="0" xfId="2" applyNumberFormat="1" applyFont="1" applyFill="1" applyAlignment="1" applyProtection="1">
      <alignment horizontal="center" vertical="center" wrapText="1"/>
      <protection hidden="1"/>
    </xf>
    <xf numFmtId="0" fontId="76" fillId="14" borderId="32" xfId="17" applyFont="1" applyFill="1" applyBorder="1" applyAlignment="1">
      <alignment horizontal="center" vertical="center"/>
    </xf>
    <xf numFmtId="0" fontId="76" fillId="14" borderId="33" xfId="17" applyFont="1" applyFill="1" applyBorder="1" applyAlignment="1">
      <alignment horizontal="center" vertical="center"/>
    </xf>
    <xf numFmtId="0" fontId="76" fillId="14" borderId="34" xfId="17" applyFont="1" applyFill="1" applyBorder="1" applyAlignment="1">
      <alignment horizontal="center" vertical="center"/>
    </xf>
    <xf numFmtId="0" fontId="21" fillId="10" borderId="25" xfId="12" applyFont="1" applyFill="1" applyBorder="1" applyAlignment="1">
      <alignment horizontal="center"/>
    </xf>
    <xf numFmtId="0" fontId="31" fillId="10" borderId="27" xfId="12" applyFont="1" applyFill="1" applyBorder="1" applyAlignment="1">
      <alignment horizontal="center" vertical="center" wrapText="1"/>
    </xf>
    <xf numFmtId="0" fontId="31" fillId="10" borderId="48" xfId="12" applyFont="1" applyFill="1" applyBorder="1" applyAlignment="1">
      <alignment horizontal="center" vertical="center" wrapText="1"/>
    </xf>
    <xf numFmtId="0" fontId="31" fillId="10" borderId="24" xfId="12" applyFont="1" applyFill="1" applyBorder="1" applyAlignment="1">
      <alignment horizontal="center" vertical="center" wrapText="1"/>
    </xf>
    <xf numFmtId="0" fontId="31" fillId="10" borderId="61" xfId="12" applyFont="1" applyFill="1" applyBorder="1" applyAlignment="1">
      <alignment horizontal="center" vertical="center" wrapText="1"/>
    </xf>
    <xf numFmtId="0" fontId="31" fillId="10" borderId="30" xfId="12" applyFont="1" applyFill="1" applyBorder="1" applyAlignment="1">
      <alignment horizontal="center" vertical="center" wrapText="1"/>
    </xf>
    <xf numFmtId="0" fontId="31" fillId="10" borderId="63" xfId="12" applyFont="1" applyFill="1" applyBorder="1" applyAlignment="1">
      <alignment horizontal="center" vertical="center" wrapText="1"/>
    </xf>
    <xf numFmtId="0" fontId="45" fillId="9" borderId="4" xfId="2" applyFont="1" applyFill="1" applyBorder="1" applyAlignment="1">
      <alignment horizontal="center" vertical="center" wrapText="1"/>
    </xf>
    <xf numFmtId="0" fontId="45" fillId="9" borderId="1" xfId="2" applyFont="1" applyFill="1" applyBorder="1" applyAlignment="1">
      <alignment horizontal="center" vertical="center" wrapText="1"/>
    </xf>
    <xf numFmtId="0" fontId="45" fillId="9" borderId="5" xfId="2" applyFont="1" applyFill="1" applyBorder="1" applyAlignment="1">
      <alignment horizontal="center" vertical="center" wrapText="1"/>
    </xf>
    <xf numFmtId="0" fontId="45" fillId="9" borderId="6" xfId="2" applyFont="1" applyFill="1" applyBorder="1" applyAlignment="1">
      <alignment horizontal="center" vertical="center" wrapText="1"/>
    </xf>
    <xf numFmtId="0" fontId="45" fillId="9" borderId="0" xfId="2" applyFont="1" applyFill="1" applyAlignment="1">
      <alignment horizontal="center" vertical="center" wrapText="1"/>
    </xf>
    <xf numFmtId="0" fontId="45" fillId="9" borderId="7" xfId="2" applyFont="1" applyFill="1" applyBorder="1" applyAlignment="1">
      <alignment horizontal="center" vertical="center" wrapText="1"/>
    </xf>
    <xf numFmtId="1" fontId="26" fillId="139" borderId="0" xfId="2" applyNumberFormat="1" applyFont="1" applyFill="1" applyAlignment="1" applyProtection="1">
      <alignment horizontal="center" vertical="center" wrapText="1"/>
      <protection hidden="1"/>
    </xf>
    <xf numFmtId="1" fontId="26" fillId="160" borderId="0" xfId="2" applyNumberFormat="1" applyFont="1" applyFill="1" applyAlignment="1" applyProtection="1">
      <alignment horizontal="center" vertical="center" wrapText="1"/>
      <protection hidden="1"/>
    </xf>
    <xf numFmtId="0" fontId="44" fillId="10" borderId="94" xfId="2" applyFont="1" applyFill="1" applyBorder="1" applyAlignment="1">
      <alignment horizontal="center" vertical="top" wrapText="1"/>
    </xf>
    <xf numFmtId="0" fontId="44" fillId="10" borderId="7" xfId="2" applyFont="1" applyFill="1" applyBorder="1" applyAlignment="1">
      <alignment horizontal="center" vertical="top" wrapText="1"/>
    </xf>
    <xf numFmtId="0" fontId="44" fillId="10" borderId="95" xfId="2" applyFont="1" applyFill="1" applyBorder="1" applyAlignment="1">
      <alignment horizontal="center" vertical="top" wrapText="1"/>
    </xf>
    <xf numFmtId="0" fontId="44" fillId="10" borderId="96" xfId="2" applyFont="1" applyFill="1" applyBorder="1" applyAlignment="1">
      <alignment horizontal="center" vertical="top" wrapText="1"/>
    </xf>
    <xf numFmtId="0" fontId="31" fillId="11" borderId="0" xfId="2" applyFont="1" applyFill="1" applyAlignment="1">
      <alignment horizontal="left" vertical="center" wrapText="1"/>
    </xf>
    <xf numFmtId="0" fontId="28" fillId="1953" borderId="0" xfId="2" applyFont="1" applyFill="1" applyAlignment="1" applyProtection="1">
      <alignment horizontal="center" vertical="center" wrapText="1"/>
      <protection locked="0"/>
    </xf>
    <xf numFmtId="0" fontId="166" fillId="1959" borderId="35" xfId="2" applyFont="1" applyFill="1" applyBorder="1" applyAlignment="1" applyProtection="1">
      <alignment horizontal="center" vertical="center" wrapText="1"/>
      <protection locked="0"/>
    </xf>
    <xf numFmtId="0" fontId="166" fillId="1959" borderId="36" xfId="2" applyFont="1" applyFill="1" applyBorder="1" applyAlignment="1" applyProtection="1">
      <alignment horizontal="center" vertical="center" wrapText="1"/>
      <protection locked="0"/>
    </xf>
    <xf numFmtId="0" fontId="166" fillId="1959" borderId="45" xfId="2" applyFont="1" applyFill="1" applyBorder="1" applyAlignment="1" applyProtection="1">
      <alignment horizontal="center" vertical="center" wrapText="1"/>
      <protection locked="0"/>
    </xf>
    <xf numFmtId="0" fontId="139" fillId="91" borderId="0" xfId="2" applyFont="1" applyFill="1" applyAlignment="1" applyProtection="1">
      <alignment horizontal="center" vertical="center" wrapText="1"/>
      <protection locked="0"/>
    </xf>
    <xf numFmtId="0" fontId="110" fillId="93" borderId="35" xfId="2" applyFont="1" applyFill="1" applyBorder="1" applyAlignment="1" applyProtection="1">
      <alignment horizontal="center" vertical="center" wrapText="1"/>
      <protection locked="0"/>
    </xf>
    <xf numFmtId="0" fontId="110" fillId="93" borderId="36" xfId="2" applyFont="1" applyFill="1" applyBorder="1" applyAlignment="1" applyProtection="1">
      <alignment horizontal="center" vertical="center" wrapText="1"/>
      <protection locked="0"/>
    </xf>
    <xf numFmtId="0" fontId="110" fillId="93" borderId="84" xfId="2" applyFont="1" applyFill="1" applyBorder="1" applyAlignment="1" applyProtection="1">
      <alignment horizontal="center" vertical="center" wrapText="1"/>
      <protection locked="0"/>
    </xf>
    <xf numFmtId="0" fontId="31" fillId="9" borderId="24" xfId="2" applyFont="1" applyFill="1" applyBorder="1" applyAlignment="1" applyProtection="1">
      <alignment horizontal="right" vertical="center"/>
      <protection locked="0"/>
    </xf>
    <xf numFmtId="0" fontId="52" fillId="9" borderId="0" xfId="2" applyFont="1" applyFill="1" applyAlignment="1" applyProtection="1">
      <alignment horizontal="center" vertical="center" wrapText="1"/>
      <protection locked="0"/>
    </xf>
    <xf numFmtId="0" fontId="31" fillId="9" borderId="0" xfId="2" applyFont="1" applyFill="1" applyAlignment="1" applyProtection="1">
      <alignment horizontal="center" vertical="center"/>
      <protection locked="0"/>
    </xf>
    <xf numFmtId="0" fontId="31" fillId="90" borderId="0" xfId="2" applyFont="1" applyFill="1" applyAlignment="1" applyProtection="1">
      <alignment horizontal="center" vertical="center" wrapText="1"/>
      <protection locked="0"/>
    </xf>
    <xf numFmtId="0" fontId="31" fillId="90" borderId="22" xfId="2" applyFont="1" applyFill="1" applyBorder="1" applyAlignment="1" applyProtection="1">
      <alignment horizontal="center" vertical="center" wrapText="1"/>
      <protection locked="0"/>
    </xf>
    <xf numFmtId="0" fontId="31" fillId="90" borderId="35" xfId="2" applyFont="1" applyFill="1" applyBorder="1" applyAlignment="1">
      <alignment horizontal="center" vertical="center" wrapText="1"/>
    </xf>
    <xf numFmtId="0" fontId="31" fillId="90" borderId="47" xfId="2" applyFont="1" applyFill="1" applyBorder="1" applyAlignment="1">
      <alignment horizontal="center" vertical="center" wrapText="1"/>
    </xf>
    <xf numFmtId="0" fontId="98" fillId="48" borderId="92" xfId="3" applyFont="1" applyFill="1" applyBorder="1" applyAlignment="1">
      <alignment horizontal="center" vertical="center" wrapText="1"/>
    </xf>
    <xf numFmtId="0" fontId="98" fillId="48" borderId="93" xfId="3" applyFont="1" applyFill="1" applyBorder="1" applyAlignment="1">
      <alignment horizontal="center" vertical="center" wrapText="1"/>
    </xf>
    <xf numFmtId="0" fontId="55" fillId="48" borderId="92" xfId="2" quotePrefix="1" applyFont="1" applyFill="1" applyBorder="1" applyAlignment="1">
      <alignment horizontal="center" vertical="center" wrapText="1"/>
    </xf>
    <xf numFmtId="0" fontId="167" fillId="92" borderId="0" xfId="2" applyFont="1" applyFill="1" applyAlignment="1" applyProtection="1">
      <alignment horizontal="center" vertical="center" wrapText="1"/>
      <protection locked="0"/>
    </xf>
    <xf numFmtId="0" fontId="138" fillId="1952" borderId="0" xfId="2" applyFont="1" applyFill="1" applyAlignment="1" applyProtection="1">
      <alignment horizontal="center" vertical="center" wrapText="1"/>
      <protection locked="0"/>
    </xf>
    <xf numFmtId="0" fontId="17" fillId="8" borderId="0" xfId="6" applyFont="1" applyFill="1" applyAlignment="1">
      <alignment horizontal="center"/>
    </xf>
    <xf numFmtId="0" fontId="17" fillId="8" borderId="0" xfId="0" applyFont="1" applyFill="1" applyAlignment="1">
      <alignment horizontal="center" vertical="center" wrapText="1"/>
    </xf>
    <xf numFmtId="0" fontId="55" fillId="10" borderId="0" xfId="2" applyFont="1" applyFill="1" applyAlignment="1">
      <alignment horizontal="center" vertical="center" wrapText="1"/>
    </xf>
    <xf numFmtId="0" fontId="70" fillId="10" borderId="0" xfId="2" applyFont="1" applyFill="1" applyAlignment="1" applyProtection="1">
      <alignment horizontal="left" wrapText="1"/>
      <protection hidden="1"/>
    </xf>
    <xf numFmtId="0" fontId="68" fillId="112" borderId="0" xfId="2" applyFont="1" applyFill="1" applyAlignment="1" applyProtection="1">
      <alignment horizontal="center" vertical="center" wrapText="1"/>
      <protection hidden="1"/>
    </xf>
    <xf numFmtId="0" fontId="68" fillId="1981" borderId="0" xfId="6" applyFont="1" applyFill="1" applyAlignment="1">
      <alignment horizontal="center" vertical="center"/>
    </xf>
    <xf numFmtId="168" fontId="251" fillId="1976" borderId="0" xfId="35" applyNumberFormat="1" applyFont="1" applyFill="1" applyAlignment="1">
      <alignment horizontal="center" vertical="center"/>
    </xf>
    <xf numFmtId="0" fontId="39" fillId="10" borderId="0" xfId="35" applyFont="1" applyFill="1" applyAlignment="1">
      <alignment horizontal="center" vertical="center" wrapText="1"/>
    </xf>
    <xf numFmtId="0" fontId="4" fillId="153" borderId="0" xfId="6" applyFont="1" applyFill="1" applyAlignment="1">
      <alignment horizontal="center" vertical="center" wrapText="1"/>
    </xf>
    <xf numFmtId="0" fontId="258" fillId="112" borderId="0" xfId="35" applyFont="1" applyFill="1" applyAlignment="1">
      <alignment horizontal="center" vertical="center" wrapText="1"/>
    </xf>
    <xf numFmtId="0" fontId="257" fillId="10" borderId="0" xfId="2" applyFont="1" applyFill="1" applyAlignment="1" applyProtection="1">
      <alignment horizontal="center" vertical="center" wrapText="1"/>
      <protection locked="0"/>
    </xf>
    <xf numFmtId="0" fontId="70" fillId="10" borderId="0" xfId="35" applyFont="1" applyFill="1" applyAlignment="1">
      <alignment horizontal="center" vertical="center" wrapText="1"/>
    </xf>
    <xf numFmtId="0" fontId="188" fillId="16" borderId="0" xfId="0" applyFont="1" applyFill="1" applyAlignment="1">
      <alignment horizontal="center" vertical="center"/>
    </xf>
    <xf numFmtId="0" fontId="192" fillId="90" borderId="0" xfId="0" applyFont="1" applyFill="1" applyAlignment="1">
      <alignment horizontal="center" vertical="center"/>
    </xf>
    <xf numFmtId="0" fontId="191" fillId="1955" borderId="24" xfId="0" applyFont="1" applyFill="1" applyBorder="1" applyAlignment="1">
      <alignment horizontal="center" vertical="center"/>
    </xf>
    <xf numFmtId="0" fontId="191" fillId="1955" borderId="0" xfId="0" applyFont="1" applyFill="1" applyAlignment="1">
      <alignment horizontal="center" vertical="center"/>
    </xf>
    <xf numFmtId="0" fontId="190" fillId="1960" borderId="0" xfId="0" applyFont="1" applyFill="1" applyAlignment="1">
      <alignment horizontal="center" vertical="center"/>
    </xf>
    <xf numFmtId="0" fontId="189" fillId="138" borderId="0" xfId="0" applyFont="1" applyFill="1" applyAlignment="1">
      <alignment horizontal="center" vertical="center"/>
    </xf>
    <xf numFmtId="0" fontId="175" fillId="90" borderId="24" xfId="0" applyFont="1" applyFill="1" applyBorder="1" applyAlignment="1">
      <alignment horizontal="center" vertical="center"/>
    </xf>
    <xf numFmtId="0" fontId="175" fillId="90" borderId="0" xfId="0" applyFont="1" applyFill="1" applyAlignment="1">
      <alignment horizontal="center" vertical="center"/>
    </xf>
    <xf numFmtId="0" fontId="0" fillId="10" borderId="6" xfId="0" applyFill="1" applyBorder="1" applyAlignment="1">
      <alignment horizontal="center" vertical="center" wrapText="1"/>
    </xf>
    <xf numFmtId="0" fontId="98" fillId="10" borderId="108" xfId="12" applyFont="1" applyFill="1" applyBorder="1" applyAlignment="1">
      <alignment horizontal="center" vertical="center"/>
    </xf>
    <xf numFmtId="0" fontId="120" fillId="91" borderId="0" xfId="2" applyFont="1" applyFill="1" applyAlignment="1" applyProtection="1">
      <alignment horizontal="center" vertical="center" wrapText="1"/>
      <protection hidden="1"/>
    </xf>
    <xf numFmtId="0" fontId="82" fillId="2" borderId="24" xfId="2" applyFont="1" applyFill="1" applyBorder="1" applyAlignment="1" applyProtection="1">
      <alignment horizontal="center" vertical="center" wrapText="1"/>
      <protection locked="0"/>
    </xf>
    <xf numFmtId="0" fontId="82" fillId="2" borderId="62" xfId="2" applyFont="1" applyFill="1" applyBorder="1" applyAlignment="1" applyProtection="1">
      <alignment horizontal="center" vertical="center" wrapText="1"/>
      <protection locked="0"/>
    </xf>
    <xf numFmtId="0" fontId="82" fillId="2" borderId="0" xfId="2" applyFont="1" applyFill="1" applyAlignment="1" applyProtection="1">
      <alignment horizontal="center" vertical="center" wrapText="1"/>
      <protection locked="0"/>
    </xf>
    <xf numFmtId="0" fontId="82" fillId="2" borderId="22" xfId="2" applyFont="1" applyFill="1" applyBorder="1" applyAlignment="1" applyProtection="1">
      <alignment horizontal="center" vertical="center" wrapText="1"/>
      <protection locked="0"/>
    </xf>
    <xf numFmtId="0" fontId="82" fillId="2" borderId="0" xfId="2" applyFont="1" applyFill="1" applyAlignment="1">
      <alignment horizontal="center" vertical="center" wrapText="1"/>
    </xf>
    <xf numFmtId="0" fontId="82" fillId="2" borderId="22" xfId="2" applyFont="1" applyFill="1" applyBorder="1" applyAlignment="1">
      <alignment horizontal="center" vertical="center" wrapText="1"/>
    </xf>
    <xf numFmtId="0" fontId="123" fillId="91" borderId="0" xfId="2" applyFont="1" applyFill="1" applyAlignment="1" applyProtection="1">
      <alignment horizontal="center" vertical="center" wrapText="1"/>
      <protection locked="0"/>
    </xf>
    <xf numFmtId="0" fontId="123" fillId="91" borderId="22" xfId="2" applyFont="1" applyFill="1" applyBorder="1" applyAlignment="1" applyProtection="1">
      <alignment horizontal="center" vertical="center" wrapText="1"/>
      <protection locked="0"/>
    </xf>
    <xf numFmtId="0" fontId="123" fillId="91" borderId="35" xfId="2" applyFont="1" applyFill="1" applyBorder="1" applyAlignment="1">
      <alignment horizontal="center" vertical="center" wrapText="1"/>
    </xf>
    <xf numFmtId="0" fontId="123" fillId="91" borderId="47" xfId="2" applyFont="1" applyFill="1" applyBorder="1" applyAlignment="1">
      <alignment horizontal="center" vertical="center" wrapText="1"/>
    </xf>
    <xf numFmtId="1" fontId="21" fillId="10" borderId="107" xfId="2" applyNumberFormat="1" applyFont="1" applyFill="1" applyBorder="1" applyAlignment="1" applyProtection="1">
      <alignment horizontal="center" vertical="center" wrapText="1"/>
      <protection hidden="1"/>
    </xf>
    <xf numFmtId="1" fontId="21" fillId="10" borderId="108" xfId="2" applyNumberFormat="1" applyFont="1" applyFill="1" applyBorder="1" applyAlignment="1" applyProtection="1">
      <alignment horizontal="center" vertical="center" wrapText="1"/>
      <protection hidden="1"/>
    </xf>
    <xf numFmtId="0" fontId="110" fillId="93" borderId="45" xfId="2" applyFont="1" applyFill="1" applyBorder="1" applyAlignment="1" applyProtection="1">
      <alignment horizontal="center" vertical="center" wrapText="1"/>
      <protection locked="0"/>
    </xf>
    <xf numFmtId="0" fontId="55" fillId="1786" borderId="61" xfId="2" applyFont="1" applyFill="1" applyBorder="1" applyAlignment="1">
      <alignment horizontal="center" vertical="center"/>
    </xf>
    <xf numFmtId="0" fontId="98" fillId="48" borderId="106" xfId="2" quotePrefix="1" applyFont="1" applyFill="1" applyBorder="1" applyAlignment="1">
      <alignment horizontal="center" vertical="center" wrapText="1"/>
    </xf>
    <xf numFmtId="0" fontId="98" fillId="48" borderId="106" xfId="2" applyFont="1" applyFill="1" applyBorder="1" applyAlignment="1">
      <alignment horizontal="center" vertical="center" wrapText="1"/>
    </xf>
    <xf numFmtId="0" fontId="122" fillId="48" borderId="106" xfId="3" quotePrefix="1" applyFont="1" applyFill="1" applyBorder="1" applyAlignment="1">
      <alignment horizontal="center" vertical="center" wrapText="1"/>
    </xf>
    <xf numFmtId="0" fontId="122" fillId="48" borderId="106" xfId="3" applyFont="1" applyFill="1" applyBorder="1" applyAlignment="1">
      <alignment horizontal="center" vertical="center" wrapText="1"/>
    </xf>
    <xf numFmtId="0" fontId="122" fillId="48" borderId="93" xfId="3" applyFont="1" applyFill="1" applyBorder="1" applyAlignment="1">
      <alignment horizontal="center" vertical="center" wrapText="1"/>
    </xf>
    <xf numFmtId="0" fontId="119" fillId="48" borderId="106" xfId="2" quotePrefix="1" applyFont="1" applyFill="1" applyBorder="1" applyAlignment="1">
      <alignment horizontal="center" vertical="center" wrapText="1"/>
    </xf>
    <xf numFmtId="0" fontId="119" fillId="48" borderId="106" xfId="2" applyFont="1" applyFill="1" applyBorder="1" applyAlignment="1">
      <alignment horizontal="center" vertical="center" wrapText="1"/>
    </xf>
    <xf numFmtId="0" fontId="119" fillId="48" borderId="93" xfId="2" applyFont="1" applyFill="1" applyBorder="1" applyAlignment="1">
      <alignment horizontal="center" vertical="center" wrapText="1"/>
    </xf>
    <xf numFmtId="0" fontId="36" fillId="10" borderId="0" xfId="2" applyFont="1" applyFill="1" applyAlignment="1">
      <alignment horizontal="right" vertical="center"/>
    </xf>
    <xf numFmtId="0" fontId="28" fillId="21" borderId="0" xfId="2" applyFont="1" applyFill="1" applyAlignment="1" applyProtection="1">
      <alignment horizontal="center" vertical="center" wrapText="1"/>
      <protection locked="0"/>
    </xf>
    <xf numFmtId="0" fontId="25" fillId="2" borderId="27" xfId="2" applyFont="1" applyFill="1" applyBorder="1" applyAlignment="1">
      <alignment horizontal="center" vertical="center"/>
    </xf>
    <xf numFmtId="0" fontId="25" fillId="2" borderId="79" xfId="2" applyFont="1" applyFill="1" applyBorder="1" applyAlignment="1">
      <alignment horizontal="center" vertical="center"/>
    </xf>
    <xf numFmtId="0" fontId="26" fillId="10" borderId="0" xfId="13" applyFont="1" applyFill="1" applyAlignment="1">
      <alignment horizontal="left" vertical="center"/>
    </xf>
    <xf numFmtId="0" fontId="64" fillId="10" borderId="24" xfId="2" applyFont="1" applyFill="1" applyBorder="1" applyAlignment="1">
      <alignment horizontal="center" wrapText="1"/>
    </xf>
    <xf numFmtId="0" fontId="64" fillId="10" borderId="0" xfId="2" applyFont="1" applyFill="1" applyAlignment="1">
      <alignment horizontal="center" wrapText="1"/>
    </xf>
    <xf numFmtId="0" fontId="218" fillId="10" borderId="0" xfId="2" applyFont="1" applyFill="1" applyAlignment="1">
      <alignment horizontal="left" wrapText="1"/>
    </xf>
    <xf numFmtId="0" fontId="74" fillId="10" borderId="0" xfId="2" applyFont="1" applyFill="1" applyAlignment="1">
      <alignment horizontal="left" wrapText="1"/>
    </xf>
    <xf numFmtId="0" fontId="31" fillId="10" borderId="67" xfId="12" applyFont="1" applyFill="1" applyBorder="1" applyAlignment="1">
      <alignment horizontal="center" vertical="center" wrapText="1"/>
    </xf>
    <xf numFmtId="166" fontId="26" fillId="4" borderId="0" xfId="9" applyNumberFormat="1" applyFont="1" applyFill="1" applyAlignment="1">
      <alignment horizontal="center" vertical="center"/>
    </xf>
    <xf numFmtId="166" fontId="26" fillId="4" borderId="3" xfId="9" applyNumberFormat="1" applyFont="1" applyFill="1" applyBorder="1" applyAlignment="1">
      <alignment horizontal="center" vertical="center"/>
    </xf>
    <xf numFmtId="0" fontId="21" fillId="11" borderId="0" xfId="2" applyFont="1" applyFill="1" applyAlignment="1" applyProtection="1">
      <alignment horizontal="center" vertical="center"/>
      <protection hidden="1"/>
    </xf>
    <xf numFmtId="0" fontId="24" fillId="10" borderId="5" xfId="2" applyFont="1" applyFill="1" applyBorder="1" applyAlignment="1" applyProtection="1">
      <alignment horizontal="center" vertical="center"/>
      <protection hidden="1"/>
    </xf>
    <xf numFmtId="0" fontId="27" fillId="10" borderId="7" xfId="2" applyFont="1" applyFill="1" applyBorder="1" applyAlignment="1" applyProtection="1">
      <alignment horizontal="center" vertical="center"/>
      <protection hidden="1"/>
    </xf>
    <xf numFmtId="0" fontId="17" fillId="10" borderId="0" xfId="13" applyFont="1" applyFill="1" applyAlignment="1">
      <alignment horizontal="left" vertical="center" wrapText="1"/>
    </xf>
    <xf numFmtId="0" fontId="17" fillId="10" borderId="22" xfId="13" applyFont="1" applyFill="1" applyBorder="1" applyAlignment="1">
      <alignment horizontal="left" vertical="center" wrapText="1"/>
    </xf>
    <xf numFmtId="0" fontId="39" fillId="0" borderId="82" xfId="2" applyFont="1" applyBorder="1" applyAlignment="1" applyProtection="1">
      <alignment horizontal="center" vertical="center" wrapText="1"/>
      <protection hidden="1"/>
    </xf>
    <xf numFmtId="0" fontId="39" fillId="0" borderId="0" xfId="2" applyFont="1" applyAlignment="1" applyProtection="1">
      <alignment horizontal="center" vertical="center" wrapText="1"/>
      <protection hidden="1"/>
    </xf>
    <xf numFmtId="0" fontId="69" fillId="0" borderId="79" xfId="2" applyFont="1" applyBorder="1" applyAlignment="1" applyProtection="1">
      <alignment horizontal="center" vertical="center" wrapText="1"/>
      <protection locked="0"/>
    </xf>
    <xf numFmtId="0" fontId="69" fillId="0" borderId="67" xfId="2" applyFont="1" applyBorder="1" applyAlignment="1" applyProtection="1">
      <alignment horizontal="center" vertical="center" wrapText="1"/>
      <protection locked="0"/>
    </xf>
    <xf numFmtId="0" fontId="69" fillId="0" borderId="0" xfId="2" applyFont="1" applyAlignment="1" applyProtection="1">
      <alignment horizontal="center" vertical="center" wrapText="1"/>
      <protection locked="0"/>
    </xf>
    <xf numFmtId="0" fontId="69" fillId="0" borderId="61" xfId="2" applyFont="1" applyBorder="1" applyAlignment="1" applyProtection="1">
      <alignment horizontal="center" vertical="center" wrapText="1"/>
      <protection locked="0"/>
    </xf>
    <xf numFmtId="0" fontId="69" fillId="0" borderId="25" xfId="2" applyFont="1" applyBorder="1" applyAlignment="1" applyProtection="1">
      <alignment horizontal="center" vertical="center" wrapText="1"/>
      <protection locked="0"/>
    </xf>
    <xf numFmtId="0" fontId="69" fillId="0" borderId="63" xfId="2" applyFont="1" applyBorder="1" applyAlignment="1" applyProtection="1">
      <alignment horizontal="center" vertical="center" wrapText="1"/>
      <protection locked="0"/>
    </xf>
    <xf numFmtId="0" fontId="145" fillId="10" borderId="0" xfId="0" applyFont="1" applyFill="1" applyAlignment="1">
      <alignment horizontal="left" vertical="center"/>
    </xf>
    <xf numFmtId="0" fontId="36" fillId="48" borderId="119" xfId="2" applyFont="1" applyFill="1" applyBorder="1" applyAlignment="1">
      <alignment horizontal="left" vertical="top" wrapText="1"/>
    </xf>
    <xf numFmtId="0" fontId="36" fillId="48" borderId="23" xfId="2" applyFont="1" applyFill="1" applyBorder="1" applyAlignment="1">
      <alignment horizontal="left" vertical="top" wrapText="1"/>
    </xf>
    <xf numFmtId="0" fontId="98" fillId="10" borderId="107" xfId="12" applyFont="1" applyFill="1" applyBorder="1" applyAlignment="1">
      <alignment horizontal="center" vertical="center"/>
    </xf>
    <xf numFmtId="0" fontId="36" fillId="1983" borderId="0" xfId="6" applyFont="1" applyFill="1" applyAlignment="1">
      <alignment horizontal="right" vertical="center" wrapText="1"/>
    </xf>
    <xf numFmtId="0" fontId="36" fillId="1983" borderId="7" xfId="6" applyFont="1" applyFill="1" applyBorder="1" applyAlignment="1">
      <alignment horizontal="right" vertical="center" wrapText="1"/>
    </xf>
    <xf numFmtId="0" fontId="73" fillId="10" borderId="27" xfId="2" applyFont="1" applyFill="1" applyBorder="1" applyAlignment="1">
      <alignment horizontal="center" vertical="center"/>
    </xf>
    <xf numFmtId="0" fontId="73" fillId="10" borderId="79" xfId="2" applyFont="1" applyFill="1" applyBorder="1" applyAlignment="1">
      <alignment horizontal="center" vertical="center"/>
    </xf>
    <xf numFmtId="0" fontId="39" fillId="0" borderId="26" xfId="2" applyFont="1" applyBorder="1" applyAlignment="1" applyProtection="1">
      <alignment horizontal="center" vertical="center" wrapText="1"/>
      <protection hidden="1"/>
    </xf>
    <xf numFmtId="0" fontId="70" fillId="10" borderId="0" xfId="2" applyFont="1" applyFill="1" applyAlignment="1" applyProtection="1">
      <alignment horizontal="left" vertical="center" wrapText="1"/>
      <protection hidden="1"/>
    </xf>
    <xf numFmtId="0" fontId="5" fillId="11" borderId="0" xfId="1" applyFill="1" applyBorder="1" applyAlignment="1">
      <alignment horizontal="left" vertical="center"/>
    </xf>
    <xf numFmtId="0" fontId="115" fillId="11" borderId="0" xfId="1" applyFont="1" applyFill="1" applyBorder="1" applyAlignment="1">
      <alignment horizontal="left" vertical="center"/>
    </xf>
    <xf numFmtId="0" fontId="115" fillId="11" borderId="7" xfId="1" applyFont="1" applyFill="1" applyBorder="1" applyAlignment="1">
      <alignment horizontal="left" vertical="center"/>
    </xf>
    <xf numFmtId="0" fontId="94" fillId="48" borderId="0" xfId="2" applyFont="1" applyFill="1" applyAlignment="1" applyProtection="1">
      <alignment horizontal="right" vertical="center"/>
      <protection hidden="1"/>
    </xf>
    <xf numFmtId="0" fontId="34" fillId="10" borderId="6" xfId="0" applyFont="1" applyFill="1" applyBorder="1" applyAlignment="1">
      <alignment horizontal="center" vertical="center" wrapText="1"/>
    </xf>
    <xf numFmtId="0" fontId="34" fillId="10" borderId="0" xfId="0" applyFont="1" applyFill="1" applyAlignment="1">
      <alignment horizontal="center" vertical="center" wrapText="1"/>
    </xf>
    <xf numFmtId="0" fontId="34" fillId="10" borderId="7" xfId="0" applyFont="1" applyFill="1" applyBorder="1" applyAlignment="1">
      <alignment horizontal="center" vertical="center" wrapText="1"/>
    </xf>
    <xf numFmtId="0" fontId="98" fillId="10" borderId="144" xfId="12" applyFont="1" applyFill="1" applyBorder="1" applyAlignment="1">
      <alignment horizontal="center" vertical="center"/>
    </xf>
    <xf numFmtId="1" fontId="21" fillId="10" borderId="144" xfId="2" applyNumberFormat="1" applyFont="1" applyFill="1" applyBorder="1" applyAlignment="1" applyProtection="1">
      <alignment horizontal="center" vertical="center" wrapText="1"/>
      <protection hidden="1"/>
    </xf>
    <xf numFmtId="0" fontId="80" fillId="91" borderId="0" xfId="2" applyFont="1" applyFill="1" applyAlignment="1" applyProtection="1">
      <alignment horizontal="center" vertical="center" wrapText="1"/>
      <protection hidden="1"/>
    </xf>
    <xf numFmtId="0" fontId="81" fillId="16" borderId="0" xfId="2" applyFont="1" applyFill="1" applyAlignment="1" applyProtection="1">
      <alignment horizontal="center" vertical="center" wrapText="1"/>
      <protection hidden="1"/>
    </xf>
    <xf numFmtId="0" fontId="81" fillId="16" borderId="7" xfId="2" applyFont="1" applyFill="1" applyBorder="1" applyAlignment="1" applyProtection="1">
      <alignment horizontal="center" vertical="center" wrapText="1"/>
      <protection hidden="1"/>
    </xf>
    <xf numFmtId="0" fontId="73" fillId="92" borderId="24" xfId="2" applyFont="1" applyFill="1" applyBorder="1" applyAlignment="1">
      <alignment horizontal="center" vertical="center"/>
    </xf>
    <xf numFmtId="0" fontId="73" fillId="92" borderId="0" xfId="2" applyFont="1" applyFill="1" applyAlignment="1">
      <alignment horizontal="center" vertical="center"/>
    </xf>
    <xf numFmtId="0" fontId="73" fillId="92" borderId="35" xfId="2" applyFont="1" applyFill="1" applyBorder="1" applyAlignment="1">
      <alignment horizontal="center" vertical="center"/>
    </xf>
    <xf numFmtId="0" fontId="80" fillId="21" borderId="45" xfId="2" applyFont="1" applyFill="1" applyBorder="1" applyAlignment="1">
      <alignment horizontal="center" vertical="center"/>
    </xf>
    <xf numFmtId="0" fontId="80" fillId="21" borderId="0" xfId="2" applyFont="1" applyFill="1" applyAlignment="1">
      <alignment horizontal="center" vertical="center"/>
    </xf>
    <xf numFmtId="0" fontId="80" fillId="21" borderId="35" xfId="2" applyFont="1" applyFill="1" applyBorder="1" applyAlignment="1">
      <alignment horizontal="center" vertical="center"/>
    </xf>
    <xf numFmtId="0" fontId="81" fillId="93" borderId="45" xfId="2" applyFont="1" applyFill="1" applyBorder="1" applyAlignment="1">
      <alignment horizontal="center" vertical="center"/>
    </xf>
    <xf numFmtId="0" fontId="81" fillId="93" borderId="0" xfId="2" applyFont="1" applyFill="1" applyAlignment="1">
      <alignment horizontal="center" vertical="center"/>
    </xf>
    <xf numFmtId="0" fontId="81" fillId="93" borderId="35" xfId="2" applyFont="1" applyFill="1" applyBorder="1" applyAlignment="1">
      <alignment horizontal="center" vertical="center"/>
    </xf>
    <xf numFmtId="0" fontId="31" fillId="10" borderId="107" xfId="12" applyFont="1" applyFill="1" applyBorder="1" applyAlignment="1">
      <alignment horizontal="center" vertical="center" wrapText="1"/>
    </xf>
    <xf numFmtId="0" fontId="31" fillId="10" borderId="108" xfId="12" applyFont="1" applyFill="1" applyBorder="1" applyAlignment="1">
      <alignment horizontal="center" vertical="center" wrapText="1"/>
    </xf>
    <xf numFmtId="0" fontId="31" fillId="90" borderId="24" xfId="2" applyFont="1" applyFill="1" applyBorder="1" applyAlignment="1" applyProtection="1">
      <alignment horizontal="center" vertical="center" wrapText="1"/>
      <protection locked="0"/>
    </xf>
    <xf numFmtId="0" fontId="31" fillId="90" borderId="62" xfId="2" applyFont="1" applyFill="1" applyBorder="1" applyAlignment="1" applyProtection="1">
      <alignment horizontal="center" vertical="center" wrapText="1"/>
      <protection locked="0"/>
    </xf>
    <xf numFmtId="0" fontId="31" fillId="90" borderId="0" xfId="2" applyFont="1" applyFill="1" applyAlignment="1">
      <alignment horizontal="center" vertical="center" wrapText="1"/>
    </xf>
    <xf numFmtId="0" fontId="31" fillId="90" borderId="22" xfId="2" applyFont="1" applyFill="1" applyBorder="1" applyAlignment="1">
      <alignment horizontal="center" vertical="center" wrapText="1"/>
    </xf>
    <xf numFmtId="0" fontId="31" fillId="91" borderId="45" xfId="2" applyFont="1" applyFill="1" applyBorder="1" applyAlignment="1" applyProtection="1">
      <alignment horizontal="center" vertical="center" wrapText="1"/>
      <protection locked="0"/>
    </xf>
    <xf numFmtId="0" fontId="31" fillId="91" borderId="136" xfId="2" applyFont="1" applyFill="1" applyBorder="1" applyAlignment="1" applyProtection="1">
      <alignment horizontal="center" vertical="center" wrapText="1"/>
      <protection locked="0"/>
    </xf>
    <xf numFmtId="0" fontId="31" fillId="91" borderId="0" xfId="2" applyFont="1" applyFill="1" applyAlignment="1" applyProtection="1">
      <alignment horizontal="center" vertical="center" wrapText="1"/>
      <protection locked="0"/>
    </xf>
    <xf numFmtId="0" fontId="31" fillId="91" borderId="22" xfId="2" applyFont="1" applyFill="1" applyBorder="1" applyAlignment="1" applyProtection="1">
      <alignment horizontal="center" vertical="center" wrapText="1"/>
      <protection locked="0"/>
    </xf>
    <xf numFmtId="0" fontId="31" fillId="91" borderId="35" xfId="2" applyFont="1" applyFill="1" applyBorder="1" applyAlignment="1">
      <alignment horizontal="center" vertical="center" wrapText="1"/>
    </xf>
    <xf numFmtId="0" fontId="31" fillId="91" borderId="47" xfId="2" applyFont="1" applyFill="1" applyBorder="1" applyAlignment="1">
      <alignment horizontal="center" vertical="center" wrapText="1"/>
    </xf>
    <xf numFmtId="0" fontId="238" fillId="92" borderId="0" xfId="2" applyFont="1" applyFill="1" applyAlignment="1" applyProtection="1">
      <alignment horizontal="center" vertical="center" wrapText="1"/>
      <protection locked="0"/>
    </xf>
    <xf numFmtId="0" fontId="232" fillId="21" borderId="0" xfId="2" applyFont="1" applyFill="1" applyAlignment="1" applyProtection="1">
      <alignment horizontal="center" vertical="center" wrapText="1"/>
      <protection locked="0"/>
    </xf>
    <xf numFmtId="0" fontId="27" fillId="93" borderId="35" xfId="2" applyFont="1" applyFill="1" applyBorder="1" applyAlignment="1" applyProtection="1">
      <alignment horizontal="center" vertical="center" wrapText="1"/>
      <protection locked="0"/>
    </xf>
    <xf numFmtId="0" fontId="27" fillId="93" borderId="36" xfId="2" applyFont="1" applyFill="1" applyBorder="1" applyAlignment="1" applyProtection="1">
      <alignment horizontal="center" vertical="center" wrapText="1"/>
      <protection locked="0"/>
    </xf>
    <xf numFmtId="0" fontId="27" fillId="93" borderId="105" xfId="2" applyFont="1" applyFill="1" applyBorder="1" applyAlignment="1" applyProtection="1">
      <alignment horizontal="center" vertical="center" wrapText="1"/>
      <protection locked="0"/>
    </xf>
    <xf numFmtId="0" fontId="31" fillId="11" borderId="41" xfId="2" applyFont="1" applyFill="1" applyBorder="1" applyAlignment="1" applyProtection="1">
      <alignment horizontal="center" vertical="center" wrapText="1"/>
      <protection locked="0"/>
    </xf>
    <xf numFmtId="0" fontId="31" fillId="11" borderId="134" xfId="2" applyFont="1" applyFill="1" applyBorder="1" applyAlignment="1" applyProtection="1">
      <alignment horizontal="center" vertical="center" wrapText="1"/>
      <protection locked="0"/>
    </xf>
    <xf numFmtId="0" fontId="31" fillId="11" borderId="0" xfId="2" applyFont="1" applyFill="1" applyAlignment="1" applyProtection="1">
      <alignment horizontal="center" vertical="center" wrapText="1"/>
      <protection locked="0"/>
    </xf>
    <xf numFmtId="0" fontId="31" fillId="11" borderId="22" xfId="2" applyFont="1" applyFill="1" applyBorder="1" applyAlignment="1" applyProtection="1">
      <alignment horizontal="center" vertical="center" wrapText="1"/>
      <protection locked="0"/>
    </xf>
    <xf numFmtId="0" fontId="233" fillId="10" borderId="129" xfId="2" applyFont="1" applyFill="1" applyBorder="1" applyAlignment="1">
      <alignment horizontal="center" vertical="center"/>
    </xf>
    <xf numFmtId="0" fontId="233" fillId="10" borderId="31" xfId="2" applyFont="1" applyFill="1" applyBorder="1" applyAlignment="1">
      <alignment horizontal="center" vertical="center"/>
    </xf>
    <xf numFmtId="0" fontId="73" fillId="10" borderId="107" xfId="2" applyFont="1" applyFill="1" applyBorder="1" applyAlignment="1">
      <alignment horizontal="center" vertical="center"/>
    </xf>
    <xf numFmtId="0" fontId="73" fillId="10" borderId="125" xfId="2" applyFont="1" applyFill="1" applyBorder="1" applyAlignment="1">
      <alignment horizontal="center" vertical="center"/>
    </xf>
    <xf numFmtId="0" fontId="21" fillId="10" borderId="0" xfId="2" applyFont="1" applyFill="1" applyAlignment="1">
      <alignment horizontal="center" vertical="center"/>
    </xf>
    <xf numFmtId="0" fontId="21" fillId="10" borderId="7" xfId="2" applyFont="1" applyFill="1" applyBorder="1" applyAlignment="1">
      <alignment horizontal="center" vertical="center"/>
    </xf>
    <xf numFmtId="0" fontId="76" fillId="14" borderId="131" xfId="17" applyFont="1" applyFill="1" applyBorder="1" applyAlignment="1">
      <alignment horizontal="center" vertical="center"/>
    </xf>
    <xf numFmtId="0" fontId="76" fillId="14" borderId="132" xfId="17" applyFont="1" applyFill="1" applyBorder="1" applyAlignment="1">
      <alignment horizontal="center" vertical="center"/>
    </xf>
    <xf numFmtId="0" fontId="76" fillId="14" borderId="133" xfId="17" applyFont="1" applyFill="1" applyBorder="1" applyAlignment="1">
      <alignment horizontal="center" vertical="center"/>
    </xf>
    <xf numFmtId="0" fontId="52" fillId="10" borderId="107" xfId="2" applyFont="1" applyFill="1" applyBorder="1" applyAlignment="1" applyProtection="1">
      <alignment horizontal="center" vertical="center"/>
      <protection locked="0"/>
    </xf>
    <xf numFmtId="0" fontId="52" fillId="10" borderId="24" xfId="2" applyFont="1" applyFill="1" applyBorder="1" applyAlignment="1" applyProtection="1">
      <alignment horizontal="center" vertical="center"/>
      <protection locked="0"/>
    </xf>
    <xf numFmtId="0" fontId="52" fillId="10" borderId="30" xfId="2" applyFont="1" applyFill="1" applyBorder="1" applyAlignment="1" applyProtection="1">
      <alignment horizontal="center" vertical="center"/>
      <protection locked="0"/>
    </xf>
    <xf numFmtId="0" fontId="69" fillId="0" borderId="125" xfId="2" applyFont="1" applyBorder="1" applyAlignment="1" applyProtection="1">
      <alignment horizontal="center" vertical="center" wrapText="1"/>
      <protection locked="0"/>
    </xf>
    <xf numFmtId="0" fontId="69" fillId="0" borderId="126" xfId="2" applyFont="1" applyBorder="1" applyAlignment="1" applyProtection="1">
      <alignment horizontal="center" vertical="center" wrapText="1"/>
      <protection locked="0"/>
    </xf>
    <xf numFmtId="0" fontId="69" fillId="0" borderId="13" xfId="2" applyFont="1" applyBorder="1" applyAlignment="1" applyProtection="1">
      <alignment horizontal="center" vertical="center" wrapText="1"/>
      <protection locked="0"/>
    </xf>
    <xf numFmtId="0" fontId="69" fillId="0" borderId="128" xfId="2" applyFont="1" applyBorder="1" applyAlignment="1" applyProtection="1">
      <alignment horizontal="center" vertical="center" wrapText="1"/>
      <protection locked="0"/>
    </xf>
    <xf numFmtId="0" fontId="70" fillId="10" borderId="127" xfId="2" applyFont="1" applyFill="1" applyBorder="1" applyAlignment="1" applyProtection="1">
      <alignment horizontal="center" vertical="center" wrapText="1"/>
      <protection hidden="1"/>
    </xf>
    <xf numFmtId="0" fontId="70" fillId="10" borderId="28" xfId="2" applyFont="1" applyFill="1" applyBorder="1" applyAlignment="1" applyProtection="1">
      <alignment horizontal="center" vertical="center" wrapText="1"/>
      <protection hidden="1"/>
    </xf>
    <xf numFmtId="0" fontId="70" fillId="10" borderId="29" xfId="2" applyFont="1" applyFill="1" applyBorder="1" applyAlignment="1" applyProtection="1">
      <alignment horizontal="center" vertical="center" wrapText="1"/>
      <protection hidden="1"/>
    </xf>
    <xf numFmtId="165" fontId="231" fillId="88" borderId="12" xfId="13" applyNumberFormat="1" applyFont="1" applyFill="1" applyBorder="1" applyAlignment="1">
      <alignment horizontal="center" vertical="center"/>
    </xf>
    <xf numFmtId="165" fontId="231" fillId="88" borderId="0" xfId="13" applyNumberFormat="1" applyFont="1" applyFill="1" applyAlignment="1">
      <alignment horizontal="center" vertical="center"/>
    </xf>
    <xf numFmtId="165" fontId="232" fillId="88" borderId="0" xfId="13" applyNumberFormat="1" applyFont="1" applyFill="1" applyAlignment="1">
      <alignment horizontal="center" vertical="center"/>
    </xf>
    <xf numFmtId="165" fontId="27" fillId="88" borderId="0" xfId="13" applyNumberFormat="1" applyFont="1" applyFill="1" applyAlignment="1">
      <alignment horizontal="center" vertical="center"/>
    </xf>
    <xf numFmtId="165" fontId="27" fillId="88" borderId="7" xfId="13" applyNumberFormat="1" applyFont="1" applyFill="1" applyBorder="1" applyAlignment="1">
      <alignment horizontal="center" vertical="center"/>
    </xf>
    <xf numFmtId="0" fontId="1" fillId="10" borderId="0" xfId="7" applyFill="1" applyAlignment="1">
      <alignment horizontal="left" vertical="center" wrapText="1"/>
    </xf>
    <xf numFmtId="0" fontId="1" fillId="10" borderId="7" xfId="7" applyFill="1" applyBorder="1" applyAlignment="1">
      <alignment horizontal="left" vertical="center" wrapText="1"/>
    </xf>
    <xf numFmtId="0" fontId="1" fillId="10" borderId="22" xfId="7" applyFill="1" applyBorder="1" applyAlignment="1">
      <alignment horizontal="left" vertical="center" wrapText="1"/>
    </xf>
    <xf numFmtId="0" fontId="1" fillId="10" borderId="23" xfId="7" applyFill="1" applyBorder="1" applyAlignment="1">
      <alignment horizontal="left" vertical="center" wrapText="1"/>
    </xf>
    <xf numFmtId="167" fontId="3" fillId="10" borderId="0" xfId="2" applyNumberFormat="1" applyFont="1" applyFill="1" applyAlignment="1">
      <alignment horizontal="center" vertical="center"/>
    </xf>
    <xf numFmtId="167" fontId="3" fillId="10" borderId="7" xfId="2" applyNumberFormat="1" applyFont="1" applyFill="1" applyBorder="1" applyAlignment="1">
      <alignment horizontal="center" vertical="center"/>
    </xf>
    <xf numFmtId="0" fontId="31" fillId="11" borderId="35" xfId="2" applyFont="1" applyFill="1" applyBorder="1" applyAlignment="1">
      <alignment horizontal="center" vertical="center" wrapText="1"/>
    </xf>
    <xf numFmtId="0" fontId="31" fillId="11" borderId="47" xfId="2" applyFont="1" applyFill="1" applyBorder="1" applyAlignment="1">
      <alignment horizontal="center" vertical="center" wrapText="1"/>
    </xf>
    <xf numFmtId="1" fontId="21" fillId="4" borderId="0" xfId="2" applyNumberFormat="1" applyFont="1" applyFill="1" applyAlignment="1" applyProtection="1">
      <alignment horizontal="center" vertical="center"/>
      <protection hidden="1"/>
    </xf>
    <xf numFmtId="0" fontId="92" fillId="1969" borderId="0" xfId="0" applyFont="1" applyFill="1" applyAlignment="1">
      <alignment horizontal="left" vertical="top" wrapText="1"/>
    </xf>
    <xf numFmtId="0" fontId="107" fillId="1786" borderId="150" xfId="0" applyFont="1" applyFill="1" applyBorder="1" applyAlignment="1">
      <alignment horizontal="center" vertical="center"/>
    </xf>
    <xf numFmtId="0" fontId="107" fillId="1786" borderId="151" xfId="0" applyFont="1" applyFill="1" applyBorder="1" applyAlignment="1">
      <alignment horizontal="center" vertical="center"/>
    </xf>
    <xf numFmtId="0" fontId="107" fillId="1786" borderId="152" xfId="0" applyFont="1" applyFill="1" applyBorder="1" applyAlignment="1">
      <alignment horizontal="center" vertical="center"/>
    </xf>
    <xf numFmtId="0" fontId="107" fillId="1786" borderId="30" xfId="0" applyFont="1" applyFill="1" applyBorder="1" applyAlignment="1">
      <alignment horizontal="center" vertical="center"/>
    </xf>
    <xf numFmtId="0" fontId="107" fillId="1786" borderId="25" xfId="0" applyFont="1" applyFill="1" applyBorder="1" applyAlignment="1">
      <alignment horizontal="center" vertical="center"/>
    </xf>
    <xf numFmtId="0" fontId="107" fillId="1786" borderId="63" xfId="0" applyFont="1" applyFill="1" applyBorder="1" applyAlignment="1">
      <alignment horizontal="center" vertical="center"/>
    </xf>
    <xf numFmtId="0" fontId="0" fillId="10" borderId="0" xfId="0" quotePrefix="1" applyFill="1" applyAlignment="1">
      <alignment horizontal="left" vertical="center" wrapText="1"/>
    </xf>
    <xf numFmtId="0" fontId="135" fillId="10" borderId="0" xfId="0" applyFont="1" applyFill="1" applyAlignment="1">
      <alignment horizontal="left" vertical="center" wrapText="1"/>
    </xf>
    <xf numFmtId="0" fontId="0" fillId="10" borderId="0" xfId="0" applyFill="1" applyAlignment="1">
      <alignment horizontal="left" vertical="center" wrapText="1"/>
    </xf>
    <xf numFmtId="0" fontId="92" fillId="1969" borderId="0" xfId="0" applyFont="1" applyFill="1" applyAlignment="1">
      <alignment horizontal="left" wrapText="1"/>
    </xf>
    <xf numFmtId="0" fontId="48" fillId="10" borderId="0" xfId="0" applyFont="1" applyFill="1" applyAlignment="1">
      <alignment horizontal="center" vertical="center" wrapText="1"/>
    </xf>
    <xf numFmtId="0" fontId="110" fillId="10" borderId="0" xfId="0" applyFont="1" applyFill="1" applyAlignment="1">
      <alignment horizontal="center" vertical="center" wrapText="1"/>
    </xf>
  </cellXfs>
  <cellStyles count="36">
    <cellStyle name="Lien hypertexte" xfId="1" builtinId="8"/>
    <cellStyle name="Lien hypertexte_Copie de cc2_festival_menus_gemrcn_2011" xfId="20" xr:uid="{0A2255CC-1B7D-4026-AB61-643472A555A3}"/>
    <cellStyle name="Normal" xfId="0" builtinId="0"/>
    <cellStyle name="Normal 10 2 2 2 2 3 2 3 2 2 4 2" xfId="6" xr:uid="{D5FDF941-FE81-43BA-8914-BB3C42F60396}"/>
    <cellStyle name="Normal 10 3 2 3 2" xfId="8" xr:uid="{9D526214-858D-4BF1-8A57-E1EA44450F43}"/>
    <cellStyle name="Normal 11 2 3 2 3 2 2 4 2" xfId="7" xr:uid="{1EFD1AF9-7882-4A96-B430-F040DFBA6211}"/>
    <cellStyle name="Normal 12 2" xfId="12" xr:uid="{2D50B8D4-D575-4222-85E0-1D785B4D7CE5}"/>
    <cellStyle name="Normal 2 2 2 2 2" xfId="2" xr:uid="{5FA94A01-EC25-45C0-ACFC-53D707516B3F}"/>
    <cellStyle name="Normal 2 2 2 2 3" xfId="28" xr:uid="{6C00E1A3-4691-4D3F-862A-B0CEEAFD4EE8}"/>
    <cellStyle name="Normal 2 2 4" xfId="11" xr:uid="{C50E833E-0781-4F03-BF4B-67C31B1AC57C}"/>
    <cellStyle name="Normal 2 2 5" xfId="29" xr:uid="{837284EC-747E-4D29-8D5B-5817966CA2DF}"/>
    <cellStyle name="Normal 2 3" xfId="18" xr:uid="{F027F0A0-B56D-46C9-9DFD-B03FEE175B99}"/>
    <cellStyle name="Normal 3 3 2" xfId="35" xr:uid="{F8CE8386-0523-45F3-B2C2-0ED6EFA40560}"/>
    <cellStyle name="Normal 4" xfId="22" xr:uid="{914B0141-0D41-4776-8D4D-669EB59940CC}"/>
    <cellStyle name="Normal 4 2 2 2 2 2 2 2 3" xfId="16" xr:uid="{0DA9C530-7AAE-4F61-B2C4-DE0B37578318}"/>
    <cellStyle name="Normal 4 2 2 2 2 2 2 2 3 3 2" xfId="19" xr:uid="{6A4DABEC-3C49-4DE2-AFDC-C41CD0A64994}"/>
    <cellStyle name="Normal 4 2 2 2 2 2 2 2 4 3" xfId="26" xr:uid="{ABB43771-5FF4-439C-8A67-E1C5744495FA}"/>
    <cellStyle name="Normal 4 2 2 2 2 2 2 2 4 3 6 2" xfId="33" xr:uid="{CB2E0BB1-FD2B-446C-A098-F2F8C6B5DB15}"/>
    <cellStyle name="Normal 4 2 2 2 2 2 2 2 4 5 2" xfId="14" xr:uid="{5CECAA32-EB6F-45FE-BC53-E5D6D589C654}"/>
    <cellStyle name="Normal 4 2 2 2 2 2 2 2 4 5 2 2" xfId="24" xr:uid="{E5872D22-812F-47DA-9E1B-1CFA9DDAF519}"/>
    <cellStyle name="Normal 4 2 2 2 2 2 2 5 4 2 3 2 2 3 2 2 4 2" xfId="31" xr:uid="{D8C2469C-9344-49D0-9B5B-58E3679A9B8C}"/>
    <cellStyle name="Normal 4 2 2 2 2 2 2 6 2 2 3 2 3 3 2 2" xfId="23" xr:uid="{7FBFA94D-AF99-48C3-ADFF-BADAC97F0F1E}"/>
    <cellStyle name="Normal 4 2 2 2 2 2 2 6 2 2 3 2 3 3 2 2 4 2" xfId="30" xr:uid="{8D17587B-A3B2-4778-B11B-C8E9735E9A00}"/>
    <cellStyle name="Normal 4 2 4 2 2 4 2 2 2 2 3 2" xfId="32" xr:uid="{76E644D4-3B56-4AE1-84DB-607897194E99}"/>
    <cellStyle name="Normal 4 2 5" xfId="27" xr:uid="{E479401E-570E-47CB-BEE1-5FC2CB1336CD}"/>
    <cellStyle name="Normal 4 3 4 2" xfId="3" xr:uid="{6E983795-5E3B-4B40-BA1E-FD2C72A3BDF4}"/>
    <cellStyle name="Normal 4 3 4 2 2 2" xfId="5" xr:uid="{DCB8E407-C729-43E3-B6AF-D136BC7534DC}"/>
    <cellStyle name="Normal 4 3 4 3 2" xfId="25" xr:uid="{23DFC5BD-5012-434D-9D2F-10F6F5086B75}"/>
    <cellStyle name="Normal 9 2 2 2 3 3 2 2 2 2" xfId="4" xr:uid="{F79E2DA1-765C-49C0-B3CA-952AEBDF746D}"/>
    <cellStyle name="Normal 9 2 2 2 5 2 2" xfId="9" xr:uid="{7E8A2C5F-DF80-40D1-BAE8-70B2968BF423}"/>
    <cellStyle name="Normal_Bons de commande livraison" xfId="34" xr:uid="{AD1813A8-C57D-4F5D-8A4B-480970930A7E}"/>
    <cellStyle name="Normal_Comparer recettes 2009 OK 2 2" xfId="13" xr:uid="{7B678D32-238A-4B0B-9A71-29ECC8EB265A}"/>
    <cellStyle name="Normal_Forum Marais 15 09 2001 2 2" xfId="15" xr:uid="{DA82745F-7592-4B94-B2D5-A849E4750D22}"/>
    <cellStyle name="Normal_Forum Marais 15 09 2001 2 2 2" xfId="21" xr:uid="{9DEBF3C7-A05C-4302-BC69-8EE89E1C3EC8}"/>
    <cellStyle name="Normal_FT Cuisson Evolutive" xfId="10" xr:uid="{CFF045CE-0D5A-46C2-91FF-3278DFB38F12}"/>
    <cellStyle name="Normal_GERMCN UPC brouillon" xfId="17" xr:uid="{4B738B65-E268-4638-A5F4-A9C7FF894BDA}"/>
  </cellStyles>
  <dxfs count="0"/>
  <tableStyles count="0" defaultTableStyle="TableStyleMedium2" defaultPivotStyle="PivotStyleLight16"/>
  <colors>
    <mruColors>
      <color rgb="FF0000FF"/>
      <color rgb="FFCC00FF"/>
      <color rgb="FFFFFF99"/>
      <color rgb="FFF2F2F2"/>
      <color rgb="FF002060"/>
      <color rgb="FF000000"/>
      <color rgb="FFFFFFCC"/>
      <color rgb="FFFFF2CC"/>
      <color rgb="FFFFD966"/>
      <color rgb="FFFFF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65</xdr:col>
      <xdr:colOff>352425</xdr:colOff>
      <xdr:row>23</xdr:row>
      <xdr:rowOff>123825</xdr:rowOff>
    </xdr:from>
    <xdr:ext cx="2203358" cy="1019175"/>
    <xdr:pic>
      <xdr:nvPicPr>
        <xdr:cNvPr id="7384" name="Image 7383">
          <a:extLst>
            <a:ext uri="{FF2B5EF4-FFF2-40B4-BE49-F238E27FC236}">
              <a16:creationId xmlns:a16="http://schemas.microsoft.com/office/drawing/2014/main" id="{5383BB36-AF09-4993-8A7A-7037DC89F89B}"/>
            </a:ext>
          </a:extLst>
        </xdr:cNvPr>
        <xdr:cNvPicPr>
          <a:picLocks noChangeAspect="1"/>
        </xdr:cNvPicPr>
      </xdr:nvPicPr>
      <xdr:blipFill>
        <a:blip xmlns:r="http://schemas.openxmlformats.org/officeDocument/2006/relationships" r:embed="rId1"/>
        <a:stretch>
          <a:fillRect/>
        </a:stretch>
      </xdr:blipFill>
      <xdr:spPr>
        <a:xfrm>
          <a:off x="50406300" y="5991225"/>
          <a:ext cx="2203358" cy="1019175"/>
        </a:xfrm>
        <a:prstGeom prst="rect">
          <a:avLst/>
        </a:prstGeom>
      </xdr:spPr>
    </xdr:pic>
    <xdr:clientData/>
  </xdr:oneCellAnchor>
  <xdr:oneCellAnchor>
    <xdr:from>
      <xdr:col>65</xdr:col>
      <xdr:colOff>361950</xdr:colOff>
      <xdr:row>32</xdr:row>
      <xdr:rowOff>57150</xdr:rowOff>
    </xdr:from>
    <xdr:ext cx="2377970" cy="1162050"/>
    <xdr:pic>
      <xdr:nvPicPr>
        <xdr:cNvPr id="7385" name="Image 7384">
          <a:extLst>
            <a:ext uri="{FF2B5EF4-FFF2-40B4-BE49-F238E27FC236}">
              <a16:creationId xmlns:a16="http://schemas.microsoft.com/office/drawing/2014/main" id="{F8C8AE8F-9374-4DB0-8FF4-C50AE68F1768}"/>
            </a:ext>
          </a:extLst>
        </xdr:cNvPr>
        <xdr:cNvPicPr>
          <a:picLocks noChangeAspect="1"/>
        </xdr:cNvPicPr>
      </xdr:nvPicPr>
      <xdr:blipFill>
        <a:blip xmlns:r="http://schemas.openxmlformats.org/officeDocument/2006/relationships" r:embed="rId2"/>
        <a:stretch>
          <a:fillRect/>
        </a:stretch>
      </xdr:blipFill>
      <xdr:spPr>
        <a:xfrm>
          <a:off x="48406050" y="8058150"/>
          <a:ext cx="2377970" cy="1162050"/>
        </a:xfrm>
        <a:prstGeom prst="rect">
          <a:avLst/>
        </a:prstGeom>
      </xdr:spPr>
    </xdr:pic>
    <xdr:clientData/>
  </xdr:oneCellAnchor>
  <xdr:oneCellAnchor>
    <xdr:from>
      <xdr:col>65</xdr:col>
      <xdr:colOff>771525</xdr:colOff>
      <xdr:row>47</xdr:row>
      <xdr:rowOff>9525</xdr:rowOff>
    </xdr:from>
    <xdr:ext cx="1190625" cy="857251"/>
    <xdr:pic>
      <xdr:nvPicPr>
        <xdr:cNvPr id="7387" name="Image 7386">
          <a:extLst>
            <a:ext uri="{FF2B5EF4-FFF2-40B4-BE49-F238E27FC236}">
              <a16:creationId xmlns:a16="http://schemas.microsoft.com/office/drawing/2014/main" id="{1AC35271-0746-478A-901F-C8661191EDDD}"/>
            </a:ext>
          </a:extLst>
        </xdr:cNvPr>
        <xdr:cNvPicPr>
          <a:picLocks noChangeAspect="1"/>
        </xdr:cNvPicPr>
      </xdr:nvPicPr>
      <xdr:blipFill>
        <a:blip xmlns:r="http://schemas.openxmlformats.org/officeDocument/2006/relationships" r:embed="rId3"/>
        <a:stretch>
          <a:fillRect/>
        </a:stretch>
      </xdr:blipFill>
      <xdr:spPr>
        <a:xfrm>
          <a:off x="48815625" y="12011025"/>
          <a:ext cx="1190625" cy="857251"/>
        </a:xfrm>
        <a:prstGeom prst="rect">
          <a:avLst/>
        </a:prstGeom>
      </xdr:spPr>
    </xdr:pic>
    <xdr:clientData/>
  </xdr:oneCellAnchor>
  <xdr:twoCellAnchor editAs="oneCell">
    <xdr:from>
      <xdr:col>97</xdr:col>
      <xdr:colOff>114300</xdr:colOff>
      <xdr:row>82</xdr:row>
      <xdr:rowOff>9525</xdr:rowOff>
    </xdr:from>
    <xdr:to>
      <xdr:col>98</xdr:col>
      <xdr:colOff>590772</xdr:colOff>
      <xdr:row>89</xdr:row>
      <xdr:rowOff>38367</xdr:rowOff>
    </xdr:to>
    <xdr:pic>
      <xdr:nvPicPr>
        <xdr:cNvPr id="2" name="Image 1">
          <a:extLst>
            <a:ext uri="{FF2B5EF4-FFF2-40B4-BE49-F238E27FC236}">
              <a16:creationId xmlns:a16="http://schemas.microsoft.com/office/drawing/2014/main" id="{B44D19D0-5A22-4956-A01F-2FD6B8D0EB95}"/>
            </a:ext>
          </a:extLst>
        </xdr:cNvPr>
        <xdr:cNvPicPr>
          <a:picLocks noChangeAspect="1"/>
        </xdr:cNvPicPr>
      </xdr:nvPicPr>
      <xdr:blipFill>
        <a:blip xmlns:r="http://schemas.openxmlformats.org/officeDocument/2006/relationships" r:embed="rId4"/>
        <a:stretch>
          <a:fillRect/>
        </a:stretch>
      </xdr:blipFill>
      <xdr:spPr>
        <a:xfrm>
          <a:off x="49653825" y="21878925"/>
          <a:ext cx="1590897" cy="1914792"/>
        </a:xfrm>
        <a:prstGeom prst="rect">
          <a:avLst/>
        </a:prstGeom>
      </xdr:spPr>
    </xdr:pic>
    <xdr:clientData/>
  </xdr:twoCellAnchor>
  <xdr:twoCellAnchor editAs="oneCell">
    <xdr:from>
      <xdr:col>95</xdr:col>
      <xdr:colOff>76200</xdr:colOff>
      <xdr:row>82</xdr:row>
      <xdr:rowOff>57150</xdr:rowOff>
    </xdr:from>
    <xdr:to>
      <xdr:col>96</xdr:col>
      <xdr:colOff>1283092</xdr:colOff>
      <xdr:row>86</xdr:row>
      <xdr:rowOff>180975</xdr:rowOff>
    </xdr:to>
    <xdr:pic>
      <xdr:nvPicPr>
        <xdr:cNvPr id="3" name="Image 2">
          <a:extLst>
            <a:ext uri="{FF2B5EF4-FFF2-40B4-BE49-F238E27FC236}">
              <a16:creationId xmlns:a16="http://schemas.microsoft.com/office/drawing/2014/main" id="{164B5780-C2A1-4194-B363-A91A58347311}"/>
            </a:ext>
          </a:extLst>
        </xdr:cNvPr>
        <xdr:cNvPicPr>
          <a:picLocks noChangeAspect="1"/>
        </xdr:cNvPicPr>
      </xdr:nvPicPr>
      <xdr:blipFill>
        <a:blip xmlns:r="http://schemas.openxmlformats.org/officeDocument/2006/relationships" r:embed="rId5"/>
        <a:stretch>
          <a:fillRect/>
        </a:stretch>
      </xdr:blipFill>
      <xdr:spPr>
        <a:xfrm>
          <a:off x="64389000" y="21926550"/>
          <a:ext cx="2473717" cy="1209675"/>
        </a:xfrm>
        <a:prstGeom prst="rect">
          <a:avLst/>
        </a:prstGeom>
      </xdr:spPr>
    </xdr:pic>
    <xdr:clientData/>
  </xdr:twoCellAnchor>
  <xdr:twoCellAnchor editAs="oneCell">
    <xdr:from>
      <xdr:col>94</xdr:col>
      <xdr:colOff>95251</xdr:colOff>
      <xdr:row>139</xdr:row>
      <xdr:rowOff>19049</xdr:rowOff>
    </xdr:from>
    <xdr:to>
      <xdr:col>94</xdr:col>
      <xdr:colOff>2433772</xdr:colOff>
      <xdr:row>141</xdr:row>
      <xdr:rowOff>76200</xdr:rowOff>
    </xdr:to>
    <xdr:pic>
      <xdr:nvPicPr>
        <xdr:cNvPr id="4" name="Image 2">
          <a:extLst>
            <a:ext uri="{FF2B5EF4-FFF2-40B4-BE49-F238E27FC236}">
              <a16:creationId xmlns:a16="http://schemas.microsoft.com/office/drawing/2014/main" id="{CAF70EA2-EDC3-4735-8F18-B080809F1A6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00751" y="37109399"/>
          <a:ext cx="2338521"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94</xdr:col>
      <xdr:colOff>2514600</xdr:colOff>
      <xdr:row>138</xdr:row>
      <xdr:rowOff>200025</xdr:rowOff>
    </xdr:from>
    <xdr:to>
      <xdr:col>96</xdr:col>
      <xdr:colOff>991353</xdr:colOff>
      <xdr:row>146</xdr:row>
      <xdr:rowOff>95250</xdr:rowOff>
    </xdr:to>
    <xdr:pic>
      <xdr:nvPicPr>
        <xdr:cNvPr id="5" name="Image 1">
          <a:extLst>
            <a:ext uri="{FF2B5EF4-FFF2-40B4-BE49-F238E27FC236}">
              <a16:creationId xmlns:a16="http://schemas.microsoft.com/office/drawing/2014/main" id="{ECE567C5-BD9C-4EAF-AC97-C8C4C7C7598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20100" y="37023675"/>
          <a:ext cx="2677278"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381000</xdr:colOff>
      <xdr:row>35</xdr:row>
      <xdr:rowOff>47625</xdr:rowOff>
    </xdr:from>
    <xdr:to>
      <xdr:col>74</xdr:col>
      <xdr:colOff>1666875</xdr:colOff>
      <xdr:row>62</xdr:row>
      <xdr:rowOff>137051</xdr:rowOff>
    </xdr:to>
    <xdr:pic>
      <xdr:nvPicPr>
        <xdr:cNvPr id="7" name="Image 6">
          <a:extLst>
            <a:ext uri="{FF2B5EF4-FFF2-40B4-BE49-F238E27FC236}">
              <a16:creationId xmlns:a16="http://schemas.microsoft.com/office/drawing/2014/main" id="{DACE86C3-96FC-BD2D-43CD-9420B983CB06}"/>
            </a:ext>
          </a:extLst>
        </xdr:cNvPr>
        <xdr:cNvPicPr>
          <a:picLocks noChangeAspect="1"/>
        </xdr:cNvPicPr>
      </xdr:nvPicPr>
      <xdr:blipFill>
        <a:blip xmlns:r="http://schemas.openxmlformats.org/officeDocument/2006/relationships" r:embed="rId8"/>
        <a:stretch>
          <a:fillRect/>
        </a:stretch>
      </xdr:blipFill>
      <xdr:spPr>
        <a:xfrm>
          <a:off x="55111650" y="9115425"/>
          <a:ext cx="4819650" cy="73665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65</xdr:col>
      <xdr:colOff>381000</xdr:colOff>
      <xdr:row>21</xdr:row>
      <xdr:rowOff>152400</xdr:rowOff>
    </xdr:from>
    <xdr:ext cx="2203358" cy="1019175"/>
    <xdr:pic>
      <xdr:nvPicPr>
        <xdr:cNvPr id="2" name="Image 1">
          <a:extLst>
            <a:ext uri="{FF2B5EF4-FFF2-40B4-BE49-F238E27FC236}">
              <a16:creationId xmlns:a16="http://schemas.microsoft.com/office/drawing/2014/main" id="{486E3D09-EDDB-4D5A-92C2-A80574F22EB1}"/>
            </a:ext>
          </a:extLst>
        </xdr:cNvPr>
        <xdr:cNvPicPr>
          <a:picLocks noChangeAspect="1"/>
        </xdr:cNvPicPr>
      </xdr:nvPicPr>
      <xdr:blipFill>
        <a:blip xmlns:r="http://schemas.openxmlformats.org/officeDocument/2006/relationships" r:embed="rId1"/>
        <a:stretch>
          <a:fillRect/>
        </a:stretch>
      </xdr:blipFill>
      <xdr:spPr>
        <a:xfrm>
          <a:off x="50434875" y="5486400"/>
          <a:ext cx="2203358" cy="1019175"/>
        </a:xfrm>
        <a:prstGeom prst="rect">
          <a:avLst/>
        </a:prstGeom>
      </xdr:spPr>
    </xdr:pic>
    <xdr:clientData/>
  </xdr:oneCellAnchor>
  <xdr:oneCellAnchor>
    <xdr:from>
      <xdr:col>65</xdr:col>
      <xdr:colOff>247650</xdr:colOff>
      <xdr:row>32</xdr:row>
      <xdr:rowOff>57150</xdr:rowOff>
    </xdr:from>
    <xdr:ext cx="2377970" cy="1162050"/>
    <xdr:pic>
      <xdr:nvPicPr>
        <xdr:cNvPr id="3" name="Image 2">
          <a:extLst>
            <a:ext uri="{FF2B5EF4-FFF2-40B4-BE49-F238E27FC236}">
              <a16:creationId xmlns:a16="http://schemas.microsoft.com/office/drawing/2014/main" id="{9025BFCF-6C21-4841-8B42-45B238378A20}"/>
            </a:ext>
          </a:extLst>
        </xdr:cNvPr>
        <xdr:cNvPicPr>
          <a:picLocks noChangeAspect="1"/>
        </xdr:cNvPicPr>
      </xdr:nvPicPr>
      <xdr:blipFill>
        <a:blip xmlns:r="http://schemas.openxmlformats.org/officeDocument/2006/relationships" r:embed="rId2"/>
        <a:stretch>
          <a:fillRect/>
        </a:stretch>
      </xdr:blipFill>
      <xdr:spPr>
        <a:xfrm>
          <a:off x="50301525" y="8324850"/>
          <a:ext cx="2377970" cy="1162050"/>
        </a:xfrm>
        <a:prstGeom prst="rect">
          <a:avLst/>
        </a:prstGeom>
      </xdr:spPr>
    </xdr:pic>
    <xdr:clientData/>
  </xdr:oneCellAnchor>
  <xdr:oneCellAnchor>
    <xdr:from>
      <xdr:col>65</xdr:col>
      <xdr:colOff>771525</xdr:colOff>
      <xdr:row>47</xdr:row>
      <xdr:rowOff>9525</xdr:rowOff>
    </xdr:from>
    <xdr:ext cx="1190625" cy="857251"/>
    <xdr:pic>
      <xdr:nvPicPr>
        <xdr:cNvPr id="4" name="Image 3">
          <a:extLst>
            <a:ext uri="{FF2B5EF4-FFF2-40B4-BE49-F238E27FC236}">
              <a16:creationId xmlns:a16="http://schemas.microsoft.com/office/drawing/2014/main" id="{E4F276BD-D4BE-4987-8788-CC013B142818}"/>
            </a:ext>
          </a:extLst>
        </xdr:cNvPr>
        <xdr:cNvPicPr>
          <a:picLocks noChangeAspect="1"/>
        </xdr:cNvPicPr>
      </xdr:nvPicPr>
      <xdr:blipFill>
        <a:blip xmlns:r="http://schemas.openxmlformats.org/officeDocument/2006/relationships" r:embed="rId3"/>
        <a:stretch>
          <a:fillRect/>
        </a:stretch>
      </xdr:blipFill>
      <xdr:spPr>
        <a:xfrm>
          <a:off x="50825400" y="12277725"/>
          <a:ext cx="1190625" cy="857251"/>
        </a:xfrm>
        <a:prstGeom prst="rect">
          <a:avLst/>
        </a:prstGeom>
      </xdr:spPr>
    </xdr:pic>
    <xdr:clientData/>
  </xdr:oneCellAnchor>
  <xdr:twoCellAnchor editAs="oneCell">
    <xdr:from>
      <xdr:col>97</xdr:col>
      <xdr:colOff>114300</xdr:colOff>
      <xdr:row>82</xdr:row>
      <xdr:rowOff>9525</xdr:rowOff>
    </xdr:from>
    <xdr:to>
      <xdr:col>98</xdr:col>
      <xdr:colOff>590772</xdr:colOff>
      <xdr:row>89</xdr:row>
      <xdr:rowOff>57417</xdr:rowOff>
    </xdr:to>
    <xdr:pic>
      <xdr:nvPicPr>
        <xdr:cNvPr id="10" name="Image 9">
          <a:extLst>
            <a:ext uri="{FF2B5EF4-FFF2-40B4-BE49-F238E27FC236}">
              <a16:creationId xmlns:a16="http://schemas.microsoft.com/office/drawing/2014/main" id="{3F0653A9-70A0-4483-9D88-6050ACBE3960}"/>
            </a:ext>
          </a:extLst>
        </xdr:cNvPr>
        <xdr:cNvPicPr>
          <a:picLocks noChangeAspect="1"/>
        </xdr:cNvPicPr>
      </xdr:nvPicPr>
      <xdr:blipFill>
        <a:blip xmlns:r="http://schemas.openxmlformats.org/officeDocument/2006/relationships" r:embed="rId4"/>
        <a:stretch>
          <a:fillRect/>
        </a:stretch>
      </xdr:blipFill>
      <xdr:spPr>
        <a:xfrm>
          <a:off x="67027425" y="21878925"/>
          <a:ext cx="1590897" cy="1914792"/>
        </a:xfrm>
        <a:prstGeom prst="rect">
          <a:avLst/>
        </a:prstGeom>
      </xdr:spPr>
    </xdr:pic>
    <xdr:clientData/>
  </xdr:twoCellAnchor>
  <xdr:twoCellAnchor editAs="oneCell">
    <xdr:from>
      <xdr:col>95</xdr:col>
      <xdr:colOff>76200</xdr:colOff>
      <xdr:row>82</xdr:row>
      <xdr:rowOff>57150</xdr:rowOff>
    </xdr:from>
    <xdr:to>
      <xdr:col>96</xdr:col>
      <xdr:colOff>1283092</xdr:colOff>
      <xdr:row>86</xdr:row>
      <xdr:rowOff>200025</xdr:rowOff>
    </xdr:to>
    <xdr:pic>
      <xdr:nvPicPr>
        <xdr:cNvPr id="11" name="Image 10">
          <a:extLst>
            <a:ext uri="{FF2B5EF4-FFF2-40B4-BE49-F238E27FC236}">
              <a16:creationId xmlns:a16="http://schemas.microsoft.com/office/drawing/2014/main" id="{4E8677FE-DE47-4B05-B79C-F97DA33CCC92}"/>
            </a:ext>
          </a:extLst>
        </xdr:cNvPr>
        <xdr:cNvPicPr>
          <a:picLocks noChangeAspect="1"/>
        </xdr:cNvPicPr>
      </xdr:nvPicPr>
      <xdr:blipFill>
        <a:blip xmlns:r="http://schemas.openxmlformats.org/officeDocument/2006/relationships" r:embed="rId5"/>
        <a:stretch>
          <a:fillRect/>
        </a:stretch>
      </xdr:blipFill>
      <xdr:spPr>
        <a:xfrm>
          <a:off x="64389000" y="21926550"/>
          <a:ext cx="2473717" cy="1209675"/>
        </a:xfrm>
        <a:prstGeom prst="rect">
          <a:avLst/>
        </a:prstGeom>
      </xdr:spPr>
    </xdr:pic>
    <xdr:clientData/>
  </xdr:twoCellAnchor>
  <xdr:twoCellAnchor editAs="oneCell">
    <xdr:from>
      <xdr:col>94</xdr:col>
      <xdr:colOff>95251</xdr:colOff>
      <xdr:row>139</xdr:row>
      <xdr:rowOff>19049</xdr:rowOff>
    </xdr:from>
    <xdr:to>
      <xdr:col>94</xdr:col>
      <xdr:colOff>2433772</xdr:colOff>
      <xdr:row>141</xdr:row>
      <xdr:rowOff>76200</xdr:rowOff>
    </xdr:to>
    <xdr:pic>
      <xdr:nvPicPr>
        <xdr:cNvPr id="12" name="Image 2">
          <a:extLst>
            <a:ext uri="{FF2B5EF4-FFF2-40B4-BE49-F238E27FC236}">
              <a16:creationId xmlns:a16="http://schemas.microsoft.com/office/drawing/2014/main" id="{24F637BB-1E40-4A0D-8DB4-BECBECC208E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474351" y="37109399"/>
          <a:ext cx="2338521"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94</xdr:col>
      <xdr:colOff>2514600</xdr:colOff>
      <xdr:row>138</xdr:row>
      <xdr:rowOff>200025</xdr:rowOff>
    </xdr:from>
    <xdr:to>
      <xdr:col>96</xdr:col>
      <xdr:colOff>991353</xdr:colOff>
      <xdr:row>146</xdr:row>
      <xdr:rowOff>95250</xdr:rowOff>
    </xdr:to>
    <xdr:pic>
      <xdr:nvPicPr>
        <xdr:cNvPr id="13" name="Image 1">
          <a:extLst>
            <a:ext uri="{FF2B5EF4-FFF2-40B4-BE49-F238E27FC236}">
              <a16:creationId xmlns:a16="http://schemas.microsoft.com/office/drawing/2014/main" id="{DE467571-A586-4EF4-8D14-3AAF7A9DEA7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3893700" y="37023675"/>
          <a:ext cx="2677278"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381000</xdr:colOff>
      <xdr:row>35</xdr:row>
      <xdr:rowOff>47625</xdr:rowOff>
    </xdr:from>
    <xdr:to>
      <xdr:col>74</xdr:col>
      <xdr:colOff>1666875</xdr:colOff>
      <xdr:row>62</xdr:row>
      <xdr:rowOff>165626</xdr:rowOff>
    </xdr:to>
    <xdr:pic>
      <xdr:nvPicPr>
        <xdr:cNvPr id="14" name="Image 13">
          <a:extLst>
            <a:ext uri="{FF2B5EF4-FFF2-40B4-BE49-F238E27FC236}">
              <a16:creationId xmlns:a16="http://schemas.microsoft.com/office/drawing/2014/main" id="{BC254635-502D-48A1-AEB9-8ACFEC29186E}"/>
            </a:ext>
          </a:extLst>
        </xdr:cNvPr>
        <xdr:cNvPicPr>
          <a:picLocks noChangeAspect="1"/>
        </xdr:cNvPicPr>
      </xdr:nvPicPr>
      <xdr:blipFill>
        <a:blip xmlns:r="http://schemas.openxmlformats.org/officeDocument/2006/relationships" r:embed="rId8"/>
        <a:stretch>
          <a:fillRect/>
        </a:stretch>
      </xdr:blipFill>
      <xdr:spPr>
        <a:xfrm>
          <a:off x="55111650" y="9115425"/>
          <a:ext cx="4819650" cy="73665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41</xdr:col>
      <xdr:colOff>247650</xdr:colOff>
      <xdr:row>21</xdr:row>
      <xdr:rowOff>219075</xdr:rowOff>
    </xdr:from>
    <xdr:ext cx="2203358" cy="1019175"/>
    <xdr:pic>
      <xdr:nvPicPr>
        <xdr:cNvPr id="2" name="Image 1">
          <a:extLst>
            <a:ext uri="{FF2B5EF4-FFF2-40B4-BE49-F238E27FC236}">
              <a16:creationId xmlns:a16="http://schemas.microsoft.com/office/drawing/2014/main" id="{5A73299F-37A9-46CE-9DA8-0F26D12C74A4}"/>
            </a:ext>
          </a:extLst>
        </xdr:cNvPr>
        <xdr:cNvPicPr>
          <a:picLocks noChangeAspect="1"/>
        </xdr:cNvPicPr>
      </xdr:nvPicPr>
      <xdr:blipFill>
        <a:blip xmlns:r="http://schemas.openxmlformats.org/officeDocument/2006/relationships" r:embed="rId1"/>
        <a:stretch>
          <a:fillRect/>
        </a:stretch>
      </xdr:blipFill>
      <xdr:spPr>
        <a:xfrm>
          <a:off x="32927925" y="5553075"/>
          <a:ext cx="2203358" cy="1019175"/>
        </a:xfrm>
        <a:prstGeom prst="rect">
          <a:avLst/>
        </a:prstGeom>
      </xdr:spPr>
    </xdr:pic>
    <xdr:clientData/>
  </xdr:oneCellAnchor>
  <xdr:oneCellAnchor>
    <xdr:from>
      <xdr:col>41</xdr:col>
      <xdr:colOff>361950</xdr:colOff>
      <xdr:row>32</xdr:row>
      <xdr:rowOff>57150</xdr:rowOff>
    </xdr:from>
    <xdr:ext cx="2377970" cy="1162050"/>
    <xdr:pic>
      <xdr:nvPicPr>
        <xdr:cNvPr id="3" name="Image 2">
          <a:extLst>
            <a:ext uri="{FF2B5EF4-FFF2-40B4-BE49-F238E27FC236}">
              <a16:creationId xmlns:a16="http://schemas.microsoft.com/office/drawing/2014/main" id="{8C3033E0-3456-400C-BDEC-4B386DF63334}"/>
            </a:ext>
          </a:extLst>
        </xdr:cNvPr>
        <xdr:cNvPicPr>
          <a:picLocks noChangeAspect="1"/>
        </xdr:cNvPicPr>
      </xdr:nvPicPr>
      <xdr:blipFill>
        <a:blip xmlns:r="http://schemas.openxmlformats.org/officeDocument/2006/relationships" r:embed="rId2"/>
        <a:stretch>
          <a:fillRect/>
        </a:stretch>
      </xdr:blipFill>
      <xdr:spPr>
        <a:xfrm>
          <a:off x="33042225" y="8324850"/>
          <a:ext cx="2377970" cy="1162050"/>
        </a:xfrm>
        <a:prstGeom prst="rect">
          <a:avLst/>
        </a:prstGeom>
      </xdr:spPr>
    </xdr:pic>
    <xdr:clientData/>
  </xdr:oneCellAnchor>
  <xdr:oneCellAnchor>
    <xdr:from>
      <xdr:col>41</xdr:col>
      <xdr:colOff>771525</xdr:colOff>
      <xdr:row>47</xdr:row>
      <xdr:rowOff>9525</xdr:rowOff>
    </xdr:from>
    <xdr:ext cx="1190625" cy="857251"/>
    <xdr:pic>
      <xdr:nvPicPr>
        <xdr:cNvPr id="4" name="Image 3">
          <a:extLst>
            <a:ext uri="{FF2B5EF4-FFF2-40B4-BE49-F238E27FC236}">
              <a16:creationId xmlns:a16="http://schemas.microsoft.com/office/drawing/2014/main" id="{AFA2B8F7-22D1-48D0-98A8-E87EB1805587}"/>
            </a:ext>
          </a:extLst>
        </xdr:cNvPr>
        <xdr:cNvPicPr>
          <a:picLocks noChangeAspect="1"/>
        </xdr:cNvPicPr>
      </xdr:nvPicPr>
      <xdr:blipFill>
        <a:blip xmlns:r="http://schemas.openxmlformats.org/officeDocument/2006/relationships" r:embed="rId3"/>
        <a:stretch>
          <a:fillRect/>
        </a:stretch>
      </xdr:blipFill>
      <xdr:spPr>
        <a:xfrm>
          <a:off x="33451800" y="12277725"/>
          <a:ext cx="1190625" cy="857251"/>
        </a:xfrm>
        <a:prstGeom prst="rect">
          <a:avLst/>
        </a:prstGeom>
      </xdr:spPr>
    </xdr:pic>
    <xdr:clientData/>
  </xdr:oneCellAnchor>
  <xdr:twoCellAnchor editAs="oneCell">
    <xdr:from>
      <xdr:col>73</xdr:col>
      <xdr:colOff>114300</xdr:colOff>
      <xdr:row>82</xdr:row>
      <xdr:rowOff>9525</xdr:rowOff>
    </xdr:from>
    <xdr:to>
      <xdr:col>74</xdr:col>
      <xdr:colOff>590772</xdr:colOff>
      <xdr:row>89</xdr:row>
      <xdr:rowOff>38367</xdr:rowOff>
    </xdr:to>
    <xdr:pic>
      <xdr:nvPicPr>
        <xdr:cNvPr id="5" name="Image 4">
          <a:extLst>
            <a:ext uri="{FF2B5EF4-FFF2-40B4-BE49-F238E27FC236}">
              <a16:creationId xmlns:a16="http://schemas.microsoft.com/office/drawing/2014/main" id="{8DFCBA84-DEA7-4261-8111-E04D85DCB84F}"/>
            </a:ext>
          </a:extLst>
        </xdr:cNvPr>
        <xdr:cNvPicPr>
          <a:picLocks noChangeAspect="1"/>
        </xdr:cNvPicPr>
      </xdr:nvPicPr>
      <xdr:blipFill>
        <a:blip xmlns:r="http://schemas.openxmlformats.org/officeDocument/2006/relationships" r:embed="rId4"/>
        <a:stretch>
          <a:fillRect/>
        </a:stretch>
      </xdr:blipFill>
      <xdr:spPr>
        <a:xfrm>
          <a:off x="49653825" y="21878925"/>
          <a:ext cx="1590897" cy="1914792"/>
        </a:xfrm>
        <a:prstGeom prst="rect">
          <a:avLst/>
        </a:prstGeom>
      </xdr:spPr>
    </xdr:pic>
    <xdr:clientData/>
  </xdr:twoCellAnchor>
  <xdr:twoCellAnchor editAs="oneCell">
    <xdr:from>
      <xdr:col>71</xdr:col>
      <xdr:colOff>38100</xdr:colOff>
      <xdr:row>84</xdr:row>
      <xdr:rowOff>85725</xdr:rowOff>
    </xdr:from>
    <xdr:to>
      <xdr:col>72</xdr:col>
      <xdr:colOff>1244992</xdr:colOff>
      <xdr:row>88</xdr:row>
      <xdr:rowOff>228600</xdr:rowOff>
    </xdr:to>
    <xdr:pic>
      <xdr:nvPicPr>
        <xdr:cNvPr id="6" name="Image 5">
          <a:extLst>
            <a:ext uri="{FF2B5EF4-FFF2-40B4-BE49-F238E27FC236}">
              <a16:creationId xmlns:a16="http://schemas.microsoft.com/office/drawing/2014/main" id="{2D32227A-6323-4A59-A726-01609720E302}"/>
            </a:ext>
          </a:extLst>
        </xdr:cNvPr>
        <xdr:cNvPicPr>
          <a:picLocks noChangeAspect="1"/>
        </xdr:cNvPicPr>
      </xdr:nvPicPr>
      <xdr:blipFill>
        <a:blip xmlns:r="http://schemas.openxmlformats.org/officeDocument/2006/relationships" r:embed="rId5"/>
        <a:stretch>
          <a:fillRect/>
        </a:stretch>
      </xdr:blipFill>
      <xdr:spPr>
        <a:xfrm>
          <a:off x="46977300" y="22507575"/>
          <a:ext cx="2473717" cy="1209675"/>
        </a:xfrm>
        <a:prstGeom prst="rect">
          <a:avLst/>
        </a:prstGeom>
      </xdr:spPr>
    </xdr:pic>
    <xdr:clientData/>
  </xdr:twoCellAnchor>
  <xdr:twoCellAnchor editAs="oneCell">
    <xdr:from>
      <xdr:col>70</xdr:col>
      <xdr:colOff>95251</xdr:colOff>
      <xdr:row>139</xdr:row>
      <xdr:rowOff>19049</xdr:rowOff>
    </xdr:from>
    <xdr:to>
      <xdr:col>70</xdr:col>
      <xdr:colOff>2433772</xdr:colOff>
      <xdr:row>141</xdr:row>
      <xdr:rowOff>76200</xdr:rowOff>
    </xdr:to>
    <xdr:pic>
      <xdr:nvPicPr>
        <xdr:cNvPr id="7" name="Image 2">
          <a:extLst>
            <a:ext uri="{FF2B5EF4-FFF2-40B4-BE49-F238E27FC236}">
              <a16:creationId xmlns:a16="http://schemas.microsoft.com/office/drawing/2014/main" id="{DEC1562C-2286-4DD4-89C8-84E7D16F68A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00751" y="37109399"/>
          <a:ext cx="2338521"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2514600</xdr:colOff>
      <xdr:row>138</xdr:row>
      <xdr:rowOff>200025</xdr:rowOff>
    </xdr:from>
    <xdr:to>
      <xdr:col>72</xdr:col>
      <xdr:colOff>991353</xdr:colOff>
      <xdr:row>146</xdr:row>
      <xdr:rowOff>95250</xdr:rowOff>
    </xdr:to>
    <xdr:pic>
      <xdr:nvPicPr>
        <xdr:cNvPr id="8" name="Image 1">
          <a:extLst>
            <a:ext uri="{FF2B5EF4-FFF2-40B4-BE49-F238E27FC236}">
              <a16:creationId xmlns:a16="http://schemas.microsoft.com/office/drawing/2014/main" id="{6F6B9C77-0372-40DD-A5BD-A1E16B1F530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20100" y="37023675"/>
          <a:ext cx="2677278"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41</xdr:col>
      <xdr:colOff>247650</xdr:colOff>
      <xdr:row>21</xdr:row>
      <xdr:rowOff>219075</xdr:rowOff>
    </xdr:from>
    <xdr:ext cx="2203358" cy="1019175"/>
    <xdr:pic>
      <xdr:nvPicPr>
        <xdr:cNvPr id="2" name="Image 1">
          <a:extLst>
            <a:ext uri="{FF2B5EF4-FFF2-40B4-BE49-F238E27FC236}">
              <a16:creationId xmlns:a16="http://schemas.microsoft.com/office/drawing/2014/main" id="{A106F3C9-F6D7-436B-8526-3BC1F864D1D8}"/>
            </a:ext>
          </a:extLst>
        </xdr:cNvPr>
        <xdr:cNvPicPr>
          <a:picLocks noChangeAspect="1"/>
        </xdr:cNvPicPr>
      </xdr:nvPicPr>
      <xdr:blipFill>
        <a:blip xmlns:r="http://schemas.openxmlformats.org/officeDocument/2006/relationships" r:embed="rId1"/>
        <a:stretch>
          <a:fillRect/>
        </a:stretch>
      </xdr:blipFill>
      <xdr:spPr>
        <a:xfrm>
          <a:off x="32927925" y="5553075"/>
          <a:ext cx="2203358" cy="1019175"/>
        </a:xfrm>
        <a:prstGeom prst="rect">
          <a:avLst/>
        </a:prstGeom>
      </xdr:spPr>
    </xdr:pic>
    <xdr:clientData/>
  </xdr:oneCellAnchor>
  <xdr:oneCellAnchor>
    <xdr:from>
      <xdr:col>41</xdr:col>
      <xdr:colOff>361950</xdr:colOff>
      <xdr:row>32</xdr:row>
      <xdr:rowOff>57150</xdr:rowOff>
    </xdr:from>
    <xdr:ext cx="2377970" cy="1162050"/>
    <xdr:pic>
      <xdr:nvPicPr>
        <xdr:cNvPr id="3" name="Image 2">
          <a:extLst>
            <a:ext uri="{FF2B5EF4-FFF2-40B4-BE49-F238E27FC236}">
              <a16:creationId xmlns:a16="http://schemas.microsoft.com/office/drawing/2014/main" id="{762E6C29-DA5E-49F6-9A34-C5D1512039B1}"/>
            </a:ext>
          </a:extLst>
        </xdr:cNvPr>
        <xdr:cNvPicPr>
          <a:picLocks noChangeAspect="1"/>
        </xdr:cNvPicPr>
      </xdr:nvPicPr>
      <xdr:blipFill>
        <a:blip xmlns:r="http://schemas.openxmlformats.org/officeDocument/2006/relationships" r:embed="rId2"/>
        <a:stretch>
          <a:fillRect/>
        </a:stretch>
      </xdr:blipFill>
      <xdr:spPr>
        <a:xfrm>
          <a:off x="33042225" y="8324850"/>
          <a:ext cx="2377970" cy="1162050"/>
        </a:xfrm>
        <a:prstGeom prst="rect">
          <a:avLst/>
        </a:prstGeom>
      </xdr:spPr>
    </xdr:pic>
    <xdr:clientData/>
  </xdr:oneCellAnchor>
  <xdr:oneCellAnchor>
    <xdr:from>
      <xdr:col>41</xdr:col>
      <xdr:colOff>771525</xdr:colOff>
      <xdr:row>47</xdr:row>
      <xdr:rowOff>9525</xdr:rowOff>
    </xdr:from>
    <xdr:ext cx="1190625" cy="857251"/>
    <xdr:pic>
      <xdr:nvPicPr>
        <xdr:cNvPr id="4" name="Image 3">
          <a:extLst>
            <a:ext uri="{FF2B5EF4-FFF2-40B4-BE49-F238E27FC236}">
              <a16:creationId xmlns:a16="http://schemas.microsoft.com/office/drawing/2014/main" id="{AAFC023D-00A7-4620-AB8D-69ECDE36E589}"/>
            </a:ext>
          </a:extLst>
        </xdr:cNvPr>
        <xdr:cNvPicPr>
          <a:picLocks noChangeAspect="1"/>
        </xdr:cNvPicPr>
      </xdr:nvPicPr>
      <xdr:blipFill>
        <a:blip xmlns:r="http://schemas.openxmlformats.org/officeDocument/2006/relationships" r:embed="rId3"/>
        <a:stretch>
          <a:fillRect/>
        </a:stretch>
      </xdr:blipFill>
      <xdr:spPr>
        <a:xfrm>
          <a:off x="33451800" y="12277725"/>
          <a:ext cx="1190625" cy="857251"/>
        </a:xfrm>
        <a:prstGeom prst="rect">
          <a:avLst/>
        </a:prstGeom>
      </xdr:spPr>
    </xdr:pic>
    <xdr:clientData/>
  </xdr:oneCellAnchor>
  <xdr:twoCellAnchor editAs="oneCell">
    <xdr:from>
      <xdr:col>73</xdr:col>
      <xdr:colOff>114300</xdr:colOff>
      <xdr:row>81</xdr:row>
      <xdr:rowOff>9525</xdr:rowOff>
    </xdr:from>
    <xdr:to>
      <xdr:col>74</xdr:col>
      <xdr:colOff>590772</xdr:colOff>
      <xdr:row>88</xdr:row>
      <xdr:rowOff>57417</xdr:rowOff>
    </xdr:to>
    <xdr:pic>
      <xdr:nvPicPr>
        <xdr:cNvPr id="5" name="Image 4">
          <a:extLst>
            <a:ext uri="{FF2B5EF4-FFF2-40B4-BE49-F238E27FC236}">
              <a16:creationId xmlns:a16="http://schemas.microsoft.com/office/drawing/2014/main" id="{9BB5B80E-D416-4DBF-967A-B04F8F5262F6}"/>
            </a:ext>
          </a:extLst>
        </xdr:cNvPr>
        <xdr:cNvPicPr>
          <a:picLocks noChangeAspect="1"/>
        </xdr:cNvPicPr>
      </xdr:nvPicPr>
      <xdr:blipFill>
        <a:blip xmlns:r="http://schemas.openxmlformats.org/officeDocument/2006/relationships" r:embed="rId4"/>
        <a:stretch>
          <a:fillRect/>
        </a:stretch>
      </xdr:blipFill>
      <xdr:spPr>
        <a:xfrm>
          <a:off x="49911000" y="21402675"/>
          <a:ext cx="1590897" cy="1914792"/>
        </a:xfrm>
        <a:prstGeom prst="rect">
          <a:avLst/>
        </a:prstGeom>
      </xdr:spPr>
    </xdr:pic>
    <xdr:clientData/>
  </xdr:twoCellAnchor>
  <xdr:twoCellAnchor editAs="oneCell">
    <xdr:from>
      <xdr:col>71</xdr:col>
      <xdr:colOff>38100</xdr:colOff>
      <xdr:row>83</xdr:row>
      <xdr:rowOff>85725</xdr:rowOff>
    </xdr:from>
    <xdr:to>
      <xdr:col>72</xdr:col>
      <xdr:colOff>1244992</xdr:colOff>
      <xdr:row>87</xdr:row>
      <xdr:rowOff>228600</xdr:rowOff>
    </xdr:to>
    <xdr:pic>
      <xdr:nvPicPr>
        <xdr:cNvPr id="6" name="Image 5">
          <a:extLst>
            <a:ext uri="{FF2B5EF4-FFF2-40B4-BE49-F238E27FC236}">
              <a16:creationId xmlns:a16="http://schemas.microsoft.com/office/drawing/2014/main" id="{3B434FEC-DB7E-4F85-8372-75C2CEE7292D}"/>
            </a:ext>
          </a:extLst>
        </xdr:cNvPr>
        <xdr:cNvPicPr>
          <a:picLocks noChangeAspect="1"/>
        </xdr:cNvPicPr>
      </xdr:nvPicPr>
      <xdr:blipFill>
        <a:blip xmlns:r="http://schemas.openxmlformats.org/officeDocument/2006/relationships" r:embed="rId5"/>
        <a:stretch>
          <a:fillRect/>
        </a:stretch>
      </xdr:blipFill>
      <xdr:spPr>
        <a:xfrm>
          <a:off x="47234475" y="22012275"/>
          <a:ext cx="2473717" cy="1209675"/>
        </a:xfrm>
        <a:prstGeom prst="rect">
          <a:avLst/>
        </a:prstGeom>
      </xdr:spPr>
    </xdr:pic>
    <xdr:clientData/>
  </xdr:twoCellAnchor>
  <xdr:twoCellAnchor editAs="oneCell">
    <xdr:from>
      <xdr:col>70</xdr:col>
      <xdr:colOff>47626</xdr:colOff>
      <xdr:row>119</xdr:row>
      <xdr:rowOff>161924</xdr:rowOff>
    </xdr:from>
    <xdr:to>
      <xdr:col>70</xdr:col>
      <xdr:colOff>2386147</xdr:colOff>
      <xdr:row>121</xdr:row>
      <xdr:rowOff>219075</xdr:rowOff>
    </xdr:to>
    <xdr:pic>
      <xdr:nvPicPr>
        <xdr:cNvPr id="7" name="Image 2">
          <a:extLst>
            <a:ext uri="{FF2B5EF4-FFF2-40B4-BE49-F238E27FC236}">
              <a16:creationId xmlns:a16="http://schemas.microsoft.com/office/drawing/2014/main" id="{DC49D0EC-E95D-49CC-B70F-9BB7095D97E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053126" y="31689674"/>
          <a:ext cx="2338521"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2524125</xdr:colOff>
      <xdr:row>119</xdr:row>
      <xdr:rowOff>142875</xdr:rowOff>
    </xdr:from>
    <xdr:to>
      <xdr:col>72</xdr:col>
      <xdr:colOff>743703</xdr:colOff>
      <xdr:row>127</xdr:row>
      <xdr:rowOff>38100</xdr:rowOff>
    </xdr:to>
    <xdr:pic>
      <xdr:nvPicPr>
        <xdr:cNvPr id="8" name="Image 1">
          <a:extLst>
            <a:ext uri="{FF2B5EF4-FFF2-40B4-BE49-F238E27FC236}">
              <a16:creationId xmlns:a16="http://schemas.microsoft.com/office/drawing/2014/main" id="{8C2DFD24-99D9-484C-8C31-368967933C6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29625" y="31670625"/>
          <a:ext cx="2677278" cy="20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33</xdr:col>
      <xdr:colOff>219075</xdr:colOff>
      <xdr:row>20</xdr:row>
      <xdr:rowOff>28575</xdr:rowOff>
    </xdr:from>
    <xdr:ext cx="2203358" cy="1019175"/>
    <xdr:pic>
      <xdr:nvPicPr>
        <xdr:cNvPr id="205" name="Image 204">
          <a:extLst>
            <a:ext uri="{FF2B5EF4-FFF2-40B4-BE49-F238E27FC236}">
              <a16:creationId xmlns:a16="http://schemas.microsoft.com/office/drawing/2014/main" id="{843D2BC0-516E-42CB-8BC1-61E87584AA2A}"/>
            </a:ext>
          </a:extLst>
        </xdr:cNvPr>
        <xdr:cNvPicPr>
          <a:picLocks noChangeAspect="1"/>
        </xdr:cNvPicPr>
      </xdr:nvPicPr>
      <xdr:blipFill>
        <a:blip xmlns:r="http://schemas.openxmlformats.org/officeDocument/2006/relationships" r:embed="rId1"/>
        <a:stretch>
          <a:fillRect/>
        </a:stretch>
      </xdr:blipFill>
      <xdr:spPr>
        <a:xfrm>
          <a:off x="21936075" y="5057775"/>
          <a:ext cx="2203358" cy="1019175"/>
        </a:xfrm>
        <a:prstGeom prst="rect">
          <a:avLst/>
        </a:prstGeom>
      </xdr:spPr>
    </xdr:pic>
    <xdr:clientData/>
  </xdr:oneCellAnchor>
  <xdr:oneCellAnchor>
    <xdr:from>
      <xdr:col>33</xdr:col>
      <xdr:colOff>190500</xdr:colOff>
      <xdr:row>27</xdr:row>
      <xdr:rowOff>0</xdr:rowOff>
    </xdr:from>
    <xdr:ext cx="2377970" cy="1162050"/>
    <xdr:pic>
      <xdr:nvPicPr>
        <xdr:cNvPr id="207" name="Image 206">
          <a:extLst>
            <a:ext uri="{FF2B5EF4-FFF2-40B4-BE49-F238E27FC236}">
              <a16:creationId xmlns:a16="http://schemas.microsoft.com/office/drawing/2014/main" id="{23627977-9CC1-48C4-A554-686C544F5EF7}"/>
            </a:ext>
          </a:extLst>
        </xdr:cNvPr>
        <xdr:cNvPicPr>
          <a:picLocks noChangeAspect="1"/>
        </xdr:cNvPicPr>
      </xdr:nvPicPr>
      <xdr:blipFill>
        <a:blip xmlns:r="http://schemas.openxmlformats.org/officeDocument/2006/relationships" r:embed="rId2"/>
        <a:stretch>
          <a:fillRect/>
        </a:stretch>
      </xdr:blipFill>
      <xdr:spPr>
        <a:xfrm>
          <a:off x="21907500" y="6896100"/>
          <a:ext cx="2377970" cy="1162050"/>
        </a:xfrm>
        <a:prstGeom prst="rect">
          <a:avLst/>
        </a:prstGeom>
      </xdr:spPr>
    </xdr:pic>
    <xdr:clientData/>
  </xdr:oneCellAnchor>
  <xdr:oneCellAnchor>
    <xdr:from>
      <xdr:col>33</xdr:col>
      <xdr:colOff>647700</xdr:colOff>
      <xdr:row>40</xdr:row>
      <xdr:rowOff>133350</xdr:rowOff>
    </xdr:from>
    <xdr:ext cx="1190625" cy="857251"/>
    <xdr:pic>
      <xdr:nvPicPr>
        <xdr:cNvPr id="209" name="Image 208">
          <a:extLst>
            <a:ext uri="{FF2B5EF4-FFF2-40B4-BE49-F238E27FC236}">
              <a16:creationId xmlns:a16="http://schemas.microsoft.com/office/drawing/2014/main" id="{FB7332D9-4FF1-4B73-AA85-69F06163EADA}"/>
            </a:ext>
          </a:extLst>
        </xdr:cNvPr>
        <xdr:cNvPicPr>
          <a:picLocks noChangeAspect="1"/>
        </xdr:cNvPicPr>
      </xdr:nvPicPr>
      <xdr:blipFill>
        <a:blip xmlns:r="http://schemas.openxmlformats.org/officeDocument/2006/relationships" r:embed="rId3"/>
        <a:stretch>
          <a:fillRect/>
        </a:stretch>
      </xdr:blipFill>
      <xdr:spPr>
        <a:xfrm>
          <a:off x="22364700" y="10496550"/>
          <a:ext cx="1190625" cy="857251"/>
        </a:xfrm>
        <a:prstGeom prst="rect">
          <a:avLst/>
        </a:prstGeom>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68222425-0E9E-4950-8467-47870F237E43}">
  <we:reference id="wa200005502" version="1.0.0.11" store="en-US" storeType="OMEX"/>
  <we:alternateReferences>
    <we:reference id="wa200005502" version="1.0.0.11" store="en-US"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_xldudf_GPT_CREATE_PROMPT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s>_xldudf_GPT_MATCH</we:customFunctionIds>
        <we:customFunctionIds>_xldudf_GPT_VISION</we:customFunctionIds>
        <we:customFunctionIds>_xldudf_GPT_WEB</we:customFunctionIds>
      </we:customFunctionIdList>
    </a:ext>
  </we:extLst>
</we:webextension>
</file>

<file path=xl/worksheets/_rels/sheet1.xml.rels><?xml version="1.0" encoding="UTF-8" standalone="yes"?>
<Relationships xmlns="http://schemas.openxmlformats.org/package/2006/relationships"><Relationship Id="rId8" Type="http://schemas.openxmlformats.org/officeDocument/2006/relationships/hyperlink" Target="https://blog.atalan.fr/grille-contrastes-accessibilite-charte-graphique/" TargetMode="External"/><Relationship Id="rId13" Type="http://schemas.openxmlformats.org/officeDocument/2006/relationships/hyperlink" Target="https://clickup.com/fr-FR/blog/202591/comment-faire-un-code-couleur-dans-excel" TargetMode="External"/><Relationship Id="rId18" Type="http://schemas.openxmlformats.org/officeDocument/2006/relationships/printerSettings" Target="../printerSettings/printerSettings1.bin"/><Relationship Id="rId3" Type="http://schemas.openxmlformats.org/officeDocument/2006/relationships/hyperlink" Target="https://encycolorpedia.com/websafe" TargetMode="External"/><Relationship Id="rId7" Type="http://schemas.openxmlformats.org/officeDocument/2006/relationships/hyperlink" Target="https://www.tanaguru.com/contrastes-couleurs-choisir-combinaisons-accessibles/" TargetMode="External"/><Relationship Id="rId12" Type="http://schemas.openxmlformats.org/officeDocument/2006/relationships/hyperlink" Target="https://excel-downloads.com/forums/forum-excel.7/" TargetMode="External"/><Relationship Id="rId17" Type="http://schemas.openxmlformats.org/officeDocument/2006/relationships/hyperlink" Target="https://www.bonbache.fr/syntheses-graphiques-excel-avec-les-emoticones-499.html" TargetMode="External"/><Relationship Id="rId2" Type="http://schemas.openxmlformats.org/officeDocument/2006/relationships/hyperlink" Target="http://translate.google.fr/translate?hl=fr&amp;langpair=en|fr&amp;u=http://dmcritchie.mvps.org/excel/colors.htm" TargetMode="External"/><Relationship Id="rId16" Type="http://schemas.openxmlformats.org/officeDocument/2006/relationships/hyperlink" Target="https://excel-exercice.com/filtres-intelligents-dans-excel/" TargetMode="External"/><Relationship Id="rId1" Type="http://schemas.openxmlformats.org/officeDocument/2006/relationships/hyperlink" Target="https://www.cassoulet.com/content/7-recette-officielle-du-vrai-cassoulet-de-castelnaudary" TargetMode="External"/><Relationship Id="rId6" Type="http://schemas.openxmlformats.org/officeDocument/2006/relationships/hyperlink" Target="https://encycolorpedia.com/paints" TargetMode="External"/><Relationship Id="rId11" Type="http://schemas.openxmlformats.org/officeDocument/2006/relationships/hyperlink" Target="https://excel-pratique.com/fr/vba/liste-couleurs-rgb.php" TargetMode="External"/><Relationship Id="rId5" Type="http://schemas.openxmlformats.org/officeDocument/2006/relationships/hyperlink" Target="https://encycolorpedia.com/named" TargetMode="External"/><Relationship Id="rId15" Type="http://schemas.openxmlformats.org/officeDocument/2006/relationships/hyperlink" Target="https://www.excel-pratique.com/fr/fonctions/joindre-texte" TargetMode="External"/><Relationship Id="rId10" Type="http://schemas.openxmlformats.org/officeDocument/2006/relationships/hyperlink" Target="https://www.iloveimg.com/fr" TargetMode="External"/><Relationship Id="rId19" Type="http://schemas.openxmlformats.org/officeDocument/2006/relationships/drawing" Target="../drawings/drawing1.xml"/><Relationship Id="rId4" Type="http://schemas.openxmlformats.org/officeDocument/2006/relationships/hyperlink" Target="https://encycolorpedia.com/html" TargetMode="External"/><Relationship Id="rId9" Type="http://schemas.openxmlformats.org/officeDocument/2006/relationships/hyperlink" Target="https://www.redacteur.com/blog/polices-ecriture-a-utiliser/" TargetMode="External"/><Relationship Id="rId14" Type="http://schemas.openxmlformats.org/officeDocument/2006/relationships/hyperlink" Target="https://www.canva.com/fr_fr/decouvrir/association-de-couleur-tendance-exempl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encycolorpedia.com/paints" TargetMode="External"/><Relationship Id="rId13" Type="http://schemas.openxmlformats.org/officeDocument/2006/relationships/hyperlink" Target="https://excel-pratique.com/fr/vba/liste-couleurs-rgb.php" TargetMode="External"/><Relationship Id="rId18" Type="http://schemas.openxmlformats.org/officeDocument/2006/relationships/printerSettings" Target="../printerSettings/printerSettings2.bin"/><Relationship Id="rId3" Type="http://schemas.openxmlformats.org/officeDocument/2006/relationships/hyperlink" Target="https://excel-exercice.com/filtres-intelligents-dans-excel/" TargetMode="External"/><Relationship Id="rId7" Type="http://schemas.openxmlformats.org/officeDocument/2006/relationships/hyperlink" Target="https://encycolorpedia.com/named" TargetMode="External"/><Relationship Id="rId12" Type="http://schemas.openxmlformats.org/officeDocument/2006/relationships/hyperlink" Target="https://www.iloveimg.com/fr" TargetMode="External"/><Relationship Id="rId17" Type="http://schemas.openxmlformats.org/officeDocument/2006/relationships/hyperlink" Target="https://www.bonbache.fr/syntheses-graphiques-excel-avec-les-emoticones-499.html" TargetMode="External"/><Relationship Id="rId2" Type="http://schemas.openxmlformats.org/officeDocument/2006/relationships/hyperlink" Target="https://www.excel-pratique.com/fr/fonctions/joindre-texte" TargetMode="External"/><Relationship Id="rId16" Type="http://schemas.openxmlformats.org/officeDocument/2006/relationships/hyperlink" Target="https://www.canva.com/fr_fr/decouvrir/association-de-couleur-tendance-exemple/" TargetMode="External"/><Relationship Id="rId1" Type="http://schemas.openxmlformats.org/officeDocument/2006/relationships/hyperlink" Target="https://www.cassoulet.com/content/7-recette-officielle-du-vrai-cassoulet-de-castelnaudary" TargetMode="External"/><Relationship Id="rId6" Type="http://schemas.openxmlformats.org/officeDocument/2006/relationships/hyperlink" Target="https://encycolorpedia.com/html" TargetMode="External"/><Relationship Id="rId11" Type="http://schemas.openxmlformats.org/officeDocument/2006/relationships/hyperlink" Target="https://www.redacteur.com/blog/polices-ecriture-a-utiliser/" TargetMode="External"/><Relationship Id="rId5" Type="http://schemas.openxmlformats.org/officeDocument/2006/relationships/hyperlink" Target="https://encycolorpedia.com/websafe" TargetMode="External"/><Relationship Id="rId15" Type="http://schemas.openxmlformats.org/officeDocument/2006/relationships/hyperlink" Target="https://clickup.com/fr-FR/blog/202591/comment-faire-un-code-couleur-dans-excel" TargetMode="External"/><Relationship Id="rId10" Type="http://schemas.openxmlformats.org/officeDocument/2006/relationships/hyperlink" Target="https://blog.atalan.fr/grille-contrastes-accessibilite-charte-graphique/" TargetMode="External"/><Relationship Id="rId19" Type="http://schemas.openxmlformats.org/officeDocument/2006/relationships/drawing" Target="../drawings/drawing2.xml"/><Relationship Id="rId4" Type="http://schemas.openxmlformats.org/officeDocument/2006/relationships/hyperlink" Target="http://translate.google.fr/translate?hl=fr&amp;langpair=en|fr&amp;u=http://dmcritchie.mvps.org/excel/colors.htm" TargetMode="External"/><Relationship Id="rId9" Type="http://schemas.openxmlformats.org/officeDocument/2006/relationships/hyperlink" Target="https://www.tanaguru.com/contrastes-couleurs-choisir-combinaisons-accessibles/" TargetMode="External"/><Relationship Id="rId14" Type="http://schemas.openxmlformats.org/officeDocument/2006/relationships/hyperlink" Target="https://excel-downloads.com/forums/forum-excel.7/"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tanaguru.com/contrastes-couleurs-choisir-combinaisons-accessibles/" TargetMode="External"/><Relationship Id="rId13" Type="http://schemas.openxmlformats.org/officeDocument/2006/relationships/hyperlink" Target="https://excel-downloads.com/forums/forum-excel.7/" TargetMode="External"/><Relationship Id="rId18" Type="http://schemas.openxmlformats.org/officeDocument/2006/relationships/drawing" Target="../drawings/drawing3.xml"/><Relationship Id="rId3" Type="http://schemas.openxmlformats.org/officeDocument/2006/relationships/hyperlink" Target="http://translate.google.fr/translate?hl=fr&amp;langpair=en|fr&amp;u=http://dmcritchie.mvps.org/excel/colors.htm" TargetMode="External"/><Relationship Id="rId7" Type="http://schemas.openxmlformats.org/officeDocument/2006/relationships/hyperlink" Target="https://encycolorpedia.com/paints" TargetMode="External"/><Relationship Id="rId12" Type="http://schemas.openxmlformats.org/officeDocument/2006/relationships/hyperlink" Target="https://excel-pratique.com/fr/vba/liste-couleurs-rgb.php" TargetMode="External"/><Relationship Id="rId17" Type="http://schemas.openxmlformats.org/officeDocument/2006/relationships/printerSettings" Target="../printerSettings/printerSettings3.bin"/><Relationship Id="rId2" Type="http://schemas.openxmlformats.org/officeDocument/2006/relationships/hyperlink" Target="https://excel-exercice.com/filtres-intelligents-dans-excel/" TargetMode="External"/><Relationship Id="rId16" Type="http://schemas.openxmlformats.org/officeDocument/2006/relationships/hyperlink" Target="https://www.bonbache.fr/syntheses-graphiques-excel-avec-les-emoticones-499.htm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encycolorpedia.com/named" TargetMode="External"/><Relationship Id="rId11" Type="http://schemas.openxmlformats.org/officeDocument/2006/relationships/hyperlink" Target="https://www.iloveimg.com/fr" TargetMode="External"/><Relationship Id="rId5" Type="http://schemas.openxmlformats.org/officeDocument/2006/relationships/hyperlink" Target="https://encycolorpedia.com/html" TargetMode="External"/><Relationship Id="rId15" Type="http://schemas.openxmlformats.org/officeDocument/2006/relationships/hyperlink" Target="https://www.canva.com/fr_fr/decouvrir/association-de-couleur-tendance-exemple/" TargetMode="External"/><Relationship Id="rId10" Type="http://schemas.openxmlformats.org/officeDocument/2006/relationships/hyperlink" Target="https://www.redacteur.com/blog/polices-ecriture-a-utiliser/" TargetMode="External"/><Relationship Id="rId4" Type="http://schemas.openxmlformats.org/officeDocument/2006/relationships/hyperlink" Target="https://encycolorpedia.com/websafe" TargetMode="External"/><Relationship Id="rId9" Type="http://schemas.openxmlformats.org/officeDocument/2006/relationships/hyperlink" Target="https://blog.atalan.fr/grille-contrastes-accessibilite-charte-graphique/" TargetMode="External"/><Relationship Id="rId14" Type="http://schemas.openxmlformats.org/officeDocument/2006/relationships/hyperlink" Target="https://clickup.com/fr-FR/blog/202591/comment-faire-un-code-couleur-dans-exce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tanaguru.com/contrastes-couleurs-choisir-combinaisons-accessibles/" TargetMode="External"/><Relationship Id="rId13" Type="http://schemas.openxmlformats.org/officeDocument/2006/relationships/hyperlink" Target="https://excel-downloads.com/forums/forum-excel.7/" TargetMode="External"/><Relationship Id="rId18" Type="http://schemas.openxmlformats.org/officeDocument/2006/relationships/drawing" Target="../drawings/drawing4.xml"/><Relationship Id="rId3" Type="http://schemas.openxmlformats.org/officeDocument/2006/relationships/hyperlink" Target="http://translate.google.fr/translate?hl=fr&amp;langpair=en|fr&amp;u=http://dmcritchie.mvps.org/excel/colors.htm" TargetMode="External"/><Relationship Id="rId7" Type="http://schemas.openxmlformats.org/officeDocument/2006/relationships/hyperlink" Target="https://encycolorpedia.com/paints" TargetMode="External"/><Relationship Id="rId12" Type="http://schemas.openxmlformats.org/officeDocument/2006/relationships/hyperlink" Target="https://excel-pratique.com/fr/vba/liste-couleurs-rgb.php" TargetMode="External"/><Relationship Id="rId17" Type="http://schemas.openxmlformats.org/officeDocument/2006/relationships/printerSettings" Target="../printerSettings/printerSettings4.bin"/><Relationship Id="rId2" Type="http://schemas.openxmlformats.org/officeDocument/2006/relationships/hyperlink" Target="https://excel-exercice.com/filtres-intelligents-dans-excel/" TargetMode="External"/><Relationship Id="rId16" Type="http://schemas.openxmlformats.org/officeDocument/2006/relationships/hyperlink" Target="https://www.bonbache.fr/syntheses-graphiques-excel-avec-les-emoticones-499.htm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encycolorpedia.com/named" TargetMode="External"/><Relationship Id="rId11" Type="http://schemas.openxmlformats.org/officeDocument/2006/relationships/hyperlink" Target="https://www.iloveimg.com/fr" TargetMode="External"/><Relationship Id="rId5" Type="http://schemas.openxmlformats.org/officeDocument/2006/relationships/hyperlink" Target="https://encycolorpedia.com/html" TargetMode="External"/><Relationship Id="rId15" Type="http://schemas.openxmlformats.org/officeDocument/2006/relationships/hyperlink" Target="https://www.canva.com/fr_fr/decouvrir/association-de-couleur-tendance-exemple/" TargetMode="External"/><Relationship Id="rId10" Type="http://schemas.openxmlformats.org/officeDocument/2006/relationships/hyperlink" Target="https://www.redacteur.com/blog/polices-ecriture-a-utiliser/" TargetMode="External"/><Relationship Id="rId4" Type="http://schemas.openxmlformats.org/officeDocument/2006/relationships/hyperlink" Target="https://encycolorpedia.com/websafe" TargetMode="External"/><Relationship Id="rId9" Type="http://schemas.openxmlformats.org/officeDocument/2006/relationships/hyperlink" Target="https://blog.atalan.fr/grille-contrastes-accessibilite-charte-graphique/" TargetMode="External"/><Relationship Id="rId14" Type="http://schemas.openxmlformats.org/officeDocument/2006/relationships/hyperlink" Target="https://clickup.com/fr-FR/blog/202591/comment-faire-un-code-couleur-dans-exce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encycolorpedia.com/paints" TargetMode="External"/><Relationship Id="rId13" Type="http://schemas.openxmlformats.org/officeDocument/2006/relationships/hyperlink" Target="https://excel-pratique.com/fr/vba/liste-couleurs-rgb.php" TargetMode="External"/><Relationship Id="rId18" Type="http://schemas.openxmlformats.org/officeDocument/2006/relationships/printerSettings" Target="../printerSettings/printerSettings5.bin"/><Relationship Id="rId3" Type="http://schemas.openxmlformats.org/officeDocument/2006/relationships/hyperlink" Target="https://www.google.fr/search?q=patisserie+FONDANT+POUR+GLACER&amp;ie=utf-8&amp;oe=utf-8&amp;client=firefox-b&amp;gfe_rd=cr&amp;ei=E-MuWZ6MApHu8weRh4XQAw" TargetMode="External"/><Relationship Id="rId7" Type="http://schemas.openxmlformats.org/officeDocument/2006/relationships/hyperlink" Target="https://encycolorpedia.com/named" TargetMode="External"/><Relationship Id="rId12" Type="http://schemas.openxmlformats.org/officeDocument/2006/relationships/hyperlink" Target="https://www.iloveimg.com/fr" TargetMode="External"/><Relationship Id="rId17" Type="http://schemas.openxmlformats.org/officeDocument/2006/relationships/hyperlink" Target="https://mapatisserie.fr/recette/divers/recette-fondant-patissier/2/" TargetMode="External"/><Relationship Id="rId2" Type="http://schemas.openxmlformats.org/officeDocument/2006/relationships/hyperlink" Target="https://excel-exercice.com/filtres-intelligents-dans-excel/" TargetMode="External"/><Relationship Id="rId16" Type="http://schemas.openxmlformats.org/officeDocument/2006/relationships/hyperlink" Target="https://www.canva.com/fr_fr/decouvrir/association-de-couleur-tendance-exemple/"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encycolorpedia.com/html" TargetMode="External"/><Relationship Id="rId11" Type="http://schemas.openxmlformats.org/officeDocument/2006/relationships/hyperlink" Target="https://www.redacteur.com/blog/polices-ecriture-a-utiliser/" TargetMode="External"/><Relationship Id="rId5" Type="http://schemas.openxmlformats.org/officeDocument/2006/relationships/hyperlink" Target="https://encycolorpedia.com/websafe" TargetMode="External"/><Relationship Id="rId15" Type="http://schemas.openxmlformats.org/officeDocument/2006/relationships/hyperlink" Target="https://clickup.com/fr-FR/blog/202591/comment-faire-un-code-couleur-dans-excel" TargetMode="External"/><Relationship Id="rId10" Type="http://schemas.openxmlformats.org/officeDocument/2006/relationships/hyperlink" Target="https://blog.atalan.fr/grille-contrastes-accessibilite-charte-graphique/" TargetMode="External"/><Relationship Id="rId19" Type="http://schemas.openxmlformats.org/officeDocument/2006/relationships/drawing" Target="../drawings/drawing5.xml"/><Relationship Id="rId4" Type="http://schemas.openxmlformats.org/officeDocument/2006/relationships/hyperlink" Target="http://translate.google.fr/translate?hl=fr&amp;langpair=en|fr&amp;u=http://dmcritchie.mvps.org/excel/colors.htm" TargetMode="External"/><Relationship Id="rId9" Type="http://schemas.openxmlformats.org/officeDocument/2006/relationships/hyperlink" Target="https://www.tanaguru.com/contrastes-couleurs-choisir-combinaisons-accessibles/" TargetMode="External"/><Relationship Id="rId14" Type="http://schemas.openxmlformats.org/officeDocument/2006/relationships/hyperlink" Target="https://excel-downloads.com/forums/forum-excel.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6B64A-AA13-400E-8A94-1BEB6F74F1B2}">
  <dimension ref="A1:GE409"/>
  <sheetViews>
    <sheetView showZeros="0" tabSelected="1" topLeftCell="CM1" zoomScaleNormal="100" workbookViewId="0">
      <selection activeCell="I26" sqref="I26"/>
    </sheetView>
  </sheetViews>
  <sheetFormatPr baseColWidth="10" defaultRowHeight="15"/>
  <cols>
    <col min="1" max="1" width="4.140625" customWidth="1"/>
    <col min="2" max="2" width="3.7109375" customWidth="1"/>
    <col min="3" max="3" width="6.42578125" customWidth="1"/>
    <col min="4" max="4" width="8" customWidth="1"/>
    <col min="5" max="9" width="8.5703125" customWidth="1"/>
    <col min="10" max="10" width="56.7109375" customWidth="1"/>
    <col min="11" max="11" width="2.7109375" customWidth="1"/>
    <col min="12" max="12" width="12.140625" customWidth="1"/>
    <col min="13" max="29" width="10.7109375" customWidth="1"/>
    <col min="30" max="31" width="9.7109375" customWidth="1"/>
    <col min="32" max="32" width="14.7109375" customWidth="1"/>
    <col min="33" max="33" width="20.7109375" customWidth="1"/>
    <col min="34" max="39" width="10.7109375" customWidth="1"/>
    <col min="40" max="40" width="12.5703125" customWidth="1"/>
    <col min="41" max="42" width="10.7109375" customWidth="1"/>
    <col min="43" max="43" width="14.7109375" customWidth="1"/>
    <col min="44" max="46" width="10.7109375" customWidth="1"/>
    <col min="47" max="47" width="12.42578125" customWidth="1"/>
    <col min="48" max="58" width="10.7109375" customWidth="1"/>
    <col min="59" max="59" width="29.42578125" customWidth="1"/>
    <col min="60" max="60" width="12.42578125" customWidth="1"/>
    <col min="61" max="61" width="9.85546875" customWidth="1"/>
    <col min="62" max="62" width="11.85546875" customWidth="1"/>
    <col min="63" max="63" width="18.140625" customWidth="1"/>
    <col min="64" max="64" width="14.28515625" customWidth="1"/>
    <col min="65" max="65" width="5.5703125" style="1503" customWidth="1"/>
    <col min="66" max="66" width="41.7109375" style="1504" customWidth="1"/>
    <col min="67" max="67" width="6" style="1503" customWidth="1"/>
    <col min="68" max="68" width="9.7109375" customWidth="1"/>
    <col min="69" max="70" width="12.7109375" style="9" customWidth="1"/>
    <col min="71" max="71" width="4" style="9" customWidth="1"/>
    <col min="72" max="72" width="9.7109375" style="9" customWidth="1"/>
    <col min="73" max="73" width="13" style="9" customWidth="1"/>
    <col min="74" max="74" width="13.5703125" style="9" customWidth="1"/>
    <col min="75" max="75" width="40.7109375" style="9" customWidth="1"/>
    <col min="76" max="76" width="6" style="1503" customWidth="1"/>
    <col min="77" max="77" width="5.85546875" customWidth="1"/>
    <col min="78" max="78" width="9.7109375" customWidth="1"/>
    <col min="79" max="79" width="7.7109375" customWidth="1"/>
    <col min="80" max="80" width="103.7109375" customWidth="1"/>
    <col min="81" max="81" width="11.7109375" customWidth="1"/>
    <col min="82" max="82" width="10.7109375" customWidth="1"/>
    <col min="83" max="83" width="9.7109375" customWidth="1"/>
    <col min="84" max="84" width="3.7109375" customWidth="1"/>
    <col min="85" max="85" width="102.7109375" customWidth="1"/>
    <col min="86" max="86" width="6.7109375" customWidth="1"/>
    <col min="87" max="87" width="4.7109375" customWidth="1"/>
    <col min="88" max="91" width="10.7109375" customWidth="1"/>
    <col min="92" max="92" width="15.7109375" customWidth="1"/>
    <col min="93" max="93" width="11.7109375" customWidth="1"/>
    <col min="94" max="94" width="6" style="1503" customWidth="1"/>
    <col min="95" max="95" width="44" customWidth="1"/>
    <col min="96" max="96" width="19" customWidth="1"/>
    <col min="97" max="97" width="20" customWidth="1"/>
    <col min="98" max="98" width="16.7109375" customWidth="1"/>
    <col min="99" max="99" width="29.28515625" customWidth="1"/>
    <col min="100" max="100" width="6" style="1503" customWidth="1"/>
    <col min="101" max="103" width="13.7109375" style="8" customWidth="1"/>
    <col min="104" max="104" width="2.140625" style="8" customWidth="1"/>
    <col min="105" max="107" width="13.7109375" style="8" customWidth="1"/>
    <col min="108" max="108" width="2.140625" style="8" customWidth="1"/>
    <col min="109" max="111" width="13.7109375" style="8" customWidth="1"/>
    <col min="112" max="112" width="2.140625" style="8" customWidth="1"/>
    <col min="113" max="115" width="13.7109375" style="8" customWidth="1"/>
    <col min="116" max="116" width="2.140625" style="8" customWidth="1"/>
    <col min="117" max="119" width="13.7109375" style="8" customWidth="1"/>
    <col min="120" max="120" width="2.140625" style="8" customWidth="1"/>
    <col min="121" max="123" width="13.7109375" style="8" customWidth="1"/>
    <col min="124" max="124" width="2.140625" style="8" customWidth="1"/>
    <col min="125" max="127" width="13.7109375" style="8" customWidth="1"/>
    <col min="128" max="128" width="6.7109375" style="8" customWidth="1"/>
    <col min="129" max="131" width="13.7109375" style="8" customWidth="1"/>
    <col min="132" max="132" width="2.140625" style="8" customWidth="1"/>
    <col min="133" max="135" width="13.7109375" style="8" customWidth="1"/>
    <col min="136" max="136" width="4.85546875" style="9" customWidth="1"/>
    <col min="137" max="139" width="13.7109375" style="8" customWidth="1"/>
    <col min="140" max="140" width="4.85546875" style="9" customWidth="1"/>
    <col min="141" max="143" width="13.7109375" style="8" customWidth="1"/>
    <col min="144" max="144" width="4.85546875" style="9" customWidth="1"/>
    <col min="145" max="145" width="11.7109375" style="8" customWidth="1"/>
    <col min="146" max="146" width="12.7109375" style="8" customWidth="1"/>
    <col min="147" max="147" width="4.5703125" style="8" customWidth="1"/>
    <col min="148" max="148" width="11.7109375" style="8" customWidth="1"/>
    <col min="149" max="149" width="12.5703125" style="8" customWidth="1"/>
    <col min="150" max="150" width="2.140625" style="8" customWidth="1"/>
    <col min="151" max="152" width="12.7109375" style="8" customWidth="1"/>
    <col min="153" max="153" width="4.42578125" customWidth="1"/>
    <col min="154" max="162" width="12.7109375" style="8" customWidth="1"/>
    <col min="163" max="164" width="11.42578125" style="8"/>
    <col min="165" max="165" width="9.7109375" style="8" customWidth="1"/>
    <col min="166" max="166" width="23.7109375" style="8" customWidth="1"/>
    <col min="167" max="167" width="37.7109375" style="8" customWidth="1"/>
    <col min="168" max="170" width="8.7109375" style="8" customWidth="1"/>
    <col min="171" max="171" width="11.42578125" style="8"/>
    <col min="172" max="172" width="9.7109375" style="8" customWidth="1"/>
    <col min="173" max="173" width="23.7109375" style="8" customWidth="1"/>
    <col min="174" max="174" width="37.7109375" style="8" customWidth="1"/>
    <col min="175" max="177" width="8.7109375" style="8" customWidth="1"/>
    <col min="178" max="178" width="11.42578125" style="8"/>
    <col min="179" max="179" width="9.7109375" style="8" customWidth="1"/>
    <col min="180" max="180" width="23.7109375" style="8" customWidth="1"/>
    <col min="181" max="181" width="37.7109375" style="8" customWidth="1"/>
    <col min="182" max="184" width="8.7109375" style="8" customWidth="1"/>
    <col min="185" max="185" width="8.7109375" customWidth="1"/>
    <col min="187" max="187" width="76.85546875" customWidth="1"/>
  </cols>
  <sheetData>
    <row r="1" spans="1:187" ht="15.75" thickTop="1">
      <c r="A1" s="1" t="str">
        <f>ADDRESS(ROW(),COLUMN(),4)</f>
        <v>A1</v>
      </c>
      <c r="B1" s="2" t="str">
        <f t="shared" ref="B1:BK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F1" s="2" t="str">
        <f t="shared" si="0"/>
        <v>BF</v>
      </c>
      <c r="BG1" s="2" t="str">
        <f t="shared" si="0"/>
        <v>BG</v>
      </c>
      <c r="BH1" s="2" t="str">
        <f t="shared" si="0"/>
        <v>BH</v>
      </c>
      <c r="BI1" s="2" t="str">
        <f t="shared" si="0"/>
        <v>BI</v>
      </c>
      <c r="BJ1" s="2" t="str">
        <f t="shared" si="0"/>
        <v>BJ</v>
      </c>
      <c r="BK1" s="2" t="str">
        <f t="shared" si="0"/>
        <v>BK</v>
      </c>
      <c r="BL1" s="2384"/>
      <c r="BM1" s="4"/>
      <c r="BN1" s="5">
        <v>1</v>
      </c>
      <c r="BO1" s="3"/>
      <c r="BP1" s="6" t="str">
        <f t="shared" ref="BP1:BW1" si="1">SUBSTITUTE(ADDRESS(1,COLUMN(),4),"1","")</f>
        <v>BP</v>
      </c>
      <c r="BQ1" s="6" t="str">
        <f t="shared" si="1"/>
        <v>BQ</v>
      </c>
      <c r="BR1" s="6" t="str">
        <f t="shared" si="1"/>
        <v>BR</v>
      </c>
      <c r="BS1" s="6" t="str">
        <f t="shared" si="1"/>
        <v>BS</v>
      </c>
      <c r="BT1" s="6" t="str">
        <f t="shared" si="1"/>
        <v>BT</v>
      </c>
      <c r="BU1" s="6" t="str">
        <f t="shared" si="1"/>
        <v>BU</v>
      </c>
      <c r="BV1" s="6" t="str">
        <f t="shared" si="1"/>
        <v>BV</v>
      </c>
      <c r="BW1" s="6" t="str">
        <f t="shared" si="1"/>
        <v>BW</v>
      </c>
      <c r="BX1" s="3"/>
      <c r="BY1" s="6" t="str">
        <f t="shared" ref="BY1:CO1" si="2">SUBSTITUTE(ADDRESS(1,COLUMN(),4),"1","")</f>
        <v>BY</v>
      </c>
      <c r="BZ1" s="6" t="str">
        <f t="shared" si="2"/>
        <v>BZ</v>
      </c>
      <c r="CA1" s="6" t="str">
        <f t="shared" si="2"/>
        <v>CA</v>
      </c>
      <c r="CB1" s="6" t="str">
        <f t="shared" si="2"/>
        <v>CB</v>
      </c>
      <c r="CC1" s="6" t="str">
        <f t="shared" si="2"/>
        <v>CC</v>
      </c>
      <c r="CD1" s="6" t="str">
        <f t="shared" si="2"/>
        <v>CD</v>
      </c>
      <c r="CE1" s="6" t="str">
        <f t="shared" si="2"/>
        <v>CE</v>
      </c>
      <c r="CF1" s="6" t="str">
        <f t="shared" si="2"/>
        <v>CF</v>
      </c>
      <c r="CG1" s="6" t="str">
        <f t="shared" si="2"/>
        <v>CG</v>
      </c>
      <c r="CH1" s="6" t="str">
        <f t="shared" si="2"/>
        <v>CH</v>
      </c>
      <c r="CI1" s="6" t="str">
        <f t="shared" si="2"/>
        <v>CI</v>
      </c>
      <c r="CJ1" s="6" t="str">
        <f t="shared" si="2"/>
        <v>CJ</v>
      </c>
      <c r="CK1" s="6" t="str">
        <f t="shared" si="2"/>
        <v>CK</v>
      </c>
      <c r="CL1" s="6" t="str">
        <f t="shared" si="2"/>
        <v>CL</v>
      </c>
      <c r="CM1" s="6" t="str">
        <f t="shared" si="2"/>
        <v>CM</v>
      </c>
      <c r="CN1" s="6" t="str">
        <f t="shared" si="2"/>
        <v>CN</v>
      </c>
      <c r="CO1" s="6" t="str">
        <f t="shared" si="2"/>
        <v>CO</v>
      </c>
      <c r="CP1" s="3"/>
      <c r="CQ1" s="2" t="str">
        <f>SUBSTITUTE(ADDRESS(1,COLUMN(),4),"1","")</f>
        <v>CQ</v>
      </c>
      <c r="CR1" s="2" t="str">
        <f>SUBSTITUTE(ADDRESS(1,COLUMN(),4),"1","")</f>
        <v>CR</v>
      </c>
      <c r="CS1" s="2" t="str">
        <f>SUBSTITUTE(ADDRESS(1,COLUMN(),4),"1","")</f>
        <v>CS</v>
      </c>
      <c r="CT1" s="2" t="str">
        <f>SUBSTITUTE(ADDRESS(1,COLUMN(),4),"1","")</f>
        <v>CT</v>
      </c>
      <c r="CU1" s="2" t="str">
        <f>SUBSTITUTE(ADDRESS(1,COLUMN(),4),"1","")</f>
        <v>CU</v>
      </c>
      <c r="CV1" s="3"/>
      <c r="CW1" s="7" t="str">
        <f>SUBSTITUTE(ADDRESS(1,COLUMN(),4),"1","")</f>
        <v>CW</v>
      </c>
      <c r="CX1" s="7" t="str">
        <f t="shared" ref="CX1:CY1" si="3">SUBSTITUTE(ADDRESS(1,COLUMN(),4),"1","")</f>
        <v>CX</v>
      </c>
      <c r="CY1" s="7" t="str">
        <f t="shared" si="3"/>
        <v>CY</v>
      </c>
      <c r="DA1" s="7" t="str">
        <f>SUBSTITUTE(ADDRESS(1,COLUMN(),4),"1","")</f>
        <v>DA</v>
      </c>
      <c r="DB1" s="7" t="str">
        <f>SUBSTITUTE(ADDRESS(1,COLUMN(),4),"1","")</f>
        <v>DB</v>
      </c>
      <c r="DC1" s="7" t="str">
        <f>SUBSTITUTE(ADDRESS(1,COLUMN(),4),"1","")</f>
        <v>DC</v>
      </c>
      <c r="DE1" s="7" t="str">
        <f>SUBSTITUTE(ADDRESS(1,COLUMN(),4),"1","")</f>
        <v>DE</v>
      </c>
      <c r="DF1" s="7" t="str">
        <f>SUBSTITUTE(ADDRESS(1,COLUMN(),4),"1","")</f>
        <v>DF</v>
      </c>
      <c r="DG1" s="7" t="str">
        <f>SUBSTITUTE(ADDRESS(1,COLUMN(),4),"1","")</f>
        <v>DG</v>
      </c>
      <c r="DI1" s="7" t="str">
        <f>SUBSTITUTE(ADDRESS(1,COLUMN(),4),"1","")</f>
        <v>DI</v>
      </c>
      <c r="DJ1" s="7" t="str">
        <f>SUBSTITUTE(ADDRESS(1,COLUMN(),4),"1","")</f>
        <v>DJ</v>
      </c>
      <c r="DK1" s="7" t="str">
        <f>SUBSTITUTE(ADDRESS(1,COLUMN(),4),"1","")</f>
        <v>DK</v>
      </c>
      <c r="DM1" s="7" t="str">
        <f>SUBSTITUTE(ADDRESS(1,COLUMN(),4),"1","")</f>
        <v>DM</v>
      </c>
      <c r="DN1" s="7" t="str">
        <f>SUBSTITUTE(ADDRESS(1,COLUMN(),4),"1","")</f>
        <v>DN</v>
      </c>
      <c r="DO1" s="7" t="str">
        <f>SUBSTITUTE(ADDRESS(1,COLUMN(),4),"1","")</f>
        <v>DO</v>
      </c>
      <c r="DQ1" s="7" t="str">
        <f>SUBSTITUTE(ADDRESS(1,COLUMN(),4),"1","")</f>
        <v>DQ</v>
      </c>
      <c r="DR1" s="7" t="str">
        <f>SUBSTITUTE(ADDRESS(1,COLUMN(),4),"1","")</f>
        <v>DR</v>
      </c>
      <c r="DS1" s="7" t="str">
        <f>SUBSTITUTE(ADDRESS(1,COLUMN(),4),"1","")</f>
        <v>DS</v>
      </c>
      <c r="DU1" s="7" t="str">
        <f>SUBSTITUTE(ADDRESS(1,COLUMN(),4),"1","")</f>
        <v>DU</v>
      </c>
      <c r="DV1" s="7" t="str">
        <f>SUBSTITUTE(ADDRESS(1,COLUMN(),4),"1","")</f>
        <v>DV</v>
      </c>
      <c r="DW1" s="7" t="str">
        <f>SUBSTITUTE(ADDRESS(1,COLUMN(),4),"1","")</f>
        <v>DW</v>
      </c>
      <c r="DY1" s="7" t="str">
        <f>SUBSTITUTE(ADDRESS(1,COLUMN(),4),"1","")</f>
        <v>DY</v>
      </c>
      <c r="DZ1" s="7" t="str">
        <f>SUBSTITUTE(ADDRESS(1,COLUMN(),4),"1","")</f>
        <v>DZ</v>
      </c>
      <c r="EA1" s="7" t="str">
        <f>SUBSTITUTE(ADDRESS(1,COLUMN(),4),"1","")</f>
        <v>EA</v>
      </c>
      <c r="EC1" s="7" t="str">
        <f>SUBSTITUTE(ADDRESS(1,COLUMN(),4),"1","")</f>
        <v>EC</v>
      </c>
      <c r="ED1" s="7" t="str">
        <f>SUBSTITUTE(ADDRESS(1,COLUMN(),4),"1","")</f>
        <v>ED</v>
      </c>
      <c r="EE1" s="7" t="str">
        <f>SUBSTITUTE(ADDRESS(1,COLUMN(),4),"1","")</f>
        <v>EE</v>
      </c>
      <c r="EG1" s="7" t="str">
        <f>SUBSTITUTE(ADDRESS(1,COLUMN(),4),"1","")</f>
        <v>EG</v>
      </c>
      <c r="EH1" s="7" t="str">
        <f>SUBSTITUTE(ADDRESS(1,COLUMN(),4),"1","")</f>
        <v>EH</v>
      </c>
      <c r="EI1" s="7" t="str">
        <f>SUBSTITUTE(ADDRESS(1,COLUMN(),4),"1","")</f>
        <v>EI</v>
      </c>
      <c r="EK1" s="7" t="str">
        <f>SUBSTITUTE(ADDRESS(1,COLUMN(),4),"1","")</f>
        <v>EK</v>
      </c>
      <c r="EL1" s="7" t="str">
        <f>SUBSTITUTE(ADDRESS(1,COLUMN(),4),"1","")</f>
        <v>EL</v>
      </c>
      <c r="EM1" s="7" t="str">
        <f>SUBSTITUTE(ADDRESS(1,COLUMN(),4),"1","")</f>
        <v>EM</v>
      </c>
      <c r="EO1" s="7" t="str">
        <f>SUBSTITUTE(ADDRESS(1,COLUMN(),4),"1","")</f>
        <v>EO</v>
      </c>
      <c r="EP1" s="7" t="str">
        <f>SUBSTITUTE(ADDRESS(1,COLUMN(),4),"1","")</f>
        <v>EP</v>
      </c>
      <c r="ER1" s="7" t="str">
        <f>SUBSTITUTE(ADDRESS(1,COLUMN(),4),"1","")</f>
        <v>ER</v>
      </c>
      <c r="ES1" s="7" t="str">
        <f>SUBSTITUTE(ADDRESS(1,COLUMN(),4),"1","")</f>
        <v>ES</v>
      </c>
      <c r="ET1"/>
      <c r="EU1" s="7" t="str">
        <f>SUBSTITUTE(ADDRESS(1,COLUMN(),4),"1","")</f>
        <v>EU</v>
      </c>
      <c r="EV1" s="7" t="str">
        <f>SUBSTITUTE(ADDRESS(1,COLUMN(),4),"1","")</f>
        <v>EV</v>
      </c>
      <c r="EW1" s="3"/>
      <c r="EX1" s="7" t="str">
        <f t="shared" ref="EX1:FG1" si="4">SUBSTITUTE(ADDRESS(1,COLUMN(),4),"1","")</f>
        <v>EX</v>
      </c>
      <c r="EY1" s="7" t="str">
        <f t="shared" si="4"/>
        <v>EY</v>
      </c>
      <c r="EZ1" s="7" t="str">
        <f t="shared" si="4"/>
        <v>EZ</v>
      </c>
      <c r="FA1" s="7" t="str">
        <f t="shared" si="4"/>
        <v>FA</v>
      </c>
      <c r="FB1" s="7" t="str">
        <f t="shared" si="4"/>
        <v>FB</v>
      </c>
      <c r="FC1" s="7" t="str">
        <f t="shared" si="4"/>
        <v>FC</v>
      </c>
      <c r="FD1" s="7" t="str">
        <f t="shared" si="4"/>
        <v>FD</v>
      </c>
      <c r="FE1" s="7" t="str">
        <f t="shared" si="4"/>
        <v>FE</v>
      </c>
      <c r="FF1" s="7" t="str">
        <f t="shared" si="4"/>
        <v>FF</v>
      </c>
      <c r="FG1" s="7" t="str">
        <f t="shared" si="4"/>
        <v>FG</v>
      </c>
      <c r="FH1"/>
      <c r="FI1" s="7" t="str">
        <f>SUBSTITUTE(ADDRESS(1,COLUMN(),4),"1","")</f>
        <v>FI</v>
      </c>
      <c r="FJ1" s="7" t="str">
        <f>SUBSTITUTE(ADDRESS(1,COLUMN(),4),"1","")</f>
        <v>FJ</v>
      </c>
      <c r="FK1" s="7" t="str">
        <f>SUBSTITUTE(ADDRESS(1,COLUMN(),4),"1","")</f>
        <v>FK</v>
      </c>
      <c r="FL1" s="7" t="str">
        <f>SUBSTITUTE(ADDRESS(1,COLUMN(),4),"1","")</f>
        <v>FL</v>
      </c>
      <c r="FM1" s="7" t="str">
        <f>SUBSTITUTE(ADDRESS(1,COLUMN(),4),"1","")</f>
        <v>FM</v>
      </c>
      <c r="FN1"/>
      <c r="FO1"/>
      <c r="FP1" s="7" t="str">
        <f t="shared" ref="FP1:FU1" si="5">SUBSTITUTE(ADDRESS(1,COLUMN(),4),"1","")</f>
        <v>FP</v>
      </c>
      <c r="FQ1" s="7" t="str">
        <f t="shared" si="5"/>
        <v>FQ</v>
      </c>
      <c r="FR1" s="7" t="str">
        <f t="shared" si="5"/>
        <v>FR</v>
      </c>
      <c r="FS1" s="7" t="str">
        <f t="shared" si="5"/>
        <v>FS</v>
      </c>
      <c r="FT1" s="7" t="str">
        <f t="shared" si="5"/>
        <v>FT</v>
      </c>
      <c r="FU1" s="7" t="str">
        <f t="shared" si="5"/>
        <v>FU</v>
      </c>
      <c r="FV1"/>
      <c r="FW1" s="7" t="str">
        <f t="shared" ref="FW1:GB1" si="6">SUBSTITUTE(ADDRESS(1,COLUMN(),4),"1","")</f>
        <v>FW</v>
      </c>
      <c r="FX1" s="7" t="str">
        <f t="shared" si="6"/>
        <v>FX</v>
      </c>
      <c r="FY1" s="7" t="str">
        <f t="shared" si="6"/>
        <v>FY</v>
      </c>
      <c r="FZ1" s="7" t="str">
        <f t="shared" si="6"/>
        <v>FZ</v>
      </c>
      <c r="GA1" s="7" t="str">
        <f t="shared" si="6"/>
        <v>GA</v>
      </c>
      <c r="GB1" s="7" t="str">
        <f t="shared" si="6"/>
        <v>GB</v>
      </c>
      <c r="GC1" s="10">
        <v>1</v>
      </c>
      <c r="GD1" s="11" t="str">
        <f>SUBSTITUTE(ADDRESS(1,COLUMN(),4),"1","")</f>
        <v>GD</v>
      </c>
      <c r="GE1" s="12" t="str">
        <f>SUBSTITUTE(ADDRESS(1,COLUMN(),4),"1","")</f>
        <v>GE</v>
      </c>
    </row>
    <row r="2" spans="1:187" ht="15.75" thickBot="1">
      <c r="A2" s="3"/>
      <c r="B2" s="13">
        <f t="shared" ref="B2:BK2" ca="1" si="7">CELL("largeur",B2)</f>
        <v>3</v>
      </c>
      <c r="C2" s="13">
        <f t="shared" ca="1" si="7"/>
        <v>6</v>
      </c>
      <c r="D2" s="13">
        <f t="shared" ca="1" si="7"/>
        <v>7</v>
      </c>
      <c r="E2" s="13">
        <f t="shared" ca="1" si="7"/>
        <v>8</v>
      </c>
      <c r="F2" s="13">
        <f t="shared" ca="1" si="7"/>
        <v>8</v>
      </c>
      <c r="G2" s="13">
        <f t="shared" ca="1" si="7"/>
        <v>8</v>
      </c>
      <c r="H2" s="13">
        <f t="shared" ca="1" si="7"/>
        <v>8</v>
      </c>
      <c r="I2" s="13">
        <f t="shared" ca="1" si="7"/>
        <v>8</v>
      </c>
      <c r="J2" s="13">
        <f t="shared" ca="1" si="7"/>
        <v>56</v>
      </c>
      <c r="K2" s="13">
        <f t="shared" ca="1" si="7"/>
        <v>2</v>
      </c>
      <c r="L2" s="13">
        <f t="shared" ca="1" si="7"/>
        <v>11</v>
      </c>
      <c r="M2" s="13">
        <f t="shared" ca="1" si="7"/>
        <v>10</v>
      </c>
      <c r="N2" s="13">
        <f t="shared" ca="1" si="7"/>
        <v>10</v>
      </c>
      <c r="O2" s="13">
        <f t="shared" ca="1" si="7"/>
        <v>10</v>
      </c>
      <c r="P2" s="13">
        <f t="shared" ca="1" si="7"/>
        <v>10</v>
      </c>
      <c r="Q2" s="13">
        <f t="shared" ca="1" si="7"/>
        <v>10</v>
      </c>
      <c r="R2" s="13">
        <f t="shared" ca="1" si="7"/>
        <v>10</v>
      </c>
      <c r="S2" s="13">
        <f t="shared" ca="1" si="7"/>
        <v>10</v>
      </c>
      <c r="T2" s="13">
        <f t="shared" ca="1" si="7"/>
        <v>10</v>
      </c>
      <c r="U2" s="13">
        <f t="shared" ca="1" si="7"/>
        <v>10</v>
      </c>
      <c r="V2" s="13">
        <f t="shared" ca="1" si="7"/>
        <v>10</v>
      </c>
      <c r="W2" s="13">
        <f t="shared" ca="1" si="7"/>
        <v>10</v>
      </c>
      <c r="X2" s="13">
        <f t="shared" ca="1" si="7"/>
        <v>10</v>
      </c>
      <c r="Y2" s="13">
        <f t="shared" ca="1" si="7"/>
        <v>10</v>
      </c>
      <c r="Z2" s="13">
        <f t="shared" ca="1" si="7"/>
        <v>10</v>
      </c>
      <c r="AA2" s="13">
        <f t="shared" ca="1" si="7"/>
        <v>10</v>
      </c>
      <c r="AB2" s="13">
        <f t="shared" ca="1" si="7"/>
        <v>10</v>
      </c>
      <c r="AC2" s="13">
        <f t="shared" ca="1" si="7"/>
        <v>10</v>
      </c>
      <c r="AD2" s="13">
        <f t="shared" ca="1" si="7"/>
        <v>9</v>
      </c>
      <c r="AE2" s="13">
        <f t="shared" ca="1" si="7"/>
        <v>9</v>
      </c>
      <c r="AF2" s="13">
        <f t="shared" ca="1" si="7"/>
        <v>14</v>
      </c>
      <c r="AG2" s="13">
        <f t="shared" ca="1" si="7"/>
        <v>20</v>
      </c>
      <c r="AH2" s="13">
        <f t="shared" ca="1" si="7"/>
        <v>10</v>
      </c>
      <c r="AI2" s="13">
        <f t="shared" ca="1" si="7"/>
        <v>10</v>
      </c>
      <c r="AJ2" s="13">
        <f t="shared" ca="1" si="7"/>
        <v>10</v>
      </c>
      <c r="AK2" s="13">
        <f t="shared" ca="1" si="7"/>
        <v>10</v>
      </c>
      <c r="AL2" s="13">
        <f t="shared" ca="1" si="7"/>
        <v>10</v>
      </c>
      <c r="AM2" s="13">
        <f t="shared" ca="1" si="7"/>
        <v>10</v>
      </c>
      <c r="AN2" s="13">
        <f t="shared" ca="1" si="7"/>
        <v>12</v>
      </c>
      <c r="AO2" s="13">
        <f t="shared" ca="1" si="7"/>
        <v>10</v>
      </c>
      <c r="AP2" s="13">
        <f t="shared" ca="1" si="7"/>
        <v>10</v>
      </c>
      <c r="AQ2" s="13">
        <f t="shared" ca="1" si="7"/>
        <v>14</v>
      </c>
      <c r="AR2" s="13">
        <f t="shared" ca="1" si="7"/>
        <v>10</v>
      </c>
      <c r="AS2" s="13">
        <f t="shared" ca="1" si="7"/>
        <v>10</v>
      </c>
      <c r="AT2" s="13">
        <f t="shared" ca="1" si="7"/>
        <v>10</v>
      </c>
      <c r="AU2" s="13">
        <f t="shared" ca="1" si="7"/>
        <v>12</v>
      </c>
      <c r="AV2" s="13">
        <f t="shared" ca="1" si="7"/>
        <v>10</v>
      </c>
      <c r="AW2" s="13">
        <f t="shared" ca="1" si="7"/>
        <v>10</v>
      </c>
      <c r="AX2" s="13">
        <f t="shared" ca="1" si="7"/>
        <v>10</v>
      </c>
      <c r="AY2" s="13">
        <f t="shared" ca="1" si="7"/>
        <v>10</v>
      </c>
      <c r="AZ2" s="13">
        <f t="shared" ca="1" si="7"/>
        <v>10</v>
      </c>
      <c r="BA2" s="13">
        <f t="shared" ca="1" si="7"/>
        <v>10</v>
      </c>
      <c r="BB2" s="13">
        <f t="shared" ca="1" si="7"/>
        <v>10</v>
      </c>
      <c r="BC2" s="13">
        <f t="shared" ca="1" si="7"/>
        <v>10</v>
      </c>
      <c r="BD2" s="13">
        <f t="shared" ca="1" si="7"/>
        <v>10</v>
      </c>
      <c r="BE2" s="13">
        <f t="shared" ca="1" si="7"/>
        <v>10</v>
      </c>
      <c r="BF2" s="13">
        <f t="shared" ca="1" si="7"/>
        <v>10</v>
      </c>
      <c r="BG2" s="13">
        <f t="shared" ca="1" si="7"/>
        <v>29</v>
      </c>
      <c r="BH2" s="13">
        <f t="shared" ca="1" si="7"/>
        <v>12</v>
      </c>
      <c r="BI2" s="13">
        <f t="shared" ca="1" si="7"/>
        <v>9</v>
      </c>
      <c r="BJ2" s="13">
        <f t="shared" ca="1" si="7"/>
        <v>11</v>
      </c>
      <c r="BK2" s="13">
        <f t="shared" ca="1" si="7"/>
        <v>17</v>
      </c>
      <c r="BL2" s="2384"/>
      <c r="BM2" s="4"/>
      <c r="BN2" s="5">
        <v>1</v>
      </c>
      <c r="BO2" s="3"/>
      <c r="BP2" s="14">
        <f t="shared" ref="BP2:BW2" ca="1" si="8">CELL("largeur",BP2)</f>
        <v>9</v>
      </c>
      <c r="BQ2" s="14">
        <f t="shared" ca="1" si="8"/>
        <v>12</v>
      </c>
      <c r="BR2" s="14">
        <f t="shared" ca="1" si="8"/>
        <v>12</v>
      </c>
      <c r="BS2" s="14">
        <f t="shared" ca="1" si="8"/>
        <v>3</v>
      </c>
      <c r="BT2" s="14">
        <f t="shared" ca="1" si="8"/>
        <v>9</v>
      </c>
      <c r="BU2" s="14">
        <f t="shared" ca="1" si="8"/>
        <v>12</v>
      </c>
      <c r="BV2" s="14">
        <f t="shared" ca="1" si="8"/>
        <v>13</v>
      </c>
      <c r="BW2" s="14">
        <f t="shared" ca="1" si="8"/>
        <v>40</v>
      </c>
      <c r="BX2" s="3"/>
      <c r="BY2" s="3115">
        <v>5</v>
      </c>
      <c r="BZ2" s="14">
        <v>9</v>
      </c>
      <c r="CA2" s="14">
        <v>7</v>
      </c>
      <c r="CB2" s="14">
        <v>103</v>
      </c>
      <c r="CC2" s="14">
        <v>11</v>
      </c>
      <c r="CD2" s="14">
        <v>10</v>
      </c>
      <c r="CE2" s="14">
        <v>9</v>
      </c>
      <c r="CF2" s="14">
        <v>3</v>
      </c>
      <c r="CG2" s="14">
        <v>102</v>
      </c>
      <c r="CH2" s="14">
        <v>6</v>
      </c>
      <c r="CI2" s="14">
        <v>4</v>
      </c>
      <c r="CJ2" s="14">
        <v>10</v>
      </c>
      <c r="CK2" s="14">
        <v>10</v>
      </c>
      <c r="CL2" s="14">
        <v>10</v>
      </c>
      <c r="CM2" s="14">
        <v>10</v>
      </c>
      <c r="CN2" s="3115">
        <v>15</v>
      </c>
      <c r="CO2" s="3115">
        <v>11</v>
      </c>
      <c r="CP2" s="3"/>
      <c r="CQ2" s="15">
        <v>19</v>
      </c>
      <c r="CR2" s="15">
        <v>18</v>
      </c>
      <c r="CS2" s="15">
        <v>25</v>
      </c>
      <c r="CT2" s="15">
        <v>16</v>
      </c>
      <c r="CU2" s="15">
        <v>29</v>
      </c>
      <c r="CV2" s="3"/>
      <c r="CW2" s="13">
        <f ca="1">CELL("largeur",CW2)</f>
        <v>13</v>
      </c>
      <c r="CX2" s="13">
        <f t="shared" ref="CX2:CY2" ca="1" si="9">CELL("largeur",CX2)</f>
        <v>13</v>
      </c>
      <c r="CY2" s="13">
        <f t="shared" ca="1" si="9"/>
        <v>13</v>
      </c>
      <c r="DA2" s="13">
        <f ca="1">CELL("largeur",DA2)</f>
        <v>13</v>
      </c>
      <c r="DB2" s="13">
        <f ca="1">CELL("largeur",DB2)</f>
        <v>13</v>
      </c>
      <c r="DC2" s="13">
        <f ca="1">CELL("largeur",DC2)</f>
        <v>13</v>
      </c>
      <c r="DE2" s="13">
        <f ca="1">CELL("largeur",DE2)</f>
        <v>13</v>
      </c>
      <c r="DF2" s="13">
        <f ca="1">CELL("largeur",DF2)</f>
        <v>13</v>
      </c>
      <c r="DG2" s="13">
        <f ca="1">CELL("largeur",DG2)</f>
        <v>13</v>
      </c>
      <c r="DI2" s="13">
        <f ca="1">CELL("largeur",DI2)</f>
        <v>13</v>
      </c>
      <c r="DJ2" s="13">
        <f ca="1">CELL("largeur",DJ2)</f>
        <v>13</v>
      </c>
      <c r="DK2" s="13">
        <f ca="1">CELL("largeur",DK2)</f>
        <v>13</v>
      </c>
      <c r="DM2" s="13">
        <f ca="1">CELL("largeur",DM2)</f>
        <v>13</v>
      </c>
      <c r="DN2" s="13">
        <f ca="1">CELL("largeur",DN2)</f>
        <v>13</v>
      </c>
      <c r="DO2" s="13">
        <f ca="1">CELL("largeur",DO2)</f>
        <v>13</v>
      </c>
      <c r="DQ2" s="13">
        <f ca="1">CELL("largeur",DQ2)</f>
        <v>13</v>
      </c>
      <c r="DR2" s="13">
        <f ca="1">CELL("largeur",DR2)</f>
        <v>13</v>
      </c>
      <c r="DS2" s="13">
        <f ca="1">CELL("largeur",DS2)</f>
        <v>13</v>
      </c>
      <c r="DU2" s="13">
        <f ca="1">CELL("largeur",DU2)</f>
        <v>13</v>
      </c>
      <c r="DV2" s="13">
        <f ca="1">CELL("largeur",DV2)</f>
        <v>13</v>
      </c>
      <c r="DW2" s="13">
        <f ca="1">CELL("largeur",DW2)</f>
        <v>13</v>
      </c>
      <c r="DY2" s="13">
        <f ca="1">CELL("largeur",DY2)</f>
        <v>13</v>
      </c>
      <c r="DZ2" s="13">
        <f ca="1">CELL("largeur",DZ2)</f>
        <v>13</v>
      </c>
      <c r="EA2" s="13">
        <f ca="1">CELL("largeur",EA2)</f>
        <v>13</v>
      </c>
      <c r="EC2" s="13">
        <f ca="1">CELL("largeur",EC2)</f>
        <v>13</v>
      </c>
      <c r="ED2" s="13">
        <f ca="1">CELL("largeur",ED2)</f>
        <v>13</v>
      </c>
      <c r="EE2" s="13">
        <f ca="1">CELL("largeur",EE2)</f>
        <v>13</v>
      </c>
      <c r="EG2" s="13">
        <f ca="1">CELL("largeur",EG2)</f>
        <v>13</v>
      </c>
      <c r="EH2" s="13">
        <f ca="1">CELL("largeur",EH2)</f>
        <v>13</v>
      </c>
      <c r="EI2" s="13">
        <f ca="1">CELL("largeur",EI2)</f>
        <v>13</v>
      </c>
      <c r="EK2" s="13">
        <f ca="1">CELL("largeur",EK2)</f>
        <v>13</v>
      </c>
      <c r="EL2" s="13">
        <f ca="1">CELL("largeur",EL2)</f>
        <v>13</v>
      </c>
      <c r="EM2" s="13">
        <f ca="1">CELL("largeur",EM2)</f>
        <v>13</v>
      </c>
      <c r="EO2" s="13">
        <f ca="1">CELL("largeur",EO2)</f>
        <v>11</v>
      </c>
      <c r="EP2" s="13">
        <f ca="1">CELL("largeur",EP2)</f>
        <v>12</v>
      </c>
      <c r="ER2" s="13">
        <f ca="1">CELL("largeur",ER2)</f>
        <v>11</v>
      </c>
      <c r="ES2" s="13">
        <f ca="1">CELL("largeur",ES2)</f>
        <v>12</v>
      </c>
      <c r="ET2"/>
      <c r="EU2" s="13">
        <f ca="1">CELL("largeur",EU2)</f>
        <v>12</v>
      </c>
      <c r="EV2" s="13">
        <f ca="1">CELL("largeur",EV2)</f>
        <v>12</v>
      </c>
      <c r="EW2" s="3"/>
      <c r="EX2" s="13">
        <f t="shared" ref="EX2:FG2" ca="1" si="10">CELL("largeur",EX2)</f>
        <v>12</v>
      </c>
      <c r="EY2" s="13">
        <f t="shared" ca="1" si="10"/>
        <v>12</v>
      </c>
      <c r="EZ2" s="13">
        <f t="shared" ca="1" si="10"/>
        <v>12</v>
      </c>
      <c r="FA2" s="13">
        <f t="shared" ca="1" si="10"/>
        <v>12</v>
      </c>
      <c r="FB2" s="13">
        <f t="shared" ca="1" si="10"/>
        <v>12</v>
      </c>
      <c r="FC2" s="13">
        <f t="shared" ca="1" si="10"/>
        <v>12</v>
      </c>
      <c r="FD2" s="13">
        <f t="shared" ca="1" si="10"/>
        <v>12</v>
      </c>
      <c r="FE2" s="13">
        <f t="shared" ca="1" si="10"/>
        <v>12</v>
      </c>
      <c r="FF2" s="13">
        <f t="shared" ca="1" si="10"/>
        <v>12</v>
      </c>
      <c r="FG2" s="13">
        <f t="shared" ca="1" si="10"/>
        <v>11</v>
      </c>
      <c r="FH2"/>
      <c r="FI2" s="13">
        <f ca="1">CELL("largeur",FI2)</f>
        <v>9</v>
      </c>
      <c r="FJ2" s="13">
        <f ca="1">CELL("largeur",FJ2)</f>
        <v>23</v>
      </c>
      <c r="FK2" s="13">
        <f ca="1">CELL("largeur",FK2)</f>
        <v>37</v>
      </c>
      <c r="FL2" s="13">
        <f ca="1">CELL("largeur",FL2)</f>
        <v>8</v>
      </c>
      <c r="FM2" s="13">
        <f ca="1">CELL("largeur",FM2)</f>
        <v>8</v>
      </c>
      <c r="FN2"/>
      <c r="FO2"/>
      <c r="FP2" s="13">
        <f t="shared" ref="FP2:FU2" ca="1" si="11">CELL("largeur",FP2)</f>
        <v>9</v>
      </c>
      <c r="FQ2" s="13">
        <f t="shared" ca="1" si="11"/>
        <v>23</v>
      </c>
      <c r="FR2" s="13">
        <f t="shared" ca="1" si="11"/>
        <v>37</v>
      </c>
      <c r="FS2" s="13">
        <f t="shared" ca="1" si="11"/>
        <v>8</v>
      </c>
      <c r="FT2" s="13">
        <f t="shared" ca="1" si="11"/>
        <v>8</v>
      </c>
      <c r="FU2" s="13">
        <f t="shared" ca="1" si="11"/>
        <v>8</v>
      </c>
      <c r="FV2"/>
      <c r="FW2" s="13">
        <f t="shared" ref="FW2:GB2" ca="1" si="12">CELL("largeur",FW2)</f>
        <v>9</v>
      </c>
      <c r="FX2" s="13">
        <f t="shared" ca="1" si="12"/>
        <v>23</v>
      </c>
      <c r="FY2" s="13">
        <f t="shared" ca="1" si="12"/>
        <v>37</v>
      </c>
      <c r="FZ2" s="13">
        <f t="shared" ca="1" si="12"/>
        <v>8</v>
      </c>
      <c r="GA2" s="13">
        <f t="shared" ca="1" si="12"/>
        <v>8</v>
      </c>
      <c r="GB2" s="13">
        <f t="shared" ca="1" si="12"/>
        <v>8</v>
      </c>
      <c r="GC2" s="10">
        <v>1</v>
      </c>
      <c r="GD2" s="16" t="s">
        <v>0</v>
      </c>
      <c r="GE2" s="17"/>
    </row>
    <row r="3" spans="1:187" ht="15.75" customHeight="1" thickBot="1">
      <c r="A3" s="3"/>
      <c r="M3" s="18"/>
      <c r="N3" s="18"/>
      <c r="O3" s="18"/>
      <c r="P3" s="18"/>
      <c r="Q3" s="18"/>
      <c r="R3" s="18"/>
      <c r="S3" s="18"/>
      <c r="T3" s="18"/>
      <c r="U3" s="18"/>
      <c r="V3" s="18"/>
      <c r="W3" s="18"/>
      <c r="X3" s="18"/>
      <c r="Y3" s="18"/>
      <c r="Z3" s="18"/>
      <c r="AA3" s="18"/>
      <c r="AB3" s="18"/>
      <c r="AC3" s="18"/>
      <c r="AD3" s="18"/>
      <c r="AE3" s="18"/>
      <c r="AF3" s="18"/>
      <c r="AG3" s="18"/>
      <c r="AH3" s="19"/>
      <c r="AI3" s="19"/>
      <c r="AJ3" s="19"/>
      <c r="AK3" s="19"/>
      <c r="AL3" s="19"/>
      <c r="AM3" s="19"/>
      <c r="AN3" s="20"/>
      <c r="AO3" s="21"/>
      <c r="AP3" s="22"/>
      <c r="AQ3" s="22"/>
      <c r="AR3" s="22"/>
      <c r="AS3" s="22"/>
      <c r="AT3" s="22"/>
      <c r="AU3" s="22"/>
      <c r="AV3" s="22"/>
      <c r="AW3" s="22"/>
      <c r="AX3" s="22"/>
      <c r="AY3" s="22"/>
      <c r="AZ3" s="22"/>
      <c r="BA3" s="22"/>
      <c r="BB3" s="22"/>
      <c r="BC3" s="22"/>
      <c r="BD3" s="22"/>
      <c r="BE3" s="22"/>
      <c r="BF3" s="22"/>
      <c r="BG3" s="22"/>
      <c r="BH3" s="3"/>
      <c r="BI3" s="3"/>
      <c r="BJ3" s="3"/>
      <c r="BK3" s="23" t="s">
        <v>1</v>
      </c>
      <c r="BL3" s="2384"/>
      <c r="BM3" s="4"/>
      <c r="BN3" s="5">
        <v>1</v>
      </c>
      <c r="BO3" s="3"/>
      <c r="BP3" s="24"/>
      <c r="BQ3" s="24"/>
      <c r="BR3" s="24"/>
      <c r="BS3" s="24"/>
      <c r="BT3" s="24"/>
      <c r="BU3" s="24"/>
      <c r="BV3" s="24"/>
      <c r="BW3" s="24"/>
      <c r="BX3" s="3"/>
      <c r="BY3" s="3116" t="s">
        <v>28</v>
      </c>
      <c r="BZ3" s="3117"/>
      <c r="CA3" s="3117"/>
      <c r="CB3" s="3182" t="s">
        <v>4342</v>
      </c>
      <c r="CC3" s="3182"/>
      <c r="CD3" s="3182"/>
      <c r="CE3" s="3182"/>
      <c r="CF3" s="3118"/>
      <c r="CG3" s="3118"/>
      <c r="CH3" s="3118"/>
      <c r="CI3" s="3118"/>
      <c r="CJ3" s="3118"/>
      <c r="CK3" s="3118"/>
      <c r="CL3" s="3118"/>
      <c r="CM3" s="3118"/>
      <c r="CN3" s="3118"/>
      <c r="CO3" s="3119"/>
      <c r="CP3" s="3"/>
      <c r="CQ3" s="13">
        <f ca="1">CELL("largeur",CQ3)</f>
        <v>43</v>
      </c>
      <c r="CR3" s="13">
        <f ca="1">CELL("largeur",CR3)</f>
        <v>18</v>
      </c>
      <c r="CS3" s="13">
        <f ca="1">CELL("largeur",CS3)</f>
        <v>19</v>
      </c>
      <c r="CT3" s="13">
        <f ca="1">CELL("largeur",CT3)</f>
        <v>16</v>
      </c>
      <c r="CU3" s="13">
        <f ca="1">CELL("largeur",CU3)</f>
        <v>29</v>
      </c>
      <c r="CV3" s="3"/>
      <c r="CW3" t="s">
        <v>2</v>
      </c>
      <c r="CX3"/>
      <c r="CY3"/>
      <c r="CZ3"/>
      <c r="DA3"/>
      <c r="DB3"/>
      <c r="DC3"/>
      <c r="DD3"/>
      <c r="DE3"/>
      <c r="DF3"/>
      <c r="DG3"/>
      <c r="DH3"/>
      <c r="DI3"/>
      <c r="DJ3"/>
      <c r="DK3"/>
      <c r="DL3"/>
      <c r="DM3"/>
      <c r="DN3"/>
      <c r="DO3"/>
      <c r="DP3"/>
      <c r="DQ3"/>
      <c r="DR3"/>
      <c r="DS3"/>
      <c r="DT3" s="25"/>
      <c r="DU3" s="25"/>
      <c r="DV3" s="25"/>
      <c r="DW3" s="25"/>
      <c r="DX3" s="25"/>
      <c r="DY3" s="25"/>
      <c r="DZ3" s="25"/>
      <c r="EA3" s="25"/>
      <c r="EB3" s="25"/>
      <c r="EC3" s="25"/>
      <c r="ED3" s="25"/>
      <c r="EE3" s="25"/>
      <c r="EF3" s="25"/>
      <c r="EG3" s="25"/>
      <c r="EH3" s="25"/>
      <c r="EI3" s="25"/>
      <c r="EJ3" s="25"/>
      <c r="EK3" s="25"/>
      <c r="EL3" s="25"/>
      <c r="EM3" s="25"/>
      <c r="EN3" s="25"/>
      <c r="EO3" s="25"/>
      <c r="EP3" s="25"/>
      <c r="EQ3" s="26"/>
      <c r="ER3" s="25"/>
      <c r="ES3" s="25"/>
      <c r="ET3" s="25"/>
      <c r="EU3" s="25"/>
      <c r="EV3" s="25"/>
      <c r="EW3" s="3"/>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10">
        <v>1</v>
      </c>
      <c r="GD3" s="27">
        <f ca="1">COUNTA(A1:GC409) + COUNTBLANK(A1:GC409)</f>
        <v>77812</v>
      </c>
      <c r="GE3" s="28" t="str">
        <f>"cellules entre -cells -celdas  "&amp;" " &amp;A1&amp;" et  "&amp;GC409</f>
        <v>cellules entre -cells -celdas   A1 et  GC409</v>
      </c>
    </row>
    <row r="4" spans="1:187" ht="24" thickBot="1">
      <c r="A4" s="3"/>
      <c r="B4" s="3317"/>
      <c r="C4" s="2720"/>
      <c r="D4" s="2720"/>
      <c r="E4" s="2720"/>
      <c r="F4" s="2720"/>
      <c r="G4" s="2720"/>
      <c r="H4" s="2720"/>
      <c r="I4" s="2720"/>
      <c r="J4" s="2720"/>
      <c r="K4" s="2720"/>
      <c r="L4" s="2720"/>
      <c r="M4" s="3320" t="s">
        <v>3882</v>
      </c>
      <c r="N4" s="3320"/>
      <c r="O4" s="3320"/>
      <c r="P4" s="3320"/>
      <c r="Q4" s="3320"/>
      <c r="R4" s="3320"/>
      <c r="S4" s="3320"/>
      <c r="T4" s="3320"/>
      <c r="U4" s="3320"/>
      <c r="V4" s="3320"/>
      <c r="W4" s="3320"/>
      <c r="X4" s="3320"/>
      <c r="Y4" s="3320"/>
      <c r="Z4" s="3320"/>
      <c r="AA4" s="3320"/>
      <c r="AB4" s="3320"/>
      <c r="AC4" s="3320"/>
      <c r="AD4" s="3320"/>
      <c r="AE4" s="3320"/>
      <c r="AF4" s="3320"/>
      <c r="AG4" s="3320"/>
      <c r="AH4" s="3320"/>
      <c r="AI4" s="3320"/>
      <c r="AJ4" s="3320"/>
      <c r="AK4" s="3320"/>
      <c r="AL4" s="3320"/>
      <c r="AM4" s="3320"/>
      <c r="AN4" s="3320"/>
      <c r="AO4" s="3320"/>
      <c r="AP4" s="3320"/>
      <c r="AQ4" s="3320"/>
      <c r="AR4" s="3320"/>
      <c r="AS4" s="2276"/>
      <c r="AT4" s="2276"/>
      <c r="AU4" s="2277"/>
      <c r="AV4" s="2277"/>
      <c r="AW4" s="2278"/>
      <c r="AX4" s="20"/>
      <c r="AY4" s="20"/>
      <c r="AZ4" s="20"/>
      <c r="BA4" s="20"/>
      <c r="BB4" s="20"/>
      <c r="BC4" s="20"/>
      <c r="BD4" s="20"/>
      <c r="BE4" s="20"/>
      <c r="BF4" s="20"/>
      <c r="BG4" s="29"/>
      <c r="BH4" s="29"/>
      <c r="BI4" s="29"/>
      <c r="BJ4" s="29"/>
      <c r="BK4" s="30" t="str" cm="1">
        <f t="array" aca="1" ref="BK4" ca="1">IF(COUNTIF(B2:BK2,"&gt;0.5")=0,"Aucune",COUNTIF(B2:BK2,"&lt;0.5") &amp; " " &amp; IF(COUNTIF(B2:BK2,"&lt;0.5")&gt;1,"colonnes masquées","colonne masquée") &amp; " " &amp; _xlfn.TEXTJOIN(" ", TRUE, IF(B2:BK2&lt;0.5,B1:BK1,"")))&amp;" "</f>
        <v xml:space="preserve">0 colonne masquée  </v>
      </c>
      <c r="BL4" s="2384"/>
      <c r="BM4" s="4"/>
      <c r="BN4" s="31" t="s">
        <v>3</v>
      </c>
      <c r="BO4" s="3"/>
      <c r="BP4" s="32"/>
      <c r="BQ4" s="33"/>
      <c r="BR4" s="33"/>
      <c r="BS4" s="33"/>
      <c r="BT4" s="33"/>
      <c r="BU4" s="33"/>
      <c r="BV4" s="33"/>
      <c r="BW4" s="33"/>
      <c r="BX4" s="3"/>
      <c r="BY4" s="3116" t="s">
        <v>28</v>
      </c>
      <c r="BZ4" s="3120"/>
      <c r="CA4" s="3120"/>
      <c r="CB4" s="3183"/>
      <c r="CC4" s="3183"/>
      <c r="CD4" s="3183"/>
      <c r="CE4" s="3183"/>
      <c r="CF4" s="3121"/>
      <c r="CG4" s="3121"/>
      <c r="CH4" s="3121"/>
      <c r="CI4" s="3121"/>
      <c r="CJ4" s="3121"/>
      <c r="CK4" s="3121"/>
      <c r="CL4" s="3121"/>
      <c r="CM4" s="3121"/>
      <c r="CN4" s="3121"/>
      <c r="CO4" s="3122"/>
      <c r="CP4" s="3"/>
      <c r="CV4" s="3"/>
      <c r="DT4" s="26"/>
      <c r="DU4" s="26"/>
      <c r="DV4" s="26"/>
      <c r="DW4" s="26"/>
      <c r="DX4" s="26"/>
      <c r="DY4" s="26"/>
      <c r="DZ4" s="26"/>
      <c r="EA4" s="26"/>
      <c r="EB4" s="26"/>
      <c r="EC4" s="26"/>
      <c r="ED4" s="26"/>
      <c r="EE4" s="26"/>
      <c r="EF4" s="34"/>
      <c r="EG4" s="26"/>
      <c r="EH4" s="26"/>
      <c r="EI4" s="26"/>
      <c r="EJ4" s="34"/>
      <c r="EK4" s="26"/>
      <c r="EL4" s="26"/>
      <c r="EM4" s="26"/>
      <c r="EN4" s="34"/>
      <c r="EO4" s="26"/>
      <c r="EP4" s="26"/>
      <c r="EQ4" s="26"/>
      <c r="ER4" s="26"/>
      <c r="ES4" s="26"/>
      <c r="ET4" s="26"/>
      <c r="EU4" s="26"/>
      <c r="EV4" s="26"/>
      <c r="EW4" s="3"/>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10">
        <v>1</v>
      </c>
      <c r="GD4" s="27">
        <f ca="1">COUNTA(A1:GC409)</f>
        <v>14583</v>
      </c>
      <c r="GE4" s="28" t="s">
        <v>4</v>
      </c>
    </row>
    <row r="5" spans="1:187" ht="23.25" customHeight="1">
      <c r="A5" s="3"/>
      <c r="B5" s="3318"/>
      <c r="C5" s="2721"/>
      <c r="D5" s="2721"/>
      <c r="E5" s="2721"/>
      <c r="F5" s="2721"/>
      <c r="G5" s="2721"/>
      <c r="H5" s="2721"/>
      <c r="I5" s="2721"/>
      <c r="J5" s="2721"/>
      <c r="K5" s="2721"/>
      <c r="L5" s="2721"/>
      <c r="M5" s="3321" t="s">
        <v>4062</v>
      </c>
      <c r="N5" s="3321"/>
      <c r="O5" s="3321"/>
      <c r="P5" s="3321"/>
      <c r="Q5" s="3321"/>
      <c r="R5" s="3321"/>
      <c r="S5" s="3321"/>
      <c r="T5" s="3321"/>
      <c r="U5" s="3321"/>
      <c r="V5" s="3321"/>
      <c r="W5" s="3321"/>
      <c r="X5" s="3321"/>
      <c r="Y5" s="3321"/>
      <c r="Z5" s="3321"/>
      <c r="AA5" s="3321"/>
      <c r="AB5" s="3321"/>
      <c r="AC5" s="3321"/>
      <c r="AD5" s="3321"/>
      <c r="AE5" s="3321"/>
      <c r="AF5" s="3321"/>
      <c r="AG5" s="3321"/>
      <c r="AH5" s="3321"/>
      <c r="AI5" s="3321"/>
      <c r="AJ5" s="3321"/>
      <c r="AK5" s="3321"/>
      <c r="AL5" s="3321"/>
      <c r="AM5" s="3321"/>
      <c r="AN5" s="3321"/>
      <c r="AO5" s="3321"/>
      <c r="AP5" s="3321"/>
      <c r="AQ5" s="3321"/>
      <c r="AR5" s="3321"/>
      <c r="AS5" s="25"/>
      <c r="AT5" s="25"/>
      <c r="AU5" s="25"/>
      <c r="AV5" s="25"/>
      <c r="AW5" s="170"/>
      <c r="AX5" s="2272"/>
      <c r="AY5" s="2272"/>
      <c r="AZ5" s="2272"/>
      <c r="BA5" s="2272"/>
      <c r="BB5" s="2272"/>
      <c r="BC5" s="25"/>
      <c r="BD5" s="25"/>
      <c r="BE5" s="36"/>
      <c r="BF5" s="36"/>
      <c r="BG5" s="2272" t="s">
        <v>3621</v>
      </c>
      <c r="BH5" s="2245"/>
      <c r="BI5" s="35">
        <f ca="1">COUNTIF(B2:BK2,"&gt;0.5")</f>
        <v>62</v>
      </c>
      <c r="BJ5" s="36" t="s">
        <v>5</v>
      </c>
      <c r="BK5" s="2245"/>
      <c r="BL5" s="2384"/>
      <c r="BM5" s="37"/>
      <c r="BN5" s="38" t="str">
        <f>BN8-SUBTOTAL(103,BM11:BM139)&amp;" "&amp;"Lignes masquées"</f>
        <v>0 Lignes masquées</v>
      </c>
      <c r="BO5" s="3"/>
      <c r="BP5" s="3322" t="s">
        <v>6</v>
      </c>
      <c r="BQ5" s="3323"/>
      <c r="BR5" s="3323"/>
      <c r="BS5" s="3323"/>
      <c r="BT5" s="3323"/>
      <c r="BU5" s="3323"/>
      <c r="BV5" s="3323"/>
      <c r="BW5" s="3324"/>
      <c r="BX5" s="3"/>
      <c r="BY5" s="3116" t="s">
        <v>28</v>
      </c>
      <c r="BZ5" s="3120"/>
      <c r="CA5" s="3120"/>
      <c r="CB5" s="3183"/>
      <c r="CC5" s="3183"/>
      <c r="CD5" s="3183"/>
      <c r="CE5" s="3183"/>
      <c r="CF5" s="3123"/>
      <c r="CG5" s="3184" t="s">
        <v>4353</v>
      </c>
      <c r="CH5" s="3123"/>
      <c r="CI5" s="3123"/>
      <c r="CJ5" s="3123"/>
      <c r="CK5" s="3123"/>
      <c r="CL5" s="3123"/>
      <c r="CM5" s="3123"/>
      <c r="CN5" s="3124"/>
      <c r="CO5" s="3125"/>
      <c r="CP5" s="3"/>
      <c r="CQ5" s="3362" t="s">
        <v>4065</v>
      </c>
      <c r="CR5" s="3363"/>
      <c r="CS5" s="3363"/>
      <c r="CT5" s="3363"/>
      <c r="CU5" s="3364"/>
      <c r="CV5" s="3"/>
      <c r="CW5" s="3328" t="s">
        <v>7</v>
      </c>
      <c r="CX5" s="3328"/>
      <c r="CY5" s="3328"/>
      <c r="CZ5" s="3328"/>
      <c r="DA5" s="3328"/>
      <c r="DB5" s="3328"/>
      <c r="DC5" s="3328"/>
      <c r="DD5" s="3328"/>
      <c r="DE5" s="3328"/>
      <c r="DF5" s="3328"/>
      <c r="DG5" s="3328"/>
      <c r="DH5" s="3328"/>
      <c r="DI5" s="3328"/>
      <c r="DJ5" s="3328"/>
      <c r="DK5" s="3328"/>
      <c r="DL5" s="3328"/>
      <c r="DM5" s="3328"/>
      <c r="DN5" s="3328"/>
      <c r="DO5" s="3328"/>
      <c r="DP5" s="3328"/>
      <c r="DQ5" s="3328"/>
      <c r="DR5" s="39"/>
      <c r="DS5" s="40" t="str">
        <f ca="1">"Page N°"&amp;_xlfn.SHEET()</f>
        <v>Page N°1</v>
      </c>
      <c r="DT5" s="26"/>
      <c r="DU5" s="41" t="s">
        <v>8</v>
      </c>
      <c r="DV5" s="41"/>
      <c r="DW5" s="26"/>
      <c r="DX5" s="26"/>
      <c r="DY5" s="26"/>
      <c r="DZ5" s="26"/>
      <c r="EA5" s="26"/>
      <c r="EB5" s="26"/>
      <c r="EC5" s="26"/>
      <c r="ED5" s="26"/>
      <c r="EE5" s="26"/>
      <c r="EF5" s="42"/>
      <c r="EG5" s="26"/>
      <c r="EH5" s="26"/>
      <c r="EI5" s="26"/>
      <c r="EJ5" s="42"/>
      <c r="EK5" s="26"/>
      <c r="EL5" s="26"/>
      <c r="EM5" s="26"/>
      <c r="EN5" s="42"/>
      <c r="EO5" s="26"/>
      <c r="EP5" s="26"/>
      <c r="EQ5" s="26"/>
      <c r="ER5" s="26"/>
      <c r="ES5" s="26"/>
      <c r="ET5" s="26"/>
      <c r="EU5" s="26"/>
      <c r="EV5" s="26"/>
      <c r="EW5" s="3"/>
      <c r="EX5" s="26"/>
      <c r="EY5" s="26"/>
      <c r="EZ5" s="26"/>
      <c r="FA5" s="26"/>
      <c r="FB5" s="26"/>
      <c r="FC5" s="26"/>
      <c r="FD5" s="26"/>
      <c r="FE5" s="26"/>
      <c r="FF5" s="26"/>
      <c r="FG5" s="26"/>
      <c r="FH5" s="26"/>
      <c r="FI5" s="26"/>
      <c r="FJ5" s="26"/>
      <c r="FK5" s="26"/>
      <c r="FL5" s="26"/>
      <c r="FM5" s="26"/>
      <c r="FN5" s="26"/>
      <c r="FO5" s="26"/>
      <c r="FP5" s="43"/>
      <c r="FQ5" s="44"/>
      <c r="FR5" s="44"/>
      <c r="FS5" s="44"/>
      <c r="FT5" s="26"/>
      <c r="FU5" s="26"/>
      <c r="FV5" s="26"/>
      <c r="FW5" s="26"/>
      <c r="FX5" s="26"/>
      <c r="FY5" s="26"/>
      <c r="FZ5" s="26"/>
      <c r="GA5" s="26"/>
      <c r="GB5" s="26"/>
      <c r="GC5" s="10">
        <v>1</v>
      </c>
      <c r="GD5" s="27">
        <f ca="1">COUNTBLANK(A1:GC409)</f>
        <v>63229</v>
      </c>
      <c r="GE5" s="28" t="s">
        <v>9</v>
      </c>
    </row>
    <row r="6" spans="1:187" ht="27" customHeight="1" thickBot="1">
      <c r="A6" s="3"/>
      <c r="B6" s="3319"/>
      <c r="C6" s="2722"/>
      <c r="D6" s="2722"/>
      <c r="E6" s="2722"/>
      <c r="F6" s="2722"/>
      <c r="G6" s="2722"/>
      <c r="H6" s="2722"/>
      <c r="I6" s="2722"/>
      <c r="J6" s="2722"/>
      <c r="K6" s="2722"/>
      <c r="L6" s="2722"/>
      <c r="M6" s="45" t="s">
        <v>4338</v>
      </c>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2279"/>
      <c r="AT6" s="2279"/>
      <c r="AU6" s="2279"/>
      <c r="AV6" s="2279"/>
      <c r="AW6" s="2280"/>
      <c r="AX6" s="35"/>
      <c r="AY6" s="35"/>
      <c r="AZ6" s="35"/>
      <c r="BA6" s="35"/>
      <c r="BB6" s="35"/>
      <c r="BC6" s="35"/>
      <c r="BD6" s="36"/>
      <c r="BE6" s="36"/>
      <c r="BF6" s="25"/>
      <c r="BG6" s="2245"/>
      <c r="BH6" s="2245"/>
      <c r="BI6" s="2245"/>
      <c r="BJ6" s="2245"/>
      <c r="BK6" s="2274" t="s">
        <v>10</v>
      </c>
      <c r="BL6" s="2384"/>
      <c r="BM6" s="5">
        <v>1</v>
      </c>
      <c r="BN6" s="46" t="str">
        <f>COUNTIF(BM11:BM139,"A")&amp;" "&amp;"Lignes"&amp;" "&amp;"A"</f>
        <v>110 Lignes A</v>
      </c>
      <c r="BO6" s="3"/>
      <c r="BP6" s="3325"/>
      <c r="BQ6" s="3326"/>
      <c r="BR6" s="3326"/>
      <c r="BS6" s="3326"/>
      <c r="BT6" s="3326"/>
      <c r="BU6" s="3326"/>
      <c r="BV6" s="3326"/>
      <c r="BW6" s="3327"/>
      <c r="BX6" s="3"/>
      <c r="BY6" s="3116" t="s">
        <v>28</v>
      </c>
      <c r="BZ6" s="3181" t="s">
        <v>4343</v>
      </c>
      <c r="CA6" s="3120"/>
      <c r="CB6" s="3121"/>
      <c r="CC6" s="3121"/>
      <c r="CD6" s="3121"/>
      <c r="CE6" s="3126"/>
      <c r="CF6" s="3123"/>
      <c r="CG6" s="3184"/>
      <c r="CH6" s="3123"/>
      <c r="CI6" s="3123"/>
      <c r="CJ6" s="3123"/>
      <c r="CK6" s="3123"/>
      <c r="CL6" s="3123"/>
      <c r="CM6" s="3123"/>
      <c r="CN6" s="3124"/>
      <c r="CO6" s="3125"/>
      <c r="CP6" s="3"/>
      <c r="CQ6" s="3365"/>
      <c r="CR6" s="3366"/>
      <c r="CS6" s="3366"/>
      <c r="CT6" s="3366"/>
      <c r="CU6" s="3367"/>
      <c r="CV6" s="3"/>
      <c r="CW6" s="3328"/>
      <c r="CX6" s="3328"/>
      <c r="CY6" s="3328"/>
      <c r="CZ6" s="3328"/>
      <c r="DA6" s="3328"/>
      <c r="DB6" s="3328"/>
      <c r="DC6" s="3328"/>
      <c r="DD6" s="3328"/>
      <c r="DE6" s="3328"/>
      <c r="DF6" s="3328"/>
      <c r="DG6" s="3328"/>
      <c r="DH6" s="3328"/>
      <c r="DI6" s="3328"/>
      <c r="DJ6" s="3328"/>
      <c r="DK6" s="3328"/>
      <c r="DL6" s="3328"/>
      <c r="DM6" s="3328"/>
      <c r="DN6" s="3328"/>
      <c r="DO6" s="3328"/>
      <c r="DP6" s="3328"/>
      <c r="DQ6" s="3328"/>
      <c r="DR6" s="39"/>
      <c r="DT6" s="26"/>
      <c r="DU6" s="26"/>
      <c r="DV6" s="26"/>
      <c r="DW6" s="26"/>
      <c r="DX6" s="26"/>
      <c r="DY6" s="26"/>
      <c r="DZ6" s="26"/>
      <c r="EA6" s="47"/>
      <c r="EB6" s="26"/>
      <c r="EC6" s="26"/>
      <c r="ED6" s="26"/>
      <c r="EE6" s="26"/>
      <c r="EF6" s="34"/>
      <c r="EG6" s="26"/>
      <c r="EH6" s="26"/>
      <c r="EI6" s="26"/>
      <c r="EJ6" s="34"/>
      <c r="EK6" s="26"/>
      <c r="EL6" s="26"/>
      <c r="EM6" s="47"/>
      <c r="EN6" s="34"/>
      <c r="EO6" s="26"/>
      <c r="EP6" s="26"/>
      <c r="EQ6" s="26"/>
      <c r="ER6" s="26"/>
      <c r="ES6" s="26"/>
      <c r="ET6" s="26"/>
      <c r="EU6" s="26"/>
      <c r="EV6" s="26"/>
      <c r="EW6" s="3"/>
      <c r="EX6" s="26"/>
      <c r="EY6" s="26"/>
      <c r="EZ6" s="26"/>
      <c r="FA6" s="26"/>
      <c r="FB6" s="26"/>
      <c r="FC6" s="26"/>
      <c r="FD6" s="26"/>
      <c r="FE6" s="26"/>
      <c r="FF6" s="26"/>
      <c r="FG6" s="26"/>
      <c r="FH6" s="26"/>
      <c r="FI6" s="26"/>
      <c r="FJ6" s="26"/>
      <c r="FK6" s="26"/>
      <c r="FL6" s="26"/>
      <c r="FM6" s="26"/>
      <c r="FN6" s="26"/>
      <c r="FO6" s="26"/>
      <c r="FP6" s="43" t="s">
        <v>11</v>
      </c>
      <c r="FQ6" s="44"/>
      <c r="FR6" s="44"/>
      <c r="FS6" s="44"/>
      <c r="FT6" s="26"/>
      <c r="FU6" s="26"/>
      <c r="FV6" s="26"/>
      <c r="FW6" s="26"/>
      <c r="FX6" s="26"/>
      <c r="FY6" s="26"/>
      <c r="FZ6" s="26"/>
      <c r="GA6" s="26"/>
      <c r="GB6" s="26"/>
      <c r="GC6" s="10">
        <v>1</v>
      </c>
      <c r="GD6" s="27">
        <f>SUM(GC1:GC407)+2</f>
        <v>409</v>
      </c>
      <c r="GE6" s="28" t="s">
        <v>12</v>
      </c>
    </row>
    <row r="7" spans="1:187" ht="24" thickBot="1">
      <c r="A7" s="3"/>
      <c r="B7" s="2723"/>
      <c r="C7" s="2723"/>
      <c r="D7" s="2723"/>
      <c r="E7" s="2723"/>
      <c r="F7" s="2723"/>
      <c r="G7" s="2723"/>
      <c r="H7" s="2723"/>
      <c r="I7" s="2723"/>
      <c r="J7" s="2723"/>
      <c r="K7" s="2723"/>
      <c r="L7" s="2723"/>
      <c r="M7" s="2275" t="s">
        <v>13</v>
      </c>
      <c r="N7" s="2275"/>
      <c r="O7" s="2275"/>
      <c r="P7" s="49" t="str">
        <f ca="1">CELL("nomfichier")</f>
        <v>D:\Données\1.UPRT\0-UPRT.fait\1-UPRT.FR-SITE-WEB\ff-fiches-fabrications\ff.fiches.fabrication.2023\ffr.restaurant.2023\[ff.3.OU.6.RECETTES.29.11.2025.xlsx]62.col.55.lignes</v>
      </c>
      <c r="Q7" s="49"/>
      <c r="R7" s="49"/>
      <c r="S7" s="49"/>
      <c r="T7" s="49"/>
      <c r="U7" s="49"/>
      <c r="V7" s="49"/>
      <c r="W7" s="49"/>
      <c r="X7" s="49"/>
      <c r="Y7" s="49"/>
      <c r="Z7" s="49"/>
      <c r="AA7" s="49"/>
      <c r="AB7" s="50"/>
      <c r="AC7" s="50"/>
      <c r="AD7" s="51"/>
      <c r="AE7" s="51"/>
      <c r="AF7" s="51"/>
      <c r="AG7" s="51"/>
      <c r="AH7" s="51"/>
      <c r="AI7" s="51"/>
      <c r="AJ7" s="25"/>
      <c r="AK7" s="25"/>
      <c r="AL7" s="25" t="s">
        <v>14</v>
      </c>
      <c r="AM7" s="25"/>
      <c r="AN7" s="25"/>
      <c r="AO7" s="25"/>
      <c r="AP7" s="25"/>
      <c r="AQ7" s="25"/>
      <c r="AR7" s="25"/>
      <c r="AS7" s="25"/>
      <c r="AT7" s="25"/>
      <c r="AU7" s="25"/>
      <c r="AV7" s="25"/>
      <c r="AW7" s="25"/>
      <c r="AX7" s="25"/>
      <c r="AY7" s="25"/>
      <c r="AZ7" s="25"/>
      <c r="BA7" s="25"/>
      <c r="BB7" s="25"/>
      <c r="BC7" s="25"/>
      <c r="BD7" s="52"/>
      <c r="BE7" s="25"/>
      <c r="BF7" s="25"/>
      <c r="BG7" s="2245"/>
      <c r="BH7" s="2245"/>
      <c r="BI7" s="2245"/>
      <c r="BJ7" s="52" t="s">
        <v>15</v>
      </c>
      <c r="BK7" s="1" t="str">
        <f>$GC$409</f>
        <v>GC409</v>
      </c>
      <c r="BL7" s="2384"/>
      <c r="BM7" s="5">
        <v>1</v>
      </c>
      <c r="BN7" s="46" t="str">
        <f>COUNTIF(BM11:BM139,"►")&amp;" "&amp;"Lignes"&amp;" "&amp;"►"</f>
        <v>19 Lignes ►</v>
      </c>
      <c r="BO7" s="3"/>
      <c r="BP7" s="3329" t="s">
        <v>16</v>
      </c>
      <c r="BQ7" s="3330"/>
      <c r="BR7" s="3330"/>
      <c r="BS7" s="3330"/>
      <c r="BT7" s="3330"/>
      <c r="BU7" s="3330"/>
      <c r="BV7" s="3330"/>
      <c r="BW7" s="3331"/>
      <c r="BX7" s="3"/>
      <c r="BY7" s="3116" t="s">
        <v>28</v>
      </c>
      <c r="BZ7" s="25"/>
      <c r="CA7" s="25"/>
      <c r="CB7" s="3127"/>
      <c r="CC7" s="3127"/>
      <c r="CD7" s="3127"/>
      <c r="CE7" s="3127"/>
      <c r="CF7" s="3108"/>
      <c r="CG7" s="2527" t="s">
        <v>4352</v>
      </c>
      <c r="CH7" s="3128">
        <f ca="1">SUM(AF2:AN2)</f>
        <v>106</v>
      </c>
      <c r="CI7" s="3108"/>
      <c r="CJ7" s="3108"/>
      <c r="CK7" s="3108"/>
      <c r="CL7" s="3108"/>
      <c r="CM7" s="3108"/>
      <c r="CN7" s="3129"/>
      <c r="CO7" s="3130"/>
      <c r="CP7" s="3"/>
      <c r="CQ7" s="2450" t="str">
        <f>ADDRESS(ROW(AD12),COLUMN(AD12),4)</f>
        <v>AD12</v>
      </c>
      <c r="CR7" s="2499" t="s">
        <v>3827</v>
      </c>
      <c r="CS7" s="44"/>
      <c r="CT7" s="44"/>
      <c r="CU7" s="170"/>
      <c r="CV7" s="3"/>
      <c r="CW7" s="53" t="s">
        <v>17</v>
      </c>
      <c r="CX7" s="53"/>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47"/>
      <c r="EB7" s="26"/>
      <c r="EC7" s="26"/>
      <c r="ED7" s="26"/>
      <c r="EE7" s="26"/>
      <c r="EF7" s="34"/>
      <c r="EG7" s="26"/>
      <c r="EH7" s="26"/>
      <c r="EI7" s="26"/>
      <c r="EJ7" s="34"/>
      <c r="EK7" s="26"/>
      <c r="EL7" s="26"/>
      <c r="EM7" s="47"/>
      <c r="EN7" s="34"/>
      <c r="EO7" s="26"/>
      <c r="EP7" s="26"/>
      <c r="EQ7" s="26"/>
      <c r="ER7" s="26"/>
      <c r="ES7" s="26"/>
      <c r="ET7" s="26"/>
      <c r="EU7" s="26"/>
      <c r="EV7" s="26"/>
      <c r="EW7" s="3"/>
      <c r="EX7" s="26"/>
      <c r="EY7" s="26"/>
      <c r="EZ7" s="26"/>
      <c r="FA7" s="26"/>
      <c r="FB7" s="26"/>
      <c r="FC7" s="26"/>
      <c r="FD7" s="26"/>
      <c r="FE7" s="26"/>
      <c r="FF7" s="26"/>
      <c r="FG7" s="26"/>
      <c r="FH7" s="26"/>
      <c r="FI7" s="26"/>
      <c r="FJ7" s="26"/>
      <c r="FK7" s="26"/>
      <c r="FL7" s="26"/>
      <c r="FM7" s="26"/>
      <c r="FN7" s="26"/>
      <c r="FO7" s="26"/>
      <c r="FP7" s="54" t="s">
        <v>18</v>
      </c>
      <c r="FQ7" s="3296" t="s">
        <v>19</v>
      </c>
      <c r="FR7" s="3296"/>
      <c r="FS7" s="3296"/>
      <c r="FT7" s="26"/>
      <c r="FU7" s="26"/>
      <c r="FV7" s="26"/>
      <c r="FW7" s="26"/>
      <c r="FX7" s="26"/>
      <c r="FY7" s="26"/>
      <c r="FZ7" s="26"/>
      <c r="GA7" s="26"/>
      <c r="GB7" s="26"/>
      <c r="GC7" s="10">
        <v>1</v>
      </c>
      <c r="GD7" s="27">
        <f>SUM(A409:GB409)+1</f>
        <v>167</v>
      </c>
      <c r="GE7" s="28" t="s">
        <v>20</v>
      </c>
    </row>
    <row r="8" spans="1:187" ht="15" customHeight="1">
      <c r="A8" s="3"/>
      <c r="B8" s="2273"/>
      <c r="C8" s="2273"/>
      <c r="D8" s="2273"/>
      <c r="E8" s="2273"/>
      <c r="F8" s="2273"/>
      <c r="G8" s="2273"/>
      <c r="H8" s="2273"/>
      <c r="I8" s="2273"/>
      <c r="J8" s="2273"/>
      <c r="K8" s="2273"/>
      <c r="L8" s="2273"/>
      <c r="M8" s="3297" t="s">
        <v>4049</v>
      </c>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298"/>
      <c r="AS8" s="3298"/>
      <c r="AT8" s="3298"/>
      <c r="AU8" s="3298"/>
      <c r="AV8" s="3298"/>
      <c r="AW8" s="3298"/>
      <c r="AX8" s="3298"/>
      <c r="AY8" s="3298"/>
      <c r="AZ8" s="3298"/>
      <c r="BA8" s="3298"/>
      <c r="BB8" s="3298"/>
      <c r="BC8" s="3298"/>
      <c r="BD8" s="3298"/>
      <c r="BE8" s="3298"/>
      <c r="BF8" s="3298"/>
      <c r="BG8" s="3298"/>
      <c r="BH8" s="3298"/>
      <c r="BI8" s="3298"/>
      <c r="BJ8" s="3298"/>
      <c r="BK8" s="3299"/>
      <c r="BL8" s="2384"/>
      <c r="BM8" s="5">
        <v>1</v>
      </c>
      <c r="BN8" s="57">
        <f>ROWS(BM11:BM139)</f>
        <v>129</v>
      </c>
      <c r="BO8" s="3"/>
      <c r="BP8" s="58"/>
      <c r="BQ8" s="3303" t="s">
        <v>21</v>
      </c>
      <c r="BR8" s="3303"/>
      <c r="BS8" s="3303"/>
      <c r="BT8" s="3303"/>
      <c r="BU8" s="3303"/>
      <c r="BV8" s="3303"/>
      <c r="BW8" s="3304"/>
      <c r="BX8" s="3"/>
      <c r="BY8" s="3116" t="s">
        <v>28</v>
      </c>
      <c r="BZ8" s="25"/>
      <c r="CA8" s="25"/>
      <c r="CB8" s="25"/>
      <c r="CC8" s="3108"/>
      <c r="CD8" s="3108"/>
      <c r="CE8" s="3108"/>
      <c r="CF8" s="3108"/>
      <c r="CG8" s="3185" t="str">
        <f ca="1">"Largeur de cette colonne : " &amp; CG2 &amp; IF(CG2 &gt; CH7, " - Colonne trop large de " &amp; (CG2 - CH7), IF(CH7 &gt; CG2, " - Élargissez la colonne à " &amp; CH7, ""))</f>
        <v>Largeur de cette colonne : 102 - Élargissez la colonne à 106</v>
      </c>
      <c r="CH8" s="3108"/>
      <c r="CI8" s="3108"/>
      <c r="CJ8" s="3108"/>
      <c r="CK8" s="3108"/>
      <c r="CL8" s="3108"/>
      <c r="CM8" s="3108"/>
      <c r="CN8" s="3129"/>
      <c r="CO8" s="3130"/>
      <c r="CP8" s="3"/>
      <c r="CQ8" s="2451"/>
      <c r="CR8" s="2499"/>
      <c r="CS8" s="44"/>
      <c r="CT8" s="44"/>
      <c r="CU8" s="170"/>
      <c r="CV8" s="3"/>
      <c r="CW8" s="53" t="s">
        <v>22</v>
      </c>
      <c r="CX8" s="53"/>
      <c r="CY8" s="26"/>
      <c r="CZ8" s="26"/>
      <c r="DA8" s="26"/>
      <c r="DB8" s="26"/>
      <c r="DC8" s="26"/>
      <c r="DD8" s="26"/>
      <c r="DE8" s="26"/>
      <c r="DF8" s="26"/>
      <c r="DG8" s="26"/>
      <c r="DH8" s="26"/>
      <c r="DI8" s="26"/>
      <c r="DJ8" s="26"/>
      <c r="DK8" s="26"/>
      <c r="DL8" s="26"/>
      <c r="DM8" s="26"/>
      <c r="DN8" s="26"/>
      <c r="DO8" s="26"/>
      <c r="DP8" s="26"/>
      <c r="DQ8" s="59" t="s">
        <v>23</v>
      </c>
      <c r="DR8" s="26"/>
      <c r="DS8" s="26"/>
      <c r="DT8" s="26"/>
      <c r="DU8" s="26"/>
      <c r="DV8" s="26"/>
      <c r="DW8" s="26"/>
      <c r="DX8" s="26"/>
      <c r="DY8" s="26"/>
      <c r="DZ8" s="26"/>
      <c r="EA8" s="47"/>
      <c r="EB8" s="26"/>
      <c r="EC8" s="26"/>
      <c r="ED8" s="26"/>
      <c r="EE8" s="26"/>
      <c r="EF8" s="34"/>
      <c r="EG8" s="26"/>
      <c r="EH8" s="26"/>
      <c r="EI8" s="26"/>
      <c r="EJ8" s="34"/>
      <c r="EK8" s="26"/>
      <c r="EL8" s="26"/>
      <c r="EM8" s="47"/>
      <c r="EN8" s="34"/>
      <c r="EO8" s="3305" t="str">
        <f ca="1">EM10&amp;"  Formule ► "&amp;_xlfn.FORMULATEXT(EM10)</f>
        <v>pâti--ENT  Formule ► =SIERREUR(MINUSCULE(GAUCHE(SUPPRESPACE(GAUCHE(EJ10;TROUVE("-";EJ10)-1));4))&amp;"-"&amp;MAJUSCULE(GAUCHE(SUPPRESPACE(STXT(EJ10;TROUVE("-";EJ10)+1;99));4));"")</v>
      </c>
      <c r="EP8" s="3305"/>
      <c r="EQ8" s="3305"/>
      <c r="ER8" s="3305"/>
      <c r="ES8" s="3305"/>
      <c r="ET8" s="3305"/>
      <c r="EU8" s="3305"/>
      <c r="EV8" s="3305"/>
      <c r="EW8" s="3"/>
      <c r="EX8" s="26"/>
      <c r="EY8" s="26"/>
      <c r="EZ8" s="26"/>
      <c r="FA8" s="26"/>
      <c r="FB8" s="26"/>
      <c r="FC8" s="26"/>
      <c r="FD8" s="26"/>
      <c r="FE8" s="26"/>
      <c r="FF8" s="26"/>
      <c r="FG8" s="26"/>
      <c r="FH8" s="26"/>
      <c r="FI8" s="26"/>
      <c r="FJ8" s="26"/>
      <c r="FK8" s="26"/>
      <c r="FL8" s="26"/>
      <c r="FM8" s="26"/>
      <c r="FN8" s="26"/>
      <c r="FO8" s="26"/>
      <c r="FP8" s="26" t="s">
        <v>24</v>
      </c>
      <c r="FQ8" s="44"/>
      <c r="FR8" s="44"/>
      <c r="FS8" s="44"/>
      <c r="FT8" s="26"/>
      <c r="FU8" s="26"/>
      <c r="FV8" s="26"/>
      <c r="FW8" s="26"/>
      <c r="FX8" s="26"/>
      <c r="FY8" s="26"/>
      <c r="FZ8" s="26"/>
      <c r="GA8" s="26"/>
      <c r="GB8" s="26"/>
      <c r="GC8" s="10">
        <v>1</v>
      </c>
    </row>
    <row r="9" spans="1:187" ht="15.75" customHeight="1" thickBot="1">
      <c r="A9" s="3"/>
      <c r="B9" s="2273"/>
      <c r="C9" s="2273"/>
      <c r="D9" s="2273"/>
      <c r="E9" s="2273"/>
      <c r="F9" s="2273"/>
      <c r="G9" s="2273"/>
      <c r="H9" s="2273"/>
      <c r="I9" s="2273"/>
      <c r="J9" s="2273"/>
      <c r="K9" s="2273"/>
      <c r="L9" s="2273"/>
      <c r="M9" s="3300"/>
      <c r="N9" s="3301"/>
      <c r="O9" s="3301"/>
      <c r="P9" s="3301"/>
      <c r="Q9" s="3301"/>
      <c r="R9" s="3301"/>
      <c r="S9" s="3301"/>
      <c r="T9" s="3301"/>
      <c r="U9" s="3301"/>
      <c r="V9" s="3301"/>
      <c r="W9" s="3301"/>
      <c r="X9" s="3301"/>
      <c r="Y9" s="3301"/>
      <c r="Z9" s="3301"/>
      <c r="AA9" s="3301"/>
      <c r="AB9" s="3301"/>
      <c r="AC9" s="3301"/>
      <c r="AD9" s="3301"/>
      <c r="AE9" s="3301"/>
      <c r="AF9" s="3301"/>
      <c r="AG9" s="3301"/>
      <c r="AH9" s="3301"/>
      <c r="AI9" s="3301"/>
      <c r="AJ9" s="3301"/>
      <c r="AK9" s="3301"/>
      <c r="AL9" s="3301"/>
      <c r="AM9" s="3301"/>
      <c r="AN9" s="3301"/>
      <c r="AO9" s="3301"/>
      <c r="AP9" s="3301"/>
      <c r="AQ9" s="3301"/>
      <c r="AR9" s="3301"/>
      <c r="AS9" s="3301"/>
      <c r="AT9" s="3301"/>
      <c r="AU9" s="3301"/>
      <c r="AV9" s="3301"/>
      <c r="AW9" s="3301"/>
      <c r="AX9" s="3301"/>
      <c r="AY9" s="3301"/>
      <c r="AZ9" s="3301"/>
      <c r="BA9" s="3301"/>
      <c r="BB9" s="3301"/>
      <c r="BC9" s="3301"/>
      <c r="BD9" s="3301"/>
      <c r="BE9" s="3301"/>
      <c r="BF9" s="3301"/>
      <c r="BG9" s="3301"/>
      <c r="BH9" s="3301"/>
      <c r="BI9" s="3301"/>
      <c r="BJ9" s="3301"/>
      <c r="BK9" s="3302"/>
      <c r="BL9" s="2384"/>
      <c r="BM9" s="5">
        <v>1</v>
      </c>
      <c r="BN9" s="5">
        <v>1</v>
      </c>
      <c r="BO9" s="3"/>
      <c r="BP9" s="60"/>
      <c r="BQ9" s="34"/>
      <c r="BR9" s="34"/>
      <c r="BS9" s="34"/>
      <c r="BT9" s="34"/>
      <c r="BU9" s="34"/>
      <c r="BV9" s="34"/>
      <c r="BW9" s="61"/>
      <c r="BX9" s="3"/>
      <c r="BY9" s="3116" t="s">
        <v>28</v>
      </c>
      <c r="BZ9" s="25"/>
      <c r="CA9" s="25"/>
      <c r="CB9" s="25"/>
      <c r="CC9" s="3108"/>
      <c r="CD9" s="3108"/>
      <c r="CE9" s="3108"/>
      <c r="CF9" s="3108"/>
      <c r="CG9" s="3185"/>
      <c r="CH9" s="3108"/>
      <c r="CI9" s="3108"/>
      <c r="CJ9" s="3108"/>
      <c r="CK9" s="3108"/>
      <c r="CL9" s="3108"/>
      <c r="CM9" s="3108"/>
      <c r="CN9" s="3129"/>
      <c r="CO9" s="3130"/>
      <c r="CP9" s="3"/>
      <c r="CQ9" s="2450" t="str">
        <f>ADDRESS(ROW(AD14),COLUMN(AD14),4)</f>
        <v>AD14</v>
      </c>
      <c r="CR9" s="2499" t="s">
        <v>3828</v>
      </c>
      <c r="CS9" s="44"/>
      <c r="CT9" s="44"/>
      <c r="CU9" s="170"/>
      <c r="CV9" s="3"/>
      <c r="CW9" s="25"/>
      <c r="CX9" s="25"/>
      <c r="CY9" s="25"/>
      <c r="CZ9" s="25"/>
      <c r="DA9" s="25"/>
      <c r="DB9" s="25"/>
      <c r="DC9" s="25"/>
      <c r="DD9" s="25"/>
      <c r="DE9" s="25"/>
      <c r="DF9" s="25"/>
      <c r="DG9" s="25"/>
      <c r="DH9" s="25"/>
      <c r="DI9" s="25"/>
      <c r="DJ9" s="25"/>
      <c r="DK9" s="25"/>
      <c r="DL9" s="25"/>
      <c r="DM9" s="25"/>
      <c r="DN9" s="25"/>
      <c r="DO9" s="25"/>
      <c r="DP9" s="25"/>
      <c r="DQ9" s="25"/>
      <c r="DR9" s="25"/>
      <c r="DS9" s="25"/>
      <c r="DT9" s="26"/>
      <c r="DU9" s="26"/>
      <c r="DV9" s="26"/>
      <c r="DW9" s="26"/>
      <c r="DX9" s="26"/>
      <c r="DY9" s="26"/>
      <c r="DZ9" s="26"/>
      <c r="EA9" s="47" t="s">
        <v>25</v>
      </c>
      <c r="EB9" s="26"/>
      <c r="EC9" s="26"/>
      <c r="ED9" s="26"/>
      <c r="EE9" s="26"/>
      <c r="EF9" s="34"/>
      <c r="EG9" s="26"/>
      <c r="EH9" s="26"/>
      <c r="EI9" s="26"/>
      <c r="EJ9" s="34"/>
      <c r="EK9" s="26"/>
      <c r="EL9" s="26"/>
      <c r="EM9" s="47" t="s">
        <v>26</v>
      </c>
      <c r="EN9" s="34"/>
      <c r="EO9" s="3305"/>
      <c r="EP9" s="3305"/>
      <c r="EQ9" s="3305"/>
      <c r="ER9" s="3305"/>
      <c r="ES9" s="3305"/>
      <c r="ET9" s="3305"/>
      <c r="EU9" s="3305"/>
      <c r="EV9" s="3305"/>
      <c r="EW9" s="3"/>
      <c r="EX9" s="26"/>
      <c r="EY9" s="26"/>
      <c r="EZ9" s="26"/>
      <c r="FA9" s="26"/>
      <c r="FB9" s="26"/>
      <c r="FC9" s="26"/>
      <c r="FD9" s="26"/>
      <c r="FE9" s="26"/>
      <c r="FF9" s="26"/>
      <c r="FG9" s="26"/>
      <c r="FH9" s="26"/>
      <c r="FI9" s="26"/>
      <c r="FJ9" s="26"/>
      <c r="FK9" s="26"/>
      <c r="FL9" s="26"/>
      <c r="FM9" s="26"/>
      <c r="FN9" s="26"/>
      <c r="FO9" s="26"/>
      <c r="FP9" s="54" t="s">
        <v>18</v>
      </c>
      <c r="FQ9" s="3296" t="s">
        <v>27</v>
      </c>
      <c r="FR9" s="3296"/>
      <c r="FS9" s="3296"/>
      <c r="FT9" s="26"/>
      <c r="FU9" s="26"/>
      <c r="FV9" s="26"/>
      <c r="FW9" s="26"/>
      <c r="FX9" s="26"/>
      <c r="FY9" s="26"/>
      <c r="FZ9" s="26"/>
      <c r="GA9" s="26"/>
      <c r="GB9" s="26"/>
      <c r="GC9" s="10">
        <v>1</v>
      </c>
    </row>
    <row r="10" spans="1:187" ht="19.5" customHeight="1" thickBot="1">
      <c r="A10" s="3"/>
      <c r="B10" s="2245">
        <v>1</v>
      </c>
      <c r="C10" s="2245">
        <v>2</v>
      </c>
      <c r="D10" s="2245">
        <v>3</v>
      </c>
      <c r="E10" s="2245">
        <v>4</v>
      </c>
      <c r="F10" s="2245">
        <v>5</v>
      </c>
      <c r="G10" s="2245">
        <v>6</v>
      </c>
      <c r="H10" s="2245">
        <v>7</v>
      </c>
      <c r="I10" s="2245">
        <v>8</v>
      </c>
      <c r="J10" s="2245">
        <v>9</v>
      </c>
      <c r="K10" s="2245">
        <v>10</v>
      </c>
      <c r="L10" s="2245">
        <v>11</v>
      </c>
      <c r="M10" s="2245">
        <v>12</v>
      </c>
      <c r="N10" s="2245">
        <v>13</v>
      </c>
      <c r="O10" s="2245">
        <v>14</v>
      </c>
      <c r="P10" s="2245">
        <v>15</v>
      </c>
      <c r="Q10" s="2245">
        <v>16</v>
      </c>
      <c r="R10" s="2245">
        <v>17</v>
      </c>
      <c r="S10" s="2245">
        <v>18</v>
      </c>
      <c r="T10" s="2245">
        <v>19</v>
      </c>
      <c r="U10" s="2245">
        <v>20</v>
      </c>
      <c r="V10" s="2245">
        <v>21</v>
      </c>
      <c r="W10" s="2245">
        <v>22</v>
      </c>
      <c r="X10" s="2245">
        <v>23</v>
      </c>
      <c r="Y10" s="2245">
        <v>24</v>
      </c>
      <c r="Z10" s="2245">
        <v>25</v>
      </c>
      <c r="AA10" s="2245">
        <v>26</v>
      </c>
      <c r="AB10" s="2245">
        <v>27</v>
      </c>
      <c r="AC10" s="2245">
        <v>28</v>
      </c>
      <c r="AD10" s="2245">
        <v>29</v>
      </c>
      <c r="AE10" s="2245">
        <v>30</v>
      </c>
      <c r="AF10" s="2245">
        <v>31</v>
      </c>
      <c r="AG10" s="2245">
        <v>32</v>
      </c>
      <c r="AH10" s="2245">
        <v>33</v>
      </c>
      <c r="AI10" s="2245">
        <v>34</v>
      </c>
      <c r="AJ10" s="2245">
        <v>35</v>
      </c>
      <c r="AK10" s="2245">
        <v>36</v>
      </c>
      <c r="AL10" s="2245">
        <v>37</v>
      </c>
      <c r="AM10" s="2245">
        <v>38</v>
      </c>
      <c r="AN10" s="2245">
        <v>39</v>
      </c>
      <c r="AO10" s="2245">
        <v>40</v>
      </c>
      <c r="AP10" s="2245">
        <v>41</v>
      </c>
      <c r="AQ10" s="2245">
        <v>42</v>
      </c>
      <c r="AR10" s="2245">
        <v>43</v>
      </c>
      <c r="AS10" s="2245">
        <v>44</v>
      </c>
      <c r="AT10" s="2245">
        <v>45</v>
      </c>
      <c r="AU10" s="2245">
        <v>46</v>
      </c>
      <c r="AV10" s="2245">
        <v>47</v>
      </c>
      <c r="AW10" s="2245">
        <v>48</v>
      </c>
      <c r="AX10" s="2245">
        <v>49</v>
      </c>
      <c r="AY10" s="2245">
        <v>50</v>
      </c>
      <c r="AZ10" s="2245">
        <v>51</v>
      </c>
      <c r="BA10" s="2245">
        <v>52</v>
      </c>
      <c r="BB10" s="2245">
        <v>53</v>
      </c>
      <c r="BC10" s="2245">
        <v>54</v>
      </c>
      <c r="BD10" s="2245">
        <v>55</v>
      </c>
      <c r="BE10" s="2245">
        <v>56</v>
      </c>
      <c r="BF10" s="2245">
        <v>57</v>
      </c>
      <c r="BG10" s="2245">
        <v>58</v>
      </c>
      <c r="BH10" s="2245">
        <v>59</v>
      </c>
      <c r="BI10" s="2245">
        <v>60</v>
      </c>
      <c r="BJ10" s="2245">
        <v>61</v>
      </c>
      <c r="BK10" s="2245">
        <v>62</v>
      </c>
      <c r="BL10" s="2384"/>
      <c r="BM10" s="62" t="s">
        <v>28</v>
      </c>
      <c r="BN10" s="63" t="s">
        <v>29</v>
      </c>
      <c r="BO10" s="3"/>
      <c r="BP10" s="60"/>
      <c r="BQ10" s="34"/>
      <c r="BR10" s="34"/>
      <c r="BS10" s="34"/>
      <c r="BT10" s="34"/>
      <c r="BU10" s="34"/>
      <c r="BV10" s="34"/>
      <c r="BW10" s="61"/>
      <c r="BX10" s="3"/>
      <c r="BY10" s="3116" t="s">
        <v>28</v>
      </c>
      <c r="BZ10" s="25"/>
      <c r="CA10" s="25"/>
      <c r="CB10" s="25"/>
      <c r="CC10" s="3108"/>
      <c r="CD10" s="3108"/>
      <c r="CE10" s="3108"/>
      <c r="CF10" s="3108"/>
      <c r="CG10" s="3131" t="str">
        <f>"❶  collez le texte brut à découper colonne "&amp;CB29</f>
        <v>❶  collez le texte brut à découper colonne CB</v>
      </c>
      <c r="CH10" s="3108"/>
      <c r="CI10" s="3108"/>
      <c r="CJ10" s="3108"/>
      <c r="CK10" s="3108"/>
      <c r="CL10" s="3108"/>
      <c r="CM10" s="3108"/>
      <c r="CN10" s="3129"/>
      <c r="CO10" s="3130"/>
      <c r="CP10" s="3"/>
      <c r="CQ10" s="81"/>
      <c r="CR10" s="82"/>
      <c r="CS10" s="44"/>
      <c r="CT10" s="44"/>
      <c r="CU10" s="83"/>
      <c r="CV10" s="3"/>
      <c r="CW10" s="3306" t="s">
        <v>30</v>
      </c>
      <c r="CX10" s="3306"/>
      <c r="CY10" s="3306"/>
      <c r="DA10" s="3306" t="s">
        <v>31</v>
      </c>
      <c r="DB10" s="3306"/>
      <c r="DC10" s="3306"/>
      <c r="DE10" s="64" t="s">
        <v>32</v>
      </c>
      <c r="DF10" s="64"/>
      <c r="DG10" s="26"/>
      <c r="DH10" s="26"/>
      <c r="DI10" s="26"/>
      <c r="DJ10" s="26"/>
      <c r="DK10" s="26"/>
      <c r="DL10" s="26"/>
      <c r="DM10" s="25"/>
      <c r="DN10" s="25"/>
      <c r="DO10" s="25"/>
      <c r="DP10" s="26"/>
      <c r="DQ10" s="3307" t="s">
        <v>33</v>
      </c>
      <c r="DR10" s="3307"/>
      <c r="DS10" s="3307"/>
      <c r="DT10" s="3307"/>
      <c r="DU10" s="3307"/>
      <c r="DV10" s="3307"/>
      <c r="DW10" s="3307"/>
      <c r="DX10" s="3309" t="s">
        <v>34</v>
      </c>
      <c r="DY10" s="3309"/>
      <c r="DZ10" s="3309"/>
      <c r="EA10" s="3310" t="str">
        <f>UPPER(LEFT(DQ10,1))</f>
        <v>C</v>
      </c>
      <c r="EC10" s="3307" t="s">
        <v>33</v>
      </c>
      <c r="ED10" s="3307"/>
      <c r="EE10" s="3307"/>
      <c r="EF10" s="3307"/>
      <c r="EG10" s="3307"/>
      <c r="EH10" s="3307"/>
      <c r="EI10" s="3307"/>
      <c r="EJ10" s="3309" t="s">
        <v>34</v>
      </c>
      <c r="EK10" s="3309"/>
      <c r="EL10" s="3309"/>
      <c r="EM10" s="65" t="str">
        <f>IFERROR(LOWER(LEFT(TRIM(LEFT(EJ10,FIND("-",EJ10)-1)),4))&amp;"-"&amp;UPPER(LEFT(TRIM(MID(EJ10,FIND("-",EJ10)+1,99)),4)),"")</f>
        <v>pâti--ENT</v>
      </c>
      <c r="EO10" s="3305"/>
      <c r="EP10" s="3305"/>
      <c r="EQ10" s="3305"/>
      <c r="ER10" s="3305"/>
      <c r="ES10" s="3305"/>
      <c r="ET10" s="3305"/>
      <c r="EU10" s="3305"/>
      <c r="EV10" s="3305"/>
      <c r="EW10" s="3"/>
      <c r="EX10" s="26"/>
      <c r="EY10" s="26"/>
      <c r="EZ10" s="26"/>
      <c r="FA10" s="26"/>
      <c r="FB10" s="26"/>
      <c r="FC10" s="26"/>
      <c r="FD10" s="26"/>
      <c r="FE10" s="26"/>
      <c r="FF10" s="26"/>
      <c r="FG10" s="26"/>
      <c r="FH10" s="26"/>
      <c r="FI10" s="26"/>
      <c r="FJ10" s="26"/>
      <c r="FK10" s="26"/>
      <c r="FL10" s="26"/>
      <c r="FM10" s="26"/>
      <c r="FN10" s="26"/>
      <c r="FO10" s="26"/>
      <c r="FP10" s="26" t="s">
        <v>35</v>
      </c>
      <c r="FQ10" s="44"/>
      <c r="FR10" s="44"/>
      <c r="FS10" s="44"/>
      <c r="FT10" s="26"/>
      <c r="FU10" s="26"/>
      <c r="FV10" s="26"/>
      <c r="FW10" s="26"/>
      <c r="FX10" s="26"/>
      <c r="FY10" s="26"/>
      <c r="FZ10" s="26"/>
      <c r="GA10" s="26"/>
      <c r="GB10" s="26"/>
      <c r="GC10" s="10">
        <v>1</v>
      </c>
    </row>
    <row r="11" spans="1:187" ht="21" customHeight="1">
      <c r="A11" s="3"/>
      <c r="B11" s="66" t="s">
        <v>28</v>
      </c>
      <c r="C11" s="67"/>
      <c r="D11" s="67"/>
      <c r="E11" s="67"/>
      <c r="F11" s="67"/>
      <c r="G11" s="67"/>
      <c r="H11" s="67"/>
      <c r="I11" s="67"/>
      <c r="J11" s="67"/>
      <c r="K11" s="67"/>
      <c r="L11" s="67"/>
      <c r="M11" s="3312"/>
      <c r="N11" s="3312"/>
      <c r="O11" s="3312"/>
      <c r="P11" s="3312"/>
      <c r="Q11" s="3312"/>
      <c r="R11" s="3312"/>
      <c r="S11" s="3312"/>
      <c r="T11" s="3312"/>
      <c r="U11" s="3312"/>
      <c r="V11" s="3312"/>
      <c r="W11" s="3312"/>
      <c r="X11" s="3312"/>
      <c r="Y11" s="3312"/>
      <c r="Z11" s="3312"/>
      <c r="AA11" s="3312"/>
      <c r="AB11" s="3312"/>
      <c r="AC11" s="3312"/>
      <c r="AD11" s="3312"/>
      <c r="AE11" s="3312"/>
      <c r="AF11" s="3312"/>
      <c r="AG11" s="3312"/>
      <c r="AH11" s="3312"/>
      <c r="AI11" s="3312"/>
      <c r="AJ11" s="3312"/>
      <c r="AK11" s="3312"/>
      <c r="AL11" s="3312"/>
      <c r="AM11" s="3312"/>
      <c r="AN11" s="3312"/>
      <c r="AO11" s="3312"/>
      <c r="AP11" s="3312"/>
      <c r="AQ11" s="3312"/>
      <c r="AR11" s="3312"/>
      <c r="AS11" s="3312"/>
      <c r="AT11" s="3312"/>
      <c r="AU11" s="3312"/>
      <c r="AV11" s="3312"/>
      <c r="AW11" s="3312"/>
      <c r="AX11" s="3312"/>
      <c r="AY11" s="3312"/>
      <c r="AZ11" s="3312"/>
      <c r="BA11" s="3312"/>
      <c r="BB11" s="3312"/>
      <c r="BC11" s="3312"/>
      <c r="BD11" s="3312"/>
      <c r="BE11" s="3312"/>
      <c r="BF11" s="3312"/>
      <c r="BG11" s="3312"/>
      <c r="BH11" s="3312"/>
      <c r="BI11" s="3312"/>
      <c r="BJ11" s="3312"/>
      <c r="BK11" s="3313"/>
      <c r="BL11" s="2384"/>
      <c r="BM11" s="74" t="str">
        <f t="shared" ref="BM11:BM42" si="13">B12</f>
        <v>A</v>
      </c>
      <c r="BN11" s="68" t="s">
        <v>36</v>
      </c>
      <c r="BO11" s="3"/>
      <c r="BP11" s="69"/>
      <c r="BQ11" s="44"/>
      <c r="BR11" s="44"/>
      <c r="BS11" s="44"/>
      <c r="BT11" s="44"/>
      <c r="BU11" s="44"/>
      <c r="BV11" s="44"/>
      <c r="BW11" s="70"/>
      <c r="BX11" s="3"/>
      <c r="BY11" s="3116" t="s">
        <v>28</v>
      </c>
      <c r="BZ11" s="25"/>
      <c r="CA11" s="25"/>
      <c r="CB11" s="25"/>
      <c r="CC11" s="3108"/>
      <c r="CD11" s="3108"/>
      <c r="CE11" s="3108"/>
      <c r="CF11" s="3108"/>
      <c r="CG11" s="3131" t="s">
        <v>4353</v>
      </c>
      <c r="CH11" s="3108"/>
      <c r="CI11" s="3108"/>
      <c r="CJ11" s="3108"/>
      <c r="CK11" s="3108"/>
      <c r="CL11" s="3108"/>
      <c r="CM11" s="3108"/>
      <c r="CN11" s="3129"/>
      <c r="CO11" s="3130"/>
      <c r="CP11" s="3"/>
      <c r="CQ11" s="2446" t="s">
        <v>3829</v>
      </c>
      <c r="CR11" s="2472"/>
      <c r="CS11" s="2472"/>
      <c r="CT11" s="2472"/>
      <c r="CU11" s="2473"/>
      <c r="CV11" s="3"/>
      <c r="CW11" s="3306"/>
      <c r="CX11" s="3306"/>
      <c r="CY11" s="3306"/>
      <c r="DA11" s="3306"/>
      <c r="DB11" s="3306"/>
      <c r="DC11" s="3306"/>
      <c r="DE11" s="71" t="s">
        <v>37</v>
      </c>
      <c r="DF11" s="71"/>
      <c r="DG11" s="26"/>
      <c r="DH11" s="26"/>
      <c r="DI11" s="26"/>
      <c r="DJ11" s="26"/>
      <c r="DK11" s="26"/>
      <c r="DL11" s="26"/>
      <c r="DM11" s="25"/>
      <c r="DN11" s="25"/>
      <c r="DO11" s="25"/>
      <c r="DP11" s="26"/>
      <c r="DQ11" s="3308"/>
      <c r="DR11" s="3308"/>
      <c r="DS11" s="3308"/>
      <c r="DT11" s="3308"/>
      <c r="DU11" s="3308"/>
      <c r="DV11" s="3308"/>
      <c r="DW11" s="3308"/>
      <c r="DX11" s="3225"/>
      <c r="DY11" s="3225"/>
      <c r="DZ11" s="3225"/>
      <c r="EA11" s="3311"/>
      <c r="EC11" s="3308"/>
      <c r="ED11" s="3308"/>
      <c r="EE11" s="3308"/>
      <c r="EF11" s="3308"/>
      <c r="EG11" s="3308"/>
      <c r="EH11" s="3308"/>
      <c r="EI11" s="3308"/>
      <c r="EJ11" s="3225"/>
      <c r="EK11" s="3225"/>
      <c r="EL11" s="3225"/>
      <c r="EM11" s="72" t="str">
        <f>IFERROR(LOWER(TRIM(MID(EJ10, FIND("-",EJ10, FIND("-",EJ10)+1)+1, 999))), "")</f>
        <v>entremet</v>
      </c>
      <c r="EO11" s="3305" t="str">
        <f ca="1">EM11&amp;"  Formule ► "&amp;_xlfn.FORMULATEXT(EM11)</f>
        <v>entremet  Formule ► =SIERREUR(MINUSCULE(SUPPRESPACE(STXT(EJ10; TROUVE("-";EJ10; TROUVE("-";EJ10)+1)+1; 999))); "")</v>
      </c>
      <c r="EP11" s="3305"/>
      <c r="EQ11" s="3305"/>
      <c r="ER11" s="3305"/>
      <c r="ES11" s="3305"/>
      <c r="ET11" s="3305"/>
      <c r="EU11" s="3305"/>
      <c r="EV11" s="3305"/>
      <c r="EW11" s="3"/>
      <c r="EX11" s="3314" t="s">
        <v>38</v>
      </c>
      <c r="EY11" s="3314"/>
      <c r="EZ11" s="3314"/>
      <c r="FA11" s="3314"/>
      <c r="FB11" s="3314"/>
      <c r="FC11" s="3314"/>
      <c r="FD11" s="3314"/>
      <c r="FE11" s="3314"/>
      <c r="FF11" s="26"/>
      <c r="FG11" s="26"/>
      <c r="FH11" s="26"/>
      <c r="FI11" s="73" t="s">
        <v>39</v>
      </c>
      <c r="FJ11" s="26"/>
      <c r="FK11" s="26"/>
      <c r="FL11" s="26"/>
      <c r="FM11" s="26"/>
      <c r="FN11" s="26"/>
      <c r="FO11" s="26"/>
      <c r="FP11" s="54" t="s">
        <v>18</v>
      </c>
      <c r="FQ11" s="3296" t="s">
        <v>40</v>
      </c>
      <c r="FR11" s="3296"/>
      <c r="FS11" s="3296"/>
      <c r="FT11" s="26"/>
      <c r="FU11" s="26"/>
      <c r="FV11" s="26"/>
      <c r="FW11" s="26"/>
      <c r="FX11" s="26"/>
      <c r="FY11" s="26"/>
      <c r="FZ11" s="26"/>
      <c r="GA11" s="26"/>
      <c r="GB11" s="26"/>
      <c r="GC11" s="10">
        <v>1</v>
      </c>
    </row>
    <row r="12" spans="1:187" ht="21" customHeight="1">
      <c r="A12" s="3"/>
      <c r="B12" s="74" t="s">
        <v>28</v>
      </c>
      <c r="C12" s="319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D12" s="3197"/>
      <c r="E12" s="3197"/>
      <c r="F12" s="3197"/>
      <c r="G12" s="3197"/>
      <c r="H12" s="3197"/>
      <c r="I12" s="3197"/>
      <c r="J12" s="3197"/>
      <c r="K12" s="2592"/>
      <c r="L12" s="2588"/>
      <c r="M12" s="2589" t="s">
        <v>41</v>
      </c>
      <c r="N12" s="2590"/>
      <c r="O12" s="2591"/>
      <c r="P12" s="2591"/>
      <c r="Q12" s="2591"/>
      <c r="R12" s="2591"/>
      <c r="S12" s="2591"/>
      <c r="T12" s="2591"/>
      <c r="U12" s="2591"/>
      <c r="V12" s="2591"/>
      <c r="W12" s="2591"/>
      <c r="X12" s="2591"/>
      <c r="Y12" s="2591"/>
      <c r="Z12" s="2591"/>
      <c r="AA12" s="2591"/>
      <c r="AB12" s="2591"/>
      <c r="AC12" s="3347" t="s">
        <v>42</v>
      </c>
      <c r="AD12" s="3348" t="s">
        <v>4339</v>
      </c>
      <c r="AE12" s="3348"/>
      <c r="AF12" s="3348"/>
      <c r="AG12" s="3348"/>
      <c r="AH12" s="3348"/>
      <c r="AI12" s="3348"/>
      <c r="AJ12" s="3348"/>
      <c r="AK12" s="3348"/>
      <c r="AL12" s="3348"/>
      <c r="AM12" s="3348"/>
      <c r="AN12" s="3348"/>
      <c r="AO12" s="3348"/>
      <c r="AP12" s="3348"/>
      <c r="AQ12" s="3348"/>
      <c r="AR12" s="3348"/>
      <c r="AS12" s="3348"/>
      <c r="AT12" s="3348"/>
      <c r="AU12" s="3348"/>
      <c r="AV12" s="3348"/>
      <c r="AW12" s="3348"/>
      <c r="AX12" s="3348"/>
      <c r="AY12" s="3348"/>
      <c r="AZ12" s="3348"/>
      <c r="BA12" s="3348"/>
      <c r="BB12" s="3348"/>
      <c r="BC12" s="3348"/>
      <c r="BD12" s="3348"/>
      <c r="BE12" s="3348"/>
      <c r="BF12" s="3348"/>
      <c r="BG12" s="3348"/>
      <c r="BH12" s="3232" t="s">
        <v>950</v>
      </c>
      <c r="BI12" s="3232"/>
      <c r="BJ12" s="3232"/>
      <c r="BK12" s="3332" t="str">
        <f>LEFT(AD12,1)</f>
        <v>e</v>
      </c>
      <c r="BL12" s="2384"/>
      <c r="BM12" s="74" t="str">
        <f t="shared" si="13"/>
        <v>A</v>
      </c>
      <c r="BN12" s="75" t="s">
        <v>43</v>
      </c>
      <c r="BO12" s="3"/>
      <c r="BP12" s="69"/>
      <c r="BQ12" s="44"/>
      <c r="BR12" s="44"/>
      <c r="BS12" s="44"/>
      <c r="BT12" s="44"/>
      <c r="BU12" s="44"/>
      <c r="BV12" s="44"/>
      <c r="BW12" s="70"/>
      <c r="BX12" s="3"/>
      <c r="BY12" s="3116" t="s">
        <v>28</v>
      </c>
      <c r="BZ12" s="25"/>
      <c r="CA12" s="25"/>
      <c r="CB12" s="25"/>
      <c r="CC12" s="2974"/>
      <c r="CD12" s="2974"/>
      <c r="CE12" s="2974"/>
      <c r="CF12" s="2974"/>
      <c r="CG12" s="3131" t="s">
        <v>4344</v>
      </c>
      <c r="CH12" s="2974"/>
      <c r="CI12" s="2974"/>
      <c r="CJ12" s="2974"/>
      <c r="CK12" s="2974"/>
      <c r="CL12" s="2974"/>
      <c r="CM12" s="2974"/>
      <c r="CN12" s="3129"/>
      <c r="CO12" s="3130"/>
      <c r="CP12" s="3"/>
      <c r="CQ12" s="2445" t="s">
        <v>3830</v>
      </c>
      <c r="CR12" s="2474"/>
      <c r="CS12" s="2474"/>
      <c r="CT12" s="2474"/>
      <c r="CU12" s="2475"/>
      <c r="CV12" s="3"/>
      <c r="CW12" s="25"/>
      <c r="CX12" s="25"/>
      <c r="CY12" s="25"/>
      <c r="CZ12" s="25"/>
      <c r="DA12" s="25" t="s">
        <v>44</v>
      </c>
      <c r="DB12" s="25"/>
      <c r="DC12" s="25"/>
      <c r="DD12" s="25"/>
      <c r="DE12" s="25"/>
      <c r="DF12" s="25"/>
      <c r="DG12" s="25"/>
      <c r="DH12" s="25"/>
      <c r="DI12" s="25"/>
      <c r="DJ12" s="25"/>
      <c r="DK12" s="25"/>
      <c r="DL12" s="25"/>
      <c r="DM12" s="25"/>
      <c r="DN12" s="25"/>
      <c r="DO12" s="25"/>
      <c r="DP12" s="25"/>
      <c r="DQ12" s="25"/>
      <c r="DR12" s="25"/>
      <c r="DS12" s="25"/>
      <c r="DT12" s="25"/>
      <c r="DU12" s="25"/>
      <c r="DV12" s="25"/>
      <c r="DX12" s="25"/>
      <c r="DY12" s="76"/>
      <c r="DZ12" s="76" t="str">
        <f>EB10&amp;"  Formule ►"</f>
        <v xml:space="preserve">  Formule ►</v>
      </c>
      <c r="EA12" s="77" t="str">
        <f ca="1">_xlfn.FORMULATEXT(EA10)</f>
        <v>=MAJUSCULE(GAUCHE(DQ10;1))</v>
      </c>
      <c r="EB12" s="25"/>
      <c r="EC12" s="25"/>
      <c r="ED12" s="25"/>
      <c r="EE12" s="25"/>
      <c r="EF12" s="25"/>
      <c r="EG12" s="25"/>
      <c r="EH12" s="25"/>
      <c r="EI12" s="25"/>
      <c r="EJ12" s="25"/>
      <c r="EK12" s="25"/>
      <c r="EL12" s="25"/>
      <c r="EM12" s="25"/>
      <c r="EN12" s="25"/>
      <c r="EO12" s="3305"/>
      <c r="EP12" s="3305"/>
      <c r="EQ12" s="3305"/>
      <c r="ER12" s="3305"/>
      <c r="ES12" s="3305"/>
      <c r="ET12" s="3305"/>
      <c r="EU12" s="3305"/>
      <c r="EV12" s="3305"/>
      <c r="EW12" s="3"/>
      <c r="EX12" s="78"/>
      <c r="EY12" s="78"/>
      <c r="EZ12" s="78"/>
      <c r="FA12" s="78"/>
      <c r="FB12" s="78"/>
      <c r="FC12" s="78"/>
      <c r="FD12" s="79" t="str">
        <f ca="1">"Page "&amp;_xlfn.SHEET()&amp;" sur "&amp;_xlfn.SHEETS()</f>
        <v>Page 1 sur 6</v>
      </c>
      <c r="FE12" s="79"/>
      <c r="FF12" s="26"/>
      <c r="FG12" s="26"/>
      <c r="FH12" s="54" t="s">
        <v>18</v>
      </c>
      <c r="FI12" s="55" t="s">
        <v>45</v>
      </c>
      <c r="FJ12" s="26"/>
      <c r="FK12" s="26"/>
      <c r="FL12" s="26"/>
      <c r="FM12" s="26"/>
      <c r="FN12" s="26"/>
      <c r="FO12" s="26">
        <v>0</v>
      </c>
      <c r="FP12" s="26" t="s">
        <v>46</v>
      </c>
      <c r="FQ12" s="26"/>
      <c r="FR12" s="26"/>
      <c r="FS12" s="26"/>
      <c r="FT12" s="26"/>
      <c r="FU12" s="26"/>
      <c r="FV12" s="26"/>
      <c r="FW12" s="26"/>
      <c r="FX12" s="26"/>
      <c r="FY12" s="26"/>
      <c r="FZ12" s="26"/>
      <c r="GA12" s="26"/>
      <c r="GB12" s="26"/>
      <c r="GC12" s="10">
        <v>1</v>
      </c>
    </row>
    <row r="13" spans="1:187" ht="21" customHeight="1" thickBot="1">
      <c r="A13" s="3"/>
      <c r="B13" s="74" t="s">
        <v>28</v>
      </c>
      <c r="C13" s="3196"/>
      <c r="D13" s="3197"/>
      <c r="E13" s="3197"/>
      <c r="F13" s="3197"/>
      <c r="G13" s="3197"/>
      <c r="H13" s="3197"/>
      <c r="I13" s="3197"/>
      <c r="J13" s="3197"/>
      <c r="K13" s="2592"/>
      <c r="L13" s="2592"/>
      <c r="M13" s="2593" t="s">
        <v>47</v>
      </c>
      <c r="N13" s="2590"/>
      <c r="O13" s="2591"/>
      <c r="P13" s="2591"/>
      <c r="Q13" s="2591"/>
      <c r="R13" s="2591"/>
      <c r="S13" s="2591"/>
      <c r="T13" s="2591"/>
      <c r="U13" s="2591"/>
      <c r="V13" s="2591"/>
      <c r="W13" s="2591"/>
      <c r="X13" s="2591"/>
      <c r="Y13" s="2591"/>
      <c r="Z13" s="2591"/>
      <c r="AA13" s="2591"/>
      <c r="AB13" s="2591"/>
      <c r="AC13" s="3347"/>
      <c r="AD13" s="3348"/>
      <c r="AE13" s="3348"/>
      <c r="AF13" s="3348"/>
      <c r="AG13" s="3348"/>
      <c r="AH13" s="3348"/>
      <c r="AI13" s="3348"/>
      <c r="AJ13" s="3348"/>
      <c r="AK13" s="3348"/>
      <c r="AL13" s="3348"/>
      <c r="AM13" s="3348"/>
      <c r="AN13" s="3348"/>
      <c r="AO13" s="3348"/>
      <c r="AP13" s="3348"/>
      <c r="AQ13" s="3348"/>
      <c r="AR13" s="3348"/>
      <c r="AS13" s="3348"/>
      <c r="AT13" s="3348"/>
      <c r="AU13" s="3348"/>
      <c r="AV13" s="3348"/>
      <c r="AW13" s="3348"/>
      <c r="AX13" s="3348"/>
      <c r="AY13" s="3348"/>
      <c r="AZ13" s="3348"/>
      <c r="BA13" s="3348"/>
      <c r="BB13" s="3348"/>
      <c r="BC13" s="3348"/>
      <c r="BD13" s="3348"/>
      <c r="BE13" s="3348"/>
      <c r="BF13" s="3348"/>
      <c r="BG13" s="3348"/>
      <c r="BH13" s="3232"/>
      <c r="BI13" s="3232"/>
      <c r="BJ13" s="3232"/>
      <c r="BK13" s="3332"/>
      <c r="BL13" s="2384"/>
      <c r="BM13" s="74" t="str">
        <f t="shared" si="13"/>
        <v>A</v>
      </c>
      <c r="BN13" s="80" t="s">
        <v>48</v>
      </c>
      <c r="BO13" s="3"/>
      <c r="BP13" s="69"/>
      <c r="BQ13" s="44"/>
      <c r="BR13" s="44"/>
      <c r="BS13" s="44"/>
      <c r="BT13" s="44"/>
      <c r="BU13" s="44"/>
      <c r="BV13" s="44"/>
      <c r="BW13" s="70"/>
      <c r="BX13" s="3"/>
      <c r="BY13" s="3116" t="s">
        <v>28</v>
      </c>
      <c r="BZ13" s="102"/>
      <c r="CA13" s="102"/>
      <c r="CB13" s="102"/>
      <c r="CC13" s="102"/>
      <c r="CD13" s="102"/>
      <c r="CE13" s="102"/>
      <c r="CF13" s="102"/>
      <c r="CG13" s="3131" t="s">
        <v>4354</v>
      </c>
      <c r="CH13" s="3132"/>
      <c r="CI13" s="3397" t="s">
        <v>4345</v>
      </c>
      <c r="CJ13" s="3397"/>
      <c r="CK13" s="3397"/>
      <c r="CL13" s="3397"/>
      <c r="CM13" s="3397"/>
      <c r="CN13" s="3397"/>
      <c r="CO13" s="3130"/>
      <c r="CP13" s="3"/>
      <c r="CQ13" s="2501" t="s">
        <v>3874</v>
      </c>
      <c r="CR13" s="2502" t="s">
        <v>3831</v>
      </c>
      <c r="CS13" s="2503"/>
      <c r="CT13" s="2503"/>
      <c r="CU13" s="2504"/>
      <c r="CV13" s="3"/>
      <c r="CW13" s="25"/>
      <c r="CX13" s="25"/>
      <c r="CY13" s="25"/>
      <c r="CZ13"/>
      <c r="DA13" s="84" t="s">
        <v>49</v>
      </c>
      <c r="DB13" s="84"/>
      <c r="DC13" s="85"/>
      <c r="DD13" s="85"/>
      <c r="DE13" s="85"/>
      <c r="DF13" s="85"/>
      <c r="DG13" s="8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6"/>
      <c r="ER13" s="26"/>
      <c r="ES13" s="26"/>
      <c r="ET13" s="26"/>
      <c r="EU13" s="26"/>
      <c r="EV13" s="26"/>
      <c r="EW13" s="3"/>
      <c r="EX13" s="86">
        <v>1</v>
      </c>
      <c r="EY13" s="87">
        <v>2</v>
      </c>
      <c r="EZ13" s="88">
        <v>3</v>
      </c>
      <c r="FA13" s="89">
        <v>4</v>
      </c>
      <c r="FB13" s="90">
        <v>5</v>
      </c>
      <c r="FC13" s="91">
        <v>6</v>
      </c>
      <c r="FD13" s="92">
        <v>7</v>
      </c>
      <c r="FE13" s="93">
        <v>8</v>
      </c>
      <c r="FF13" s="26"/>
      <c r="FG13" s="26"/>
      <c r="FI13" s="94"/>
      <c r="FJ13" s="26"/>
      <c r="FK13" s="26"/>
      <c r="FL13" s="26"/>
      <c r="FM13" s="26"/>
      <c r="FN13" s="26"/>
      <c r="FO13" s="26"/>
      <c r="FP13" s="54" t="s">
        <v>18</v>
      </c>
      <c r="FQ13" s="95" t="s">
        <v>50</v>
      </c>
      <c r="FR13" s="26"/>
      <c r="FS13" s="26"/>
      <c r="FT13" s="26"/>
      <c r="FU13" s="26"/>
      <c r="FV13" s="26"/>
      <c r="FW13" s="26"/>
      <c r="FX13" s="26"/>
      <c r="FY13" s="26"/>
      <c r="FZ13" s="26"/>
      <c r="GA13" s="26"/>
      <c r="GB13" s="26"/>
      <c r="GC13" s="10">
        <v>1</v>
      </c>
    </row>
    <row r="14" spans="1:187" ht="21" customHeight="1">
      <c r="A14" s="3"/>
      <c r="B14" s="74" t="s">
        <v>28</v>
      </c>
      <c r="C14" s="3198" t="str">
        <f ca="1">_xlfn.FORMULATEXT(C12)</f>
        <v>=SI(ESTNUM(SIERREUR(CNUM("0,5");""));"sur cet ordi.saisissez une VIRGULE comme séparateur décimal";SI(ESTNUM(SIERREUR(CNUM("0.5");""));"sur cet ordi.saisissez un POINT comme séparateur décimal";"Impossible de déterminer le séparateur décimal"))</v>
      </c>
      <c r="D14" s="3199"/>
      <c r="E14" s="3199"/>
      <c r="F14" s="3199"/>
      <c r="G14" s="3199"/>
      <c r="H14" s="3199"/>
      <c r="I14" s="3199"/>
      <c r="J14" s="3199"/>
      <c r="K14" s="2592"/>
      <c r="L14" s="2592"/>
      <c r="M14" s="2594"/>
      <c r="N14" s="2590"/>
      <c r="O14" s="2591"/>
      <c r="P14" s="2591"/>
      <c r="Q14" s="2591"/>
      <c r="R14" s="2591"/>
      <c r="S14" s="2591"/>
      <c r="T14" s="2591"/>
      <c r="U14" s="2591"/>
      <c r="V14" s="2591"/>
      <c r="W14" s="2591"/>
      <c r="X14" s="2591"/>
      <c r="Y14" s="2591"/>
      <c r="Z14" s="2591"/>
      <c r="AA14" s="2591"/>
      <c r="AB14" s="2591"/>
      <c r="AC14" s="2595" t="s">
        <v>4046</v>
      </c>
      <c r="AD14" s="96" t="s">
        <v>52</v>
      </c>
      <c r="AE14" s="97" t="s">
        <v>3630</v>
      </c>
      <c r="AF14" s="98"/>
      <c r="AG14" s="99"/>
      <c r="AH14" s="99"/>
      <c r="AI14" s="99"/>
      <c r="AJ14" s="25"/>
      <c r="AL14" s="100"/>
      <c r="AM14" s="100"/>
      <c r="AO14" s="2255"/>
      <c r="AP14" s="2255"/>
      <c r="AQ14" s="2255" t="str">
        <f>AN16&amp;"  "&amp;AO16&amp;" ► Famille = "&amp;BH12&amp;" ► "&amp;AD12</f>
        <v>③Recette mère ►  HARICOT DE MOUTON ► Famille = cuisine-protéines-PORC ► exemple HARICOT DE MOUTON OU CASSOULET TOULOUSAIN</v>
      </c>
      <c r="AR14" s="2255"/>
      <c r="AS14" s="2255"/>
      <c r="AT14" s="2255"/>
      <c r="AU14" s="2255"/>
      <c r="AV14" s="2255"/>
      <c r="AW14" s="2255"/>
      <c r="AX14" s="2255"/>
      <c r="AY14" s="2255"/>
      <c r="AZ14" s="2255"/>
      <c r="BA14" s="2255"/>
      <c r="BB14" s="2255"/>
      <c r="BC14" s="2255"/>
      <c r="BD14" s="2255"/>
      <c r="BE14" s="2443" t="s">
        <v>3823</v>
      </c>
      <c r="BF14" s="2255"/>
      <c r="BG14" s="2255"/>
      <c r="BH14" s="2255"/>
      <c r="BI14" s="2255"/>
      <c r="BJ14" s="2255"/>
      <c r="BK14" s="2246"/>
      <c r="BL14" s="2384"/>
      <c r="BM14" s="74" t="str">
        <f t="shared" si="13"/>
        <v>A</v>
      </c>
      <c r="BN14" s="68" t="s">
        <v>53</v>
      </c>
      <c r="BO14" s="3"/>
      <c r="BP14" s="69"/>
      <c r="BQ14" s="44"/>
      <c r="BR14" s="44"/>
      <c r="BS14" s="44"/>
      <c r="BT14" s="44"/>
      <c r="BU14" s="44"/>
      <c r="BV14" s="44"/>
      <c r="BW14" s="70"/>
      <c r="BX14" s="3"/>
      <c r="BY14" s="3116" t="s">
        <v>28</v>
      </c>
      <c r="BZ14" s="102"/>
      <c r="CA14" s="102"/>
      <c r="CB14" s="102"/>
      <c r="CC14" s="102"/>
      <c r="CD14" s="102"/>
      <c r="CE14" s="102"/>
      <c r="CF14" s="102"/>
      <c r="CG14" s="3399" t="s">
        <v>4355</v>
      </c>
      <c r="CH14" s="3132"/>
      <c r="CI14" s="3397"/>
      <c r="CJ14" s="3397"/>
      <c r="CK14" s="3397"/>
      <c r="CL14" s="3397"/>
      <c r="CM14" s="3397"/>
      <c r="CN14" s="3397"/>
      <c r="CO14" s="3130"/>
      <c r="CP14" s="3"/>
      <c r="CQ14" s="2717" t="str">
        <f>HYPERLINK("#"&amp;AO15, " "&amp;AO15)</f>
        <v xml:space="preserve"> ③ AO16 ▼  Recette mère</v>
      </c>
      <c r="CR14" s="2490" t="s">
        <v>3873</v>
      </c>
      <c r="CS14" s="2491"/>
      <c r="CT14" s="2476"/>
      <c r="CU14" s="170"/>
      <c r="CV14" s="3"/>
      <c r="CW14" s="3333" t="s">
        <v>54</v>
      </c>
      <c r="CX14" s="3333"/>
      <c r="CY14" s="3333"/>
      <c r="CZ14"/>
      <c r="DA14" s="101" t="str">
        <f>IFERROR(LOWER(LEFT(TRIM(LEFT(CW14,FIND("-",CW14)-1)),4))&amp;"-"&amp;UPPER(LEFT(TRIM(MID(CW14,FIND("-",CW14)+1,99)),4)),"")</f>
        <v>cuis-CRUD</v>
      </c>
      <c r="DB14" s="102" t="str">
        <f ca="1">_xlfn.FORMULATEXT(DA14)</f>
        <v>=SIERREUR(MINUSCULE(GAUCHE(SUPPRESPACE(GAUCHE(CW14;TROUVE("-";CW14)-1));4))&amp;"-"&amp;MAJUSCULE(GAUCHE(SUPPRESPACE(STXT(CW14;TROUVE("-";CW14)+1;99));4));"")</v>
      </c>
      <c r="DD14" s="25"/>
      <c r="DE14" s="25"/>
      <c r="DF14" s="25"/>
      <c r="DG14" s="25"/>
      <c r="DH14" s="25"/>
      <c r="DI14" s="25"/>
      <c r="DJ14" s="25"/>
      <c r="DK14" s="25"/>
      <c r="DL14" s="25"/>
      <c r="DM14" s="25"/>
      <c r="DN14" s="25"/>
      <c r="DO14" s="25"/>
      <c r="DP14" s="25"/>
      <c r="DQ14" s="25"/>
      <c r="DR14" s="25"/>
      <c r="DS14" s="25"/>
      <c r="DT14" s="25"/>
      <c r="DU14" s="25"/>
      <c r="DV14" s="25"/>
      <c r="DW14" s="26"/>
      <c r="DX14" s="26"/>
      <c r="DY14" s="26"/>
      <c r="DZ14" s="26"/>
      <c r="EA14" s="26"/>
      <c r="EB14" s="26"/>
      <c r="EC14" s="26"/>
      <c r="ED14" s="26"/>
      <c r="EE14" s="26"/>
      <c r="EF14" s="34"/>
      <c r="EG14" s="26"/>
      <c r="EH14" s="26"/>
      <c r="EI14" s="26"/>
      <c r="EJ14" s="34"/>
      <c r="EK14" s="26"/>
      <c r="EL14" s="26"/>
      <c r="EM14" s="26"/>
      <c r="EN14" s="34"/>
      <c r="EO14" s="26"/>
      <c r="EP14" s="103"/>
      <c r="EQ14" s="26"/>
      <c r="ER14" s="26"/>
      <c r="ES14" s="26"/>
      <c r="ET14" s="26"/>
      <c r="EU14" s="26"/>
      <c r="EV14" s="26"/>
      <c r="EW14" s="3"/>
      <c r="EX14" s="104">
        <v>9</v>
      </c>
      <c r="EY14" s="105">
        <v>10</v>
      </c>
      <c r="EZ14" s="106">
        <v>11</v>
      </c>
      <c r="FA14" s="107">
        <v>12</v>
      </c>
      <c r="FB14" s="108">
        <v>13</v>
      </c>
      <c r="FC14" s="109">
        <v>14</v>
      </c>
      <c r="FD14" s="110">
        <v>15</v>
      </c>
      <c r="FE14" s="111">
        <v>16</v>
      </c>
      <c r="FF14" s="26"/>
      <c r="FG14" s="26"/>
      <c r="FI14" s="73" t="s">
        <v>55</v>
      </c>
      <c r="FJ14" s="26"/>
      <c r="FK14" s="26"/>
      <c r="FL14" s="26"/>
      <c r="FM14" s="26"/>
      <c r="FN14" s="26"/>
      <c r="FO14" s="26"/>
      <c r="FP14" s="26" t="s">
        <v>56</v>
      </c>
      <c r="FQ14" s="26"/>
      <c r="FR14" s="26"/>
      <c r="FS14" s="26"/>
      <c r="FT14" s="26"/>
      <c r="FU14" s="26"/>
      <c r="FV14" s="26"/>
      <c r="FW14" s="26"/>
      <c r="FX14" s="26"/>
      <c r="FY14" s="26"/>
      <c r="FZ14" s="26"/>
      <c r="GA14" s="26"/>
      <c r="GB14" s="26"/>
      <c r="GC14" s="10">
        <v>1</v>
      </c>
    </row>
    <row r="15" spans="1:187" ht="21" customHeight="1">
      <c r="A15" s="3"/>
      <c r="B15" s="74" t="s">
        <v>28</v>
      </c>
      <c r="C15" s="3198"/>
      <c r="D15" s="3199"/>
      <c r="E15" s="3199"/>
      <c r="F15" s="3199"/>
      <c r="G15" s="3199"/>
      <c r="H15" s="3199"/>
      <c r="I15" s="3199"/>
      <c r="J15" s="3199"/>
      <c r="K15" s="2592"/>
      <c r="L15" s="2592"/>
      <c r="M15" s="2596" t="s">
        <v>57</v>
      </c>
      <c r="N15" s="2590"/>
      <c r="O15" s="2591"/>
      <c r="P15" s="2591"/>
      <c r="Q15" s="2591"/>
      <c r="R15" s="2591"/>
      <c r="S15" s="2591"/>
      <c r="T15" s="2591"/>
      <c r="U15" s="2591"/>
      <c r="V15" s="2591"/>
      <c r="W15" s="2591"/>
      <c r="X15" s="2597"/>
      <c r="Y15" s="2597"/>
      <c r="Z15" s="2597"/>
      <c r="AA15" s="2597"/>
      <c r="AB15" s="2597"/>
      <c r="AC15" s="2714" t="s">
        <v>4047</v>
      </c>
      <c r="AD15" s="112"/>
      <c r="AE15" s="112"/>
      <c r="AF15" s="113"/>
      <c r="AG15" s="113"/>
      <c r="AH15" s="113"/>
      <c r="AI15" s="113"/>
      <c r="AJ15" s="114"/>
      <c r="AK15" s="114"/>
      <c r="AL15" s="114"/>
      <c r="AM15" s="114"/>
      <c r="AN15" s="1"/>
      <c r="AO15" s="1" t="str">
        <f>"③ "&amp;ADDRESS(ROW(AO16),COLUMN(AO16),4)&amp;" ▼  Recette mère"</f>
        <v>③ AO16 ▼  Recette mère</v>
      </c>
      <c r="AP15" s="2462"/>
      <c r="AQ15" s="114"/>
      <c r="AR15" s="114"/>
      <c r="AS15" s="2255"/>
      <c r="AT15" s="2255"/>
      <c r="AU15" s="2255"/>
      <c r="AV15" s="2255"/>
      <c r="AW15" s="2255"/>
      <c r="AX15" s="2255"/>
      <c r="AY15" s="2255"/>
      <c r="AZ15" s="2255"/>
      <c r="BA15" s="2255"/>
      <c r="BB15" s="2255"/>
      <c r="BC15" s="2255"/>
      <c r="BD15" s="2425" t="s">
        <v>3624</v>
      </c>
      <c r="BE15" s="2291" t="s">
        <v>3625</v>
      </c>
      <c r="BF15" s="2291" t="s">
        <v>3626</v>
      </c>
      <c r="BG15" s="2291" t="s">
        <v>28</v>
      </c>
      <c r="BH15" s="2291" t="s">
        <v>3627</v>
      </c>
      <c r="BI15" s="2291" t="s">
        <v>3799</v>
      </c>
      <c r="BJ15" s="2627" t="s">
        <v>3800</v>
      </c>
      <c r="BK15" s="2628" t="s">
        <v>3825</v>
      </c>
      <c r="BL15" s="2384"/>
      <c r="BM15" s="74" t="str">
        <f t="shared" si="13"/>
        <v>A</v>
      </c>
      <c r="BN15" s="68" t="s">
        <v>58</v>
      </c>
      <c r="BO15" s="3"/>
      <c r="BP15" s="69"/>
      <c r="BQ15" s="44"/>
      <c r="BR15" s="44"/>
      <c r="BS15" s="44"/>
      <c r="BT15" s="44"/>
      <c r="BU15" s="44"/>
      <c r="BV15" s="44"/>
      <c r="BW15" s="70"/>
      <c r="BX15" s="3"/>
      <c r="BY15" s="3116" t="s">
        <v>28</v>
      </c>
      <c r="BZ15" s="102"/>
      <c r="CA15" s="102"/>
      <c r="CB15" s="102"/>
      <c r="CC15" s="102"/>
      <c r="CD15" s="102"/>
      <c r="CE15" s="102"/>
      <c r="CF15" s="102"/>
      <c r="CG15" s="3399"/>
      <c r="CH15" s="3132"/>
      <c r="CI15" s="3397"/>
      <c r="CJ15" s="3397"/>
      <c r="CK15" s="3397"/>
      <c r="CL15" s="3397"/>
      <c r="CM15" s="3397"/>
      <c r="CN15" s="3397"/>
      <c r="CO15" s="3130"/>
      <c r="CP15" s="3"/>
      <c r="CQ15" s="2718" t="str">
        <f>HYPERLINK("#"&amp;ADDRESS(ROW(AH28),COLUMN(AH28),4)," "&amp;AH28)</f>
        <v xml:space="preserve"> ④ AI28 Nom des recettes - le/la ► </v>
      </c>
      <c r="CR15" s="2490" t="s">
        <v>3872</v>
      </c>
      <c r="CS15" s="2476"/>
      <c r="CT15" s="2476"/>
      <c r="CU15" s="170"/>
      <c r="CV15" s="3"/>
      <c r="CW15" s="3224"/>
      <c r="CX15" s="3224"/>
      <c r="CY15" s="3224"/>
      <c r="CZ15"/>
      <c r="DA15" s="115" t="str">
        <f>IFERROR(LOWER(TRIM(MID(CW14, FIND("-",CW14, FIND("-",CW14)+1)+1, 999))), "")</f>
        <v>céléri branche</v>
      </c>
      <c r="DB15" s="102" t="str">
        <f ca="1">_xlfn.FORMULATEXT(DA15)</f>
        <v>=SIERREUR(MINUSCULE(SUPPRESPACE(STXT(CW14; TROUVE("-";CW14; TROUVE("-";CW14)+1)+1; 999))); "")</v>
      </c>
      <c r="DD15" s="25"/>
      <c r="DE15" s="64"/>
      <c r="DF15" s="64"/>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34"/>
      <c r="EG15" s="25"/>
      <c r="EH15" s="25"/>
      <c r="EI15" s="25"/>
      <c r="EJ15" s="34"/>
      <c r="EK15" s="25"/>
      <c r="EL15" s="25"/>
      <c r="EM15" s="25"/>
      <c r="EN15" s="34"/>
      <c r="EO15" s="103"/>
      <c r="EP15" s="103"/>
      <c r="EQ15" s="26"/>
      <c r="ER15" s="26"/>
      <c r="ES15" s="26"/>
      <c r="ET15" s="26"/>
      <c r="EU15" s="26"/>
      <c r="EV15" s="26"/>
      <c r="EW15" s="3"/>
      <c r="EX15" s="116">
        <v>17</v>
      </c>
      <c r="EY15" s="117">
        <v>18</v>
      </c>
      <c r="EZ15" s="118">
        <v>19</v>
      </c>
      <c r="FA15" s="119">
        <v>20</v>
      </c>
      <c r="FB15" s="120">
        <v>21</v>
      </c>
      <c r="FC15" s="121">
        <v>22</v>
      </c>
      <c r="FD15" s="122">
        <v>23</v>
      </c>
      <c r="FE15" s="123">
        <v>24</v>
      </c>
      <c r="FF15" s="26"/>
      <c r="FG15" s="26"/>
      <c r="FH15" s="54" t="s">
        <v>18</v>
      </c>
      <c r="FI15" s="55" t="s">
        <v>59</v>
      </c>
      <c r="FJ15" s="26"/>
      <c r="FK15" s="26"/>
      <c r="FL15" s="26"/>
      <c r="FM15" s="26"/>
      <c r="FN15" s="26"/>
      <c r="FO15" s="26"/>
      <c r="FP15" s="54" t="s">
        <v>18</v>
      </c>
      <c r="FQ15" s="95" t="s">
        <v>60</v>
      </c>
      <c r="FR15" s="26"/>
      <c r="FS15" s="26"/>
      <c r="FT15" s="26"/>
      <c r="FU15" s="26"/>
      <c r="FV15" s="26"/>
      <c r="FW15" s="26"/>
      <c r="FX15" s="26"/>
      <c r="FY15" s="26"/>
      <c r="FZ15" s="26"/>
      <c r="GA15" s="26"/>
      <c r="GB15" s="26"/>
      <c r="GC15" s="10">
        <v>1</v>
      </c>
    </row>
    <row r="16" spans="1:187" ht="21" customHeight="1">
      <c r="A16" s="3"/>
      <c r="B16" s="74" t="s">
        <v>28</v>
      </c>
      <c r="C16" s="3105" t="s">
        <v>3880</v>
      </c>
      <c r="D16" s="3106"/>
      <c r="E16" s="3106"/>
      <c r="F16" s="3106"/>
      <c r="G16" s="3106"/>
      <c r="H16" s="3106"/>
      <c r="I16" s="3106"/>
      <c r="J16" s="3106"/>
      <c r="K16" s="3106"/>
      <c r="L16" s="3106"/>
      <c r="M16" s="3106"/>
      <c r="N16" s="3106"/>
      <c r="O16" s="3106"/>
      <c r="P16" s="3106"/>
      <c r="Q16" s="3106"/>
      <c r="R16" s="3106"/>
      <c r="S16" s="3106"/>
      <c r="T16" s="3106"/>
      <c r="U16" s="3106"/>
      <c r="V16" s="3106"/>
      <c r="W16" s="3106"/>
      <c r="X16" s="3106"/>
      <c r="Y16" s="3106"/>
      <c r="Z16" s="3106"/>
      <c r="AA16" s="3106"/>
      <c r="AB16" s="3106"/>
      <c r="AC16" s="3107" t="s">
        <v>3881</v>
      </c>
      <c r="AD16" s="2256"/>
      <c r="AE16" s="2256"/>
      <c r="AF16" s="2256"/>
      <c r="AG16" s="2256"/>
      <c r="AH16" s="2256"/>
      <c r="AI16" s="2256"/>
      <c r="AJ16" s="2257" t="str">
        <f>UPPER(LEFT(AD12,1))&amp;" "&amp;AD12&amp;" | "&amp;BH12&amp;"| "&amp;AD14&amp;" "&amp;AE14</f>
        <v>E exemple HARICOT DE MOUTON OU CASSOULET TOULOUSAIN | cuisine-protéines-PORC| Auteur Grosmann et Le franc la cuisine de collectivité BPI 2007</v>
      </c>
      <c r="AK16" s="2258"/>
      <c r="AL16" s="2259" t="s">
        <v>61</v>
      </c>
      <c r="AM16" s="2260" t="s">
        <v>62</v>
      </c>
      <c r="AN16" s="2261" t="str">
        <f>IF(ISTEXT(AO16),"③Recette mère ►",AM16)</f>
        <v>③Recette mère ►</v>
      </c>
      <c r="AO16" s="2262" t="s">
        <v>3629</v>
      </c>
      <c r="AP16" s="2263"/>
      <c r="AQ16" s="2263"/>
      <c r="AR16" s="99"/>
      <c r="AS16" s="99"/>
      <c r="AT16" s="99"/>
      <c r="AU16" s="99"/>
      <c r="AV16" s="99"/>
      <c r="AW16" s="99"/>
      <c r="AX16" s="99"/>
      <c r="AY16" s="99"/>
      <c r="AZ16" s="99"/>
      <c r="BA16" s="99"/>
      <c r="BB16" s="99"/>
      <c r="BC16" s="99"/>
      <c r="BD16" s="52" t="s">
        <v>3824</v>
      </c>
      <c r="BE16" s="2292">
        <v>100</v>
      </c>
      <c r="BF16" s="2293">
        <v>107</v>
      </c>
      <c r="BG16" s="2292">
        <v>100</v>
      </c>
      <c r="BH16" s="2293">
        <v>100</v>
      </c>
      <c r="BI16" s="2292">
        <v>100</v>
      </c>
      <c r="BJ16" s="2629">
        <v>100</v>
      </c>
      <c r="BK16" s="2630">
        <f>SUM(BE16:BJ16)</f>
        <v>607</v>
      </c>
      <c r="BL16" s="2384"/>
      <c r="BM16" s="74" t="str">
        <f t="shared" si="13"/>
        <v>A</v>
      </c>
      <c r="BN16" s="68" t="s">
        <v>63</v>
      </c>
      <c r="BO16" s="3"/>
      <c r="BP16" s="69"/>
      <c r="BQ16" s="44"/>
      <c r="BR16" s="44"/>
      <c r="BS16" s="44"/>
      <c r="BT16" s="44"/>
      <c r="BU16" s="44"/>
      <c r="BV16" s="44"/>
      <c r="BW16" s="70"/>
      <c r="BX16" s="3"/>
      <c r="BY16" s="3116" t="s">
        <v>28</v>
      </c>
      <c r="BZ16" s="102"/>
      <c r="CA16" s="102"/>
      <c r="CB16" s="102"/>
      <c r="CC16" s="102"/>
      <c r="CD16" s="102"/>
      <c r="CE16" s="102"/>
      <c r="CF16" s="102"/>
      <c r="CG16" s="3133" t="s">
        <v>3898</v>
      </c>
      <c r="CH16" s="3132"/>
      <c r="CI16" s="3398" t="s">
        <v>4356</v>
      </c>
      <c r="CJ16" s="3398"/>
      <c r="CK16" s="3398"/>
      <c r="CL16" s="3398"/>
      <c r="CM16" s="3398"/>
      <c r="CN16" s="3398"/>
      <c r="CO16" s="3130"/>
      <c r="CP16" s="3"/>
      <c r="CQ16" s="2718" t="str">
        <f>HYPERLINK("#"&amp;ADDRESS(ROW(AE31),COLUMN(AE31),4), "  " &amp; AE31)</f>
        <v xml:space="preserve">  ❺ AE31 Denrées  ▼ </v>
      </c>
      <c r="CR16" s="2452" t="s">
        <v>3871</v>
      </c>
      <c r="CS16" s="2491"/>
      <c r="CT16" s="2492"/>
      <c r="CU16" s="170"/>
      <c r="CV16" s="3"/>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34"/>
      <c r="EG16" s="25"/>
      <c r="EH16" s="25"/>
      <c r="EI16" s="25"/>
      <c r="EJ16" s="34"/>
      <c r="EK16" s="25"/>
      <c r="EL16" s="25"/>
      <c r="EM16" s="25"/>
      <c r="EN16" s="34"/>
      <c r="EO16" s="26"/>
      <c r="EP16" s="26"/>
      <c r="EQ16" s="26"/>
      <c r="ER16" s="26"/>
      <c r="ES16" s="26"/>
      <c r="ET16" s="26"/>
      <c r="EU16" s="26"/>
      <c r="EV16" s="26"/>
      <c r="EW16" s="3"/>
      <c r="EX16" s="124">
        <v>25</v>
      </c>
      <c r="EY16" s="125">
        <v>26</v>
      </c>
      <c r="EZ16" s="126">
        <v>27</v>
      </c>
      <c r="FA16" s="127">
        <v>28</v>
      </c>
      <c r="FB16" s="128">
        <v>29</v>
      </c>
      <c r="FC16" s="129">
        <v>30</v>
      </c>
      <c r="FD16" s="130">
        <v>31</v>
      </c>
      <c r="FE16" s="131">
        <v>32</v>
      </c>
      <c r="FF16" s="26"/>
      <c r="FG16" s="26"/>
      <c r="FH16" s="54" t="s">
        <v>18</v>
      </c>
      <c r="FI16" s="55" t="s">
        <v>64</v>
      </c>
      <c r="FJ16" s="26"/>
      <c r="FK16" s="26"/>
      <c r="FL16" s="26"/>
      <c r="FM16" s="26"/>
      <c r="FN16" s="26"/>
      <c r="FO16" s="26"/>
      <c r="FP16" s="26" t="s">
        <v>65</v>
      </c>
      <c r="FQ16" s="26"/>
      <c r="FR16" s="26"/>
      <c r="FS16" s="26"/>
      <c r="FT16" s="26"/>
      <c r="FU16" s="26"/>
      <c r="FV16" s="26"/>
      <c r="FW16" s="26"/>
      <c r="FX16" s="26"/>
      <c r="FY16" s="26"/>
      <c r="FZ16" s="26"/>
      <c r="GA16" s="26"/>
      <c r="GB16" s="26"/>
      <c r="GC16" s="10">
        <v>1</v>
      </c>
    </row>
    <row r="17" spans="1:185" ht="21" customHeight="1">
      <c r="A17" s="3"/>
      <c r="B17" s="74" t="s">
        <v>28</v>
      </c>
      <c r="C17" s="2563"/>
      <c r="D17" s="2563"/>
      <c r="E17" s="2563"/>
      <c r="F17" s="2563"/>
      <c r="G17" s="2563"/>
      <c r="H17" s="2563"/>
      <c r="I17" s="2563"/>
      <c r="J17" s="2563"/>
      <c r="K17" s="2563"/>
      <c r="L17" s="132"/>
      <c r="M17" s="2713" t="s">
        <v>66</v>
      </c>
      <c r="N17" s="2713"/>
      <c r="O17" s="2713"/>
      <c r="P17" s="2713"/>
      <c r="Q17" s="2713"/>
      <c r="R17" s="2713"/>
      <c r="S17" s="2713"/>
      <c r="T17" s="2713"/>
      <c r="U17" s="2713"/>
      <c r="V17" s="2713"/>
      <c r="W17" s="2713"/>
      <c r="X17" s="2713"/>
      <c r="Y17" s="2713"/>
      <c r="Z17" s="2713"/>
      <c r="AA17" s="2713"/>
      <c r="AB17" s="2713"/>
      <c r="AC17" s="2713"/>
      <c r="AD17" s="2599"/>
      <c r="AE17" s="2599"/>
      <c r="AF17" s="2715"/>
      <c r="AG17" s="2715"/>
      <c r="AH17" s="2715"/>
      <c r="AI17" s="2715"/>
      <c r="AJ17" s="2715"/>
      <c r="AK17" s="2715"/>
      <c r="AL17" s="2715"/>
      <c r="AM17" s="2716" t="s">
        <v>4048</v>
      </c>
      <c r="AN17" s="3200">
        <f ca="1">NOW()</f>
        <v>45990.764813657406</v>
      </c>
      <c r="AO17" s="3200"/>
      <c r="AP17" s="3200"/>
      <c r="AQ17" s="3200"/>
      <c r="AR17" s="3334" t="str">
        <f>C12</f>
        <v>sur cet ordi.saisissez un POINT comme séparateur décimal</v>
      </c>
      <c r="AS17" s="3334"/>
      <c r="AT17" s="3334"/>
      <c r="AU17" s="3334"/>
      <c r="AV17" s="3334"/>
      <c r="AW17" s="3334"/>
      <c r="AX17" s="3334"/>
      <c r="AY17" s="2264"/>
      <c r="AZ17" s="2264"/>
      <c r="BA17" s="2264"/>
      <c r="BB17" s="2264"/>
      <c r="BC17" s="2264"/>
      <c r="BD17" s="2444" t="s">
        <v>3826</v>
      </c>
      <c r="BE17" s="2294">
        <v>50</v>
      </c>
      <c r="BF17" s="2295">
        <v>80</v>
      </c>
      <c r="BG17" s="2294">
        <v>100</v>
      </c>
      <c r="BH17" s="2295">
        <v>120</v>
      </c>
      <c r="BI17" s="2294">
        <v>90</v>
      </c>
      <c r="BJ17" s="2631">
        <v>80</v>
      </c>
      <c r="BK17" s="2632"/>
      <c r="BL17" s="2384"/>
      <c r="BM17" s="74" t="str">
        <f t="shared" si="13"/>
        <v>A</v>
      </c>
      <c r="BN17" s="3203" t="s">
        <v>67</v>
      </c>
      <c r="BO17" s="3"/>
      <c r="BP17" s="69"/>
      <c r="BQ17" s="44"/>
      <c r="BR17" s="44"/>
      <c r="BS17" s="44"/>
      <c r="BT17" s="44"/>
      <c r="BU17" s="44"/>
      <c r="BV17" s="44"/>
      <c r="BW17" s="70"/>
      <c r="BX17" s="3"/>
      <c r="BY17" s="3116" t="s">
        <v>28</v>
      </c>
      <c r="BZ17" s="102"/>
      <c r="CA17" s="102"/>
      <c r="CB17" s="3400" t="str">
        <f>"❶ COLLEZ LE TEXTE BRUT  A DÉCOUPER  DANS CETTE COLONNE ▼ "&amp;SUBSTITUTE(ADDRESS(1,COLUMN(),4),"1","")</f>
        <v>❶ COLLEZ LE TEXTE BRUT  A DÉCOUPER  DANS CETTE COLONNE ▼ CB</v>
      </c>
      <c r="CC17" s="102"/>
      <c r="CD17" s="102"/>
      <c r="CE17" s="102"/>
      <c r="CF17" s="102"/>
      <c r="CG17" s="3401">
        <v>100</v>
      </c>
      <c r="CH17" s="3134"/>
      <c r="CI17" s="3398"/>
      <c r="CJ17" s="3398"/>
      <c r="CK17" s="3398"/>
      <c r="CL17" s="3398"/>
      <c r="CM17" s="3398"/>
      <c r="CN17" s="3398"/>
      <c r="CO17" s="3130"/>
      <c r="CP17" s="3"/>
      <c r="CQ17" s="2718" t="str">
        <f>HYPERLINK("#"&amp;ADDRESS(ROW(L30),COLUMN(L30),4), "⑥ colonne "&amp;SUBSTITUTE(ADDRESS(1,COLUMN(L30),4),"1","")&amp;" · ligne "&amp;ROW(L30))</f>
        <v>⑥ colonne L · ligne 30</v>
      </c>
      <c r="CR17" s="2491" t="s">
        <v>3870</v>
      </c>
      <c r="CS17" s="2491"/>
      <c r="CT17" s="2492"/>
      <c r="CU17" s="2493"/>
      <c r="CV17" s="3"/>
      <c r="CW17" s="3228" t="s">
        <v>68</v>
      </c>
      <c r="CX17" s="3228"/>
      <c r="CY17" s="3228"/>
      <c r="CZ17" s="25"/>
      <c r="DA17" s="3225" t="s">
        <v>68</v>
      </c>
      <c r="DB17" s="3225"/>
      <c r="DC17" s="3225"/>
      <c r="DD17" s="25"/>
      <c r="DE17" s="3226" t="s">
        <v>68</v>
      </c>
      <c r="DF17" s="3226"/>
      <c r="DG17" s="3226"/>
      <c r="DH17" s="25"/>
      <c r="DI17" s="3227" t="s">
        <v>68</v>
      </c>
      <c r="DJ17" s="3227"/>
      <c r="DK17" s="3227"/>
      <c r="DL17" s="25"/>
      <c r="DM17" s="3236" t="s">
        <v>68</v>
      </c>
      <c r="DN17" s="3236"/>
      <c r="DO17" s="3236"/>
      <c r="DP17" s="25"/>
      <c r="DQ17" s="3232" t="s">
        <v>68</v>
      </c>
      <c r="DR17" s="3232"/>
      <c r="DS17" s="3232"/>
      <c r="DT17" s="25"/>
      <c r="DU17" s="3223" t="s">
        <v>68</v>
      </c>
      <c r="DV17" s="3223"/>
      <c r="DW17" s="3223"/>
      <c r="DX17" s="25"/>
      <c r="DY17" s="3224" t="s">
        <v>68</v>
      </c>
      <c r="DZ17" s="3224"/>
      <c r="EA17" s="3224"/>
      <c r="EB17" s="25"/>
      <c r="EC17" s="3229" t="s">
        <v>68</v>
      </c>
      <c r="ED17" s="3229"/>
      <c r="EE17" s="3229"/>
      <c r="EF17" s="34"/>
      <c r="EG17" s="3230" t="s">
        <v>68</v>
      </c>
      <c r="EH17" s="3230"/>
      <c r="EI17" s="3230"/>
      <c r="EJ17" s="34"/>
      <c r="EK17" s="3231" t="s">
        <v>68</v>
      </c>
      <c r="EL17" s="3231"/>
      <c r="EM17" s="3231"/>
      <c r="EN17" s="34"/>
      <c r="EO17" s="3282" t="s">
        <v>69</v>
      </c>
      <c r="EP17" s="3282"/>
      <c r="ER17" s="3282" t="s">
        <v>69</v>
      </c>
      <c r="ES17" s="3282"/>
      <c r="EU17" s="26"/>
      <c r="EV17" s="26"/>
      <c r="EW17" s="3"/>
      <c r="EX17" s="134">
        <v>33</v>
      </c>
      <c r="EY17" s="135">
        <v>34</v>
      </c>
      <c r="EZ17" s="136">
        <v>35</v>
      </c>
      <c r="FA17" s="137">
        <v>36</v>
      </c>
      <c r="FB17" s="138">
        <v>37</v>
      </c>
      <c r="FC17" s="139">
        <v>38</v>
      </c>
      <c r="FD17" s="140">
        <v>39</v>
      </c>
      <c r="FE17" s="141">
        <v>40</v>
      </c>
      <c r="FF17" s="26"/>
      <c r="FG17" s="26"/>
      <c r="FI17" s="94"/>
      <c r="FJ17" s="26"/>
      <c r="FK17" s="26"/>
      <c r="FL17" s="26"/>
      <c r="FM17" s="26"/>
      <c r="FN17" s="26"/>
      <c r="FO17" s="26"/>
      <c r="FP17" s="54" t="s">
        <v>18</v>
      </c>
      <c r="FQ17" s="95" t="s">
        <v>70</v>
      </c>
      <c r="FR17" s="26"/>
      <c r="FS17" s="26"/>
      <c r="FT17" s="26"/>
      <c r="FU17" s="26"/>
      <c r="FV17" s="26"/>
      <c r="FW17" s="26"/>
      <c r="FX17" s="26"/>
      <c r="FY17" s="26"/>
      <c r="FZ17" s="26"/>
      <c r="GA17" s="26"/>
      <c r="GB17" s="26"/>
      <c r="GC17" s="10">
        <v>1</v>
      </c>
    </row>
    <row r="18" spans="1:185" ht="21" customHeight="1">
      <c r="A18" s="3"/>
      <c r="B18" s="74" t="s">
        <v>28</v>
      </c>
      <c r="C18" s="2563"/>
      <c r="D18" s="2563"/>
      <c r="E18" s="2563"/>
      <c r="F18" s="2563"/>
      <c r="G18" s="2563"/>
      <c r="H18" s="2563"/>
      <c r="I18" s="2563"/>
      <c r="J18" s="2563"/>
      <c r="K18" s="2563"/>
      <c r="L18" s="3335" t="s">
        <v>73</v>
      </c>
      <c r="M18" s="3338"/>
      <c r="N18" s="3338"/>
      <c r="O18" s="3338"/>
      <c r="P18" s="3338"/>
      <c r="Q18" s="3338"/>
      <c r="R18" s="3338"/>
      <c r="S18" s="3338"/>
      <c r="T18" s="3338"/>
      <c r="U18" s="3338"/>
      <c r="V18" s="3338"/>
      <c r="W18" s="3338"/>
      <c r="X18" s="3338"/>
      <c r="Y18" s="3338"/>
      <c r="Z18" s="3338"/>
      <c r="AA18" s="3338"/>
      <c r="AB18" s="3338"/>
      <c r="AC18" s="3338"/>
      <c r="AD18" s="3338"/>
      <c r="AE18" s="3339"/>
      <c r="AF18" s="2715"/>
      <c r="AG18" s="2715"/>
      <c r="AH18" s="25"/>
      <c r="AI18" s="25"/>
      <c r="AJ18" s="25"/>
      <c r="AK18" s="25"/>
      <c r="AL18" s="25"/>
      <c r="AM18" s="25"/>
      <c r="AN18" s="25"/>
      <c r="AO18" s="25"/>
      <c r="AP18" s="25"/>
      <c r="AQ18" s="25"/>
      <c r="AR18" s="25"/>
      <c r="AS18" s="25"/>
      <c r="AT18" s="25"/>
      <c r="AU18" s="25"/>
      <c r="AV18" s="2264"/>
      <c r="AW18" s="2264"/>
      <c r="AX18" s="2264"/>
      <c r="AY18" s="2264"/>
      <c r="AZ18" s="2264"/>
      <c r="BA18" s="2264"/>
      <c r="BB18" s="2264"/>
      <c r="BC18" s="2264"/>
      <c r="BD18" s="2426" t="s">
        <v>3914</v>
      </c>
      <c r="BE18" s="2532">
        <f t="shared" ref="BE18:BJ18" si="14">(BE17*BE16)/1000</f>
        <v>5</v>
      </c>
      <c r="BF18" s="2532">
        <f t="shared" si="14"/>
        <v>8.56</v>
      </c>
      <c r="BG18" s="2532">
        <f t="shared" si="14"/>
        <v>10</v>
      </c>
      <c r="BH18" s="2532">
        <f t="shared" si="14"/>
        <v>12</v>
      </c>
      <c r="BI18" s="2532">
        <f t="shared" si="14"/>
        <v>9</v>
      </c>
      <c r="BJ18" s="2633">
        <f t="shared" si="14"/>
        <v>8</v>
      </c>
      <c r="BK18" s="2634">
        <f>SUM(BE18:BJ18)</f>
        <v>52.56</v>
      </c>
      <c r="BL18" s="2384"/>
      <c r="BM18" s="74" t="str">
        <f t="shared" si="13"/>
        <v>A</v>
      </c>
      <c r="BN18" s="3203"/>
      <c r="BO18" s="3"/>
      <c r="BP18" s="69"/>
      <c r="BQ18" s="44"/>
      <c r="BR18" s="44"/>
      <c r="BS18" s="44"/>
      <c r="BT18" s="44"/>
      <c r="BU18" s="44"/>
      <c r="BV18" s="44"/>
      <c r="BW18" s="70"/>
      <c r="BX18" s="3"/>
      <c r="BY18" s="3116" t="s">
        <v>28</v>
      </c>
      <c r="BZ18" s="102"/>
      <c r="CA18" s="102"/>
      <c r="CB18" s="3400"/>
      <c r="CC18" s="102"/>
      <c r="CD18" s="102"/>
      <c r="CE18" s="102"/>
      <c r="CF18" s="102"/>
      <c r="CG18" s="3401"/>
      <c r="CH18" s="3134"/>
      <c r="CI18" s="3398"/>
      <c r="CJ18" s="3398"/>
      <c r="CK18" s="3398"/>
      <c r="CL18" s="3398"/>
      <c r="CM18" s="3398"/>
      <c r="CN18" s="3398"/>
      <c r="CO18" s="3130"/>
      <c r="CP18" s="3"/>
      <c r="CQ18" s="2717" t="str">
        <f>HYPERLINK("#"&amp;ADDRESS(ROW(M30),COLUMN(M30),4), "⑦ colonne "&amp;SUBSTITUTE(ADDRESS(1,COLUMN(M30),4),"1","")&amp;" · ligne "&amp;ROW(M30))</f>
        <v>⑦ colonne M · ligne 30</v>
      </c>
      <c r="CR18" s="2494" t="s">
        <v>3869</v>
      </c>
      <c r="CS18" s="2491"/>
      <c r="CT18" s="2492"/>
      <c r="CU18" s="2493"/>
      <c r="CV18" s="3"/>
      <c r="CW18" s="3228"/>
      <c r="CX18" s="3228"/>
      <c r="CY18" s="3228"/>
      <c r="CZ18" s="25"/>
      <c r="DA18" s="3225"/>
      <c r="DB18" s="3225"/>
      <c r="DC18" s="3225"/>
      <c r="DD18" s="25"/>
      <c r="DE18" s="3226"/>
      <c r="DF18" s="3226"/>
      <c r="DG18" s="3226"/>
      <c r="DH18" s="25"/>
      <c r="DI18" s="3227"/>
      <c r="DJ18" s="3227"/>
      <c r="DK18" s="3227"/>
      <c r="DL18" s="25"/>
      <c r="DM18" s="3236"/>
      <c r="DN18" s="3236"/>
      <c r="DO18" s="3236"/>
      <c r="DP18" s="25"/>
      <c r="DQ18" s="3232"/>
      <c r="DR18" s="3232"/>
      <c r="DS18" s="3232"/>
      <c r="DT18" s="25"/>
      <c r="DU18" s="3223"/>
      <c r="DV18" s="3223"/>
      <c r="DW18" s="3223"/>
      <c r="DX18" s="25"/>
      <c r="DY18" s="3224"/>
      <c r="DZ18" s="3224"/>
      <c r="EA18" s="3224"/>
      <c r="EB18" s="25"/>
      <c r="EC18" s="3229"/>
      <c r="ED18" s="3229"/>
      <c r="EE18" s="3229"/>
      <c r="EF18" s="34"/>
      <c r="EG18" s="3230"/>
      <c r="EH18" s="3230"/>
      <c r="EI18" s="3230"/>
      <c r="EJ18" s="34"/>
      <c r="EK18" s="3231"/>
      <c r="EL18" s="3231"/>
      <c r="EM18" s="3231"/>
      <c r="EN18" s="34"/>
      <c r="EO18" s="3282"/>
      <c r="EP18" s="3282"/>
      <c r="ER18" s="3282"/>
      <c r="ES18" s="3282"/>
      <c r="EU18" s="26"/>
      <c r="EV18" s="26"/>
      <c r="EW18" s="3"/>
      <c r="EX18" s="143">
        <v>41</v>
      </c>
      <c r="EY18" s="144">
        <v>42</v>
      </c>
      <c r="EZ18" s="145">
        <v>43</v>
      </c>
      <c r="FA18" s="146">
        <v>44</v>
      </c>
      <c r="FB18" s="147">
        <v>45</v>
      </c>
      <c r="FC18" s="148">
        <v>46</v>
      </c>
      <c r="FD18" s="149">
        <v>47</v>
      </c>
      <c r="FE18" s="150">
        <v>48</v>
      </c>
      <c r="FF18" s="26"/>
      <c r="FG18" s="26"/>
      <c r="FI18" s="73" t="s">
        <v>71</v>
      </c>
      <c r="FJ18" s="26"/>
      <c r="FK18" s="26"/>
      <c r="FL18" s="26"/>
      <c r="FM18" s="26"/>
      <c r="FN18" s="26"/>
      <c r="FO18" s="26"/>
      <c r="FP18" s="26" t="s">
        <v>72</v>
      </c>
      <c r="FQ18" s="26"/>
      <c r="FR18" s="26"/>
      <c r="FS18" s="26"/>
      <c r="FT18" s="26"/>
      <c r="FU18" s="26"/>
      <c r="FV18" s="26"/>
      <c r="FW18" s="26"/>
      <c r="FX18" s="26"/>
      <c r="FY18" s="26"/>
      <c r="FZ18" s="26"/>
      <c r="GA18" s="26"/>
      <c r="GB18" s="26"/>
      <c r="GC18" s="10">
        <v>1</v>
      </c>
    </row>
    <row r="19" spans="1:185" ht="21" customHeight="1">
      <c r="A19" s="3"/>
      <c r="B19" s="74" t="s">
        <v>28</v>
      </c>
      <c r="C19" s="2563"/>
      <c r="D19" s="2563"/>
      <c r="E19" s="2563"/>
      <c r="F19" s="2563"/>
      <c r="G19" s="2563" t="s">
        <v>3915</v>
      </c>
      <c r="H19" s="2563"/>
      <c r="I19" s="2563"/>
      <c r="J19" s="2563"/>
      <c r="K19" s="2563"/>
      <c r="L19" s="3336"/>
      <c r="M19" s="3340"/>
      <c r="N19" s="3340"/>
      <c r="O19" s="3340"/>
      <c r="P19" s="3340"/>
      <c r="Q19" s="3340"/>
      <c r="R19" s="3340"/>
      <c r="S19" s="3340"/>
      <c r="T19" s="3340"/>
      <c r="U19" s="3340"/>
      <c r="V19" s="3340"/>
      <c r="W19" s="3340"/>
      <c r="X19" s="3340"/>
      <c r="Y19" s="3340"/>
      <c r="Z19" s="3340"/>
      <c r="AA19" s="3340"/>
      <c r="AB19" s="3340"/>
      <c r="AC19" s="3340"/>
      <c r="AD19" s="3340"/>
      <c r="AE19" s="3341"/>
      <c r="AF19" s="25"/>
      <c r="AG19" s="25"/>
      <c r="AH19" s="25"/>
      <c r="AI19" s="2625"/>
      <c r="AJ19" s="25"/>
      <c r="AK19" s="25"/>
      <c r="AL19" s="25"/>
      <c r="AM19" s="25"/>
      <c r="AN19" s="25"/>
      <c r="AO19" s="25"/>
      <c r="AP19" s="25"/>
      <c r="AQ19" s="25"/>
      <c r="AR19" s="25"/>
      <c r="AS19" s="25"/>
      <c r="AT19" s="25"/>
      <c r="AU19" s="25"/>
      <c r="AV19" s="25"/>
      <c r="AW19" s="25"/>
      <c r="AX19" s="25"/>
      <c r="AY19" s="25"/>
      <c r="AZ19" s="25"/>
      <c r="BA19" s="25"/>
      <c r="BD19" s="2444" t="s">
        <v>3926</v>
      </c>
      <c r="BE19" s="2635">
        <v>1</v>
      </c>
      <c r="BF19" s="2635">
        <v>1.3</v>
      </c>
      <c r="BG19" s="2635">
        <v>2</v>
      </c>
      <c r="BH19" s="2635">
        <v>2.5</v>
      </c>
      <c r="BI19" s="2635">
        <v>1.5</v>
      </c>
      <c r="BJ19" s="2636">
        <v>1</v>
      </c>
      <c r="BK19" s="2500"/>
      <c r="BL19" s="2384"/>
      <c r="BM19" s="74" t="str">
        <f t="shared" si="13"/>
        <v>A</v>
      </c>
      <c r="BN19" s="3203"/>
      <c r="BO19" s="3"/>
      <c r="BP19" s="69"/>
      <c r="BQ19" s="44"/>
      <c r="BR19" s="44"/>
      <c r="BS19" s="44"/>
      <c r="BT19" s="44"/>
      <c r="BU19" s="44"/>
      <c r="BV19" s="44"/>
      <c r="BW19" s="70"/>
      <c r="BX19" s="3"/>
      <c r="BY19" s="3116" t="s">
        <v>28</v>
      </c>
      <c r="BZ19" s="102"/>
      <c r="CA19" s="102"/>
      <c r="CB19" s="3135" t="s">
        <v>4357</v>
      </c>
      <c r="CC19" s="102"/>
      <c r="CD19" s="102"/>
      <c r="CE19" s="102"/>
      <c r="CF19" s="102"/>
      <c r="CH19" s="25"/>
      <c r="CI19" s="25"/>
      <c r="CJ19" s="25"/>
      <c r="CK19" s="25"/>
      <c r="CL19" s="25"/>
      <c r="CM19" s="25"/>
      <c r="CN19" s="3129"/>
      <c r="CO19" s="3130"/>
      <c r="CP19" s="3"/>
      <c r="CQ19" s="2719" t="str">
        <f>HYPERLINK("#"&amp;ADDRESS(ROW(N30),COLUMN(N30),4), "⑧ colonne "&amp;SUBSTITUTE(ADDRESS(1,COLUMN(N30),4),"1","")&amp;" · ligne "&amp;ROW(N30))</f>
        <v>⑧ colonne N · ligne 30</v>
      </c>
      <c r="CR19" s="2495" t="s">
        <v>3868</v>
      </c>
      <c r="CS19" s="2491"/>
      <c r="CT19" s="2492"/>
      <c r="CU19" s="2493"/>
      <c r="CV19" s="3"/>
      <c r="CW19" s="151" t="s">
        <v>75</v>
      </c>
      <c r="CX19" s="151"/>
      <c r="CY19" s="152"/>
      <c r="CZ19" s="26"/>
      <c r="DA19" s="151"/>
      <c r="DB19" s="151"/>
      <c r="DC19" s="152"/>
      <c r="DD19" s="26"/>
      <c r="DE19" s="151"/>
      <c r="DF19" s="151"/>
      <c r="DG19" s="152"/>
      <c r="DH19" s="26"/>
      <c r="DI19" s="151"/>
      <c r="DJ19" s="151"/>
      <c r="DK19" s="152"/>
      <c r="DL19" s="26"/>
      <c r="DM19" s="151"/>
      <c r="DN19" s="151"/>
      <c r="DO19" s="152"/>
      <c r="DP19" s="26"/>
      <c r="DQ19" s="151" t="s">
        <v>75</v>
      </c>
      <c r="DR19" s="151"/>
      <c r="DS19" s="152"/>
      <c r="DT19" s="26"/>
      <c r="DU19" s="151" t="s">
        <v>75</v>
      </c>
      <c r="DV19" s="151"/>
      <c r="DW19" s="152"/>
      <c r="DX19" s="26"/>
      <c r="DY19" s="151" t="s">
        <v>75</v>
      </c>
      <c r="DZ19" s="151"/>
      <c r="EA19" s="152"/>
      <c r="EB19" s="26"/>
      <c r="EC19" s="151" t="s">
        <v>75</v>
      </c>
      <c r="ED19" s="151"/>
      <c r="EE19" s="152"/>
      <c r="EF19" s="34"/>
      <c r="EG19" s="151"/>
      <c r="EH19" s="151"/>
      <c r="EI19" s="152"/>
      <c r="EJ19" s="34"/>
      <c r="EK19" s="151"/>
      <c r="EL19" s="151"/>
      <c r="EM19" s="152"/>
      <c r="EN19" s="34"/>
      <c r="ER19" s="26"/>
      <c r="ES19" s="26"/>
      <c r="EU19" s="26"/>
      <c r="EV19" s="26"/>
      <c r="EW19" s="3"/>
      <c r="EX19" s="153">
        <v>49</v>
      </c>
      <c r="EY19" s="154">
        <v>50</v>
      </c>
      <c r="EZ19" s="155">
        <v>51</v>
      </c>
      <c r="FA19" s="156">
        <v>52</v>
      </c>
      <c r="FB19" s="157">
        <v>53</v>
      </c>
      <c r="FC19" s="158">
        <v>54</v>
      </c>
      <c r="FD19" s="159">
        <v>55</v>
      </c>
      <c r="FE19" s="160">
        <v>56</v>
      </c>
      <c r="FF19" s="26"/>
      <c r="FG19" s="26"/>
      <c r="FH19" s="54" t="s">
        <v>18</v>
      </c>
      <c r="FI19" s="55" t="s">
        <v>76</v>
      </c>
      <c r="FJ19" s="26"/>
      <c r="FK19" s="26"/>
      <c r="FL19" s="26"/>
      <c r="FM19" s="26"/>
      <c r="FN19" s="26"/>
      <c r="FO19" s="26"/>
      <c r="FP19" s="54" t="s">
        <v>18</v>
      </c>
      <c r="FQ19" s="95" t="s">
        <v>77</v>
      </c>
      <c r="FR19" s="26"/>
      <c r="FS19" s="26"/>
      <c r="FT19" s="26"/>
      <c r="FU19" s="26"/>
      <c r="FV19" s="26"/>
      <c r="FW19" s="26"/>
      <c r="FX19" s="26"/>
      <c r="FY19" s="26"/>
      <c r="FZ19" s="26"/>
      <c r="GA19" s="26"/>
      <c r="GB19" s="26"/>
      <c r="GC19" s="10">
        <v>1</v>
      </c>
    </row>
    <row r="20" spans="1:185" ht="21" customHeight="1">
      <c r="A20" s="3"/>
      <c r="B20" s="74" t="s">
        <v>28</v>
      </c>
      <c r="C20" s="2563"/>
      <c r="D20" s="2563"/>
      <c r="E20" s="2563"/>
      <c r="F20" s="2563"/>
      <c r="G20" s="2563" t="s">
        <v>3916</v>
      </c>
      <c r="H20" s="2563"/>
      <c r="I20" s="2563"/>
      <c r="J20" s="2563"/>
      <c r="K20" s="2563"/>
      <c r="L20" s="3336"/>
      <c r="M20" s="3340"/>
      <c r="N20" s="3340"/>
      <c r="O20" s="3340"/>
      <c r="P20" s="3340"/>
      <c r="Q20" s="3340"/>
      <c r="R20" s="3340"/>
      <c r="S20" s="3340"/>
      <c r="T20" s="3340"/>
      <c r="U20" s="3340"/>
      <c r="V20" s="3340"/>
      <c r="W20" s="3340"/>
      <c r="X20" s="3340"/>
      <c r="Y20" s="3340"/>
      <c r="Z20" s="3340"/>
      <c r="AA20" s="3340"/>
      <c r="AB20" s="3340"/>
      <c r="AC20" s="3340"/>
      <c r="AD20" s="3340"/>
      <c r="AE20" s="3341"/>
      <c r="AF20" s="25"/>
      <c r="AG20" s="25"/>
      <c r="AH20" s="2411" t="s">
        <v>3883</v>
      </c>
      <c r="AI20" s="3201" t="s">
        <v>3925</v>
      </c>
      <c r="AJ20" s="3202"/>
      <c r="AK20" s="3202"/>
      <c r="AL20" s="3202"/>
      <c r="AM20" s="3202"/>
      <c r="AN20" s="3202"/>
      <c r="AO20" s="3202"/>
      <c r="AP20" s="3202"/>
      <c r="AQ20" s="3202"/>
      <c r="AR20" s="3202"/>
      <c r="AS20" s="3202"/>
      <c r="AT20" s="3202"/>
      <c r="AU20" s="3202"/>
      <c r="AV20" s="3202"/>
      <c r="AW20" s="3202"/>
      <c r="AX20" s="3202"/>
      <c r="AY20" s="3202"/>
      <c r="AZ20" s="3202"/>
      <c r="BA20" s="3202"/>
      <c r="BB20" s="2602"/>
      <c r="BC20" s="2602"/>
      <c r="BD20" s="2426" t="s">
        <v>3927</v>
      </c>
      <c r="BE20" s="2637">
        <f>IF(BE19*BE16=INT(BE19*BE16),INT(BE19*BE16),ROUND(BE19*BE16,2))</f>
        <v>100</v>
      </c>
      <c r="BF20" s="2637">
        <f>IF(BF19*BF16=INT(BF19*BF16),INT(BF19*BF16),ROUND(BF19*BF16,2))</f>
        <v>139.1</v>
      </c>
      <c r="BG20" s="2637">
        <f t="shared" ref="BG20:BJ20" si="15">IF(BG19*BG16=INT(BG19*BG16),INT(BG19*BG16),ROUND(BG19*BG16,2))</f>
        <v>200</v>
      </c>
      <c r="BH20" s="2637">
        <f t="shared" si="15"/>
        <v>250</v>
      </c>
      <c r="BI20" s="2637">
        <f t="shared" si="15"/>
        <v>150</v>
      </c>
      <c r="BJ20" s="2638">
        <f t="shared" si="15"/>
        <v>100</v>
      </c>
      <c r="BK20" s="2639">
        <f>ROUNDUP(SUM(BE20:BJ20),0)</f>
        <v>940</v>
      </c>
      <c r="BL20" s="2384"/>
      <c r="BM20" s="74" t="str">
        <f t="shared" si="13"/>
        <v>A</v>
      </c>
      <c r="BN20" s="3203"/>
      <c r="BO20" s="3"/>
      <c r="BP20" s="69"/>
      <c r="BQ20" s="44"/>
      <c r="BR20" s="44"/>
      <c r="BS20" s="44"/>
      <c r="BT20" s="44"/>
      <c r="BU20" s="44"/>
      <c r="BV20" s="44"/>
      <c r="BW20" s="70"/>
      <c r="BX20" s="3"/>
      <c r="BY20" s="3116" t="s">
        <v>28</v>
      </c>
      <c r="BZ20" s="102"/>
      <c r="CA20" s="102"/>
      <c r="CB20" s="3406" t="s">
        <v>4358</v>
      </c>
      <c r="CC20" s="102"/>
      <c r="CD20" s="102"/>
      <c r="CE20" s="102"/>
      <c r="CF20" s="102"/>
      <c r="CG20" s="3402" t="s">
        <v>4359</v>
      </c>
      <c r="CH20" s="102"/>
      <c r="CI20" s="3403" t="s">
        <v>4360</v>
      </c>
      <c r="CJ20" s="3403"/>
      <c r="CK20" s="3403"/>
      <c r="CL20" s="3136"/>
      <c r="CM20" s="3136"/>
      <c r="CN20" s="3129"/>
      <c r="CO20" s="3130"/>
      <c r="CP20" s="3"/>
      <c r="CQ20" s="2719" t="str">
        <f>HYPERLINK("#"&amp;ADDRESS(ROW(AD89),COLUMN(AD89),4)&amp;":"&amp;ADDRESS(ROW(BK91),COLUMN(BK91),4), " choisir dans le tableau "&amp;ADDRESS(ROW(AD89),COLUMN(AD89),4)&amp;" à "&amp;ADDRESS(ROW(BK91),COLUMN(BK91),4))</f>
        <v xml:space="preserve"> choisir dans le tableau AD89 à BK91</v>
      </c>
      <c r="CR20" s="2496" t="s">
        <v>3864</v>
      </c>
      <c r="CS20" s="2440"/>
      <c r="CT20" s="2492"/>
      <c r="CU20" s="2477"/>
      <c r="CV20" s="3"/>
      <c r="CW20" s="3228" t="s">
        <v>78</v>
      </c>
      <c r="CX20" s="3228"/>
      <c r="CY20" s="3228"/>
      <c r="DA20" s="3235" t="s">
        <v>79</v>
      </c>
      <c r="DB20" s="3235"/>
      <c r="DC20" s="3235"/>
      <c r="DE20" s="3226" t="s">
        <v>80</v>
      </c>
      <c r="DF20" s="3226"/>
      <c r="DG20" s="3226"/>
      <c r="DI20" s="3227" t="s">
        <v>81</v>
      </c>
      <c r="DJ20" s="3227"/>
      <c r="DK20" s="3227"/>
      <c r="DM20" s="3236" t="s">
        <v>82</v>
      </c>
      <c r="DN20" s="3236"/>
      <c r="DO20" s="3236"/>
      <c r="DQ20" s="3232" t="s">
        <v>83</v>
      </c>
      <c r="DR20" s="3232"/>
      <c r="DS20" s="3232"/>
      <c r="DU20" s="3223" t="s">
        <v>84</v>
      </c>
      <c r="DV20" s="3223"/>
      <c r="DW20" s="3223"/>
      <c r="DY20" s="3224" t="s">
        <v>85</v>
      </c>
      <c r="DZ20" s="3224"/>
      <c r="EA20" s="3224"/>
      <c r="EC20" s="3229" t="s">
        <v>86</v>
      </c>
      <c r="ED20" s="3229"/>
      <c r="EE20" s="3229"/>
      <c r="EG20" s="3230" t="s">
        <v>87</v>
      </c>
      <c r="EH20" s="3230"/>
      <c r="EI20" s="3230"/>
      <c r="EK20" s="3231" t="s">
        <v>88</v>
      </c>
      <c r="EL20" s="3231"/>
      <c r="EM20" s="3231"/>
      <c r="EO20" s="3283" t="s">
        <v>89</v>
      </c>
      <c r="EP20" s="3283"/>
      <c r="ER20" s="26"/>
      <c r="ES20" s="26"/>
      <c r="EU20" s="26"/>
      <c r="EV20" s="26"/>
      <c r="EW20" s="3"/>
      <c r="EX20" s="3315" t="s">
        <v>90</v>
      </c>
      <c r="EY20" s="3315"/>
      <c r="EZ20" s="3315"/>
      <c r="FA20" s="3315"/>
      <c r="FB20" s="3315"/>
      <c r="FC20" s="3315"/>
      <c r="FD20" s="3315"/>
      <c r="FE20" s="3315"/>
      <c r="FF20" s="26"/>
      <c r="FG20" s="26"/>
      <c r="FI20" s="26"/>
      <c r="FJ20" s="26"/>
      <c r="FK20" s="26"/>
      <c r="FL20" s="26"/>
      <c r="FM20" s="26"/>
      <c r="FN20" s="26"/>
      <c r="FO20" s="26"/>
      <c r="FP20" s="26" t="s">
        <v>91</v>
      </c>
      <c r="FQ20" s="53"/>
      <c r="FR20" s="53"/>
      <c r="FS20" s="53"/>
      <c r="FT20" s="26"/>
      <c r="FU20" s="26"/>
      <c r="FV20" s="26"/>
      <c r="FW20" s="26"/>
      <c r="FX20" s="26"/>
      <c r="FY20" s="26"/>
      <c r="FZ20" s="26"/>
      <c r="GA20" s="26"/>
      <c r="GB20" s="26"/>
      <c r="GC20" s="10">
        <v>1</v>
      </c>
    </row>
    <row r="21" spans="1:185" ht="21" customHeight="1">
      <c r="A21" s="3"/>
      <c r="B21" s="74" t="s">
        <v>28</v>
      </c>
      <c r="C21" s="2563"/>
      <c r="D21" s="2563"/>
      <c r="E21" s="2563"/>
      <c r="F21" s="2563"/>
      <c r="G21" s="2563" t="s">
        <v>4017</v>
      </c>
      <c r="H21" s="2563"/>
      <c r="I21" s="2563"/>
      <c r="J21" s="2563"/>
      <c r="K21" s="2563"/>
      <c r="L21" s="3336"/>
      <c r="M21" s="3340"/>
      <c r="N21" s="3340"/>
      <c r="O21" s="3340"/>
      <c r="P21" s="3340"/>
      <c r="Q21" s="3340"/>
      <c r="R21" s="3340"/>
      <c r="S21" s="3340"/>
      <c r="T21" s="3340"/>
      <c r="U21" s="3340"/>
      <c r="V21" s="3340"/>
      <c r="W21" s="3340"/>
      <c r="X21" s="3340"/>
      <c r="Y21" s="3340"/>
      <c r="Z21" s="3340"/>
      <c r="AA21" s="3340"/>
      <c r="AB21" s="3340"/>
      <c r="AC21" s="3340"/>
      <c r="AD21" s="3340"/>
      <c r="AE21" s="3341"/>
      <c r="AF21" s="2601"/>
      <c r="AG21" s="2601"/>
      <c r="AH21" s="2601" t="str">
        <f>ADDRESS(ROW(AI24),COLUMN(AI24),4) &amp; " Quantité ?  "&amp;" "&amp;ADDRESS(ROW(AJ24),COLUMN(AJ24),4) &amp; " Unités  "&amp;" "&amp;ADDRESS(ROW(AK24),COLUMN(AK24),4) &amp; " Quoi?  "</f>
        <v xml:space="preserve">AI24 Quantité ?   AJ24 Unités   AK24 Quoi?  </v>
      </c>
      <c r="AI21" s="2734" t="s">
        <v>3735</v>
      </c>
      <c r="AJ21" s="2600" t="s">
        <v>4061</v>
      </c>
      <c r="AK21" s="2602"/>
      <c r="AL21" s="2602"/>
      <c r="AM21" s="2734" t="s">
        <v>3735</v>
      </c>
      <c r="AN21" s="2600" t="s">
        <v>4061</v>
      </c>
      <c r="AO21" s="2602"/>
      <c r="AP21" s="2602"/>
      <c r="AQ21" s="2734" t="s">
        <v>3735</v>
      </c>
      <c r="AR21" s="2600" t="s">
        <v>4061</v>
      </c>
      <c r="AS21" s="2602"/>
      <c r="AT21" s="2602"/>
      <c r="AU21" s="2734" t="s">
        <v>3735</v>
      </c>
      <c r="AV21" s="2600" t="s">
        <v>4060</v>
      </c>
      <c r="AW21" s="2602"/>
      <c r="AX21" s="2602"/>
      <c r="AY21" s="2734" t="s">
        <v>3735</v>
      </c>
      <c r="AZ21" s="2600" t="s">
        <v>4061</v>
      </c>
      <c r="BA21" s="2602"/>
      <c r="BB21" s="2602"/>
      <c r="BC21" s="2734" t="s">
        <v>3735</v>
      </c>
      <c r="BD21" s="2600" t="s">
        <v>4061</v>
      </c>
      <c r="BE21" s="25"/>
      <c r="BF21" s="25"/>
      <c r="BG21" s="2641" t="s">
        <v>3923</v>
      </c>
      <c r="BH21" s="3344">
        <f>IFERROR(AI22,0)+IFERROR(AM22,0)+IFERROR(AQ22,0)+IFERROR(AU22,0)+IFERROR(AY22,0)+IFERROR(BC22,0)</f>
        <v>590</v>
      </c>
      <c r="BI21" s="3344"/>
      <c r="BJ21" s="2547"/>
      <c r="BK21" s="2640">
        <f>SUM(BE20:BJ20)</f>
        <v>939.1</v>
      </c>
      <c r="BL21" s="2384"/>
      <c r="BM21" s="74" t="str">
        <f t="shared" si="13"/>
        <v>A</v>
      </c>
      <c r="BN21" s="5">
        <v>1</v>
      </c>
      <c r="BO21" s="3"/>
      <c r="BP21" s="69"/>
      <c r="BQ21" s="44"/>
      <c r="BR21" s="44"/>
      <c r="BS21" s="44"/>
      <c r="BT21" s="44"/>
      <c r="BU21" s="44"/>
      <c r="BV21" s="44"/>
      <c r="BW21" s="70"/>
      <c r="BX21" s="3"/>
      <c r="BY21" s="3116" t="s">
        <v>28</v>
      </c>
      <c r="BZ21" s="102"/>
      <c r="CA21" s="102"/>
      <c r="CB21" s="3406"/>
      <c r="CC21" s="102"/>
      <c r="CD21" s="102"/>
      <c r="CE21" s="102"/>
      <c r="CF21" s="102"/>
      <c r="CG21" s="3402"/>
      <c r="CH21" s="102"/>
      <c r="CI21" s="3403"/>
      <c r="CJ21" s="3403"/>
      <c r="CK21" s="3403"/>
      <c r="CL21" s="3136"/>
      <c r="CM21" s="3136"/>
      <c r="CN21" s="3129"/>
      <c r="CO21" s="3130"/>
      <c r="CP21" s="3"/>
      <c r="CQ21" s="2718" t="str">
        <f>HYPERLINK("#"&amp;ADDRESS(ROW(AH31),COLUMN(AH31),4)," "&amp;AH31)</f>
        <v xml:space="preserve"> ❾ AH31 Saisissez vos prix  ▼ </v>
      </c>
      <c r="CR21" s="2440" t="s">
        <v>3867</v>
      </c>
      <c r="CS21" s="2476"/>
      <c r="CT21" s="2454">
        <v>1</v>
      </c>
      <c r="CU21" s="2497"/>
      <c r="CV21" s="3"/>
      <c r="CW21" s="3228"/>
      <c r="CX21" s="3228"/>
      <c r="CY21" s="3228"/>
      <c r="DA21" s="3235"/>
      <c r="DB21" s="3235"/>
      <c r="DC21" s="3235"/>
      <c r="DE21" s="3226"/>
      <c r="DF21" s="3226"/>
      <c r="DG21" s="3226"/>
      <c r="DI21" s="3227"/>
      <c r="DJ21" s="3227"/>
      <c r="DK21" s="3227"/>
      <c r="DM21" s="3236"/>
      <c r="DN21" s="3236"/>
      <c r="DO21" s="3236"/>
      <c r="DQ21" s="3232"/>
      <c r="DR21" s="3232"/>
      <c r="DS21" s="3232"/>
      <c r="DU21" s="3223"/>
      <c r="DV21" s="3223"/>
      <c r="DW21" s="3223"/>
      <c r="DY21" s="3224"/>
      <c r="DZ21" s="3224"/>
      <c r="EA21" s="3224"/>
      <c r="EC21" s="3229"/>
      <c r="ED21" s="3229"/>
      <c r="EE21" s="3229"/>
      <c r="EG21" s="3230"/>
      <c r="EH21" s="3230"/>
      <c r="EI21" s="3230"/>
      <c r="EK21" s="3231"/>
      <c r="EL21" s="3231"/>
      <c r="EM21" s="3231"/>
      <c r="EO21" s="3283"/>
      <c r="EP21" s="3283"/>
      <c r="ER21" s="26"/>
      <c r="ES21" s="26"/>
      <c r="EU21" s="44">
        <v>1</v>
      </c>
      <c r="EV21" s="44">
        <v>1</v>
      </c>
      <c r="EW21" s="3"/>
      <c r="EX21" s="3316"/>
      <c r="EY21" s="3316"/>
      <c r="EZ21" s="3316"/>
      <c r="FA21" s="3316"/>
      <c r="FB21" s="3316"/>
      <c r="FC21" s="3316"/>
      <c r="FD21" s="3316"/>
      <c r="FE21" s="3316"/>
      <c r="FF21" s="26"/>
      <c r="FG21" s="26"/>
      <c r="FI21" s="26"/>
      <c r="FJ21" s="26"/>
      <c r="FK21" s="26"/>
      <c r="FL21" s="26"/>
      <c r="FM21" s="26"/>
      <c r="FN21" s="26"/>
      <c r="FO21" s="26"/>
      <c r="FP21" s="54" t="s">
        <v>18</v>
      </c>
      <c r="FQ21" s="95" t="s">
        <v>92</v>
      </c>
      <c r="FR21" s="26"/>
      <c r="FS21" s="26"/>
      <c r="FT21" s="26"/>
      <c r="FU21" s="26"/>
      <c r="FV21" s="26"/>
      <c r="FW21" s="26"/>
      <c r="FX21" s="26"/>
      <c r="FY21" s="26"/>
      <c r="FZ21" s="26"/>
      <c r="GA21" s="26"/>
      <c r="GB21" s="26"/>
      <c r="GC21" s="10">
        <v>1</v>
      </c>
    </row>
    <row r="22" spans="1:185" ht="21" customHeight="1">
      <c r="A22" s="3"/>
      <c r="B22" s="74" t="s">
        <v>28</v>
      </c>
      <c r="C22" s="2563"/>
      <c r="D22" s="2563"/>
      <c r="E22" s="2563"/>
      <c r="F22" s="2563"/>
      <c r="G22" s="2563" t="s">
        <v>3917</v>
      </c>
      <c r="H22" s="2563"/>
      <c r="I22" s="2563"/>
      <c r="J22" s="2563"/>
      <c r="K22" s="2563"/>
      <c r="L22" s="3337"/>
      <c r="M22" s="3342"/>
      <c r="N22" s="3342"/>
      <c r="O22" s="3342"/>
      <c r="P22" s="3342"/>
      <c r="Q22" s="3342"/>
      <c r="R22" s="3342"/>
      <c r="S22" s="3342"/>
      <c r="T22" s="3342"/>
      <c r="U22" s="3342"/>
      <c r="V22" s="3342"/>
      <c r="W22" s="3342"/>
      <c r="X22" s="3342"/>
      <c r="Y22" s="3342"/>
      <c r="Z22" s="3342"/>
      <c r="AA22" s="3342"/>
      <c r="AB22" s="3342"/>
      <c r="AC22" s="3342"/>
      <c r="AD22" s="3342"/>
      <c r="AE22" s="3343"/>
      <c r="AF22" s="1"/>
      <c r="AG22" s="1"/>
      <c r="AH22" s="2614" t="str">
        <f>"⓬ "&amp; ADDRESS(ROW(AI22),COLUMN(AI22),4)&amp;"  Quelles quantités ► "</f>
        <v xml:space="preserve">⓬ AI22  Quelles quantités ► </v>
      </c>
      <c r="AI22" s="2732">
        <v>10</v>
      </c>
      <c r="AJ22" s="2616" t="str">
        <f>AJ24</f>
        <v>kg</v>
      </c>
      <c r="AK22" s="2727" t="str">
        <f>AK24</f>
        <v>haricots</v>
      </c>
      <c r="AL22" s="2728"/>
      <c r="AM22" s="2732">
        <v>10</v>
      </c>
      <c r="AN22" s="2616" t="str">
        <f>AN24</f>
        <v>kg</v>
      </c>
      <c r="AO22" s="2727" t="str">
        <f>AO24</f>
        <v>echine épaule ou travers de porc</v>
      </c>
      <c r="AP22" s="2728"/>
      <c r="AQ22" s="2733">
        <v>250</v>
      </c>
      <c r="AR22" s="2616" t="str">
        <f>AR24</f>
        <v>couverts</v>
      </c>
      <c r="AS22" s="2727">
        <f>AS24</f>
        <v>0</v>
      </c>
      <c r="AT22" s="2728"/>
      <c r="AU22" s="2733">
        <v>130</v>
      </c>
      <c r="AV22" s="2616" t="str">
        <f>AV24</f>
        <v>portions</v>
      </c>
      <c r="AW22" s="2727">
        <f>AW24</f>
        <v>0</v>
      </c>
      <c r="AX22" s="2728"/>
      <c r="AY22" s="2733">
        <v>75</v>
      </c>
      <c r="AZ22" s="2616" t="str">
        <f>AZ24</f>
        <v>adultes</v>
      </c>
      <c r="BA22" s="2727">
        <f>BA24</f>
        <v>0</v>
      </c>
      <c r="BB22" s="2728"/>
      <c r="BC22" s="2733">
        <v>115</v>
      </c>
      <c r="BD22" s="2616" t="str">
        <f>BD24</f>
        <v>couverts</v>
      </c>
      <c r="BE22" s="2727">
        <f>BE24</f>
        <v>0</v>
      </c>
      <c r="BF22" s="2759"/>
      <c r="BG22" s="2761" t="str">
        <f>AK22</f>
        <v>haricots</v>
      </c>
      <c r="BH22" s="2766">
        <f>AI22</f>
        <v>10</v>
      </c>
      <c r="BI22" s="2743" t="str">
        <f>AJ22</f>
        <v>kg</v>
      </c>
      <c r="BJ22" s="2744"/>
      <c r="BK22" s="2753" t="s">
        <v>3738</v>
      </c>
      <c r="BL22" s="2384"/>
      <c r="BM22" s="74" t="str">
        <f t="shared" si="13"/>
        <v>A</v>
      </c>
      <c r="BN22" s="5"/>
      <c r="BO22" s="3"/>
      <c r="BP22" s="69"/>
      <c r="BQ22" s="44"/>
      <c r="BR22" s="44"/>
      <c r="BS22" s="44"/>
      <c r="BT22" s="44"/>
      <c r="BU22" s="44"/>
      <c r="BV22" s="44"/>
      <c r="BW22" s="70"/>
      <c r="BX22" s="3"/>
      <c r="BY22" s="3116" t="s">
        <v>28</v>
      </c>
      <c r="BZ22" s="2665"/>
      <c r="CA22" s="2665"/>
      <c r="CB22" s="3137" t="s">
        <v>4361</v>
      </c>
      <c r="CC22" s="102"/>
      <c r="CD22" s="102"/>
      <c r="CE22" s="102"/>
      <c r="CF22" s="102"/>
      <c r="CG22" s="3137" t="s">
        <v>4362</v>
      </c>
      <c r="CH22" s="102"/>
      <c r="CI22" s="3403"/>
      <c r="CJ22" s="3403"/>
      <c r="CK22" s="3403"/>
      <c r="CL22" s="3138"/>
      <c r="CM22" s="3136"/>
      <c r="CN22" s="3129"/>
      <c r="CO22" s="3130"/>
      <c r="CP22" s="3"/>
      <c r="CQ22" s="2489"/>
      <c r="CR22" s="53"/>
      <c r="CS22" s="53"/>
      <c r="CT22" s="2498" t="s">
        <v>172</v>
      </c>
      <c r="CU22" s="170"/>
      <c r="CV22" s="3"/>
      <c r="DQ22" s="163"/>
      <c r="DR22" s="163"/>
      <c r="DS22" s="163"/>
      <c r="ER22" s="26"/>
      <c r="ES22" s="26"/>
      <c r="EU22" s="164" t="s">
        <v>95</v>
      </c>
      <c r="EV22" s="26"/>
      <c r="EW22" s="3"/>
      <c r="EX22" s="3352" t="s">
        <v>38</v>
      </c>
      <c r="EY22" s="3353"/>
      <c r="EZ22" s="3353"/>
      <c r="FA22" s="3353"/>
      <c r="FB22" s="3353"/>
      <c r="FC22" s="3353"/>
      <c r="FD22" s="3353"/>
      <c r="FE22" s="3353"/>
      <c r="FF22" s="3353"/>
      <c r="FG22" s="3354"/>
      <c r="FI22" s="26"/>
      <c r="FJ22" s="26"/>
      <c r="FK22" s="26"/>
      <c r="FL22" s="26"/>
      <c r="FM22" s="26"/>
      <c r="FN22" s="26"/>
      <c r="FO22" s="26"/>
      <c r="FT22" s="26"/>
      <c r="FU22" s="26"/>
      <c r="FV22" s="26"/>
      <c r="FW22" s="26"/>
      <c r="FX22" s="26"/>
      <c r="FY22" s="26"/>
      <c r="FZ22" s="26"/>
      <c r="GA22" s="26"/>
      <c r="GB22" s="26"/>
      <c r="GC22" s="10">
        <v>1</v>
      </c>
    </row>
    <row r="23" spans="1:185" ht="21" customHeight="1" thickBot="1">
      <c r="A23" s="3"/>
      <c r="B23" s="74" t="s">
        <v>28</v>
      </c>
      <c r="C23" s="2563" t="s">
        <v>3863</v>
      </c>
      <c r="D23" s="2563"/>
      <c r="E23" s="2563"/>
      <c r="F23" s="2563"/>
      <c r="G23" s="2563"/>
      <c r="H23" s="2563"/>
      <c r="I23" s="2563"/>
      <c r="J23" s="2563"/>
      <c r="K23" s="2563"/>
      <c r="L23" s="3349" t="s">
        <v>93</v>
      </c>
      <c r="M23" s="3350"/>
      <c r="N23" s="3350"/>
      <c r="O23" s="3350"/>
      <c r="P23" s="3350"/>
      <c r="Q23" s="3350"/>
      <c r="R23" s="3350"/>
      <c r="S23" s="3350"/>
      <c r="T23" s="3350"/>
      <c r="U23" s="3350"/>
      <c r="V23" s="3350"/>
      <c r="W23" s="3350"/>
      <c r="X23" s="3350"/>
      <c r="Y23" s="3350"/>
      <c r="Z23" s="3350"/>
      <c r="AA23" s="3350"/>
      <c r="AB23" s="3350"/>
      <c r="AC23" s="3350"/>
      <c r="AD23" s="161"/>
      <c r="AE23" s="161"/>
      <c r="AF23" s="2522"/>
      <c r="AG23" s="2523"/>
      <c r="AH23" s="2615" t="s">
        <v>3924</v>
      </c>
      <c r="AI23" s="2742" t="s">
        <v>3738</v>
      </c>
      <c r="AJ23" s="2742"/>
      <c r="AK23" s="2742"/>
      <c r="AL23" s="311">
        <f>IFERROR(AI22/AI24,0)</f>
        <v>10</v>
      </c>
      <c r="AM23" s="2735" t="s">
        <v>3739</v>
      </c>
      <c r="AN23" s="2736"/>
      <c r="AO23" s="2736"/>
      <c r="AP23" s="2397">
        <f>IFERROR(AM22/AM24,0)</f>
        <v>2.5</v>
      </c>
      <c r="AQ23" s="2737" t="s">
        <v>3740</v>
      </c>
      <c r="AR23" s="2737"/>
      <c r="AS23" s="2737"/>
      <c r="AT23" s="2402">
        <f>IFERROR(AQ22/AQ24,0)</f>
        <v>2.5</v>
      </c>
      <c r="AU23" s="2738" t="s">
        <v>3741</v>
      </c>
      <c r="AV23" s="2738"/>
      <c r="AW23" s="2738"/>
      <c r="AX23" s="2336">
        <f>IFERROR(AU22/AU24,0)</f>
        <v>1.3</v>
      </c>
      <c r="AY23" s="2739" t="s">
        <v>3742</v>
      </c>
      <c r="AZ23" s="2740"/>
      <c r="BA23" s="2740"/>
      <c r="BB23" s="2623">
        <f>IFERROR(AY22/AY24,0)</f>
        <v>0.75</v>
      </c>
      <c r="BC23" s="2741" t="s">
        <v>3743</v>
      </c>
      <c r="BD23" s="2741"/>
      <c r="BE23" s="2741"/>
      <c r="BF23" s="312">
        <f>IFERROR(BC22/BC24,0)</f>
        <v>1.1499999999999999</v>
      </c>
      <c r="BG23" s="2762" t="str">
        <f>AO22</f>
        <v>echine épaule ou travers de porc</v>
      </c>
      <c r="BH23" s="2767">
        <f>AM22</f>
        <v>10</v>
      </c>
      <c r="BI23" s="2745" t="str">
        <f>AN22</f>
        <v>kg</v>
      </c>
      <c r="BJ23" s="2746"/>
      <c r="BK23" s="2754" t="s">
        <v>3739</v>
      </c>
      <c r="BL23" s="2384"/>
      <c r="BM23" s="74" t="str">
        <f t="shared" si="13"/>
        <v>A</v>
      </c>
      <c r="BN23" s="5"/>
      <c r="BO23" s="3"/>
      <c r="BP23" s="3345" t="s">
        <v>96</v>
      </c>
      <c r="BQ23" s="166" t="s">
        <v>97</v>
      </c>
      <c r="BR23" s="167"/>
      <c r="BS23" s="168"/>
      <c r="BT23" s="168"/>
      <c r="BU23" s="168"/>
      <c r="BV23" s="168"/>
      <c r="BW23" s="169"/>
      <c r="BX23" s="3"/>
      <c r="BY23" s="3116" t="s">
        <v>28</v>
      </c>
      <c r="BZ23" s="2665"/>
      <c r="CA23" s="2665"/>
      <c r="CB23" s="3139"/>
      <c r="CC23" s="102"/>
      <c r="CD23" s="102"/>
      <c r="CE23" s="102"/>
      <c r="CF23" s="102"/>
      <c r="CG23" s="3129"/>
      <c r="CH23" s="102"/>
      <c r="CI23" s="3403"/>
      <c r="CJ23" s="3403"/>
      <c r="CK23" s="3403"/>
      <c r="CL23" s="3138"/>
      <c r="CM23" s="3136"/>
      <c r="CN23" s="3129"/>
      <c r="CO23" s="3130"/>
      <c r="CP23" s="3"/>
      <c r="CQ23" s="2718" t="str">
        <f>HYPERLINK("#"&amp;ADDRESS(ROW(L24),COLUMN(L24),4)," "&amp;L24)</f>
        <v xml:space="preserve"> ❿ L24 ▼ Auteur recette prévue pour : </v>
      </c>
      <c r="CR23" s="2440" t="s">
        <v>3866</v>
      </c>
      <c r="CS23" s="2476"/>
      <c r="CT23" s="2476"/>
      <c r="CU23" s="2477"/>
      <c r="CV23" s="3"/>
      <c r="CW23" s="3251" t="s">
        <v>101</v>
      </c>
      <c r="CX23" s="3251"/>
      <c r="CY23" s="3251"/>
      <c r="DA23" s="3225" t="s">
        <v>102</v>
      </c>
      <c r="DB23" s="3225"/>
      <c r="DC23" s="3225"/>
      <c r="DE23" s="3226" t="s">
        <v>103</v>
      </c>
      <c r="DF23" s="3226"/>
      <c r="DG23" s="3226"/>
      <c r="DI23" s="3227" t="s">
        <v>104</v>
      </c>
      <c r="DJ23" s="3227"/>
      <c r="DK23" s="3227"/>
      <c r="DM23" s="3236" t="s">
        <v>105</v>
      </c>
      <c r="DN23" s="3236"/>
      <c r="DO23" s="3236"/>
      <c r="DQ23" s="3232" t="s">
        <v>106</v>
      </c>
      <c r="DR23" s="3232"/>
      <c r="DS23" s="3232"/>
      <c r="DU23" s="3223" t="s">
        <v>107</v>
      </c>
      <c r="DV23" s="3223"/>
      <c r="DW23" s="3223"/>
      <c r="DY23" s="3224" t="s">
        <v>108</v>
      </c>
      <c r="DZ23" s="3224"/>
      <c r="EA23" s="3224"/>
      <c r="EC23" s="3229" t="s">
        <v>109</v>
      </c>
      <c r="ED23" s="3229"/>
      <c r="EE23" s="3229"/>
      <c r="EG23" s="3230" t="s">
        <v>110</v>
      </c>
      <c r="EH23" s="3230"/>
      <c r="EI23" s="3230"/>
      <c r="EK23" s="3231" t="s">
        <v>111</v>
      </c>
      <c r="EL23" s="3231"/>
      <c r="EM23" s="3231"/>
      <c r="EO23" s="3223" t="s">
        <v>112</v>
      </c>
      <c r="EP23" s="3223"/>
      <c r="ER23" s="3224" t="s">
        <v>113</v>
      </c>
      <c r="ES23" s="3224"/>
      <c r="EU23" s="3355" t="s">
        <v>114</v>
      </c>
      <c r="EV23" s="3355"/>
      <c r="EW23" s="3"/>
      <c r="EX23" s="171" t="s">
        <v>115</v>
      </c>
      <c r="EY23" s="172" t="s">
        <v>116</v>
      </c>
      <c r="EZ23" s="172" t="s">
        <v>117</v>
      </c>
      <c r="FA23" s="171" t="s">
        <v>118</v>
      </c>
      <c r="FB23" s="171" t="s">
        <v>119</v>
      </c>
      <c r="FC23" s="171" t="s">
        <v>115</v>
      </c>
      <c r="FD23" s="172" t="s">
        <v>116</v>
      </c>
      <c r="FE23" s="172" t="s">
        <v>117</v>
      </c>
      <c r="FF23" s="171" t="s">
        <v>118</v>
      </c>
      <c r="FG23" s="171" t="s">
        <v>119</v>
      </c>
      <c r="FI23" s="171" t="s">
        <v>115</v>
      </c>
      <c r="FJ23" s="173" t="s">
        <v>120</v>
      </c>
      <c r="FK23" s="173" t="s">
        <v>121</v>
      </c>
      <c r="FL23" s="172" t="s">
        <v>117</v>
      </c>
      <c r="FM23" s="171" t="s">
        <v>118</v>
      </c>
      <c r="FN23" s="174" t="s">
        <v>119</v>
      </c>
      <c r="FO23"/>
      <c r="FP23" s="171" t="s">
        <v>115</v>
      </c>
      <c r="FQ23" s="173" t="s">
        <v>120</v>
      </c>
      <c r="FR23" s="173" t="s">
        <v>121</v>
      </c>
      <c r="FS23" s="172" t="s">
        <v>117</v>
      </c>
      <c r="FT23" s="171" t="s">
        <v>118</v>
      </c>
      <c r="FU23" s="174" t="s">
        <v>119</v>
      </c>
      <c r="FV23"/>
      <c r="FW23" s="171" t="s">
        <v>115</v>
      </c>
      <c r="FX23" s="173" t="s">
        <v>120</v>
      </c>
      <c r="FY23" s="173" t="s">
        <v>121</v>
      </c>
      <c r="FZ23" s="175" t="s">
        <v>117</v>
      </c>
      <c r="GA23" s="171" t="s">
        <v>118</v>
      </c>
      <c r="GB23" s="176" t="s">
        <v>119</v>
      </c>
      <c r="GC23" s="10">
        <v>1</v>
      </c>
    </row>
    <row r="24" spans="1:185" ht="21" customHeight="1">
      <c r="A24" s="3"/>
      <c r="B24" s="74" t="s">
        <v>28</v>
      </c>
      <c r="C24" s="2563" t="s">
        <v>3918</v>
      </c>
      <c r="D24" s="2563"/>
      <c r="E24" s="2563"/>
      <c r="F24" s="2563"/>
      <c r="G24" s="2563"/>
      <c r="H24" s="2563"/>
      <c r="I24" s="2563"/>
      <c r="J24" s="2563"/>
      <c r="K24" s="2563"/>
      <c r="L24" s="2650" t="str">
        <f>"❿ "&amp; ADDRESS(ROW(),COLUMN(),4)&amp;" ▼ Auteur recette prévue pour : "</f>
        <v xml:space="preserve">❿ L24 ▼ Auteur recette prévue pour : </v>
      </c>
      <c r="M24" s="2643"/>
      <c r="N24" s="2643"/>
      <c r="O24" s="2644" t="s">
        <v>3928</v>
      </c>
      <c r="P24" s="2644"/>
      <c r="Q24" s="2644"/>
      <c r="R24" s="2645" t="s">
        <v>3928</v>
      </c>
      <c r="S24" s="2645"/>
      <c r="T24" s="2645"/>
      <c r="U24" s="2646" t="s">
        <v>3928</v>
      </c>
      <c r="V24" s="2646"/>
      <c r="W24" s="2646"/>
      <c r="X24" s="2647" t="s">
        <v>3928</v>
      </c>
      <c r="Y24" s="2647"/>
      <c r="Z24" s="2647"/>
      <c r="AA24" s="2648" t="s">
        <v>3928</v>
      </c>
      <c r="AB24" s="2648"/>
      <c r="AC24" s="2648"/>
      <c r="AD24" s="161"/>
      <c r="AE24" s="161"/>
      <c r="AF24" s="1"/>
      <c r="AG24" s="2461"/>
      <c r="AH24" s="2461" t="str">
        <f>"⓫ "&amp; ADDRESS(ROW(AI24),COLUMN(AI24),4)&amp;"  vos références ► "</f>
        <v xml:space="preserve">⓫ AI24  vos références ► </v>
      </c>
      <c r="AI24" s="2726">
        <v>1</v>
      </c>
      <c r="AJ24" s="2729" t="s">
        <v>426</v>
      </c>
      <c r="AK24" s="2400" t="s">
        <v>3662</v>
      </c>
      <c r="AL24" s="2396"/>
      <c r="AM24" s="2726">
        <v>4</v>
      </c>
      <c r="AN24" s="2729" t="s">
        <v>426</v>
      </c>
      <c r="AO24" s="2400" t="s">
        <v>3674</v>
      </c>
      <c r="AP24" s="2396"/>
      <c r="AQ24" s="2730">
        <v>100</v>
      </c>
      <c r="AR24" s="2729" t="s">
        <v>3844</v>
      </c>
      <c r="AS24" s="2400"/>
      <c r="AT24" s="2396"/>
      <c r="AU24" s="2730">
        <v>100</v>
      </c>
      <c r="AV24" s="2729" t="s">
        <v>4058</v>
      </c>
      <c r="AW24" s="2400"/>
      <c r="AX24" s="2396"/>
      <c r="AY24" s="2730">
        <v>100</v>
      </c>
      <c r="AZ24" s="2729" t="s">
        <v>4059</v>
      </c>
      <c r="BA24" s="2400"/>
      <c r="BB24" s="2396"/>
      <c r="BC24" s="2730">
        <v>100</v>
      </c>
      <c r="BD24" s="2729" t="s">
        <v>3844</v>
      </c>
      <c r="BE24" s="2400"/>
      <c r="BF24" s="2528"/>
      <c r="BG24" s="2763">
        <f>AS22</f>
        <v>0</v>
      </c>
      <c r="BH24" s="2768">
        <f>AQ22</f>
        <v>250</v>
      </c>
      <c r="BI24" s="2747" t="str">
        <f>AR22</f>
        <v>couverts</v>
      </c>
      <c r="BJ24" s="2748"/>
      <c r="BK24" s="2755" t="s">
        <v>3740</v>
      </c>
      <c r="BL24" s="2384"/>
      <c r="BM24" s="74" t="str">
        <f t="shared" si="13"/>
        <v>A</v>
      </c>
      <c r="BN24" s="5"/>
      <c r="BO24" s="3"/>
      <c r="BP24" s="3346"/>
      <c r="BQ24" s="177" t="s">
        <v>122</v>
      </c>
      <c r="BR24" s="178"/>
      <c r="BS24" s="178"/>
      <c r="BT24" s="178"/>
      <c r="BU24" s="178"/>
      <c r="BV24" s="178"/>
      <c r="BW24" s="179"/>
      <c r="BX24" s="3"/>
      <c r="BY24" s="3116" t="s">
        <v>28</v>
      </c>
      <c r="BZ24" s="2665"/>
      <c r="CA24" s="2665"/>
      <c r="CB24" s="3139"/>
      <c r="CC24" s="102"/>
      <c r="CD24" s="102"/>
      <c r="CE24" s="102"/>
      <c r="CF24" s="102"/>
      <c r="CG24" s="3404" t="s">
        <v>4363</v>
      </c>
      <c r="CH24" s="102"/>
      <c r="CI24" s="102"/>
      <c r="CJ24" s="3136"/>
      <c r="CK24" s="3138"/>
      <c r="CL24" s="3138"/>
      <c r="CM24" s="3136"/>
      <c r="CN24" s="3129"/>
      <c r="CO24" s="3130"/>
      <c r="CP24" s="3"/>
      <c r="CQ24" s="142"/>
      <c r="CR24" s="2373">
        <v>6</v>
      </c>
      <c r="CS24" s="2372" t="s">
        <v>3844</v>
      </c>
      <c r="CT24" s="25"/>
      <c r="CU24" s="170"/>
      <c r="CV24" s="3"/>
      <c r="CW24" s="3251"/>
      <c r="CX24" s="3251"/>
      <c r="CY24" s="3251"/>
      <c r="DA24" s="3225"/>
      <c r="DB24" s="3225"/>
      <c r="DC24" s="3225"/>
      <c r="DE24" s="3226"/>
      <c r="DF24" s="3226"/>
      <c r="DG24" s="3226"/>
      <c r="DI24" s="3227"/>
      <c r="DJ24" s="3227"/>
      <c r="DK24" s="3227"/>
      <c r="DM24" s="3236"/>
      <c r="DN24" s="3236"/>
      <c r="DO24" s="3236"/>
      <c r="DQ24" s="3232"/>
      <c r="DR24" s="3232"/>
      <c r="DS24" s="3232"/>
      <c r="DU24" s="3223"/>
      <c r="DV24" s="3223"/>
      <c r="DW24" s="3223"/>
      <c r="DY24" s="3224"/>
      <c r="DZ24" s="3224"/>
      <c r="EA24" s="3224"/>
      <c r="EC24" s="3229"/>
      <c r="ED24" s="3229"/>
      <c r="EE24" s="3229"/>
      <c r="EG24" s="3230"/>
      <c r="EH24" s="3230"/>
      <c r="EI24" s="3230"/>
      <c r="EK24" s="3231"/>
      <c r="EL24" s="3231"/>
      <c r="EM24" s="3231"/>
      <c r="EO24" s="3223"/>
      <c r="EP24" s="3223"/>
      <c r="ER24" s="3224"/>
      <c r="ES24" s="3224"/>
      <c r="EU24" s="3356" t="s">
        <v>123</v>
      </c>
      <c r="EV24" s="3357"/>
      <c r="EW24" s="3"/>
      <c r="EX24" s="180" t="s">
        <v>124</v>
      </c>
      <c r="EY24" s="181" t="s">
        <v>125</v>
      </c>
      <c r="EZ24" s="182">
        <v>0</v>
      </c>
      <c r="FA24" s="182">
        <v>0</v>
      </c>
      <c r="FB24" s="182">
        <v>0</v>
      </c>
      <c r="FC24" s="183" t="s">
        <v>126</v>
      </c>
      <c r="FD24" s="181" t="s">
        <v>127</v>
      </c>
      <c r="FE24" s="182">
        <v>128</v>
      </c>
      <c r="FF24" s="182">
        <v>0</v>
      </c>
      <c r="FG24" s="182">
        <v>128</v>
      </c>
      <c r="FI24" s="184"/>
      <c r="FJ24" s="185" t="s">
        <v>128</v>
      </c>
      <c r="FK24" s="186" t="s">
        <v>129</v>
      </c>
      <c r="FL24" s="187">
        <v>0</v>
      </c>
      <c r="FM24" s="188">
        <v>191</v>
      </c>
      <c r="FN24" s="189">
        <v>255</v>
      </c>
      <c r="FO24"/>
      <c r="FP24" s="190"/>
      <c r="FQ24" s="191" t="s">
        <v>130</v>
      </c>
      <c r="FR24" s="192" t="s">
        <v>131</v>
      </c>
      <c r="FS24" s="193">
        <v>74</v>
      </c>
      <c r="FT24" s="194">
        <v>74</v>
      </c>
      <c r="FU24" s="195">
        <v>74</v>
      </c>
      <c r="FV24"/>
      <c r="FW24" s="196"/>
      <c r="FX24" s="197" t="s">
        <v>132</v>
      </c>
      <c r="FY24" s="192" t="s">
        <v>133</v>
      </c>
      <c r="FZ24" s="193">
        <v>238</v>
      </c>
      <c r="GA24" s="194">
        <v>213</v>
      </c>
      <c r="GB24" s="195">
        <v>183</v>
      </c>
      <c r="GC24" s="10">
        <v>1</v>
      </c>
    </row>
    <row r="25" spans="1:185" ht="21" customHeight="1">
      <c r="A25" s="3"/>
      <c r="B25" s="74" t="s">
        <v>28</v>
      </c>
      <c r="C25" s="2563" t="s">
        <v>3919</v>
      </c>
      <c r="D25" s="2563"/>
      <c r="E25" s="2563"/>
      <c r="F25" s="2563"/>
      <c r="G25" s="2563"/>
      <c r="H25" s="2563"/>
      <c r="I25" s="2563"/>
      <c r="J25" s="2563"/>
      <c r="K25" s="2563"/>
      <c r="L25" s="2600" t="s">
        <v>3735</v>
      </c>
      <c r="M25" s="2600" t="s">
        <v>3929</v>
      </c>
      <c r="N25" s="2600"/>
      <c r="O25" s="2600" t="s">
        <v>3735</v>
      </c>
      <c r="P25" s="2600" t="s">
        <v>3929</v>
      </c>
      <c r="Q25" s="2600"/>
      <c r="R25" s="2600" t="s">
        <v>3735</v>
      </c>
      <c r="S25" s="2600" t="s">
        <v>3929</v>
      </c>
      <c r="T25" s="2600"/>
      <c r="U25" s="2600" t="s">
        <v>3735</v>
      </c>
      <c r="V25" s="2600" t="s">
        <v>3929</v>
      </c>
      <c r="W25" s="2600"/>
      <c r="X25" s="2600" t="s">
        <v>3735</v>
      </c>
      <c r="Y25" s="2600" t="s">
        <v>3929</v>
      </c>
      <c r="Z25" s="2600"/>
      <c r="AA25" s="2600" t="s">
        <v>3735</v>
      </c>
      <c r="AB25" s="2600" t="s">
        <v>3929</v>
      </c>
      <c r="AC25" s="2600"/>
      <c r="AD25" s="161"/>
      <c r="AE25" s="161"/>
      <c r="AF25" s="2461"/>
      <c r="AG25" s="2461"/>
      <c r="AH25" s="2461" t="str">
        <f>ADDRESS(ROW(AH25),COLUMN(AH25),4)&amp;" Poids Auteur à copier en ⓫ si souhaité ► "</f>
        <v xml:space="preserve">AH25 Poids Auteur à copier en ⓫ si souhaité ► </v>
      </c>
      <c r="AI25" s="2617">
        <f>C88</f>
        <v>0</v>
      </c>
      <c r="AJ25" s="2618" t="str">
        <f>AI28</f>
        <v>01. La veille : réhydratation des haricots</v>
      </c>
      <c r="AK25" s="2619"/>
      <c r="AL25" s="2620"/>
      <c r="AM25" s="2603">
        <f>D88</f>
        <v>0</v>
      </c>
      <c r="AN25" s="2604" t="str">
        <f>AM28</f>
        <v>02.Pré-cuisson des haricots /  Préparation des viandes</v>
      </c>
      <c r="AO25" s="2605"/>
      <c r="AP25" s="2401"/>
      <c r="AQ25" s="2606">
        <f>E88</f>
        <v>0</v>
      </c>
      <c r="AR25" s="2607" t="str">
        <f>AQ28</f>
        <v>03.Garniture aromatique</v>
      </c>
      <c r="AS25" s="2608"/>
      <c r="AT25" s="2403"/>
      <c r="AU25" s="2609">
        <f>F88</f>
        <v>0</v>
      </c>
      <c r="AV25" s="2610" t="str">
        <f>AU28</f>
        <v>04. Assemblage et cuisson au four</v>
      </c>
      <c r="AW25" s="2611"/>
      <c r="AX25" s="2621"/>
      <c r="AY25" s="2531">
        <f>G88</f>
        <v>0</v>
      </c>
      <c r="AZ25" s="2407" t="str">
        <f>AY28</f>
        <v>05. Finition et service</v>
      </c>
      <c r="BA25" s="2408"/>
      <c r="BB25" s="2624"/>
      <c r="BC25" s="2622">
        <f>H88</f>
        <v>0.06</v>
      </c>
      <c r="BD25" s="2409" t="str">
        <f>BC28</f>
        <v>06</v>
      </c>
      <c r="BE25" s="2410"/>
      <c r="BF25" s="2760"/>
      <c r="BG25" s="2764">
        <f>AW22</f>
        <v>0</v>
      </c>
      <c r="BH25" s="2769">
        <f>AU22</f>
        <v>130</v>
      </c>
      <c r="BI25" s="2749" t="str">
        <f>AV22</f>
        <v>portions</v>
      </c>
      <c r="BJ25" s="2750"/>
      <c r="BK25" s="2756" t="s">
        <v>3741</v>
      </c>
      <c r="BL25" s="2384"/>
      <c r="BM25" s="74" t="str">
        <f t="shared" si="13"/>
        <v>A</v>
      </c>
      <c r="BN25" s="5"/>
      <c r="BO25" s="3"/>
      <c r="BP25" s="198" cm="1">
        <f t="array" ref="BP25">SUMPRODUCT(LEN(BQ25:BW25))</f>
        <v>0</v>
      </c>
      <c r="BQ25" s="199"/>
      <c r="BR25" s="200"/>
      <c r="BS25" s="200"/>
      <c r="BT25" s="200"/>
      <c r="BU25" s="200"/>
      <c r="BV25" s="200"/>
      <c r="BW25" s="201"/>
      <c r="BX25" s="3"/>
      <c r="BY25" s="3116" t="s">
        <v>28</v>
      </c>
      <c r="BZ25" s="2665"/>
      <c r="CA25" s="2665"/>
      <c r="CB25" s="3140" t="s">
        <v>4364</v>
      </c>
      <c r="CC25" s="102"/>
      <c r="CD25" s="102"/>
      <c r="CE25" s="102"/>
      <c r="CF25" s="102"/>
      <c r="CG25" s="3404"/>
      <c r="CH25" s="102"/>
      <c r="CI25" s="102"/>
      <c r="CJ25" s="3136"/>
      <c r="CK25" s="3138"/>
      <c r="CL25" s="3138"/>
      <c r="CM25" s="3136"/>
      <c r="CN25" s="3129"/>
      <c r="CO25" s="3130"/>
      <c r="CP25" s="3"/>
      <c r="CQ25" s="2449" t="str">
        <f>ADDRESS(ROW(M26),COLUMN(M26),4)</f>
        <v>M26</v>
      </c>
      <c r="CR25" s="2440" t="s">
        <v>3840</v>
      </c>
      <c r="CS25" s="2476"/>
      <c r="CT25" s="2476"/>
      <c r="CU25" s="2477"/>
      <c r="CV25" s="3"/>
      <c r="DQ25" s="163"/>
      <c r="DR25" s="163"/>
      <c r="DS25" s="163"/>
      <c r="EU25" s="3358"/>
      <c r="EV25" s="3359"/>
      <c r="EW25" s="3"/>
      <c r="EX25" s="202" t="s">
        <v>138</v>
      </c>
      <c r="EY25" s="181" t="s">
        <v>139</v>
      </c>
      <c r="EZ25" s="182">
        <v>255</v>
      </c>
      <c r="FA25" s="182">
        <v>255</v>
      </c>
      <c r="FB25" s="182">
        <v>255</v>
      </c>
      <c r="FC25" s="203" t="s">
        <v>140</v>
      </c>
      <c r="FD25" s="181" t="s">
        <v>141</v>
      </c>
      <c r="FE25" s="182">
        <v>128</v>
      </c>
      <c r="FF25" s="182">
        <v>0</v>
      </c>
      <c r="FG25" s="182">
        <v>0</v>
      </c>
      <c r="FI25" s="204"/>
      <c r="FJ25" s="205"/>
      <c r="FK25" s="206" t="s">
        <v>142</v>
      </c>
      <c r="FL25" s="207">
        <v>170</v>
      </c>
      <c r="FM25" s="208">
        <v>187</v>
      </c>
      <c r="FN25" s="209">
        <v>204</v>
      </c>
      <c r="FO25"/>
      <c r="FP25" s="210"/>
      <c r="FQ25" s="191" t="s">
        <v>143</v>
      </c>
      <c r="FR25" s="192" t="s">
        <v>144</v>
      </c>
      <c r="FS25" s="193">
        <v>71</v>
      </c>
      <c r="FT25" s="194">
        <v>71</v>
      </c>
      <c r="FU25" s="195">
        <v>71</v>
      </c>
      <c r="FV25"/>
      <c r="FW25" s="211"/>
      <c r="FX25" s="212" t="s">
        <v>145</v>
      </c>
      <c r="FY25" s="192" t="s">
        <v>146</v>
      </c>
      <c r="FZ25" s="193">
        <v>250</v>
      </c>
      <c r="GA25" s="194">
        <v>214</v>
      </c>
      <c r="GB25" s="195">
        <v>165</v>
      </c>
      <c r="GC25" s="10">
        <v>1</v>
      </c>
    </row>
    <row r="26" spans="1:185" ht="21" customHeight="1">
      <c r="A26" s="3"/>
      <c r="B26" s="74" t="s">
        <v>28</v>
      </c>
      <c r="C26" s="2563" t="s">
        <v>3920</v>
      </c>
      <c r="D26" s="2563"/>
      <c r="E26" s="2563"/>
      <c r="F26" s="2563"/>
      <c r="G26" s="2563" t="s">
        <v>3921</v>
      </c>
      <c r="H26" s="2563"/>
      <c r="I26" s="2563"/>
      <c r="J26" s="2563"/>
      <c r="K26" s="2563"/>
      <c r="L26" s="2724">
        <v>100</v>
      </c>
      <c r="M26" s="2372" t="s">
        <v>3844</v>
      </c>
      <c r="N26" s="2656" t="s">
        <v>3738</v>
      </c>
      <c r="O26" s="2724">
        <v>100</v>
      </c>
      <c r="P26" s="2372" t="s">
        <v>3844</v>
      </c>
      <c r="Q26" s="2655" t="s">
        <v>3739</v>
      </c>
      <c r="R26" s="2724">
        <v>100</v>
      </c>
      <c r="S26" s="2372" t="s">
        <v>3844</v>
      </c>
      <c r="T26" s="2654" t="s">
        <v>3740</v>
      </c>
      <c r="U26" s="2724">
        <v>100</v>
      </c>
      <c r="V26" s="2372" t="s">
        <v>3844</v>
      </c>
      <c r="W26" s="2653" t="s">
        <v>3741</v>
      </c>
      <c r="X26" s="2724">
        <v>100</v>
      </c>
      <c r="Y26" s="2372" t="s">
        <v>3844</v>
      </c>
      <c r="Z26" s="2652" t="s">
        <v>3742</v>
      </c>
      <c r="AA26" s="2724">
        <v>100</v>
      </c>
      <c r="AB26" s="2372" t="s">
        <v>3844</v>
      </c>
      <c r="AC26" s="2651" t="s">
        <v>3743</v>
      </c>
      <c r="AD26" s="161"/>
      <c r="AE26" s="161"/>
      <c r="AF26" s="161"/>
      <c r="AG26" s="2411"/>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2761">
        <f>BA22</f>
        <v>0</v>
      </c>
      <c r="BH26" s="2770">
        <f>AY22</f>
        <v>75</v>
      </c>
      <c r="BI26" s="2743" t="str">
        <f>AZ22</f>
        <v>adultes</v>
      </c>
      <c r="BJ26" s="2744"/>
      <c r="BK26" s="2757" t="s">
        <v>3742</v>
      </c>
      <c r="BL26" s="2384"/>
      <c r="BM26" s="74" t="str">
        <f t="shared" si="13"/>
        <v>A</v>
      </c>
      <c r="BN26" s="5"/>
      <c r="BO26" s="3"/>
      <c r="BP26" s="198" cm="1">
        <f t="array" ref="BP26">SUMPRODUCT(LEN(BQ26:BW26))</f>
        <v>0</v>
      </c>
      <c r="BQ26" s="199"/>
      <c r="BR26" s="200"/>
      <c r="BS26" s="200"/>
      <c r="BT26" s="200"/>
      <c r="BU26" s="200"/>
      <c r="BV26" s="200"/>
      <c r="BW26" s="201"/>
      <c r="BX26" s="3"/>
      <c r="BY26" s="3116" t="s">
        <v>28</v>
      </c>
      <c r="BZ26" s="2665"/>
      <c r="CA26" s="2665"/>
      <c r="CB26" s="3141" t="str">
        <f ca="1">"Largeur de cette colonne : "&amp;CELL("largeur",CB26)</f>
        <v>Largeur de cette colonne : 103</v>
      </c>
      <c r="CC26" s="102"/>
      <c r="CD26" s="102"/>
      <c r="CE26" s="102"/>
      <c r="CF26" s="102"/>
      <c r="CG26" s="3141" t="str">
        <f ca="1">"Largeur de cette colonne : "&amp;CELL("largeur",CG26)</f>
        <v>Largeur de cette colonne : 102</v>
      </c>
      <c r="CH26" s="102"/>
      <c r="CI26" s="102"/>
      <c r="CJ26" s="3136"/>
      <c r="CK26" s="3138"/>
      <c r="CL26" s="3138"/>
      <c r="CM26" s="3136"/>
      <c r="CN26" s="3129"/>
      <c r="CO26" s="3130"/>
      <c r="CP26" s="3"/>
      <c r="CQ26" s="2463"/>
      <c r="CR26" s="25"/>
      <c r="CS26" s="25"/>
      <c r="CT26" s="25"/>
      <c r="CU26" s="170"/>
      <c r="CV26" s="3"/>
      <c r="CW26" s="3351" t="s">
        <v>148</v>
      </c>
      <c r="CX26" s="3351"/>
      <c r="CY26" s="3351"/>
      <c r="DA26" s="3235" t="s">
        <v>149</v>
      </c>
      <c r="DB26" s="3235"/>
      <c r="DC26" s="3235"/>
      <c r="DE26" s="3226" t="s">
        <v>150</v>
      </c>
      <c r="DF26" s="3226"/>
      <c r="DG26" s="3226"/>
      <c r="DI26" s="3227" t="s">
        <v>151</v>
      </c>
      <c r="DJ26" s="3227"/>
      <c r="DK26" s="3227"/>
      <c r="DM26" s="3236" t="s">
        <v>152</v>
      </c>
      <c r="DN26" s="3236"/>
      <c r="DO26" s="3236"/>
      <c r="DQ26" s="3232" t="s">
        <v>153</v>
      </c>
      <c r="DR26" s="3232"/>
      <c r="DS26" s="3232"/>
      <c r="DU26" s="3223" t="s">
        <v>154</v>
      </c>
      <c r="DV26" s="3223"/>
      <c r="DW26" s="3223"/>
      <c r="DY26" s="3224" t="s">
        <v>155</v>
      </c>
      <c r="DZ26" s="3224"/>
      <c r="EA26" s="3224"/>
      <c r="EC26" s="3229" t="s">
        <v>156</v>
      </c>
      <c r="ED26" s="3229"/>
      <c r="EE26" s="3229"/>
      <c r="EG26" s="3230" t="s">
        <v>157</v>
      </c>
      <c r="EH26" s="3230"/>
      <c r="EI26" s="3230"/>
      <c r="EK26" s="3231" t="s">
        <v>158</v>
      </c>
      <c r="EL26" s="3231"/>
      <c r="EM26" s="3231"/>
      <c r="EO26" s="3229" t="s">
        <v>159</v>
      </c>
      <c r="EP26" s="3229"/>
      <c r="ER26" s="3251" t="s">
        <v>160</v>
      </c>
      <c r="ES26" s="3251"/>
      <c r="EU26" s="3360"/>
      <c r="EV26" s="3361"/>
      <c r="EW26" s="3"/>
      <c r="EX26" s="213" t="s">
        <v>161</v>
      </c>
      <c r="EY26" s="181" t="s">
        <v>162</v>
      </c>
      <c r="EZ26" s="182">
        <v>255</v>
      </c>
      <c r="FA26" s="182">
        <v>0</v>
      </c>
      <c r="FB26" s="182">
        <v>0</v>
      </c>
      <c r="FC26" s="214" t="s">
        <v>163</v>
      </c>
      <c r="FD26" s="181" t="s">
        <v>164</v>
      </c>
      <c r="FE26" s="182">
        <v>0</v>
      </c>
      <c r="FF26" s="182">
        <v>128</v>
      </c>
      <c r="FG26" s="182">
        <v>128</v>
      </c>
      <c r="FI26" s="215"/>
      <c r="FJ26" s="205" t="s">
        <v>165</v>
      </c>
      <c r="FK26" s="206" t="s">
        <v>166</v>
      </c>
      <c r="FL26" s="207">
        <v>126</v>
      </c>
      <c r="FM26" s="208">
        <v>192</v>
      </c>
      <c r="FN26" s="209">
        <v>238</v>
      </c>
      <c r="FO26"/>
      <c r="FP26" s="216"/>
      <c r="FQ26" s="191" t="s">
        <v>167</v>
      </c>
      <c r="FR26" s="192" t="s">
        <v>168</v>
      </c>
      <c r="FS26" s="193">
        <v>69</v>
      </c>
      <c r="FT26" s="194">
        <v>69</v>
      </c>
      <c r="FU26" s="195">
        <v>69</v>
      </c>
      <c r="FV26"/>
      <c r="FW26" s="217"/>
      <c r="FX26" s="197" t="s">
        <v>169</v>
      </c>
      <c r="FY26" s="192" t="s">
        <v>170</v>
      </c>
      <c r="FZ26" s="193">
        <v>255</v>
      </c>
      <c r="GA26" s="194">
        <v>222</v>
      </c>
      <c r="GB26" s="195">
        <v>173</v>
      </c>
      <c r="GC26" s="10">
        <v>1</v>
      </c>
    </row>
    <row r="27" spans="1:185" ht="21" customHeight="1">
      <c r="A27" s="3"/>
      <c r="B27" s="74" t="s">
        <v>28</v>
      </c>
      <c r="C27" s="2563" t="s">
        <v>3922</v>
      </c>
      <c r="D27" s="2563"/>
      <c r="E27" s="2563"/>
      <c r="F27" s="2563"/>
      <c r="G27" s="2598"/>
      <c r="H27" s="2598"/>
      <c r="I27" s="2598"/>
      <c r="J27" s="2598"/>
      <c r="K27" s="2598"/>
      <c r="L27" s="1" t="str">
        <f>ADDRESS(ROW(),COLUMN(),4)&amp;"▼ "</f>
        <v xml:space="preserve">L27▼ </v>
      </c>
      <c r="M27" s="2612" t="str">
        <f t="shared" ref="M27:AB27" si="16">SUBSTITUTE(ADDRESS(1,COLUMN(),4),"1","")</f>
        <v>M</v>
      </c>
      <c r="N27" s="2455" t="str">
        <f>ADDRESS(ROW(N32),COLUMN(N32),4)&amp;"▼ "</f>
        <v xml:space="preserve">N32▼ </v>
      </c>
      <c r="O27" s="2612" t="str">
        <f t="shared" si="16"/>
        <v>O</v>
      </c>
      <c r="P27" s="2612" t="str">
        <f t="shared" si="16"/>
        <v>P</v>
      </c>
      <c r="Q27" s="2456" t="str">
        <f>ADDRESS(ROW(Q32),COLUMN(Q32),4)&amp;"▼ "</f>
        <v xml:space="preserve">Q32▼ </v>
      </c>
      <c r="R27" s="2612" t="str">
        <f t="shared" si="16"/>
        <v>R</v>
      </c>
      <c r="S27" s="2612" t="str">
        <f t="shared" si="16"/>
        <v>S</v>
      </c>
      <c r="T27" s="2457" t="str">
        <f>ADDRESS(ROW(T32),COLUMN(T32),4)&amp;"▼ "</f>
        <v xml:space="preserve">T32▼ </v>
      </c>
      <c r="U27" s="2612" t="str">
        <f t="shared" si="16"/>
        <v>U</v>
      </c>
      <c r="V27" s="2612" t="str">
        <f t="shared" si="16"/>
        <v>V</v>
      </c>
      <c r="W27" s="2458" t="str">
        <f>ADDRESS(ROW(W32),COLUMN(W32),4)&amp;"▼ "</f>
        <v xml:space="preserve">W32▼ </v>
      </c>
      <c r="X27" s="2612" t="str">
        <f t="shared" si="16"/>
        <v>X</v>
      </c>
      <c r="Y27" s="2612" t="str">
        <f t="shared" si="16"/>
        <v>Y</v>
      </c>
      <c r="Z27" s="2459" t="str">
        <f>ADDRESS(ROW(Z32),COLUMN(Z32),4)&amp;"▼ "</f>
        <v xml:space="preserve">Z32▼ </v>
      </c>
      <c r="AA27" s="2612" t="str">
        <f t="shared" si="16"/>
        <v>AA</v>
      </c>
      <c r="AB27" s="2612" t="str">
        <f t="shared" si="16"/>
        <v>AB</v>
      </c>
      <c r="AC27" s="2460" t="str">
        <f>ADDRESS(ROW(AC32),COLUMN(AC32),4)&amp;"▼ "</f>
        <v xml:space="preserve">AC32▼ </v>
      </c>
      <c r="AD27" s="2649" t="s">
        <v>3930</v>
      </c>
      <c r="AE27" s="161"/>
      <c r="AF27" s="161"/>
      <c r="AH27" s="2772" t="s">
        <v>3904</v>
      </c>
      <c r="AI27" s="2612" t="str">
        <f>SUBSTITUTE(ADDRESS(ROW(),COLUMN(),4),ROW(),"")</f>
        <v>AI</v>
      </c>
      <c r="AJ27" s="2612" t="str">
        <f t="shared" ref="AJ27:BF27" si="17">SUBSTITUTE(ADDRESS(ROW(),COLUMN(),4),ROW(),"")</f>
        <v>AJ</v>
      </c>
      <c r="AK27" s="2612" t="str">
        <f t="shared" si="17"/>
        <v>AK</v>
      </c>
      <c r="AL27" s="2612" t="str">
        <f t="shared" si="17"/>
        <v>AL</v>
      </c>
      <c r="AM27" s="2612" t="str">
        <f t="shared" si="17"/>
        <v>AM</v>
      </c>
      <c r="AN27" s="2612" t="str">
        <f t="shared" si="17"/>
        <v>AN</v>
      </c>
      <c r="AO27" s="2612" t="str">
        <f t="shared" si="17"/>
        <v>AO</v>
      </c>
      <c r="AP27" s="2612" t="str">
        <f t="shared" si="17"/>
        <v>AP</v>
      </c>
      <c r="AQ27" s="2612" t="str">
        <f t="shared" si="17"/>
        <v>AQ</v>
      </c>
      <c r="AR27" s="2612" t="str">
        <f t="shared" si="17"/>
        <v>AR</v>
      </c>
      <c r="AS27" s="2612" t="str">
        <f t="shared" si="17"/>
        <v>AS</v>
      </c>
      <c r="AT27" s="2612" t="str">
        <f t="shared" si="17"/>
        <v>AT</v>
      </c>
      <c r="AU27" s="2612" t="str">
        <f t="shared" si="17"/>
        <v>AU</v>
      </c>
      <c r="AV27" s="2612" t="str">
        <f t="shared" si="17"/>
        <v>AV</v>
      </c>
      <c r="AW27" s="2612" t="str">
        <f t="shared" si="17"/>
        <v>AW</v>
      </c>
      <c r="AX27" s="2612" t="str">
        <f t="shared" si="17"/>
        <v>AX</v>
      </c>
      <c r="AY27" s="2612" t="str">
        <f t="shared" si="17"/>
        <v>AY</v>
      </c>
      <c r="AZ27" s="2612" t="str">
        <f t="shared" si="17"/>
        <v>AZ</v>
      </c>
      <c r="BA27" s="2612" t="str">
        <f t="shared" si="17"/>
        <v>BA</v>
      </c>
      <c r="BB27" s="2612" t="str">
        <f t="shared" si="17"/>
        <v>BB</v>
      </c>
      <c r="BC27" s="2612" t="str">
        <f t="shared" si="17"/>
        <v>BC</v>
      </c>
      <c r="BD27" s="2612" t="str">
        <f t="shared" si="17"/>
        <v>BD</v>
      </c>
      <c r="BE27" s="2612" t="str">
        <f t="shared" si="17"/>
        <v>BE</v>
      </c>
      <c r="BF27" s="2612" t="str">
        <f t="shared" si="17"/>
        <v>BF</v>
      </c>
      <c r="BG27" s="2765">
        <f>BE22</f>
        <v>0</v>
      </c>
      <c r="BH27" s="2771">
        <f>BC22</f>
        <v>115</v>
      </c>
      <c r="BI27" s="2751" t="str">
        <f>BD22</f>
        <v>couverts</v>
      </c>
      <c r="BJ27" s="2752"/>
      <c r="BK27" s="2758" t="s">
        <v>3743</v>
      </c>
      <c r="BL27" s="2384"/>
      <c r="BM27" s="74" t="str">
        <f t="shared" si="13"/>
        <v>A</v>
      </c>
      <c r="BN27" s="5"/>
      <c r="BO27" s="3"/>
      <c r="BP27" s="198"/>
      <c r="BQ27" s="199"/>
      <c r="BR27" s="200"/>
      <c r="BS27" s="200"/>
      <c r="BT27" s="200"/>
      <c r="BU27" s="200"/>
      <c r="BV27" s="200"/>
      <c r="BW27" s="201"/>
      <c r="BX27" s="3"/>
      <c r="BY27" s="3116" t="s">
        <v>28</v>
      </c>
      <c r="BZ27" s="2665"/>
      <c r="CA27" s="2665"/>
      <c r="CB27" s="2961"/>
      <c r="CC27" s="102"/>
      <c r="CD27" s="102"/>
      <c r="CE27" s="102"/>
      <c r="CF27" s="102"/>
      <c r="CG27" s="3405" t="s">
        <v>4365</v>
      </c>
      <c r="CH27" s="3142"/>
      <c r="CI27" s="3142"/>
      <c r="CJ27" s="3136"/>
      <c r="CK27" s="3136"/>
      <c r="CL27" s="3136"/>
      <c r="CM27" s="3136"/>
      <c r="CN27" s="3136"/>
      <c r="CO27" s="3130"/>
      <c r="CP27" s="3"/>
      <c r="CQ27" s="2718" t="str">
        <f>HYPERLINK("#"&amp;ADDRESS(ROW(AH24),COLUMN(AH24),4)," "&amp;AH24)</f>
        <v xml:space="preserve"> ⓫ AI24  vos références ► </v>
      </c>
      <c r="CR27" s="2440" t="s">
        <v>3865</v>
      </c>
      <c r="CS27" s="2476"/>
      <c r="CT27" s="2476"/>
      <c r="CU27" s="2477"/>
      <c r="CV27" s="3"/>
      <c r="CW27" s="3351"/>
      <c r="CX27" s="3351"/>
      <c r="CY27" s="3351"/>
      <c r="DA27" s="3235"/>
      <c r="DB27" s="3235"/>
      <c r="DC27" s="3235"/>
      <c r="DE27" s="3226"/>
      <c r="DF27" s="3226"/>
      <c r="DG27" s="3226"/>
      <c r="DI27" s="3227"/>
      <c r="DJ27" s="3227"/>
      <c r="DK27" s="3227"/>
      <c r="DM27" s="3236"/>
      <c r="DN27" s="3236"/>
      <c r="DO27" s="3236"/>
      <c r="DQ27" s="3232"/>
      <c r="DR27" s="3232"/>
      <c r="DS27" s="3232"/>
      <c r="DU27" s="3223"/>
      <c r="DV27" s="3223"/>
      <c r="DW27" s="3223"/>
      <c r="DY27" s="3224"/>
      <c r="DZ27" s="3224"/>
      <c r="EA27" s="3224"/>
      <c r="EC27" s="3229"/>
      <c r="ED27" s="3229"/>
      <c r="EE27" s="3229"/>
      <c r="EG27" s="3230"/>
      <c r="EH27" s="3230"/>
      <c r="EI27" s="3230"/>
      <c r="EK27" s="3231"/>
      <c r="EL27" s="3231"/>
      <c r="EM27" s="3231"/>
      <c r="EO27" s="3229"/>
      <c r="EP27" s="3229"/>
      <c r="ER27" s="3251"/>
      <c r="ES27" s="3251"/>
      <c r="EU27" s="226" t="s">
        <v>173</v>
      </c>
      <c r="EV27" s="226"/>
      <c r="EW27" s="3"/>
      <c r="EX27" s="227" t="s">
        <v>174</v>
      </c>
      <c r="EY27" s="181" t="s">
        <v>175</v>
      </c>
      <c r="EZ27" s="182">
        <v>0</v>
      </c>
      <c r="FA27" s="182">
        <v>255</v>
      </c>
      <c r="FB27" s="182">
        <v>0</v>
      </c>
      <c r="FC27" s="228" t="s">
        <v>176</v>
      </c>
      <c r="FD27" s="181" t="s">
        <v>177</v>
      </c>
      <c r="FE27" s="182">
        <v>0</v>
      </c>
      <c r="FF27" s="182">
        <v>0</v>
      </c>
      <c r="FG27" s="182">
        <v>255</v>
      </c>
      <c r="FI27" s="229"/>
      <c r="FJ27" s="205" t="s">
        <v>178</v>
      </c>
      <c r="FK27" s="206" t="s">
        <v>179</v>
      </c>
      <c r="FL27" s="207">
        <v>135</v>
      </c>
      <c r="FM27" s="208">
        <v>206</v>
      </c>
      <c r="FN27" s="209">
        <v>250</v>
      </c>
      <c r="FO27"/>
      <c r="FP27" s="230"/>
      <c r="FQ27" s="191" t="s">
        <v>180</v>
      </c>
      <c r="FR27" s="192" t="s">
        <v>181</v>
      </c>
      <c r="FS27" s="193">
        <v>66</v>
      </c>
      <c r="FT27" s="194">
        <v>66</v>
      </c>
      <c r="FU27" s="195">
        <v>66</v>
      </c>
      <c r="FV27"/>
      <c r="FW27" s="231"/>
      <c r="FX27" s="197" t="s">
        <v>182</v>
      </c>
      <c r="FY27" s="192" t="s">
        <v>183</v>
      </c>
      <c r="FZ27" s="193">
        <v>238</v>
      </c>
      <c r="GA27" s="194">
        <v>223</v>
      </c>
      <c r="GB27" s="195">
        <v>204</v>
      </c>
      <c r="GC27" s="10">
        <v>1</v>
      </c>
    </row>
    <row r="28" spans="1:185" ht="21" customHeight="1">
      <c r="A28" s="3"/>
      <c r="B28" s="74" t="s">
        <v>28</v>
      </c>
      <c r="C28" s="2563"/>
      <c r="D28" s="2563"/>
      <c r="E28" s="2563"/>
      <c r="F28" s="2563"/>
      <c r="G28" s="2598"/>
      <c r="H28" s="2598"/>
      <c r="I28" s="2598"/>
      <c r="J28" s="2598"/>
      <c r="K28" s="2598"/>
      <c r="L28" s="3277" t="s">
        <v>3832</v>
      </c>
      <c r="M28" s="3277"/>
      <c r="N28" s="3277"/>
      <c r="O28" s="3277" t="s">
        <v>3833</v>
      </c>
      <c r="P28" s="3277"/>
      <c r="Q28" s="3277"/>
      <c r="R28" s="3279" t="s">
        <v>3834</v>
      </c>
      <c r="S28" s="3279"/>
      <c r="T28" s="3279"/>
      <c r="U28" s="3279" t="s">
        <v>3835</v>
      </c>
      <c r="V28" s="3279"/>
      <c r="W28" s="3279"/>
      <c r="X28" s="3390" t="s">
        <v>3836</v>
      </c>
      <c r="Y28" s="3390"/>
      <c r="Z28" s="3390"/>
      <c r="AA28" s="3392" t="s">
        <v>3839</v>
      </c>
      <c r="AB28" s="3279"/>
      <c r="AC28" s="3279"/>
      <c r="AD28" s="2447" t="s">
        <v>3837</v>
      </c>
      <c r="AE28" s="161"/>
      <c r="AF28" s="2613"/>
      <c r="AG28" s="2461"/>
      <c r="AH28" s="2642" t="str">
        <f>"④ "&amp; ADDRESS(ROW(AI28),COLUMN(AI28),4)&amp;" Nom des recettes - le/la ► "</f>
        <v xml:space="preserve">④ AI28 Nom des recettes - le/la ► </v>
      </c>
      <c r="AI28" s="3394" t="str">
        <f>L28</f>
        <v>01. La veille : réhydratation des haricots</v>
      </c>
      <c r="AJ28" s="3394"/>
      <c r="AK28" s="3394"/>
      <c r="AL28" s="3394"/>
      <c r="AM28" s="3375" t="str">
        <f>O28</f>
        <v>02.Pré-cuisson des haricots /  Préparation des viandes</v>
      </c>
      <c r="AN28" s="3375"/>
      <c r="AO28" s="3375"/>
      <c r="AP28" s="3375"/>
      <c r="AQ28" s="3376" t="str">
        <f>R28</f>
        <v>03.Garniture aromatique</v>
      </c>
      <c r="AR28" s="3377"/>
      <c r="AS28" s="3377"/>
      <c r="AT28" s="3378"/>
      <c r="AU28" s="3379" t="str">
        <f>U28</f>
        <v>04. Assemblage et cuisson au four</v>
      </c>
      <c r="AV28" s="3379"/>
      <c r="AW28" s="3379"/>
      <c r="AX28" s="3379"/>
      <c r="AY28" s="3393" t="str">
        <f>X28</f>
        <v>05. Finition et service</v>
      </c>
      <c r="AZ28" s="3393"/>
      <c r="BA28" s="3393"/>
      <c r="BB28" s="3393"/>
      <c r="BC28" s="3380" t="str">
        <f>AA28</f>
        <v>06</v>
      </c>
      <c r="BD28" s="3381"/>
      <c r="BE28" s="3381"/>
      <c r="BF28" s="3382"/>
      <c r="BG28" s="3383" t="s">
        <v>147</v>
      </c>
      <c r="BH28" s="3384" t="s">
        <v>3619</v>
      </c>
      <c r="BI28" s="3384" t="s">
        <v>99</v>
      </c>
      <c r="BJ28" s="3385" t="s">
        <v>3620</v>
      </c>
      <c r="BK28" s="3257" t="s">
        <v>3618</v>
      </c>
      <c r="BL28" s="2384"/>
      <c r="BM28" s="74" t="str">
        <f t="shared" si="13"/>
        <v>A</v>
      </c>
      <c r="BN28" s="5"/>
      <c r="BO28" s="3"/>
      <c r="BP28" s="198" cm="1">
        <f t="array" ref="BP28">SUMPRODUCT(LEN(BQ28:BW28))</f>
        <v>0</v>
      </c>
      <c r="BQ28" s="199"/>
      <c r="BR28" s="200"/>
      <c r="BS28" s="200"/>
      <c r="BT28" s="200"/>
      <c r="BU28" s="200"/>
      <c r="BV28" s="200"/>
      <c r="BW28" s="201"/>
      <c r="BX28" s="3"/>
      <c r="BY28" s="3116" t="s">
        <v>28</v>
      </c>
      <c r="BZ28" s="3395" t="s">
        <v>4346</v>
      </c>
      <c r="CA28" s="3395"/>
      <c r="CB28" s="3144" t="s">
        <v>4357</v>
      </c>
      <c r="CC28" s="2665"/>
      <c r="CD28" s="2665"/>
      <c r="CE28" s="2665"/>
      <c r="CF28" s="2665"/>
      <c r="CG28" s="3405"/>
      <c r="CH28" s="3142"/>
      <c r="CI28" s="3142"/>
      <c r="CJ28" s="3396" t="s">
        <v>4347</v>
      </c>
      <c r="CK28" s="3396"/>
      <c r="CL28" s="3396"/>
      <c r="CM28" s="3396"/>
      <c r="CN28" s="3186" t="str">
        <f>"vous auriez dû coupez le texte de la col."&amp;CB29&amp;" en ▼"</f>
        <v>vous auriez dû coupez le texte de la col.CB en ▼</v>
      </c>
      <c r="CO28" s="3187"/>
      <c r="CP28" s="3"/>
      <c r="CQ28" s="2448"/>
      <c r="CR28" s="2440" t="s">
        <v>3841</v>
      </c>
      <c r="CS28" s="2440"/>
      <c r="CT28" s="2440"/>
      <c r="CU28" s="2441"/>
      <c r="CV28" s="3"/>
      <c r="DE28"/>
      <c r="DF28"/>
      <c r="DG28"/>
      <c r="DQ28" s="163"/>
      <c r="DR28" s="163"/>
      <c r="DS28" s="163"/>
      <c r="EU28" s="3290" t="s">
        <v>184</v>
      </c>
      <c r="EV28" s="3291"/>
      <c r="EW28" s="3"/>
      <c r="EX28" s="233" t="s">
        <v>185</v>
      </c>
      <c r="EY28" s="181" t="s">
        <v>186</v>
      </c>
      <c r="EZ28" s="182">
        <v>0</v>
      </c>
      <c r="FA28" s="182">
        <v>0</v>
      </c>
      <c r="FB28" s="182">
        <v>255</v>
      </c>
      <c r="FC28" s="234" t="s">
        <v>187</v>
      </c>
      <c r="FD28" s="181" t="s">
        <v>188</v>
      </c>
      <c r="FE28" s="182">
        <v>0</v>
      </c>
      <c r="FF28" s="182">
        <v>204</v>
      </c>
      <c r="FG28" s="182">
        <v>255</v>
      </c>
      <c r="FI28" s="235"/>
      <c r="FJ28" s="236" t="s">
        <v>189</v>
      </c>
      <c r="FK28" s="206" t="s">
        <v>190</v>
      </c>
      <c r="FL28" s="207">
        <v>161</v>
      </c>
      <c r="FM28" s="208">
        <v>202</v>
      </c>
      <c r="FN28" s="209">
        <v>241</v>
      </c>
      <c r="FO28"/>
      <c r="FP28" s="237"/>
      <c r="FQ28" s="191" t="s">
        <v>191</v>
      </c>
      <c r="FR28" s="192" t="s">
        <v>192</v>
      </c>
      <c r="FS28" s="193">
        <v>64</v>
      </c>
      <c r="FT28" s="194">
        <v>64</v>
      </c>
      <c r="FU28" s="195">
        <v>64</v>
      </c>
      <c r="FV28"/>
      <c r="FW28" s="238"/>
      <c r="FX28" s="212" t="s">
        <v>193</v>
      </c>
      <c r="FY28" s="192" t="s">
        <v>194</v>
      </c>
      <c r="FZ28" s="193">
        <v>255</v>
      </c>
      <c r="GA28" s="194">
        <v>228</v>
      </c>
      <c r="GB28" s="195">
        <v>196</v>
      </c>
      <c r="GC28" s="10">
        <v>1</v>
      </c>
    </row>
    <row r="29" spans="1:185" ht="21" customHeight="1">
      <c r="A29" s="3"/>
      <c r="B29" s="74" t="s">
        <v>28</v>
      </c>
      <c r="C29" s="2563"/>
      <c r="D29" s="2563"/>
      <c r="E29" s="2563"/>
      <c r="F29" s="2563"/>
      <c r="G29" s="2598"/>
      <c r="H29" s="2598"/>
      <c r="I29" s="2598"/>
      <c r="J29" s="2598"/>
      <c r="K29" s="2598"/>
      <c r="L29" s="3278"/>
      <c r="M29" s="3278"/>
      <c r="N29" s="3278"/>
      <c r="O29" s="3278"/>
      <c r="P29" s="3278"/>
      <c r="Q29" s="3278"/>
      <c r="R29" s="3280"/>
      <c r="S29" s="3280"/>
      <c r="T29" s="3280"/>
      <c r="U29" s="3280"/>
      <c r="V29" s="3280"/>
      <c r="W29" s="3280"/>
      <c r="X29" s="3391"/>
      <c r="Y29" s="3391"/>
      <c r="Z29" s="3391"/>
      <c r="AA29" s="3280"/>
      <c r="AB29" s="3280"/>
      <c r="AC29" s="3280"/>
      <c r="AD29" s="2447" t="s">
        <v>3838</v>
      </c>
      <c r="AE29" s="161"/>
      <c r="AF29" s="161"/>
      <c r="AG29" s="52"/>
      <c r="AH29" s="162"/>
      <c r="AI29" s="3394"/>
      <c r="AJ29" s="3394"/>
      <c r="AK29" s="3394"/>
      <c r="AL29" s="3394"/>
      <c r="AM29" s="3375"/>
      <c r="AN29" s="3375"/>
      <c r="AO29" s="3375"/>
      <c r="AP29" s="3375"/>
      <c r="AQ29" s="3376"/>
      <c r="AR29" s="3377"/>
      <c r="AS29" s="3377"/>
      <c r="AT29" s="3378"/>
      <c r="AU29" s="3379"/>
      <c r="AV29" s="3379"/>
      <c r="AW29" s="3379"/>
      <c r="AX29" s="3379"/>
      <c r="AY29" s="3393"/>
      <c r="AZ29" s="3393"/>
      <c r="BA29" s="3393"/>
      <c r="BB29" s="3393"/>
      <c r="BC29" s="3380"/>
      <c r="BD29" s="3381"/>
      <c r="BE29" s="3381"/>
      <c r="BF29" s="3382"/>
      <c r="BG29" s="3383"/>
      <c r="BH29" s="3384"/>
      <c r="BI29" s="3384"/>
      <c r="BJ29" s="3385"/>
      <c r="BK29" s="3257"/>
      <c r="BL29" s="2384"/>
      <c r="BM29" s="74" t="str">
        <f t="shared" si="13"/>
        <v>A</v>
      </c>
      <c r="BN29" s="5"/>
      <c r="BO29" s="3"/>
      <c r="BP29" s="198" cm="1">
        <f t="array" ref="BP29">SUMPRODUCT(LEN(BQ29:BW29))</f>
        <v>0</v>
      </c>
      <c r="BQ29" s="199"/>
      <c r="BR29" s="200"/>
      <c r="BS29" s="200"/>
      <c r="BT29" s="200"/>
      <c r="BU29" s="200"/>
      <c r="BV29" s="200"/>
      <c r="BW29" s="201"/>
      <c r="BX29" s="3"/>
      <c r="BY29" s="3116" t="s">
        <v>28</v>
      </c>
      <c r="BZ29" s="3145"/>
      <c r="CA29" s="3143" t="s">
        <v>4366</v>
      </c>
      <c r="CB29" s="3146" t="str">
        <f t="shared" ref="CB29" si="18">SUBSTITUTE(ADDRESS(1,COLUMN(),4),"1","")</f>
        <v>CB</v>
      </c>
      <c r="CC29" s="3147" t="s">
        <v>14</v>
      </c>
      <c r="CD29" s="3148"/>
      <c r="CE29" s="3148"/>
      <c r="CF29" s="3148">
        <v>0</v>
      </c>
      <c r="CG29" s="3148"/>
      <c r="CH29" s="3149"/>
      <c r="CI29" s="3142"/>
      <c r="CJ29" s="3396"/>
      <c r="CK29" s="3396"/>
      <c r="CL29" s="3396"/>
      <c r="CM29" s="3396"/>
      <c r="CN29" s="3186"/>
      <c r="CO29" s="3187"/>
      <c r="CP29" s="3"/>
      <c r="CQ29" s="2718" t="str">
        <f>HYPERLINK("#"&amp;ADDRESS(ROW(AH25),COLUMN(AH25),4)," "&amp;AH25)</f>
        <v xml:space="preserve"> AH25 Poids Auteur à copier en ⓫ si souhaité ► </v>
      </c>
      <c r="CR29" s="2484" t="s">
        <v>3852</v>
      </c>
      <c r="CS29" s="2440"/>
      <c r="CT29" s="2440"/>
      <c r="CU29" s="2441"/>
      <c r="CV29" s="3"/>
      <c r="CW29" s="3281" t="s">
        <v>195</v>
      </c>
      <c r="CX29" s="3281"/>
      <c r="CY29" s="3281"/>
      <c r="DA29" s="3225" t="s">
        <v>196</v>
      </c>
      <c r="DB29" s="3225"/>
      <c r="DC29" s="3225"/>
      <c r="DE29" s="3226" t="s">
        <v>197</v>
      </c>
      <c r="DF29" s="3226"/>
      <c r="DG29" s="3226"/>
      <c r="DI29" s="3227" t="s">
        <v>198</v>
      </c>
      <c r="DJ29" s="3227"/>
      <c r="DK29" s="3227"/>
      <c r="DM29" s="3236" t="s">
        <v>199</v>
      </c>
      <c r="DN29" s="3236"/>
      <c r="DO29" s="3236"/>
      <c r="DQ29" s="3232" t="s">
        <v>200</v>
      </c>
      <c r="DR29" s="3232"/>
      <c r="DS29" s="3232"/>
      <c r="DU29" s="3223" t="s">
        <v>201</v>
      </c>
      <c r="DV29" s="3223"/>
      <c r="DW29" s="3223"/>
      <c r="DY29" s="3224" t="s">
        <v>202</v>
      </c>
      <c r="DZ29" s="3224"/>
      <c r="EA29" s="3224"/>
      <c r="EC29" s="3229" t="s">
        <v>203</v>
      </c>
      <c r="ED29" s="3229"/>
      <c r="EE29" s="3229"/>
      <c r="EG29" s="3230" t="s">
        <v>204</v>
      </c>
      <c r="EH29" s="3230"/>
      <c r="EI29" s="3230"/>
      <c r="EK29" s="3231" t="s">
        <v>205</v>
      </c>
      <c r="EL29" s="3231"/>
      <c r="EM29" s="3231"/>
      <c r="EO29" s="3294" t="s">
        <v>206</v>
      </c>
      <c r="EP29" s="3294"/>
      <c r="ER29" s="3295" t="s">
        <v>207</v>
      </c>
      <c r="ES29" s="3295"/>
      <c r="EU29" s="3292"/>
      <c r="EV29" s="3293"/>
      <c r="EW29" s="3"/>
      <c r="EX29" s="239" t="s">
        <v>208</v>
      </c>
      <c r="EY29" s="181" t="s">
        <v>209</v>
      </c>
      <c r="EZ29" s="182">
        <v>255</v>
      </c>
      <c r="FA29" s="182">
        <v>255</v>
      </c>
      <c r="FB29" s="182">
        <v>0</v>
      </c>
      <c r="FC29" s="240" t="s">
        <v>210</v>
      </c>
      <c r="FD29" s="181" t="s">
        <v>211</v>
      </c>
      <c r="FE29" s="182">
        <v>204</v>
      </c>
      <c r="FF29" s="182">
        <v>0</v>
      </c>
      <c r="FG29" s="182">
        <v>0</v>
      </c>
      <c r="FI29" s="241"/>
      <c r="FJ29" s="205" t="s">
        <v>212</v>
      </c>
      <c r="FK29" s="206" t="s">
        <v>213</v>
      </c>
      <c r="FL29" s="207">
        <v>135</v>
      </c>
      <c r="FM29" s="208">
        <v>206</v>
      </c>
      <c r="FN29" s="209">
        <v>255</v>
      </c>
      <c r="FO29"/>
      <c r="FP29" s="242"/>
      <c r="FQ29" s="191" t="s">
        <v>214</v>
      </c>
      <c r="FR29" s="192" t="s">
        <v>215</v>
      </c>
      <c r="FS29" s="193">
        <v>61</v>
      </c>
      <c r="FT29" s="194">
        <v>61</v>
      </c>
      <c r="FU29" s="195">
        <v>61</v>
      </c>
      <c r="FV29"/>
      <c r="FW29" s="243"/>
      <c r="FX29" s="197" t="s">
        <v>216</v>
      </c>
      <c r="FY29" s="192" t="s">
        <v>217</v>
      </c>
      <c r="FZ29" s="193">
        <v>250</v>
      </c>
      <c r="GA29" s="194">
        <v>235</v>
      </c>
      <c r="GB29" s="195">
        <v>215</v>
      </c>
      <c r="GC29" s="10">
        <v>1</v>
      </c>
    </row>
    <row r="30" spans="1:185" ht="21" customHeight="1">
      <c r="A30" s="3"/>
      <c r="B30" s="74" t="s">
        <v>28</v>
      </c>
      <c r="C30" s="2563"/>
      <c r="D30" s="2563"/>
      <c r="E30" s="2563"/>
      <c r="F30" s="2563"/>
      <c r="G30" s="2598"/>
      <c r="H30" s="2598"/>
      <c r="I30" s="2598"/>
      <c r="J30" s="2598"/>
      <c r="K30" s="2598"/>
      <c r="L30" s="3258" t="s">
        <v>98</v>
      </c>
      <c r="M30" s="3260" t="s">
        <v>99</v>
      </c>
      <c r="N30" s="3262" t="s">
        <v>100</v>
      </c>
      <c r="O30" s="3264" t="s">
        <v>98</v>
      </c>
      <c r="P30" s="3266" t="s">
        <v>99</v>
      </c>
      <c r="Q30" s="3268" t="s">
        <v>100</v>
      </c>
      <c r="R30" s="3270" t="s">
        <v>98</v>
      </c>
      <c r="S30" s="3272" t="s">
        <v>99</v>
      </c>
      <c r="T30" s="3209" t="s">
        <v>100</v>
      </c>
      <c r="U30" s="3211" t="s">
        <v>98</v>
      </c>
      <c r="V30" s="3211" t="s">
        <v>99</v>
      </c>
      <c r="W30" s="3213" t="s">
        <v>100</v>
      </c>
      <c r="X30" s="3386" t="s">
        <v>98</v>
      </c>
      <c r="Y30" s="3386" t="s">
        <v>99</v>
      </c>
      <c r="Z30" s="3388" t="s">
        <v>100</v>
      </c>
      <c r="AA30" s="3215" t="s">
        <v>98</v>
      </c>
      <c r="AB30" s="3215" t="s">
        <v>99</v>
      </c>
      <c r="AC30" s="3217" t="s">
        <v>100</v>
      </c>
      <c r="AD30" s="161"/>
      <c r="AE30" s="161"/>
      <c r="AF30" s="161"/>
      <c r="AG30" s="162"/>
      <c r="AH30" s="52"/>
      <c r="AI30" s="3219" t="s">
        <v>134</v>
      </c>
      <c r="AJ30" s="3219"/>
      <c r="AK30" s="3219"/>
      <c r="AL30" s="3219"/>
      <c r="AM30" s="3274" t="s">
        <v>135</v>
      </c>
      <c r="AN30" s="3274"/>
      <c r="AO30" s="3274"/>
      <c r="AP30" s="3274"/>
      <c r="AQ30" s="3275" t="s">
        <v>136</v>
      </c>
      <c r="AR30" s="3275"/>
      <c r="AS30" s="3275"/>
      <c r="AT30" s="3275"/>
      <c r="AU30" s="3276" t="s">
        <v>3612</v>
      </c>
      <c r="AV30" s="3276"/>
      <c r="AW30" s="3276"/>
      <c r="AX30" s="3276"/>
      <c r="AY30" s="3222" t="s">
        <v>3613</v>
      </c>
      <c r="AZ30" s="3222"/>
      <c r="BA30" s="3222"/>
      <c r="BB30" s="3222"/>
      <c r="BC30" s="3220" t="s">
        <v>3744</v>
      </c>
      <c r="BD30" s="3220"/>
      <c r="BE30" s="3220"/>
      <c r="BF30" s="3221"/>
      <c r="BG30" s="2556"/>
      <c r="BH30" s="2247"/>
      <c r="BI30" s="2247"/>
      <c r="BJ30" s="2247"/>
      <c r="BK30" s="2248"/>
      <c r="BL30" s="2384"/>
      <c r="BM30" s="74" t="str">
        <f t="shared" si="13"/>
        <v>A</v>
      </c>
      <c r="BN30" s="3203" t="s">
        <v>137</v>
      </c>
      <c r="BO30" s="3"/>
      <c r="BP30" s="198" cm="1">
        <f t="array" ref="BP30">SUMPRODUCT(LEN(BQ30:BW30))</f>
        <v>0</v>
      </c>
      <c r="BQ30" s="199"/>
      <c r="BR30" s="200"/>
      <c r="BS30" s="200"/>
      <c r="BT30" s="200"/>
      <c r="BU30" s="200"/>
      <c r="BV30" s="200"/>
      <c r="BW30" s="201"/>
      <c r="BX30" s="3"/>
      <c r="BY30" s="3116" t="s">
        <v>28</v>
      </c>
      <c r="BZ30" s="3151" t="str">
        <f>IF(CB30="","",(LEN(TRIM(SUBSTITUTE(CB30,CHAR(160)," ")))-LEN(SUBSTITUTE(TRIM(SUBSTITUTE(CB30,CHAR(160)," "))," ",""))+1)&amp;" mot"&amp;IF((LEN(TRIM(SUBSTITUTE(CB30,CHAR(160)," ")))-LEN(SUBSTITUTE(TRIM(SUBSTITUTE(CB30,CHAR(160)," "))," ",""))+1)&gt;1,"s",""))</f>
        <v>4 mots</v>
      </c>
      <c r="CA30" s="3152">
        <f>IF(CB30="","",LEN(TRIM(SUBSTITUTE(CB30,CHAR(160),""))))</f>
        <v>30</v>
      </c>
      <c r="CB30" s="3153" t="s">
        <v>4367</v>
      </c>
      <c r="CC30" s="3154" t="str">
        <f>" ◄ ligne "&amp;ROW()</f>
        <v xml:space="preserve"> ◄ ligne 30</v>
      </c>
      <c r="CD30" s="3151" t="str">
        <f>IF(CG30="","",(LEN(TRIM(SUBSTITUTE(CG30,CHAR(160)," ")))-LEN(SUBSTITUTE(TRIM(SUBSTITUTE(CG30,CHAR(160)," "))," ",""))+1)&amp;" mot"&amp;IF((LEN(TRIM(SUBSTITUTE(CG30,CHAR(160)," ")))-LEN(SUBSTITUTE(TRIM(SUBSTITUTE(CG30,CHAR(160)," "))," ",""))+1)&gt;1,"s",""))</f>
        <v>4 mots</v>
      </c>
      <c r="CE30" s="3155" t="str">
        <f>IF(CG30="","",LEN(TRIM(SUBSTITUTE(CG30,CHAR(160),"")))&amp;" car. ►")</f>
        <v>30 car. ►</v>
      </c>
      <c r="CF30" s="3156">
        <f>IF(LEN(TRIM(CK30))&gt;0,MAX(CF29:CF29)+1,"")</f>
        <v>1</v>
      </c>
      <c r="CG30" s="3109" t="str">
        <f>IFERROR(INDEX(CK30:CK299,MATCH(ROW()-ROW(CK30)+1,CF30:CF299,0)),"")</f>
        <v>bœuf bourguignon de grand-mère</v>
      </c>
      <c r="CH30" s="3149"/>
      <c r="CI30" s="3142"/>
      <c r="CJ30" s="2462" t="str">
        <f>(SUBSTITUTE(SUBSTITUTE(CB30,CHAR(13)&amp;CHAR(10)," "),CHAR(10)," "))</f>
        <v>bœuf bourguignon de grand-mère</v>
      </c>
      <c r="CK30" s="3110" t="str">
        <f>IF(OR(CJ31="",CJ32=""),"",IF(LEN(CJ31)&lt;=CJ32,CJ31,IFERROR(LEFT(CJ31,FIND("♦",SUBSTITUTE(LEFT(CJ31,CJ32+1)," ","♦",LEN(LEFT(CJ31,CJ32+1))-LEN(SUBSTITUTE(LEFT(CJ31,CJ32+1)," ",""))))),LEFT(CJ31,IFERROR(FIND(" ",CJ31)-1,LEN(CJ31))))))</f>
        <v>bœuf bourguignon de grand-mère</v>
      </c>
      <c r="CL30" s="3111" t="str">
        <f>IF(CK30="","",TRIM(RIGHT(CJ31,LEN(CJ31)-LEN(CK30))))</f>
        <v/>
      </c>
      <c r="CM30" s="3157" t="str">
        <f>CC30</f>
        <v xml:space="preserve"> ◄ ligne 30</v>
      </c>
      <c r="CN30" s="3150">
        <f>IF(CA30="","",IF(OR(CA30=0,CA30&lt;CG17),0,IF(CA30&gt;CG17,(CA30-CG17)&amp;" car. en trop",(CA30-CG17)&amp;" car.")))</f>
        <v>0</v>
      </c>
      <c r="CO30" s="3158" t="str">
        <f>IF(CA30="","",ROUNDUP(CA30/CG17,0)&amp;" ligne(s)")</f>
        <v>1 ligne(s)</v>
      </c>
      <c r="CP30" s="3"/>
      <c r="CQ30" s="2463"/>
      <c r="CR30" s="2395" t="s">
        <v>3735</v>
      </c>
      <c r="CS30" s="2395" t="s">
        <v>3737</v>
      </c>
      <c r="CT30" s="2395" t="s">
        <v>3736</v>
      </c>
      <c r="CU30" s="170"/>
      <c r="CV30" s="3"/>
      <c r="CW30" s="3281"/>
      <c r="CX30" s="3281"/>
      <c r="CY30" s="3281"/>
      <c r="DA30" s="3225"/>
      <c r="DB30" s="3225"/>
      <c r="DC30" s="3225"/>
      <c r="DE30" s="3226"/>
      <c r="DF30" s="3226"/>
      <c r="DG30" s="3226"/>
      <c r="DI30" s="3227"/>
      <c r="DJ30" s="3227"/>
      <c r="DK30" s="3227"/>
      <c r="DM30" s="3236"/>
      <c r="DN30" s="3236"/>
      <c r="DO30" s="3236"/>
      <c r="DQ30" s="3232"/>
      <c r="DR30" s="3232"/>
      <c r="DS30" s="3232"/>
      <c r="DU30" s="3223"/>
      <c r="DV30" s="3223"/>
      <c r="DW30" s="3223"/>
      <c r="DY30" s="3224"/>
      <c r="DZ30" s="3224"/>
      <c r="EA30" s="3224"/>
      <c r="EC30" s="3229"/>
      <c r="ED30" s="3229"/>
      <c r="EE30" s="3229"/>
      <c r="EG30" s="3230"/>
      <c r="EH30" s="3230"/>
      <c r="EI30" s="3230"/>
      <c r="EK30" s="3231"/>
      <c r="EL30" s="3231"/>
      <c r="EM30" s="3231"/>
      <c r="EO30" s="3294"/>
      <c r="EP30" s="3294"/>
      <c r="ER30" s="3295"/>
      <c r="ES30" s="3295"/>
      <c r="EU30" s="56">
        <v>1</v>
      </c>
      <c r="EV30" s="56">
        <v>1</v>
      </c>
      <c r="EW30" s="3"/>
      <c r="EX30" s="244" t="s">
        <v>218</v>
      </c>
      <c r="EY30" s="181" t="s">
        <v>219</v>
      </c>
      <c r="EZ30" s="182">
        <v>255</v>
      </c>
      <c r="FA30" s="182">
        <v>0</v>
      </c>
      <c r="FB30" s="182">
        <v>255</v>
      </c>
      <c r="FC30" s="245" t="s">
        <v>220</v>
      </c>
      <c r="FD30" s="181" t="s">
        <v>221</v>
      </c>
      <c r="FE30" s="182">
        <v>204</v>
      </c>
      <c r="FF30" s="182">
        <v>0</v>
      </c>
      <c r="FG30" s="182">
        <v>0</v>
      </c>
      <c r="FI30" s="246"/>
      <c r="FJ30" s="236" t="s">
        <v>222</v>
      </c>
      <c r="FK30" s="206" t="s">
        <v>223</v>
      </c>
      <c r="FL30" s="207">
        <v>188</v>
      </c>
      <c r="FM30" s="208">
        <v>212</v>
      </c>
      <c r="FN30" s="209">
        <v>230</v>
      </c>
      <c r="FO30"/>
      <c r="FP30" s="247"/>
      <c r="FQ30" s="191" t="s">
        <v>224</v>
      </c>
      <c r="FR30" s="192" t="s">
        <v>225</v>
      </c>
      <c r="FS30" s="193">
        <v>59</v>
      </c>
      <c r="FT30" s="194">
        <v>59</v>
      </c>
      <c r="FU30" s="195">
        <v>59</v>
      </c>
      <c r="FV30"/>
      <c r="FW30" s="248"/>
      <c r="FX30" s="197" t="s">
        <v>226</v>
      </c>
      <c r="FY30" s="192" t="s">
        <v>227</v>
      </c>
      <c r="FZ30" s="193">
        <v>255</v>
      </c>
      <c r="GA30" s="194">
        <v>239</v>
      </c>
      <c r="GB30" s="195">
        <v>219</v>
      </c>
      <c r="GC30" s="10">
        <v>1</v>
      </c>
    </row>
    <row r="31" spans="1:185" ht="21" customHeight="1">
      <c r="A31" s="3"/>
      <c r="B31" s="74" t="s">
        <v>28</v>
      </c>
      <c r="C31" s="2657" t="s">
        <v>3738</v>
      </c>
      <c r="D31" s="2658" t="s">
        <v>3739</v>
      </c>
      <c r="E31" s="2659" t="s">
        <v>3740</v>
      </c>
      <c r="F31" s="2660" t="s">
        <v>3741</v>
      </c>
      <c r="G31" s="2661" t="s">
        <v>3742</v>
      </c>
      <c r="H31" s="2662" t="s">
        <v>3743</v>
      </c>
      <c r="I31" s="222"/>
      <c r="J31" s="222"/>
      <c r="K31" s="222"/>
      <c r="L31" s="3259"/>
      <c r="M31" s="3261"/>
      <c r="N31" s="3263"/>
      <c r="O31" s="3265"/>
      <c r="P31" s="3267"/>
      <c r="Q31" s="3269"/>
      <c r="R31" s="3271"/>
      <c r="S31" s="3273"/>
      <c r="T31" s="3210"/>
      <c r="U31" s="3212"/>
      <c r="V31" s="3212"/>
      <c r="W31" s="3214"/>
      <c r="X31" s="3387"/>
      <c r="Y31" s="3387"/>
      <c r="Z31" s="3389"/>
      <c r="AA31" s="3216"/>
      <c r="AB31" s="3216"/>
      <c r="AC31" s="3218"/>
      <c r="AD31" s="1"/>
      <c r="AE31" s="1" t="str">
        <f>"❺ "&amp; ADDRESS(ROW(),COLUMN(),4)&amp;" Denrées  ▼ "</f>
        <v xml:space="preserve">❺ AE31 Denrées  ▼ </v>
      </c>
      <c r="AF31" s="1"/>
      <c r="AG31" s="2461"/>
      <c r="AH31" s="2461" t="str">
        <f>"❾ "&amp; ADDRESS(ROW(),COLUMN(),4)&amp;" Saisissez vos prix  ▼ "</f>
        <v xml:space="preserve">❾ AH31 Saisissez vos prix  ▼ </v>
      </c>
      <c r="AI31" s="3219"/>
      <c r="AJ31" s="3219"/>
      <c r="AK31" s="3219"/>
      <c r="AL31" s="3219"/>
      <c r="AM31" s="3274"/>
      <c r="AN31" s="3274"/>
      <c r="AO31" s="3274"/>
      <c r="AP31" s="3274"/>
      <c r="AQ31" s="3275"/>
      <c r="AR31" s="3275"/>
      <c r="AS31" s="3275"/>
      <c r="AT31" s="3275"/>
      <c r="AU31" s="3276"/>
      <c r="AV31" s="3276"/>
      <c r="AW31" s="3276"/>
      <c r="AX31" s="3276"/>
      <c r="AY31" s="3222"/>
      <c r="AZ31" s="3222"/>
      <c r="BA31" s="3222"/>
      <c r="BB31" s="3222"/>
      <c r="BC31" s="3220"/>
      <c r="BD31" s="3220"/>
      <c r="BE31" s="3220"/>
      <c r="BF31" s="3221"/>
      <c r="BG31" s="2556"/>
      <c r="BH31" s="2247"/>
      <c r="BI31" s="2247"/>
      <c r="BJ31" s="2247"/>
      <c r="BK31" s="2248"/>
      <c r="BL31" s="2384"/>
      <c r="BM31" s="218" t="str">
        <f t="shared" si="13"/>
        <v>A</v>
      </c>
      <c r="BN31" s="3203"/>
      <c r="BO31" s="3"/>
      <c r="BP31" s="198" cm="1">
        <f t="array" ref="BP31">SUMPRODUCT(LEN(BQ31:BW31))</f>
        <v>0</v>
      </c>
      <c r="BQ31" s="199"/>
      <c r="BR31" s="200"/>
      <c r="BS31" s="200"/>
      <c r="BT31" s="200"/>
      <c r="BU31" s="200"/>
      <c r="BV31" s="200"/>
      <c r="BW31" s="201"/>
      <c r="BX31" s="3"/>
      <c r="BY31" s="3159" t="str">
        <f>IF(OR(LEN(CG31)&gt;1),"A", "►")</f>
        <v>A</v>
      </c>
      <c r="BZ31" s="3151" t="str">
        <f t="shared" ref="BZ31:BZ74" si="19">IF(CB31="","",(LEN(TRIM(SUBSTITUTE(CB31,CHAR(160)," ")))-LEN(SUBSTITUTE(TRIM(SUBSTITUTE(CB31,CHAR(160)," "))," ",""))+1)&amp;" mot"&amp;IF((LEN(TRIM(SUBSTITUTE(CB31,CHAR(160)," ")))-LEN(SUBSTITUTE(TRIM(SUBSTITUTE(CB31,CHAR(160)," "))," ",""))+1)&gt;1,"s",""))</f>
        <v>1 mot</v>
      </c>
      <c r="CA31" s="3152">
        <f>IF(CB31="","",LEN(TRIM(SUBSTITUTE(CB31,CHAR(160),""))))</f>
        <v>11</v>
      </c>
      <c r="CB31" s="3153" t="s">
        <v>4368</v>
      </c>
      <c r="CC31" s="3160" t="str">
        <f t="shared" ref="CC31:CC74" si="20">" ◄ ligne "&amp;ROW()</f>
        <v xml:space="preserve"> ◄ ligne 31</v>
      </c>
      <c r="CD31" s="3151" t="str">
        <f>IF(CG31="","",(LEN(TRIM(SUBSTITUTE(CG31,CHAR(160)," ")))-LEN(SUBSTITUTE(TRIM(SUBSTITUTE(CG31,CHAR(160)," "))," ",""))+1)&amp;" mot"&amp;IF((LEN(TRIM(SUBSTITUTE(CG31,CHAR(160)," ")))-LEN(SUBSTITUTE(TRIM(SUBSTITUTE(CG31,CHAR(160)," "))," ",""))+1)&gt;1,"s",""))</f>
        <v>1 mot</v>
      </c>
      <c r="CE31" s="3155" t="str">
        <f>IF(CG31="","",LEN(TRIM(SUBSTITUTE(CG31,CHAR(160),"")))&amp;" car. ►")</f>
        <v>11 car. ►</v>
      </c>
      <c r="CF31" s="3156" t="str">
        <f>IF(LEN(TRIM(CK31))&gt;0,MAX(CF29:CF30)+1,"")</f>
        <v/>
      </c>
      <c r="CG31" s="3109" t="str">
        <f>IFERROR(INDEX(CK30:CK299,MATCH(ROW()-ROW(CK30)+1,CF30:CF299,0)),"")</f>
        <v>Préparation</v>
      </c>
      <c r="CH31" s="3149"/>
      <c r="CI31" s="3142"/>
      <c r="CJ31" s="3110" t="str">
        <f>TRIM(SUBSTITUTE(SUBSTITUTE(SUBSTITUTE(SUBSTITUTE(IF(OR(LEFT(CJ30,1)="-",LEFT(CJ30,1)="="),MID(CJ30,2,9999),CJ30),CHAR(160)," "),","," "),";"," "),"."," "))</f>
        <v>bœuf bourguignon de grand-mère</v>
      </c>
      <c r="CK31" s="3111" t="str">
        <f>IF(OR(CL30="",CJ32=""),"",IF(LEN(CL30)&lt;=CJ32,CL30,IFERROR(LEFT(CL30,FIND("♦",SUBSTITUTE(LEFT(CL30,CJ32+1)," ","♦",LEN(LEFT(CL30,CJ32+1))-LEN(SUBSTITUTE(LEFT(CL30,CJ32+1)," ",""))))),LEFT(CL30,IFERROR(FIND(" ",CL30)-1,LEN(CL30))))))</f>
        <v/>
      </c>
      <c r="CL31" s="3111" t="str">
        <f>IF(CK31="","",TRIM(RIGHT(CL30,LEN(CL30)-LEN(CK31))))</f>
        <v/>
      </c>
      <c r="CM31" s="3161" t="str">
        <f>"ligne "&amp;ROW()&amp;" ►"</f>
        <v>ligne 31 ►</v>
      </c>
      <c r="CN31" s="3150">
        <f>IF(CA31="","",IF(OR(CA31=0,CA31&lt;CG17),0,IF(CA31&gt;CG17,(CA31-CG17)&amp;" car. en trop",(CA31-CG17)&amp;" car.")))</f>
        <v>0</v>
      </c>
      <c r="CO31" s="3158" t="str">
        <f>IF(CA31="","",ROUNDUP(CA31/CG17,0)&amp;" ligne(s)")</f>
        <v>1 ligne(s)</v>
      </c>
      <c r="CP31" s="3"/>
      <c r="CQ31" s="2463"/>
      <c r="CR31" s="2478">
        <v>1</v>
      </c>
      <c r="CS31" s="2479"/>
      <c r="CT31" s="2479" t="s">
        <v>3842</v>
      </c>
      <c r="CU31" s="2480"/>
      <c r="CV31" s="3"/>
      <c r="DQ31" s="163"/>
      <c r="DR31" s="163"/>
      <c r="DS31" s="163"/>
      <c r="EU31" s="3286" t="s">
        <v>229</v>
      </c>
      <c r="EV31" s="3287"/>
      <c r="EW31" s="3"/>
      <c r="EX31" s="249" t="s">
        <v>230</v>
      </c>
      <c r="EY31" s="181" t="s">
        <v>231</v>
      </c>
      <c r="EZ31" s="182">
        <v>0</v>
      </c>
      <c r="FA31" s="182">
        <v>255</v>
      </c>
      <c r="FB31" s="182">
        <v>255</v>
      </c>
      <c r="FC31" s="250" t="s">
        <v>232</v>
      </c>
      <c r="FD31" s="181" t="s">
        <v>233</v>
      </c>
      <c r="FE31" s="182">
        <v>255</v>
      </c>
      <c r="FF31" s="182">
        <v>0</v>
      </c>
      <c r="FG31" s="182">
        <v>0</v>
      </c>
      <c r="FI31" s="251"/>
      <c r="FJ31" s="205" t="s">
        <v>234</v>
      </c>
      <c r="FK31" s="206" t="s">
        <v>235</v>
      </c>
      <c r="FL31" s="207">
        <v>185</v>
      </c>
      <c r="FM31" s="208">
        <v>211</v>
      </c>
      <c r="FN31" s="209">
        <v>238</v>
      </c>
      <c r="FO31"/>
      <c r="FP31" s="252"/>
      <c r="FQ31" s="191" t="s">
        <v>236</v>
      </c>
      <c r="FR31" s="192" t="s">
        <v>237</v>
      </c>
      <c r="FS31" s="193">
        <v>56</v>
      </c>
      <c r="FT31" s="194">
        <v>56</v>
      </c>
      <c r="FU31" s="195">
        <v>56</v>
      </c>
      <c r="FV31"/>
      <c r="FW31" s="253"/>
      <c r="FX31" s="212" t="s">
        <v>238</v>
      </c>
      <c r="FY31" s="192" t="s">
        <v>239</v>
      </c>
      <c r="FZ31" s="193">
        <v>250</v>
      </c>
      <c r="GA31" s="194">
        <v>240</v>
      </c>
      <c r="GB31" s="195">
        <v>230</v>
      </c>
      <c r="GC31" s="10">
        <v>1</v>
      </c>
    </row>
    <row r="32" spans="1:185" ht="21" customHeight="1">
      <c r="A32" s="3"/>
      <c r="B32" s="218" t="str">
        <f>IF(COUNTA(AE32:AG32)&gt;0, "A", "►")</f>
        <v>A</v>
      </c>
      <c r="C32" s="2326" cm="1">
        <f t="array" ref="C32">IFERROR(_xlfn.LET(_xlpm.k,UPPER(TRIM(N32)),_xlpm.r,_xlfn.XLOOKUP(_xlpm.k,UPPER(TRIM($AD$89:$BK$89)),$AD$92:$BK$92,_xlfn.XLOOKUP(_xlpm.k,UPPER(TRIM($AD$90:$BK$90)),$AD$92:$BK$92,_xlfn.XLOOKUP(_xlpm.k,UPPER(TRIM($AD$91:$BK$91)),$AD$92:$BK$92,0.001))),_xlpm.r*M32),0)</f>
        <v>0</v>
      </c>
      <c r="D32" s="2329" cm="1">
        <f t="array" ref="D32">IFERROR(_xlfn.LET(_xlpm.k,UPPER(TRIM(Q32)),_xlpm.r,_xlfn.XLOOKUP(_xlpm.k,UPPER(TRIM($AD$89:$BK$89)),$AD$92:$BK$92,_xlfn.XLOOKUP(_xlpm.k,UPPER(TRIM($AD$90:$BK$90)),$AD$92:$BK$92,_xlfn.XLOOKUP(_xlpm.k,UPPER(TRIM($AD$91:$BK$91)),$AD$92:$BK$92,0.001))),_xlpm.r*P32),0)</f>
        <v>0</v>
      </c>
      <c r="E32" s="2332" cm="1">
        <f t="array" ref="E32">IFERROR(_xlfn.LET(_xlpm.k,UPPER(TRIM(T32)),_xlpm.r,_xlfn.XLOOKUP(_xlpm.k,UPPER(TRIM($AD$89:$BK$89)),$AD$92:$BK$92,_xlfn.XLOOKUP(_xlpm.k,UPPER(TRIM($AD$90:$BK$90)),$AD$92:$BK$92,_xlfn.XLOOKUP(_xlpm.k,UPPER(TRIM($AD$91:$BK$91)),$AD$92:$BK$92,0.001))),_xlpm.r*S32),0)</f>
        <v>0</v>
      </c>
      <c r="F32" s="2335" cm="1">
        <f t="array" ref="F32">IFERROR(_xlfn.LET(_xlpm.k,UPPER(TRIM(W32)),_xlpm.r,_xlfn.XLOOKUP(_xlpm.k,UPPER(TRIM($AD$89:$BK$89)),$AD$92:$BK$92,_xlfn.XLOOKUP(_xlpm.k,UPPER(TRIM($AD$90:$BK$90)),$AD$92:$BK$92,_xlfn.XLOOKUP(_xlpm.k,UPPER(TRIM($AD$91:$BK$91)),$AD$92:$BK$92,0.001))),_xlpm.r*V32),0)</f>
        <v>0</v>
      </c>
      <c r="G32" s="219" cm="1">
        <f t="array" ref="G32">IFERROR(_xlfn.LET(_xlpm.k,UPPER(TRIM(Z32)),_xlpm.r,_xlfn.XLOOKUP(_xlpm.k,UPPER(TRIM($AD$89:$BK$89)),$AD$92:$BK$92,_xlfn.XLOOKUP(_xlpm.k,UPPER(TRIM($AD$90:$BK$90)),$AD$92:$BK$92,_xlfn.XLOOKUP(_xlpm.k,UPPER(TRIM($AD$91:$BK$91)),$AD$92:$BK$92,0.001))),_xlpm.r*Y32),0)</f>
        <v>0</v>
      </c>
      <c r="H32" s="220" cm="1">
        <f t="array" ref="H32">IFERROR(_xlfn.LET(_xlpm.k,UPPER(TRIM(AC32)),_xlpm.r,_xlfn.XLOOKUP(_xlpm.k,UPPER(TRIM($AD$89:$BK$89)),$AD$92:$BK$92,_xlfn.XLOOKUP(_xlpm.k,UPPER(TRIM($AD$90:$BK$90)),$AD$92:$BK$92,_xlfn.XLOOKUP(_xlpm.k,UPPER(TRIM($AD$91:$BK$91)),$AD$92:$BK$92,0.001))),_xlpm.r*AB32),0)</f>
        <v>0</v>
      </c>
      <c r="I32" s="222" t="s">
        <v>3677</v>
      </c>
      <c r="J32" s="2585" t="s">
        <v>3665</v>
      </c>
      <c r="K32" s="2340" t="s">
        <v>14</v>
      </c>
      <c r="L32" s="2298"/>
      <c r="M32" s="2299"/>
      <c r="N32" s="2302"/>
      <c r="O32" s="2301"/>
      <c r="P32" s="2300"/>
      <c r="Q32" s="2303"/>
      <c r="R32" s="2304"/>
      <c r="S32" s="2300"/>
      <c r="T32" s="232"/>
      <c r="U32" s="2305"/>
      <c r="V32" s="2300"/>
      <c r="W32" s="232"/>
      <c r="X32" s="2297"/>
      <c r="Y32" s="2300"/>
      <c r="Z32" s="232"/>
      <c r="AA32" s="2308"/>
      <c r="AB32" s="2300"/>
      <c r="AC32" s="232"/>
      <c r="AD32" s="222" t="str">
        <f t="shared" ref="AD32:AD63" si="21">I32</f>
        <v>1 ►</v>
      </c>
      <c r="AE32" s="2339" t="str">
        <f t="shared" ref="AE32:AE63" si="22">J32</f>
        <v>1/ La veille : réhydratation des haricots</v>
      </c>
      <c r="AF32" s="2296"/>
      <c r="AG32" s="2296"/>
      <c r="AH32" s="2454">
        <v>1</v>
      </c>
      <c r="AI32" s="223">
        <f t="shared" ref="AI32:AI63" si="23">IFERROR(L32*AL$23,0)</f>
        <v>0</v>
      </c>
      <c r="AJ32" s="224">
        <f t="shared" ref="AJ32:AJ63" si="24">IFERROR(C32*AL$23,0)</f>
        <v>0</v>
      </c>
      <c r="AK32" s="224" t="str">
        <f>_xlfn.LET(_xlpm.unite,SUBSTITUTE(TRIM(N32)," (s)",""),_xlpm.val,AJ32,_xlpm.estVol,COUNTIF($AQ$89:$BK$91,_xlpm.unite)&gt;0,_xlpm.estPoids,COUNTIF($AD$89:$AP$91,_xlpm.unite)&gt;0,IF(_xlpm.estVol,IF(ROUND(_xlpm.val,3)&gt;=1,ROUND(_xlpm.val,3)&amp;" L",MAX(1,ROUND(_xlpm.val*100,0))&amp;" cl"),IF(_xlpm.estPoids,IF(ROUND(_xlpm.val,3)&gt;=1,ROUND(_xlpm.val,3)&amp;" Kg",MAX(1,ROUND(_xlpm.val*1000,0))&amp;" g"),"")))</f>
        <v/>
      </c>
      <c r="AL32" s="225">
        <f>IFERROR(IF(AI32=0, AJ32*$AH32, AI32*$AH32), 0)</f>
        <v>0</v>
      </c>
      <c r="AM32" s="2266">
        <f t="shared" ref="AM32:AM63" si="25">IFERROR(O32*AP$23,0)</f>
        <v>0</v>
      </c>
      <c r="AN32" s="2267">
        <f t="shared" ref="AN32:AN63" si="26">IFERROR(D32*AP$23,0)</f>
        <v>0</v>
      </c>
      <c r="AO32" s="2268" t="str">
        <f>_xlfn.LET(_xlpm.unite,SUBSTITUTE(TRIM(Q32)," (s)",""),_xlpm.val,AN32,_xlpm.estVol,COUNTIF($AQ$89:$BK$91,_xlpm.unite)&gt;0,_xlpm.estPoids,COUNTIF($AD$89:$AP$91,_xlpm.unite)&gt;0,IF(_xlpm.estVol,IF(ROUND(_xlpm.val,3)&gt;=1,ROUND(_xlpm.val,3)&amp;" L",MAX(1,ROUND(_xlpm.val*100,0))&amp;" cl"),IF(_xlpm.estPoids,IF(ROUND(_xlpm.val,3)&gt;=1,ROUND(_xlpm.val,3)&amp;" Kg",MAX(1,ROUND(_xlpm.val*1000,0))&amp;" g"),"")))</f>
        <v/>
      </c>
      <c r="AP32" s="2269">
        <f>IFERROR(IF(AM32=0, AN32*$AH32, AM32*$AH32), 0)</f>
        <v>0</v>
      </c>
      <c r="AQ32" s="2341">
        <f t="shared" ref="AQ32:AQ63" si="27">IFERROR(R32*AT$23,0)</f>
        <v>0</v>
      </c>
      <c r="AR32" s="2342">
        <f t="shared" ref="AR32:AR63" si="28">IFERROR(E32*AT$23,0)</f>
        <v>0</v>
      </c>
      <c r="AS32" s="2343" t="str">
        <f>_xlfn.LET(_xlpm.unite,SUBSTITUTE(TRIM(T32)," (s)",""),_xlpm.val,AR32,_xlpm.estVol,COUNTIF($AQ$89:$BK$91,_xlpm.unite)&gt;0,_xlpm.estPoids,COUNTIF($AD$89:$AP$91,_xlpm.unite)&gt;0,IF(_xlpm.estVol,IF(ROUND(_xlpm.val,3)&gt;=1,ROUND(_xlpm.val,3)&amp;" L",MAX(1,ROUND(_xlpm.val*100,0))&amp;" cl"),IF(_xlpm.estPoids,IF(ROUND(_xlpm.val,3)&gt;=1,ROUND(_xlpm.val,3)&amp;" Kg",MAX(1,ROUND(_xlpm.val*1000,0))&amp;" g"),"")))</f>
        <v/>
      </c>
      <c r="AT32" s="2344">
        <f>IFERROR(IF(AQ32=0, AR32*$AH32, AQ32*$AH32), 0)</f>
        <v>0</v>
      </c>
      <c r="AU32" s="2350">
        <f t="shared" ref="AU32:AU63" si="29">IFERROR(U32*AX$23,0)</f>
        <v>0</v>
      </c>
      <c r="AV32" s="2351">
        <f t="shared" ref="AV32:AV63" si="30">IFERROR(F32*AX$23,0)</f>
        <v>0</v>
      </c>
      <c r="AW32" s="2352" t="str">
        <f>_xlfn.LET(_xlpm.unite,SUBSTITUTE(TRIM(W32)," (s)",""),_xlpm.val,AV32,_xlpm.estVol,COUNTIF($AQ$89:$BK$91,_xlpm.unite)&gt;0,_xlpm.estPoids,COUNTIF($AD$89:$AP$91,_xlpm.unite)&gt;0,IF(_xlpm.estVol,IF(ROUND(_xlpm.val,3)&gt;=1,ROUND(_xlpm.val,3)&amp;" L",MAX(1,ROUND(_xlpm.val*100,0))&amp;" cl"),IF(_xlpm.estPoids,IF(ROUND(_xlpm.val,3)&gt;=1,ROUND(_xlpm.val,3)&amp;" Kg",MAX(1,ROUND(_xlpm.val*1000,0))&amp;" g"),"")))</f>
        <v/>
      </c>
      <c r="AX32" s="2353">
        <f>IFERROR(IF(AU32=0, AV32*$AH32, AU32*$AH32), 0)</f>
        <v>0</v>
      </c>
      <c r="AY32" s="2374">
        <f t="shared" ref="AY32:AY63" si="31">IFERROR(X32*BB$23,0)</f>
        <v>0</v>
      </c>
      <c r="AZ32" s="2375">
        <f t="shared" ref="AZ32:AZ63" si="32">IFERROR(G32*BB$23,0)</f>
        <v>0</v>
      </c>
      <c r="BA32" s="2376" t="str">
        <f>_xlfn.LET(_xlpm.unite,SUBSTITUTE(TRIM(AA32)," (s)",""),_xlpm.val,AZ32,_xlpm.estVol,COUNTIF($AQ$89:$BK$91,_xlpm.unite)&gt;0,_xlpm.estPoids,COUNTIF($AD$89:$AP$91,_xlpm.unite)&gt;0,IF(_xlpm.estVol,IF(ROUND(_xlpm.val,3)&gt;=1,ROUND(_xlpm.val,3)&amp;" L",MAX(1,ROUND(_xlpm.val*100,0))&amp;" cl"),IF(_xlpm.estPoids,IF(ROUND(_xlpm.val,3)&gt;=1,ROUND(_xlpm.val,3)&amp;" Kg",MAX(1,ROUND(_xlpm.val*1000,0))&amp;" g"),"")))</f>
        <v/>
      </c>
      <c r="BB32" s="2377">
        <f>IFERROR(IF(AY32=0, AZ32*$AH32, AY32*$AH32), 0)</f>
        <v>0</v>
      </c>
      <c r="BC32" s="2361">
        <f>IFERROR(AA32*BF$23,0)</f>
        <v>0</v>
      </c>
      <c r="BD32" s="2362">
        <f t="shared" ref="BD32:BD63" si="33">IFERROR(G32*BF$23,0)</f>
        <v>0</v>
      </c>
      <c r="BE32" s="2363" t="str">
        <f>_xlfn.LET(_xlpm.unite,SUBSTITUTE(TRIM(AC32)," (s)",""),_xlpm.val,BD32,_xlpm.estVol,COUNTIF($AQ$89:$BK$91,_xlpm.unite)&gt;0,_xlpm.estPoids,COUNTIF($AD$89:$AP$91,_xlpm.unite)&gt;0,IF(_xlpm.estVol,IF(ROUND(_xlpm.val,3)&gt;=1,ROUND(_xlpm.val,3)&amp;" L",MAX(1,ROUND(_xlpm.val*100,0))&amp;" cl"),IF(_xlpm.estPoids,IF(ROUND(_xlpm.val,3)&gt;=1,ROUND(_xlpm.val,3)&amp;" Kg",MAX(1,ROUND(_xlpm.val*1000,0))&amp;" g"),"")))</f>
        <v/>
      </c>
      <c r="BF32" s="2364">
        <f>IFERROR(IF(BC32=0, BD32*$AH32, BC32*$AH32), 0)</f>
        <v>0</v>
      </c>
      <c r="BG32" s="2556" t="str">
        <f>AE32</f>
        <v>1/ La veille : réhydratation des haricots</v>
      </c>
      <c r="BH32" s="2241">
        <f>IFERROR(AI32,0)+IFERROR(AM32,0)+IFERROR(AQ32,0)+IFERROR(AU32,0)+IFERROR(AY32,0)+IFERROR(BC32,0)</f>
        <v>0</v>
      </c>
      <c r="BI32" s="2242">
        <f>IFERROR(AJ32,0)+IFERROR(AN32,0)+IFERROR(AR32,0)+IFERROR(AV32,0)+IFERROR(AZ32,0)+IFERROR(BD32,0)</f>
        <v>0</v>
      </c>
      <c r="BJ32" s="2243">
        <f>IFERROR(AL32,0)+IFERROR(AP32,0)+IFERROR(AT32,0)+IFERROR(AX32,0)+IFERROR(BB32,0)+IFERROR(BF32,0)</f>
        <v>0</v>
      </c>
      <c r="BK32" s="2244" t="str" cm="1">
        <f t="array" aca="1" ref="BK3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2" s="2384"/>
      <c r="BM32" s="218" t="str">
        <f t="shared" si="13"/>
        <v>A</v>
      </c>
      <c r="BN32" s="3203"/>
      <c r="BO32" s="3"/>
      <c r="BP32" s="198" cm="1">
        <f t="array" ref="BP32">SUMPRODUCT(LEN(BQ32:BW32))</f>
        <v>34</v>
      </c>
      <c r="BQ32" s="199"/>
      <c r="BR32" s="200" t="s">
        <v>228</v>
      </c>
      <c r="BS32" s="200"/>
      <c r="BT32" s="200"/>
      <c r="BU32" s="200"/>
      <c r="BV32" s="200"/>
      <c r="BW32" s="201"/>
      <c r="BX32" s="3"/>
      <c r="BY32" s="3159" t="str">
        <f t="shared" ref="BY32:BY74" si="34">IF(OR(LEN(CG32)&gt;1),"A", "►")</f>
        <v>A</v>
      </c>
      <c r="BZ32" s="3151" t="str">
        <f t="shared" si="19"/>
        <v/>
      </c>
      <c r="CA32" s="3152" t="str">
        <f>IF(CB32="","",LEN(TRIM(SUBSTITUTE(CB32,CHAR(160),""))))</f>
        <v/>
      </c>
      <c r="CB32" s="3153"/>
      <c r="CC32" s="3154" t="str">
        <f t="shared" si="20"/>
        <v xml:space="preserve"> ◄ ligne 32</v>
      </c>
      <c r="CD32" s="3151" t="str">
        <f t="shared" ref="CD32:CD95" si="35">IF(CG32="","",(LEN(TRIM(SUBSTITUTE(CG32,CHAR(160)," ")))-LEN(SUBSTITUTE(TRIM(SUBSTITUTE(CG32,CHAR(160)," "))," ",""))+1)&amp;" mot"&amp;IF((LEN(TRIM(SUBSTITUTE(CG32,CHAR(160)," ")))-LEN(SUBSTITUTE(TRIM(SUBSTITUTE(CG32,CHAR(160)," "))," ",""))+1)&gt;1,"s",""))</f>
        <v>8 mots</v>
      </c>
      <c r="CE32" s="3155" t="str">
        <f t="shared" ref="CE32:CE95" si="36">IF(CG32="","",LEN(TRIM(SUBSTITUTE(CG32,CHAR(160),"")))&amp;" car. ►")</f>
        <v>42 car. ►</v>
      </c>
      <c r="CF32" s="3156" t="str">
        <f>IF(LEN(TRIM(CK32))&gt;0,MAX(CF29:CF31)+1,"")</f>
        <v/>
      </c>
      <c r="CG32" s="3109" t="str">
        <f>IFERROR(INDEX(CK30:CK299,MATCH(ROW()-ROW(CK30)+1,CF30:CF299,0)),"")</f>
        <v>Portez à ébullition puis baissez le feu et</v>
      </c>
      <c r="CH32" s="3149"/>
      <c r="CI32" s="3142"/>
      <c r="CJ32" s="3112">
        <f>CG17</f>
        <v>100</v>
      </c>
      <c r="CK32" s="3111" t="str">
        <f>IF(OR(CL31="",CJ32=""),"",IF(LEN(CL31)&lt;=CJ32,CL31,IFERROR(LEFT(CL31,FIND("♦",SUBSTITUTE(LEFT(CL31,CJ32+1)," ","♦",LEN(LEFT(CL31,CJ32+1))-LEN(SUBSTITUTE(LEFT(CL31,CJ32+1)," ",""))))),LEFT(CL31,IFERROR(FIND(" ",CL31)-1,LEN(CL31))))))</f>
        <v/>
      </c>
      <c r="CL32" s="3111" t="str">
        <f t="shared" ref="CL32:CL35" si="37">IF(CK32="","",TRIM(RIGHT(CL31,LEN(CL31)-LEN(CK32))))</f>
        <v/>
      </c>
      <c r="CM32" s="3161" t="str">
        <f t="shared" ref="CM32:CM35" si="38">"ligne "&amp;ROW()&amp;" ►"</f>
        <v>ligne 32 ►</v>
      </c>
      <c r="CN32" s="3150" t="str">
        <f>IF(CA32="","",IF(OR(CA32=0,CA32&lt;CG17),0,IF(CA32&gt;CG17,(CA32-CG17)&amp;" car. en trop",(CA32-CG17)&amp;" car.")))</f>
        <v/>
      </c>
      <c r="CO32" s="3158" t="str">
        <f>IF(CA32="","",ROUNDUP(CA32/CG17,0)&amp;" ligne(s)")</f>
        <v/>
      </c>
      <c r="CP32" s="3"/>
      <c r="CQ32" s="2453"/>
      <c r="CR32" s="2478">
        <v>4</v>
      </c>
      <c r="CS32" s="2479"/>
      <c r="CT32" s="2479" t="s">
        <v>3843</v>
      </c>
      <c r="CU32" s="2480"/>
      <c r="CV32" s="3"/>
      <c r="CW32" s="3255" t="s">
        <v>241</v>
      </c>
      <c r="CX32" s="3255"/>
      <c r="CY32" s="3255"/>
      <c r="DA32" s="3225" t="s">
        <v>242</v>
      </c>
      <c r="DB32" s="3225"/>
      <c r="DC32" s="3225"/>
      <c r="DE32" s="3226" t="s">
        <v>243</v>
      </c>
      <c r="DF32" s="3226"/>
      <c r="DG32" s="3226"/>
      <c r="DI32" s="3227" t="s">
        <v>244</v>
      </c>
      <c r="DJ32" s="3227"/>
      <c r="DK32" s="3227"/>
      <c r="DM32" s="3236" t="s">
        <v>245</v>
      </c>
      <c r="DN32" s="3236"/>
      <c r="DO32" s="3236"/>
      <c r="DQ32" s="3232" t="s">
        <v>246</v>
      </c>
      <c r="DR32" s="3232"/>
      <c r="DS32" s="3232"/>
      <c r="DU32" s="3223" t="s">
        <v>247</v>
      </c>
      <c r="DV32" s="3223"/>
      <c r="DW32" s="3223"/>
      <c r="DY32" s="3224" t="s">
        <v>248</v>
      </c>
      <c r="DZ32" s="3224"/>
      <c r="EA32" s="3224"/>
      <c r="EC32" s="3229" t="s">
        <v>249</v>
      </c>
      <c r="ED32" s="3229"/>
      <c r="EE32" s="3229"/>
      <c r="EG32" s="3230" t="s">
        <v>250</v>
      </c>
      <c r="EH32" s="3230"/>
      <c r="EI32" s="3230"/>
      <c r="EK32" s="3231" t="s">
        <v>251</v>
      </c>
      <c r="EL32" s="3231"/>
      <c r="EM32" s="3231"/>
      <c r="EO32" s="3288" t="s">
        <v>252</v>
      </c>
      <c r="EP32" s="3288"/>
      <c r="ER32" s="3289" t="s">
        <v>253</v>
      </c>
      <c r="ES32" s="3289"/>
      <c r="EU32" s="3284" t="s">
        <v>254</v>
      </c>
      <c r="EV32" s="3285"/>
      <c r="EW32" s="3"/>
      <c r="EX32" s="254" t="s">
        <v>255</v>
      </c>
      <c r="EY32" s="181" t="s">
        <v>256</v>
      </c>
      <c r="EZ32" s="182">
        <v>128</v>
      </c>
      <c r="FA32" s="182">
        <v>0</v>
      </c>
      <c r="FB32" s="182">
        <v>0</v>
      </c>
      <c r="FC32" s="255" t="s">
        <v>257</v>
      </c>
      <c r="FD32" s="181" t="s">
        <v>258</v>
      </c>
      <c r="FE32" s="182">
        <v>153</v>
      </c>
      <c r="FF32" s="182">
        <v>0</v>
      </c>
      <c r="FG32" s="182">
        <v>0</v>
      </c>
      <c r="FI32" s="256"/>
      <c r="FJ32" s="205" t="s">
        <v>259</v>
      </c>
      <c r="FK32" s="206" t="s">
        <v>260</v>
      </c>
      <c r="FL32" s="207">
        <v>198</v>
      </c>
      <c r="FM32" s="208">
        <v>226</v>
      </c>
      <c r="FN32" s="209">
        <v>255</v>
      </c>
      <c r="FO32"/>
      <c r="FP32" s="257"/>
      <c r="FQ32" s="191" t="s">
        <v>261</v>
      </c>
      <c r="FR32" s="192" t="s">
        <v>262</v>
      </c>
      <c r="FS32" s="193">
        <v>54</v>
      </c>
      <c r="FT32" s="194">
        <v>54</v>
      </c>
      <c r="FU32" s="195">
        <v>54</v>
      </c>
      <c r="FV32"/>
      <c r="FW32" s="258"/>
      <c r="FX32" s="197" t="s">
        <v>263</v>
      </c>
      <c r="FY32" s="192" t="s">
        <v>264</v>
      </c>
      <c r="FZ32" s="193">
        <v>222</v>
      </c>
      <c r="GA32" s="194">
        <v>184</v>
      </c>
      <c r="GB32" s="195">
        <v>135</v>
      </c>
      <c r="GC32" s="10">
        <v>1</v>
      </c>
    </row>
    <row r="33" spans="1:185" ht="21" customHeight="1">
      <c r="A33" s="3"/>
      <c r="B33" s="218" t="str">
        <f>IF(COUNTA(AE33:AG33)&gt;0, "A", "►")</f>
        <v>A</v>
      </c>
      <c r="C33" s="2326" cm="1">
        <f t="array" ref="C33">IFERROR(_xlfn.LET(_xlpm.k,UPPER(TRIM(N33)),_xlpm.r,_xlfn.XLOOKUP(_xlpm.k,UPPER(TRIM($AD$89:$BK$89)),$AD$92:$BK$92,_xlfn.XLOOKUP(_xlpm.k,UPPER(TRIM($AD$90:$BK$90)),$AD$92:$BK$92,_xlfn.XLOOKUP(_xlpm.k,UPPER(TRIM($AD$91:$BK$91)),$AD$92:$BK$92,0.001))),_xlpm.r*M33),0)</f>
        <v>0</v>
      </c>
      <c r="D33" s="2329" cm="1">
        <f t="array" ref="D33">IFERROR(_xlfn.LET(_xlpm.k,UPPER(TRIM(Q33)),_xlpm.r,_xlfn.XLOOKUP(_xlpm.k,UPPER(TRIM($AD$89:$BK$89)),$AD$92:$BK$92,_xlfn.XLOOKUP(_xlpm.k,UPPER(TRIM($AD$90:$BK$90)),$AD$92:$BK$92,_xlfn.XLOOKUP(_xlpm.k,UPPER(TRIM($AD$91:$BK$91)),$AD$92:$BK$92,0.001))),_xlpm.r*P33),0)</f>
        <v>0</v>
      </c>
      <c r="E33" s="2332" cm="1">
        <f t="array" ref="E33">IFERROR(_xlfn.LET(_xlpm.k,UPPER(TRIM(T33)),_xlpm.r,_xlfn.XLOOKUP(_xlpm.k,UPPER(TRIM($AD$89:$BK$89)),$AD$92:$BK$92,_xlfn.XLOOKUP(_xlpm.k,UPPER(TRIM($AD$90:$BK$90)),$AD$92:$BK$92,_xlfn.XLOOKUP(_xlpm.k,UPPER(TRIM($AD$91:$BK$91)),$AD$92:$BK$92,0.001))),_xlpm.r*S33),0)</f>
        <v>0</v>
      </c>
      <c r="F33" s="2335" cm="1">
        <f t="array" ref="F33">IFERROR(_xlfn.LET(_xlpm.k,UPPER(TRIM(W33)),_xlpm.r,_xlfn.XLOOKUP(_xlpm.k,UPPER(TRIM($AD$89:$BK$89)),$AD$92:$BK$92,_xlfn.XLOOKUP(_xlpm.k,UPPER(TRIM($AD$90:$BK$90)),$AD$92:$BK$92,_xlfn.XLOOKUP(_xlpm.k,UPPER(TRIM($AD$91:$BK$91)),$AD$92:$BK$92,0.001))),_xlpm.r*V33),0)</f>
        <v>0</v>
      </c>
      <c r="G33" s="219" cm="1">
        <f t="array" ref="G33">IFERROR(_xlfn.LET(_xlpm.k,UPPER(TRIM(Z33)),_xlpm.r,_xlfn.XLOOKUP(_xlpm.k,UPPER(TRIM($AD$89:$BK$89)),$AD$92:$BK$92,_xlfn.XLOOKUP(_xlpm.k,UPPER(TRIM($AD$90:$BK$90)),$AD$92:$BK$92,_xlfn.XLOOKUP(_xlpm.k,UPPER(TRIM($AD$91:$BK$91)),$AD$92:$BK$92,0.001))),_xlpm.r*Y33),0)</f>
        <v>0</v>
      </c>
      <c r="H33" s="220" cm="1">
        <f t="array" ref="H33">IFERROR(_xlfn.LET(_xlpm.k,UPPER(TRIM(AC33)),_xlpm.r,_xlfn.XLOOKUP(_xlpm.k,UPPER(TRIM($AD$89:$BK$89)),$AD$92:$BK$92,_xlfn.XLOOKUP(_xlpm.k,UPPER(TRIM($AD$90:$BK$90)),$AD$92:$BK$92,_xlfn.XLOOKUP(_xlpm.k,UPPER(TRIM($AD$91:$BK$91)),$AD$92:$BK$92,0.001))),_xlpm.r*AB33),0)</f>
        <v>0</v>
      </c>
      <c r="I33" s="222" t="s">
        <v>3678</v>
      </c>
      <c r="J33" s="2586" t="s">
        <v>3668</v>
      </c>
      <c r="K33" s="2340" t="s">
        <v>14</v>
      </c>
      <c r="L33" s="2298"/>
      <c r="M33" s="2299"/>
      <c r="N33" s="2302"/>
      <c r="O33" s="2301"/>
      <c r="P33" s="2300"/>
      <c r="Q33" s="2303"/>
      <c r="R33" s="2304"/>
      <c r="S33" s="2300"/>
      <c r="T33" s="232"/>
      <c r="U33" s="2305"/>
      <c r="V33" s="2300"/>
      <c r="W33" s="232"/>
      <c r="X33" s="2297"/>
      <c r="Y33" s="2300"/>
      <c r="Z33" s="232"/>
      <c r="AA33" s="2308"/>
      <c r="AB33" s="2300"/>
      <c r="AC33" s="232"/>
      <c r="AD33" s="222" t="str">
        <f t="shared" si="21"/>
        <v>2 ►</v>
      </c>
      <c r="AE33" s="2339" t="str">
        <f t="shared" si="22"/>
        <v>Faites tremper les haricots blancs dans de l’eau froide toute une nuit.</v>
      </c>
      <c r="AF33" s="2296"/>
      <c r="AG33" s="2296"/>
      <c r="AH33" s="2454">
        <v>1</v>
      </c>
      <c r="AI33" s="223">
        <f t="shared" si="23"/>
        <v>0</v>
      </c>
      <c r="AJ33" s="224">
        <f t="shared" si="24"/>
        <v>0</v>
      </c>
      <c r="AK33" s="224" t="str">
        <f>_xlfn.LET(_xlpm.unite,SUBSTITUTE(TRIM(N33)," (s)",""),_xlpm.val,AJ33,_xlpm.estVol,COUNTIF($AQ$89:$BK$91,_xlpm.unite)&gt;0,_xlpm.estPoids,COUNTIF($AD$89:$AP$91,_xlpm.unite)&gt;0,IF(_xlpm.estVol,IF(ROUND(_xlpm.val,3)&gt;=1,ROUND(_xlpm.val,3)&amp;" L",MAX(1,ROUND(_xlpm.val*100,0))&amp;" cl"),IF(_xlpm.estPoids,IF(ROUND(_xlpm.val,3)&gt;=1,ROUND(_xlpm.val,3)&amp;" Kg",MAX(1,ROUND(_xlpm.val*1000,0))&amp;" g"),"")))</f>
        <v/>
      </c>
      <c r="AL33" s="225">
        <f>IFERROR(IF(AI33=0, AJ33*$AH33, AI33*$AH33), 0)</f>
        <v>0</v>
      </c>
      <c r="AM33" s="2266">
        <f t="shared" si="25"/>
        <v>0</v>
      </c>
      <c r="AN33" s="2267">
        <f t="shared" si="26"/>
        <v>0</v>
      </c>
      <c r="AO33" s="2268" t="str">
        <f>_xlfn.LET(_xlpm.unite,SUBSTITUTE(TRIM(Q33)," (s)",""),_xlpm.val,AN33,_xlpm.estVol,COUNTIF($AQ$89:$BK$91,_xlpm.unite)&gt;0,_xlpm.estPoids,COUNTIF($AD$89:$AP$91,_xlpm.unite)&gt;0,IF(_xlpm.estVol,IF(ROUND(_xlpm.val,3)&gt;=1,ROUND(_xlpm.val,3)&amp;" L",MAX(1,ROUND(_xlpm.val*100,0))&amp;" cl"),IF(_xlpm.estPoids,IF(ROUND(_xlpm.val,3)&gt;=1,ROUND(_xlpm.val,3)&amp;" Kg",MAX(1,ROUND(_xlpm.val*1000,0))&amp;" g"),"")))</f>
        <v/>
      </c>
      <c r="AP33" s="2269">
        <f>IFERROR(IF(AM33=0, AN33*$AH33, AM33*$AH33), 0)</f>
        <v>0</v>
      </c>
      <c r="AQ33" s="2341">
        <f t="shared" si="27"/>
        <v>0</v>
      </c>
      <c r="AR33" s="2342">
        <f t="shared" si="28"/>
        <v>0</v>
      </c>
      <c r="AS33" s="2343" t="str">
        <f>_xlfn.LET(_xlpm.unite,SUBSTITUTE(TRIM(T33)," (s)",""),_xlpm.val,AR33,_xlpm.estVol,COUNTIF($AQ$89:$BK$91,_xlpm.unite)&gt;0,_xlpm.estPoids,COUNTIF($AD$89:$AP$91,_xlpm.unite)&gt;0,IF(_xlpm.estVol,IF(ROUND(_xlpm.val,3)&gt;=1,ROUND(_xlpm.val,3)&amp;" L",MAX(1,ROUND(_xlpm.val*100,0))&amp;" cl"),IF(_xlpm.estPoids,IF(ROUND(_xlpm.val,3)&gt;=1,ROUND(_xlpm.val,3)&amp;" Kg",MAX(1,ROUND(_xlpm.val*1000,0))&amp;" g"),"")))</f>
        <v/>
      </c>
      <c r="AT33" s="2344">
        <f>IFERROR(IF(AQ33=0, AR33*$AH33, AQ33*$AH33), 0)</f>
        <v>0</v>
      </c>
      <c r="AU33" s="2350">
        <f t="shared" si="29"/>
        <v>0</v>
      </c>
      <c r="AV33" s="2351">
        <f t="shared" si="30"/>
        <v>0</v>
      </c>
      <c r="AW33" s="2352" t="str">
        <f>_xlfn.LET(_xlpm.unite,SUBSTITUTE(TRIM(W33)," (s)",""),_xlpm.val,AV33,_xlpm.estVol,COUNTIF($AQ$89:$BK$91,_xlpm.unite)&gt;0,_xlpm.estPoids,COUNTIF($AD$89:$AP$91,_xlpm.unite)&gt;0,IF(_xlpm.estVol,IF(ROUND(_xlpm.val,3)&gt;=1,ROUND(_xlpm.val,3)&amp;" L",MAX(1,ROUND(_xlpm.val*100,0))&amp;" cl"),IF(_xlpm.estPoids,IF(ROUND(_xlpm.val,3)&gt;=1,ROUND(_xlpm.val,3)&amp;" Kg",MAX(1,ROUND(_xlpm.val*1000,0))&amp;" g"),"")))</f>
        <v/>
      </c>
      <c r="AX33" s="2353">
        <f>IFERROR(IF(AU33=0, AV33*$AH33, AU33*$AH33), 0)</f>
        <v>0</v>
      </c>
      <c r="AY33" s="2374">
        <f t="shared" si="31"/>
        <v>0</v>
      </c>
      <c r="AZ33" s="2375">
        <f t="shared" si="32"/>
        <v>0</v>
      </c>
      <c r="BA33" s="2376" t="str">
        <f t="shared" ref="BA33:BA86" si="39">_xlfn.LET(_xlpm.unite,SUBSTITUTE(TRIM(AA33)," (s)",""),_xlpm.val,AZ33,_xlpm.estVol,COUNTIF($AQ$89:$BK$91,_xlpm.unite)&gt;0,_xlpm.estPoids,COUNTIF($AD$89:$AP$91,_xlpm.unite)&gt;0,IF(_xlpm.estVol,IF(ROUND(_xlpm.val,3)&gt;=1,ROUND(_xlpm.val,3)&amp;" L",MAX(1,ROUND(_xlpm.val*100,0))&amp;" cl"),IF(_xlpm.estPoids,IF(ROUND(_xlpm.val,3)&gt;=1,ROUND(_xlpm.val,3)&amp;" Kg",MAX(1,ROUND(_xlpm.val*1000,0))&amp;" g"),"")))</f>
        <v/>
      </c>
      <c r="BB33" s="2377">
        <f t="shared" ref="BB33:BB86" si="40">IFERROR(IF(AY33=0, AZ33*$AH33, AY33*$AH33), 0)</f>
        <v>0</v>
      </c>
      <c r="BC33" s="2361">
        <f>IFERROR(AA33*G$87,0)</f>
        <v>0</v>
      </c>
      <c r="BD33" s="2362">
        <f t="shared" si="33"/>
        <v>0</v>
      </c>
      <c r="BE33" s="2363" t="str">
        <f>_xlfn.LET(_xlpm.unite,SUBSTITUTE(TRIM(AC33)," (s)",""),_xlpm.val,BD33,_xlpm.estVol,COUNTIF($AQ$89:$BK$91,_xlpm.unite)&gt;0,_xlpm.estPoids,COUNTIF($AD$89:$AP$91,_xlpm.unite)&gt;0,IF(_xlpm.estVol,IF(ROUND(_xlpm.val,3)&gt;=1,ROUND(_xlpm.val,3)&amp;" L",MAX(1,ROUND(_xlpm.val*100,0))&amp;" cl"),IF(_xlpm.estPoids,IF(ROUND(_xlpm.val,3)&gt;=1,ROUND(_xlpm.val,3)&amp;" Kg",MAX(1,ROUND(_xlpm.val*1000,0))&amp;" g"),"")))</f>
        <v/>
      </c>
      <c r="BF33" s="2364">
        <f>IFERROR(IF(BC33=0, BD33*$AH33, BC33*$AH33), 0)</f>
        <v>0</v>
      </c>
      <c r="BG33" s="2556" t="str">
        <f t="shared" ref="BG33:BG86" si="41">AE33</f>
        <v>Faites tremper les haricots blancs dans de l’eau froide toute une nuit.</v>
      </c>
      <c r="BH33" s="2241">
        <f t="shared" ref="BH33:BH86" si="42">IFERROR(AI33,0)+IFERROR(AM33,0)+IFERROR(AQ33,0)+IFERROR(AU33,0)+IFERROR(AY33,0)+IFERROR(BC33,0)</f>
        <v>0</v>
      </c>
      <c r="BI33" s="2242">
        <f t="shared" ref="BI33:BI86" si="43">IFERROR(AJ33,0)+IFERROR(AN33,0)+IFERROR(AR33,0)+IFERROR(AV33,0)+IFERROR(AZ33,0)+IFERROR(BD33,0)</f>
        <v>0</v>
      </c>
      <c r="BJ33" s="2243">
        <f t="shared" ref="BJ33:BJ86" si="44">IFERROR(AL33,0)+IFERROR(AP33,0)+IFERROR(AT33,0)+IFERROR(AX33,0)+IFERROR(BB33,0)+IFERROR(BF33,0)</f>
        <v>0</v>
      </c>
      <c r="BK33" s="2244" t="str" cm="1">
        <f t="array" aca="1" ref="BK3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3" s="2384"/>
      <c r="BM33" s="218" t="str">
        <f t="shared" si="13"/>
        <v>A</v>
      </c>
      <c r="BN33" s="5"/>
      <c r="BO33" s="3"/>
      <c r="BP33" s="198" cm="1">
        <f t="array" ref="BP33">SUMPRODUCT(LEN(BQ33:BW33))</f>
        <v>71</v>
      </c>
      <c r="BQ33" s="199"/>
      <c r="BR33" s="200" t="s">
        <v>240</v>
      </c>
      <c r="BS33" s="200"/>
      <c r="BT33" s="200"/>
      <c r="BU33" s="200"/>
      <c r="BV33" s="200"/>
      <c r="BW33" s="201"/>
      <c r="BX33" s="3"/>
      <c r="BY33" s="3159" t="str">
        <f t="shared" si="34"/>
        <v>A</v>
      </c>
      <c r="BZ33" s="3151" t="str">
        <f t="shared" si="19"/>
        <v>8 mots</v>
      </c>
      <c r="CA33" s="3152">
        <f t="shared" ref="CA33:CA74" si="45">IF(CB33="","",LEN(TRIM(SUBSTITUTE(CB33,CHAR(160),""))))</f>
        <v>43</v>
      </c>
      <c r="CB33" s="3153" t="s">
        <v>4369</v>
      </c>
      <c r="CC33" s="3160" t="str">
        <f t="shared" si="20"/>
        <v xml:space="preserve"> ◄ ligne 33</v>
      </c>
      <c r="CD33" s="3151" t="str">
        <f t="shared" si="35"/>
        <v>18 mots</v>
      </c>
      <c r="CE33" s="3155" t="str">
        <f t="shared" si="36"/>
        <v>100 car. ►</v>
      </c>
      <c r="CF33" s="3156" t="str">
        <f>IF(LEN(TRIM(CK33))&gt;0,MAX(CF29:CF32)+1,"")</f>
        <v/>
      </c>
      <c r="CG33" s="3109" t="str">
        <f>IFERROR(INDEX(CK30:CK299,MATCH(ROW()-ROW(CK30)+1,CF30:CF299,0)),"")</f>
        <v xml:space="preserve">1 Coupez la viande en cubes d’environ 4 cm et mettez-la dans un grand saladier Ajoutez-y les oignons </v>
      </c>
      <c r="CH33" s="3149"/>
      <c r="CI33" s="3142"/>
      <c r="CJ33" s="3110"/>
      <c r="CK33" s="3111" t="str">
        <f>IF(OR(CL32="",CJ32=""),"",IF(LEN(CL32)&lt;=CJ32,CL32,IFERROR(LEFT(CL32,FIND("♦",SUBSTITUTE(LEFT(CL32,CJ32+1)," ","♦",LEN(LEFT(CL32,CJ32+1))-LEN(SUBSTITUTE(LEFT(CL32,CJ32+1)," ",""))))),LEFT(CL32,IFERROR(FIND(" ",CL32)-1,LEN(CL32))))))</f>
        <v/>
      </c>
      <c r="CL33" s="3111" t="str">
        <f t="shared" si="37"/>
        <v/>
      </c>
      <c r="CM33" s="3161" t="str">
        <f t="shared" si="38"/>
        <v>ligne 33 ►</v>
      </c>
      <c r="CN33" s="3150">
        <f>IF(CA33="","",IF(OR(CA33=0,CA33&lt;CG17),0,IF(CA33&gt;CG17,(CA33-CG17)&amp;" car. en trop",(CA33-CG17)&amp;" car.")))</f>
        <v>0</v>
      </c>
      <c r="CO33" s="3158" t="str">
        <f>IF(CA33="","",ROUNDUP(CA33/CG17,0)&amp;" ligne(s)")</f>
        <v>1 ligne(s)</v>
      </c>
      <c r="CP33" s="3"/>
      <c r="CQ33" s="2453"/>
      <c r="CR33" s="2478">
        <v>10</v>
      </c>
      <c r="CS33" s="2479"/>
      <c r="CT33" s="2479" t="s">
        <v>3844</v>
      </c>
      <c r="CU33" s="2480"/>
      <c r="CV33" s="3"/>
      <c r="CW33" s="3255"/>
      <c r="CX33" s="3255"/>
      <c r="CY33" s="3255"/>
      <c r="DA33" s="3225"/>
      <c r="DB33" s="3225"/>
      <c r="DC33" s="3225"/>
      <c r="DE33" s="3226"/>
      <c r="DF33" s="3226"/>
      <c r="DG33" s="3226"/>
      <c r="DI33" s="3227"/>
      <c r="DJ33" s="3227"/>
      <c r="DK33" s="3227"/>
      <c r="DM33" s="3236"/>
      <c r="DN33" s="3236"/>
      <c r="DO33" s="3236"/>
      <c r="DQ33" s="3232"/>
      <c r="DR33" s="3232"/>
      <c r="DS33" s="3232"/>
      <c r="DU33" s="3223"/>
      <c r="DV33" s="3223"/>
      <c r="DW33" s="3223"/>
      <c r="DY33" s="3224"/>
      <c r="DZ33" s="3224"/>
      <c r="EA33" s="3224"/>
      <c r="EC33" s="3229"/>
      <c r="ED33" s="3229"/>
      <c r="EE33" s="3229"/>
      <c r="EG33" s="3230"/>
      <c r="EH33" s="3230"/>
      <c r="EI33" s="3230"/>
      <c r="EK33" s="3231"/>
      <c r="EL33" s="3231"/>
      <c r="EM33" s="3231"/>
      <c r="EO33" s="3288"/>
      <c r="EP33" s="3288"/>
      <c r="ER33" s="3289"/>
      <c r="ES33" s="3289"/>
      <c r="EU33" s="259" t="s">
        <v>268</v>
      </c>
      <c r="EV33" s="260"/>
      <c r="EW33" s="3"/>
      <c r="EX33" s="261" t="s">
        <v>269</v>
      </c>
      <c r="EY33" s="181" t="s">
        <v>270</v>
      </c>
      <c r="EZ33" s="182">
        <v>0</v>
      </c>
      <c r="FA33" s="182">
        <v>128</v>
      </c>
      <c r="FB33" s="182">
        <v>0</v>
      </c>
      <c r="FC33" s="262" t="s">
        <v>271</v>
      </c>
      <c r="FD33" s="181" t="s">
        <v>272</v>
      </c>
      <c r="FE33" s="182">
        <v>255</v>
      </c>
      <c r="FF33" s="182">
        <v>0</v>
      </c>
      <c r="FG33" s="182">
        <v>0</v>
      </c>
      <c r="FI33" s="263"/>
      <c r="FJ33" s="236" t="s">
        <v>273</v>
      </c>
      <c r="FK33" s="206" t="s">
        <v>274</v>
      </c>
      <c r="FL33" s="207">
        <v>242</v>
      </c>
      <c r="FM33" s="208">
        <v>243</v>
      </c>
      <c r="FN33" s="209">
        <v>244</v>
      </c>
      <c r="FO33"/>
      <c r="FP33" s="264"/>
      <c r="FQ33" s="191" t="s">
        <v>275</v>
      </c>
      <c r="FR33" s="192" t="s">
        <v>276</v>
      </c>
      <c r="FS33" s="193">
        <v>51</v>
      </c>
      <c r="FT33" s="194">
        <v>51</v>
      </c>
      <c r="FU33" s="195">
        <v>51</v>
      </c>
      <c r="FV33"/>
      <c r="FW33" s="265"/>
      <c r="FX33" s="197" t="s">
        <v>277</v>
      </c>
      <c r="FY33" s="192" t="s">
        <v>278</v>
      </c>
      <c r="FZ33" s="193">
        <v>205</v>
      </c>
      <c r="GA33" s="194">
        <v>183</v>
      </c>
      <c r="GB33" s="195">
        <v>158</v>
      </c>
      <c r="GC33" s="10">
        <v>1</v>
      </c>
    </row>
    <row r="34" spans="1:185" ht="21" customHeight="1">
      <c r="A34" s="3"/>
      <c r="B34" s="218" t="str">
        <f t="shared" ref="B34:B86" si="46">IF(COUNTA(AE34:AG34)&gt;0, "A", "►")</f>
        <v>A</v>
      </c>
      <c r="C34" s="2326" cm="1">
        <f t="array" ref="C34">IFERROR(_xlfn.LET(_xlpm.k,UPPER(TRIM(N34)),_xlpm.r,_xlfn.XLOOKUP(_xlpm.k,UPPER(TRIM($AD$89:$BK$89)),$AD$92:$BK$92,_xlfn.XLOOKUP(_xlpm.k,UPPER(TRIM($AD$90:$BK$90)),$AD$92:$BK$92,_xlfn.XLOOKUP(_xlpm.k,UPPER(TRIM($AD$91:$BK$91)),$AD$92:$BK$92,0.001))),_xlpm.r*M34),0)</f>
        <v>0</v>
      </c>
      <c r="D34" s="2329" cm="1">
        <f t="array" ref="D34">IFERROR(_xlfn.LET(_xlpm.k,UPPER(TRIM(Q34)),_xlpm.r,_xlfn.XLOOKUP(_xlpm.k,UPPER(TRIM($AD$89:$BK$89)),$AD$92:$BK$92,_xlfn.XLOOKUP(_xlpm.k,UPPER(TRIM($AD$90:$BK$90)),$AD$92:$BK$92,_xlfn.XLOOKUP(_xlpm.k,UPPER(TRIM($AD$91:$BK$91)),$AD$92:$BK$92,0.001))),_xlpm.r*P34),0)</f>
        <v>0</v>
      </c>
      <c r="E34" s="2332" cm="1">
        <f t="array" ref="E34">IFERROR(_xlfn.LET(_xlpm.k,UPPER(TRIM(T34)),_xlpm.r,_xlfn.XLOOKUP(_xlpm.k,UPPER(TRIM($AD$89:$BK$89)),$AD$92:$BK$92,_xlfn.XLOOKUP(_xlpm.k,UPPER(TRIM($AD$90:$BK$90)),$AD$92:$BK$92,_xlfn.XLOOKUP(_xlpm.k,UPPER(TRIM($AD$91:$BK$91)),$AD$92:$BK$92,0.001))),_xlpm.r*S34),0)</f>
        <v>0</v>
      </c>
      <c r="F34" s="2335" cm="1">
        <f t="array" ref="F34">IFERROR(_xlfn.LET(_xlpm.k,UPPER(TRIM(W34)),_xlpm.r,_xlfn.XLOOKUP(_xlpm.k,UPPER(TRIM($AD$89:$BK$89)),$AD$92:$BK$92,_xlfn.XLOOKUP(_xlpm.k,UPPER(TRIM($AD$90:$BK$90)),$AD$92:$BK$92,_xlfn.XLOOKUP(_xlpm.k,UPPER(TRIM($AD$91:$BK$91)),$AD$92:$BK$92,0.001))),_xlpm.r*V34),0)</f>
        <v>0</v>
      </c>
      <c r="G34" s="219" cm="1">
        <f t="array" ref="G34">IFERROR(_xlfn.LET(_xlpm.k,UPPER(TRIM(Z34)),_xlpm.r,_xlfn.XLOOKUP(_xlpm.k,UPPER(TRIM($AD$89:$BK$89)),$AD$92:$BK$92,_xlfn.XLOOKUP(_xlpm.k,UPPER(TRIM($AD$90:$BK$90)),$AD$92:$BK$92,_xlfn.XLOOKUP(_xlpm.k,UPPER(TRIM($AD$91:$BK$91)),$AD$92:$BK$92,0.001))),_xlpm.r*Y34),0)</f>
        <v>0</v>
      </c>
      <c r="H34" s="220" cm="1">
        <f t="array" ref="H34">IFERROR(_xlfn.LET(_xlpm.k,UPPER(TRIM(AC34)),_xlpm.r,_xlfn.XLOOKUP(_xlpm.k,UPPER(TRIM($AD$89:$BK$89)),$AD$92:$BK$92,_xlfn.XLOOKUP(_xlpm.k,UPPER(TRIM($AD$90:$BK$90)),$AD$92:$BK$92,_xlfn.XLOOKUP(_xlpm.k,UPPER(TRIM($AD$91:$BK$91)),$AD$92:$BK$92,0.001))),_xlpm.r*AB34),0)</f>
        <v>0</v>
      </c>
      <c r="I34" s="222" t="s">
        <v>3679</v>
      </c>
      <c r="J34" s="2587" t="s">
        <v>3655</v>
      </c>
      <c r="K34" s="2340" t="s">
        <v>14</v>
      </c>
      <c r="L34" s="2298"/>
      <c r="M34" s="2299"/>
      <c r="N34" s="2302"/>
      <c r="O34" s="2301"/>
      <c r="P34" s="2300"/>
      <c r="Q34" s="2303"/>
      <c r="R34" s="2304"/>
      <c r="S34" s="2300"/>
      <c r="T34" s="232"/>
      <c r="U34" s="2305"/>
      <c r="V34" s="2300"/>
      <c r="W34" s="232"/>
      <c r="X34" s="2297"/>
      <c r="Y34" s="2300"/>
      <c r="Z34" s="232"/>
      <c r="AA34" s="2308"/>
      <c r="AB34" s="2300"/>
      <c r="AC34" s="232"/>
      <c r="AD34" s="222" t="str">
        <f t="shared" si="21"/>
        <v>3 ►</v>
      </c>
      <c r="AE34" s="2339" t="str">
        <f t="shared" si="22"/>
        <v>haricots blancs secs (lingots de Castelnaudary de préférence)</v>
      </c>
      <c r="AF34" s="2296"/>
      <c r="AG34" s="2296"/>
      <c r="AH34" s="2454">
        <v>1</v>
      </c>
      <c r="AI34" s="223">
        <f t="shared" si="23"/>
        <v>0</v>
      </c>
      <c r="AJ34" s="224">
        <f t="shared" si="24"/>
        <v>0</v>
      </c>
      <c r="AK34" s="224" t="str">
        <f t="shared" ref="AK34:AK86" si="47">_xlfn.LET(_xlpm.unite,SUBSTITUTE(TRIM(N34)," (s)",""),_xlpm.val,AJ34,_xlpm.estVol,COUNTIF($AQ$89:$BK$91,_xlpm.unite)&gt;0,_xlpm.estPoids,COUNTIF($AD$89:$AP$91,_xlpm.unite)&gt;0,IF(_xlpm.estVol,IF(ROUND(_xlpm.val,3)&gt;=1,ROUND(_xlpm.val,3)&amp;" L",MAX(1,ROUND(_xlpm.val*100,0))&amp;" cl"),IF(_xlpm.estPoids,IF(ROUND(_xlpm.val,3)&gt;=1,ROUND(_xlpm.val,3)&amp;" Kg",MAX(1,ROUND(_xlpm.val*1000,0))&amp;" g"),"")))</f>
        <v/>
      </c>
      <c r="AL34" s="225">
        <f t="shared" ref="AL34:AL86" si="48">IFERROR(IF(AI34=0, AJ34*$AH34, AI34*$AH34), 0)</f>
        <v>0</v>
      </c>
      <c r="AM34" s="2266">
        <f t="shared" si="25"/>
        <v>0</v>
      </c>
      <c r="AN34" s="2267">
        <f t="shared" si="26"/>
        <v>0</v>
      </c>
      <c r="AO34" s="2268" t="str">
        <f t="shared" ref="AO34:AO86" si="49">_xlfn.LET(_xlpm.unite,SUBSTITUTE(TRIM(Q34)," (s)",""),_xlpm.val,AN34,_xlpm.estVol,COUNTIF($AQ$89:$BK$91,_xlpm.unite)&gt;0,_xlpm.estPoids,COUNTIF($AD$89:$AP$91,_xlpm.unite)&gt;0,IF(_xlpm.estVol,IF(ROUND(_xlpm.val,3)&gt;=1,ROUND(_xlpm.val,3)&amp;" L",MAX(1,ROUND(_xlpm.val*100,0))&amp;" cl"),IF(_xlpm.estPoids,IF(ROUND(_xlpm.val,3)&gt;=1,ROUND(_xlpm.val,3)&amp;" Kg",MAX(1,ROUND(_xlpm.val*1000,0))&amp;" g"),"")))</f>
        <v/>
      </c>
      <c r="AP34" s="2269">
        <f t="shared" ref="AP34:AP86" si="50">IFERROR(IF(AM34=0, AN34*$AH34, AM34*$AH34), 0)</f>
        <v>0</v>
      </c>
      <c r="AQ34" s="2341">
        <f t="shared" si="27"/>
        <v>0</v>
      </c>
      <c r="AR34" s="2342">
        <f t="shared" si="28"/>
        <v>0</v>
      </c>
      <c r="AS34" s="2343" t="str">
        <f t="shared" ref="AS34:AS86" si="51">_xlfn.LET(_xlpm.unite,SUBSTITUTE(TRIM(T34)," (s)",""),_xlpm.val,AR34,_xlpm.estVol,COUNTIF($AQ$89:$BK$91,_xlpm.unite)&gt;0,_xlpm.estPoids,COUNTIF($AD$89:$AP$91,_xlpm.unite)&gt;0,IF(_xlpm.estVol,IF(ROUND(_xlpm.val,3)&gt;=1,ROUND(_xlpm.val,3)&amp;" L",MAX(1,ROUND(_xlpm.val*100,0))&amp;" cl"),IF(_xlpm.estPoids,IF(ROUND(_xlpm.val,3)&gt;=1,ROUND(_xlpm.val,3)&amp;" Kg",MAX(1,ROUND(_xlpm.val*1000,0))&amp;" g"),"")))</f>
        <v/>
      </c>
      <c r="AT34" s="2344">
        <f t="shared" ref="AT34:AT86" si="52">IFERROR(IF(AQ34=0, AR34*$AH34, AQ34*$AH34), 0)</f>
        <v>0</v>
      </c>
      <c r="AU34" s="2350">
        <f t="shared" si="29"/>
        <v>0</v>
      </c>
      <c r="AV34" s="2351">
        <f t="shared" si="30"/>
        <v>0</v>
      </c>
      <c r="AW34" s="2352" t="str">
        <f t="shared" ref="AW34:AW86" si="53">_xlfn.LET(_xlpm.unite,SUBSTITUTE(TRIM(W34)," (s)",""),_xlpm.val,AV34,_xlpm.estVol,COUNTIF($AQ$89:$BK$91,_xlpm.unite)&gt;0,_xlpm.estPoids,COUNTIF($AD$89:$AP$91,_xlpm.unite)&gt;0,IF(_xlpm.estVol,IF(ROUND(_xlpm.val,3)&gt;=1,ROUND(_xlpm.val,3)&amp;" L",MAX(1,ROUND(_xlpm.val*100,0))&amp;" cl"),IF(_xlpm.estPoids,IF(ROUND(_xlpm.val,3)&gt;=1,ROUND(_xlpm.val,3)&amp;" Kg",MAX(1,ROUND(_xlpm.val*1000,0))&amp;" g"),"")))</f>
        <v/>
      </c>
      <c r="AX34" s="2353">
        <f t="shared" ref="AX34:AX86" si="54">IFERROR(IF(AU34=0, AV34*$AH34, AU34*$AH34), 0)</f>
        <v>0</v>
      </c>
      <c r="AY34" s="2374">
        <f t="shared" si="31"/>
        <v>0</v>
      </c>
      <c r="AZ34" s="2375">
        <f t="shared" si="32"/>
        <v>0</v>
      </c>
      <c r="BA34" s="2376" t="str">
        <f t="shared" si="39"/>
        <v/>
      </c>
      <c r="BB34" s="2377">
        <f t="shared" si="40"/>
        <v>0</v>
      </c>
      <c r="BC34" s="2361">
        <f t="shared" ref="BC34:BC86" si="55">IFERROR(AA34*G$87,0)</f>
        <v>0</v>
      </c>
      <c r="BD34" s="2362">
        <f t="shared" si="33"/>
        <v>0</v>
      </c>
      <c r="BE34" s="2363" t="str">
        <f t="shared" ref="BE34:BE86" si="56">_xlfn.LET(_xlpm.unite,SUBSTITUTE(TRIM(AC34)," (s)",""),_xlpm.val,BD34,_xlpm.estVol,COUNTIF($AQ$89:$BK$91,_xlpm.unite)&gt;0,_xlpm.estPoids,COUNTIF($AD$89:$AP$91,_xlpm.unite)&gt;0,IF(_xlpm.estVol,IF(ROUND(_xlpm.val,3)&gt;=1,ROUND(_xlpm.val,3)&amp;" L",MAX(1,ROUND(_xlpm.val*100,0))&amp;" cl"),IF(_xlpm.estPoids,IF(ROUND(_xlpm.val,3)&gt;=1,ROUND(_xlpm.val,3)&amp;" Kg",MAX(1,ROUND(_xlpm.val*1000,0))&amp;" g"),"")))</f>
        <v/>
      </c>
      <c r="BF34" s="2364">
        <f t="shared" ref="BF34:BF86" si="57">IFERROR(IF(BC34=0, BD34*$AH34, BC34*$AH34), 0)</f>
        <v>0</v>
      </c>
      <c r="BG34" s="2556" t="str">
        <f t="shared" si="41"/>
        <v>haricots blancs secs (lingots de Castelnaudary de préférence)</v>
      </c>
      <c r="BH34" s="2241">
        <f t="shared" si="42"/>
        <v>0</v>
      </c>
      <c r="BI34" s="2242">
        <f t="shared" si="43"/>
        <v>0</v>
      </c>
      <c r="BJ34" s="2243">
        <f t="shared" si="44"/>
        <v>0</v>
      </c>
      <c r="BK34" s="2244" t="str" cm="1">
        <f t="array" aca="1" ref="BK3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4" s="2384"/>
      <c r="BM34" s="218" t="str">
        <f t="shared" si="13"/>
        <v>A</v>
      </c>
      <c r="BN34" s="5"/>
      <c r="BO34" s="3"/>
      <c r="BP34" s="198" cm="1">
        <f t="array" ref="BP34">SUMPRODUCT(LEN(BQ34:BW34))</f>
        <v>78</v>
      </c>
      <c r="BQ34" s="199"/>
      <c r="BR34" s="200" t="s">
        <v>266</v>
      </c>
      <c r="BS34" s="200"/>
      <c r="BT34" s="200"/>
      <c r="BU34" s="200"/>
      <c r="BV34" s="200"/>
      <c r="BW34" s="201"/>
      <c r="BX34" s="3"/>
      <c r="BY34" s="3159" t="str">
        <f t="shared" si="34"/>
        <v>A</v>
      </c>
      <c r="BZ34" s="3151" t="str">
        <f t="shared" si="19"/>
        <v/>
      </c>
      <c r="CA34" s="3152" t="str">
        <f t="shared" si="45"/>
        <v/>
      </c>
      <c r="CB34" s="3162"/>
      <c r="CC34" s="3154" t="str">
        <f t="shared" si="20"/>
        <v xml:space="preserve"> ◄ ligne 34</v>
      </c>
      <c r="CD34" s="3151" t="str">
        <f t="shared" si="35"/>
        <v>16 mots</v>
      </c>
      <c r="CE34" s="3155" t="str">
        <f t="shared" si="36"/>
        <v>98 car. ►</v>
      </c>
      <c r="CF34" s="3156" t="str">
        <f>IF(LEN(TRIM(CK34))&gt;0,MAX(CF29:CF33)+1,"")</f>
        <v/>
      </c>
      <c r="CG34" s="3109" t="str">
        <f>IFERROR(INDEX(CK30:CK299,MATCH(ROW()-ROW(CK30)+1,CF30:CF299,0)),"")</f>
        <v xml:space="preserve">coupés en rondelles les carottes coupées en rondelles les lardons l’ail émincé et le bouquet garni </v>
      </c>
      <c r="CH34" s="3149"/>
      <c r="CI34" s="3142"/>
      <c r="CJ34" s="3163"/>
      <c r="CK34" s="3111" t="str">
        <f>IF(OR(CL33="",CJ32=""),"",IF(LEN(CL33)&lt;=CJ32,CL33,IFERROR(LEFT(CL33,FIND("♦",SUBSTITUTE(LEFT(CL33,CJ32+1)," ","♦",LEN(LEFT(CL33,CJ32+1))-LEN(SUBSTITUTE(LEFT(CL33,CJ32+1)," ",""))))),LEFT(CL33,IFERROR(FIND(" ",CL33)-1,LEN(CL33))))))</f>
        <v/>
      </c>
      <c r="CL34" s="3111" t="str">
        <f t="shared" si="37"/>
        <v/>
      </c>
      <c r="CM34" s="3161" t="str">
        <f t="shared" si="38"/>
        <v>ligne 34 ►</v>
      </c>
      <c r="CN34" s="3150" t="str">
        <f>IF(CA34="","",IF(OR(CA34=0,CA34&lt;CG17),0,IF(CA34&gt;CG17,(CA34-CG17)&amp;" car. en trop",(CA34-CG17)&amp;" car.")))</f>
        <v/>
      </c>
      <c r="CO34" s="3158" t="str">
        <f>IF(CA34="","",ROUNDUP(CA34/CG17,0)&amp;" ligne(s)")</f>
        <v/>
      </c>
      <c r="CP34" s="3"/>
      <c r="CQ34" s="142"/>
      <c r="CR34" s="2481" t="s">
        <v>3854</v>
      </c>
      <c r="CU34" s="397"/>
      <c r="CV34" s="3"/>
      <c r="DQ34" s="163"/>
      <c r="DR34" s="163"/>
      <c r="DS34" s="163"/>
      <c r="EU34" s="3247" t="s">
        <v>279</v>
      </c>
      <c r="EV34" s="3248"/>
      <c r="EW34" s="3"/>
      <c r="EX34" s="268" t="s">
        <v>280</v>
      </c>
      <c r="EY34" s="181" t="s">
        <v>281</v>
      </c>
      <c r="EZ34" s="182">
        <v>0</v>
      </c>
      <c r="FA34" s="182">
        <v>0</v>
      </c>
      <c r="FB34" s="182">
        <v>128</v>
      </c>
      <c r="FC34" s="269" t="s">
        <v>282</v>
      </c>
      <c r="FD34" s="181" t="s">
        <v>283</v>
      </c>
      <c r="FE34" s="182">
        <v>204</v>
      </c>
      <c r="FF34" s="182">
        <v>0</v>
      </c>
      <c r="FG34" s="182">
        <v>0</v>
      </c>
      <c r="FI34" s="270"/>
      <c r="FJ34" s="205" t="s">
        <v>284</v>
      </c>
      <c r="FK34" s="206" t="s">
        <v>285</v>
      </c>
      <c r="FL34" s="207">
        <v>240</v>
      </c>
      <c r="FM34" s="208">
        <v>248</v>
      </c>
      <c r="FN34" s="209">
        <v>255</v>
      </c>
      <c r="FO34"/>
      <c r="FP34" s="271"/>
      <c r="FQ34" s="272" t="s">
        <v>286</v>
      </c>
      <c r="FR34" s="192" t="s">
        <v>287</v>
      </c>
      <c r="FS34" s="193">
        <v>48</v>
      </c>
      <c r="FT34" s="194">
        <v>48</v>
      </c>
      <c r="FU34" s="195">
        <v>48</v>
      </c>
      <c r="FV34"/>
      <c r="FW34" s="273"/>
      <c r="FX34" s="197" t="s">
        <v>288</v>
      </c>
      <c r="FY34" s="192" t="s">
        <v>289</v>
      </c>
      <c r="FZ34" s="193">
        <v>210</v>
      </c>
      <c r="GA34" s="194">
        <v>180</v>
      </c>
      <c r="GB34" s="195">
        <v>140</v>
      </c>
      <c r="GC34" s="10">
        <v>1</v>
      </c>
    </row>
    <row r="35" spans="1:185" ht="21" customHeight="1">
      <c r="A35" s="3"/>
      <c r="B35" s="218" t="str">
        <f t="shared" si="46"/>
        <v>A</v>
      </c>
      <c r="C35" s="2326" cm="1">
        <f t="array" ref="C35">IFERROR(_xlfn.LET(_xlpm.k,UPPER(TRIM(N35)),_xlpm.r,_xlfn.XLOOKUP(_xlpm.k,UPPER(TRIM($AD$89:$BK$89)),$AD$92:$BK$92,_xlfn.XLOOKUP(_xlpm.k,UPPER(TRIM($AD$90:$BK$90)),$AD$92:$BK$92,_xlfn.XLOOKUP(_xlpm.k,UPPER(TRIM($AD$91:$BK$91)),$AD$92:$BK$92,0.001))),_xlpm.r*M35),0)</f>
        <v>0</v>
      </c>
      <c r="D35" s="2329" cm="1">
        <f t="array" ref="D35">IFERROR(_xlfn.LET(_xlpm.k,UPPER(TRIM(Q35)),_xlpm.r,_xlfn.XLOOKUP(_xlpm.k,UPPER(TRIM($AD$89:$BK$89)),$AD$92:$BK$92,_xlfn.XLOOKUP(_xlpm.k,UPPER(TRIM($AD$90:$BK$90)),$AD$92:$BK$92,_xlfn.XLOOKUP(_xlpm.k,UPPER(TRIM($AD$91:$BK$91)),$AD$92:$BK$92,0.001))),_xlpm.r*P35),0)</f>
        <v>0</v>
      </c>
      <c r="E35" s="2332" cm="1">
        <f t="array" ref="E35">IFERROR(_xlfn.LET(_xlpm.k,UPPER(TRIM(T35)),_xlpm.r,_xlfn.XLOOKUP(_xlpm.k,UPPER(TRIM($AD$89:$BK$89)),$AD$92:$BK$92,_xlfn.XLOOKUP(_xlpm.k,UPPER(TRIM($AD$90:$BK$90)),$AD$92:$BK$92,_xlfn.XLOOKUP(_xlpm.k,UPPER(TRIM($AD$91:$BK$91)),$AD$92:$BK$92,0.001))),_xlpm.r*S35),0)</f>
        <v>0</v>
      </c>
      <c r="F35" s="2335" cm="1">
        <f t="array" ref="F35">IFERROR(_xlfn.LET(_xlpm.k,UPPER(TRIM(W35)),_xlpm.r,_xlfn.XLOOKUP(_xlpm.k,UPPER(TRIM($AD$89:$BK$89)),$AD$92:$BK$92,_xlfn.XLOOKUP(_xlpm.k,UPPER(TRIM($AD$90:$BK$90)),$AD$92:$BK$92,_xlfn.XLOOKUP(_xlpm.k,UPPER(TRIM($AD$91:$BK$91)),$AD$92:$BK$92,0.001))),_xlpm.r*V35),0)</f>
        <v>0</v>
      </c>
      <c r="G35" s="219" cm="1">
        <f t="array" ref="G35">IFERROR(_xlfn.LET(_xlpm.k,UPPER(TRIM(Z35)),_xlpm.r,_xlfn.XLOOKUP(_xlpm.k,UPPER(TRIM($AD$89:$BK$89)),$AD$92:$BK$92,_xlfn.XLOOKUP(_xlpm.k,UPPER(TRIM($AD$90:$BK$90)),$AD$92:$BK$92,_xlfn.XLOOKUP(_xlpm.k,UPPER(TRIM($AD$91:$BK$91)),$AD$92:$BK$92,0.001))),_xlpm.r*Y35),0)</f>
        <v>0</v>
      </c>
      <c r="H35" s="220" cm="1">
        <f t="array" ref="H35">IFERROR(_xlfn.LET(_xlpm.k,UPPER(TRIM(AC35)),_xlpm.r,_xlfn.XLOOKUP(_xlpm.k,UPPER(TRIM($AD$89:$BK$89)),$AD$92:$BK$92,_xlfn.XLOOKUP(_xlpm.k,UPPER(TRIM($AD$90:$BK$90)),$AD$92:$BK$92,_xlfn.XLOOKUP(_xlpm.k,UPPER(TRIM($AD$91:$BK$91)),$AD$92:$BK$92,0.001))),_xlpm.r*AB35),0)</f>
        <v>0</v>
      </c>
      <c r="I35" s="222" t="s">
        <v>3680</v>
      </c>
      <c r="J35" s="2587" t="s">
        <v>3647</v>
      </c>
      <c r="K35" s="2340" t="s">
        <v>14</v>
      </c>
      <c r="L35" s="2298"/>
      <c r="M35" s="2299"/>
      <c r="N35" s="2302"/>
      <c r="O35" s="2301"/>
      <c r="P35" s="2300"/>
      <c r="Q35" s="2303"/>
      <c r="R35" s="2304"/>
      <c r="S35" s="2300"/>
      <c r="T35" s="232"/>
      <c r="U35" s="2305"/>
      <c r="V35" s="2300"/>
      <c r="W35" s="232"/>
      <c r="X35" s="2297"/>
      <c r="Y35" s="2300"/>
      <c r="Z35" s="232"/>
      <c r="AA35" s="2308"/>
      <c r="AB35" s="2300"/>
      <c r="AC35" s="232"/>
      <c r="AD35" s="222" t="str">
        <f t="shared" si="21"/>
        <v>4 ►</v>
      </c>
      <c r="AE35" s="2339" t="str">
        <f t="shared" si="22"/>
        <v>haricots secs de type lingot (du lauragais de préférence)</v>
      </c>
      <c r="AF35" s="2296"/>
      <c r="AG35" s="2296"/>
      <c r="AH35" s="2454">
        <v>1</v>
      </c>
      <c r="AI35" s="223">
        <f t="shared" si="23"/>
        <v>0</v>
      </c>
      <c r="AJ35" s="224">
        <f t="shared" si="24"/>
        <v>0</v>
      </c>
      <c r="AK35" s="224" t="str">
        <f t="shared" si="47"/>
        <v/>
      </c>
      <c r="AL35" s="225">
        <f t="shared" si="48"/>
        <v>0</v>
      </c>
      <c r="AM35" s="2266">
        <f t="shared" si="25"/>
        <v>0</v>
      </c>
      <c r="AN35" s="2267">
        <f t="shared" si="26"/>
        <v>0</v>
      </c>
      <c r="AO35" s="2268" t="str">
        <f t="shared" si="49"/>
        <v/>
      </c>
      <c r="AP35" s="2269">
        <f t="shared" si="50"/>
        <v>0</v>
      </c>
      <c r="AQ35" s="2341">
        <f t="shared" si="27"/>
        <v>0</v>
      </c>
      <c r="AR35" s="2342">
        <f t="shared" si="28"/>
        <v>0</v>
      </c>
      <c r="AS35" s="2343" t="str">
        <f t="shared" si="51"/>
        <v/>
      </c>
      <c r="AT35" s="2344">
        <f t="shared" si="52"/>
        <v>0</v>
      </c>
      <c r="AU35" s="2350">
        <f t="shared" si="29"/>
        <v>0</v>
      </c>
      <c r="AV35" s="2351">
        <f t="shared" si="30"/>
        <v>0</v>
      </c>
      <c r="AW35" s="2352" t="str">
        <f t="shared" si="53"/>
        <v/>
      </c>
      <c r="AX35" s="2353">
        <f t="shared" si="54"/>
        <v>0</v>
      </c>
      <c r="AY35" s="2374">
        <f t="shared" si="31"/>
        <v>0</v>
      </c>
      <c r="AZ35" s="2375">
        <f t="shared" si="32"/>
        <v>0</v>
      </c>
      <c r="BA35" s="2376" t="str">
        <f t="shared" si="39"/>
        <v/>
      </c>
      <c r="BB35" s="2377">
        <f t="shared" si="40"/>
        <v>0</v>
      </c>
      <c r="BC35" s="2361">
        <f t="shared" si="55"/>
        <v>0</v>
      </c>
      <c r="BD35" s="2362">
        <f t="shared" si="33"/>
        <v>0</v>
      </c>
      <c r="BE35" s="2363" t="str">
        <f t="shared" si="56"/>
        <v/>
      </c>
      <c r="BF35" s="2364">
        <f t="shared" si="57"/>
        <v>0</v>
      </c>
      <c r="BG35" s="2556" t="str">
        <f t="shared" si="41"/>
        <v>haricots secs de type lingot (du lauragais de préférence)</v>
      </c>
      <c r="BH35" s="2241">
        <f t="shared" si="42"/>
        <v>0</v>
      </c>
      <c r="BI35" s="2242">
        <f t="shared" si="43"/>
        <v>0</v>
      </c>
      <c r="BJ35" s="2243">
        <f t="shared" si="44"/>
        <v>0</v>
      </c>
      <c r="BK35" s="2244" t="str" cm="1">
        <f t="array" aca="1" ref="BK3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5" s="2384"/>
      <c r="BM35" s="218" t="str">
        <f t="shared" si="13"/>
        <v>A</v>
      </c>
      <c r="BN35" s="5"/>
      <c r="BO35" s="3"/>
      <c r="BP35" s="198" cm="1">
        <f t="array" ref="BP35">SUMPRODUCT(LEN(BQ35:BW35))</f>
        <v>0</v>
      </c>
      <c r="BQ35" s="199"/>
      <c r="BR35" s="200"/>
      <c r="BS35" s="200"/>
      <c r="BT35" s="200"/>
      <c r="BU35" s="200"/>
      <c r="BV35" s="200"/>
      <c r="BW35" s="201"/>
      <c r="BX35" s="3"/>
      <c r="BY35" s="3159" t="str">
        <f t="shared" si="34"/>
        <v>A</v>
      </c>
      <c r="BZ35" s="3151" t="str">
        <f t="shared" si="19"/>
        <v>49 mots</v>
      </c>
      <c r="CA35" s="3152">
        <f t="shared" si="45"/>
        <v>284</v>
      </c>
      <c r="CB35" s="3162" t="s">
        <v>4370</v>
      </c>
      <c r="CC35" s="3160" t="str">
        <f t="shared" si="20"/>
        <v xml:space="preserve"> ◄ ligne 35</v>
      </c>
      <c r="CD35" s="3151" t="str">
        <f t="shared" si="35"/>
        <v>15 mots</v>
      </c>
      <c r="CE35" s="3155" t="str">
        <f t="shared" si="36"/>
        <v>77 car. ►</v>
      </c>
      <c r="CF35" s="3156" t="str">
        <f>IF(LEN(TRIM(CK35))&gt;0,MAX(CF29:CF34)+1,"")</f>
        <v/>
      </c>
      <c r="CG35" s="3109" t="str">
        <f>IFERROR(INDEX(CK30:CK299,MATCH(ROW()-ROW(CK30)+1,CF30:CF299,0)),"")</f>
        <v>Versez le vin rouge sur le tout et laissez mariner au frais pendant 24 heures</v>
      </c>
      <c r="CH35" s="3149"/>
      <c r="CI35" s="3142"/>
      <c r="CJ35" s="3164"/>
      <c r="CK35" s="3111" t="str">
        <f>IF(OR(CL34="",CJ32=""),"",IF(LEN(CL34)&lt;=CJ32,CL34,IFERROR(LEFT(CL34,FIND("♦",SUBSTITUTE(LEFT(CL34,CJ32+1)," ","♦",LEN(LEFT(CL34,CJ32+1))-LEN(SUBSTITUTE(LEFT(CL34,CJ32+1)," ",""))))),LEFT(CL34,IFERROR(FIND(" ",CL34)-1,LEN(CL34))))))</f>
        <v/>
      </c>
      <c r="CL35" s="3111" t="str">
        <f t="shared" si="37"/>
        <v/>
      </c>
      <c r="CM35" s="3161" t="str">
        <f t="shared" si="38"/>
        <v>ligne 35 ►</v>
      </c>
      <c r="CN35" s="3150" t="str">
        <f>IF(CA35="","",IF(OR(CA35=0,CA35&lt;CG17),0,IF(CA35&gt;CG17,(CA35-CG17)&amp;" car. en trop",(CA35-CG17)&amp;" car.")))</f>
        <v>184 car. en trop</v>
      </c>
      <c r="CO35" s="3158" t="str">
        <f>IF(CA35="","",ROUNDUP(CA35/CG17,0)&amp;" ligne(s)")</f>
        <v>3 ligne(s)</v>
      </c>
      <c r="CP35" s="3"/>
      <c r="CQ35" s="2453"/>
      <c r="CR35" s="2482" t="s">
        <v>3845</v>
      </c>
      <c r="CS35" s="2482"/>
      <c r="CT35" s="2482"/>
      <c r="CU35" s="2480"/>
      <c r="CV35" s="3"/>
      <c r="CW35" s="3252" t="s">
        <v>290</v>
      </c>
      <c r="CX35" s="3252"/>
      <c r="CY35" s="3252"/>
      <c r="DA35" s="3225" t="s">
        <v>291</v>
      </c>
      <c r="DB35" s="3225"/>
      <c r="DC35" s="3225"/>
      <c r="DE35" s="3226" t="s">
        <v>292</v>
      </c>
      <c r="DF35" s="3226"/>
      <c r="DG35" s="3226"/>
      <c r="DI35" s="3227" t="s">
        <v>293</v>
      </c>
      <c r="DJ35" s="3227"/>
      <c r="DK35" s="3227"/>
      <c r="DM35" s="3236" t="s">
        <v>294</v>
      </c>
      <c r="DN35" s="3236"/>
      <c r="DO35" s="3236"/>
      <c r="DQ35" s="3232" t="s">
        <v>295</v>
      </c>
      <c r="DR35" s="3232"/>
      <c r="DS35" s="3232"/>
      <c r="DU35" s="3223" t="s">
        <v>296</v>
      </c>
      <c r="DV35" s="3223"/>
      <c r="DW35" s="3223"/>
      <c r="DY35" s="3224" t="s">
        <v>54</v>
      </c>
      <c r="DZ35" s="3224"/>
      <c r="EA35" s="3224"/>
      <c r="EC35" s="3229" t="s">
        <v>297</v>
      </c>
      <c r="ED35" s="3229"/>
      <c r="EE35" s="3229"/>
      <c r="EG35" s="3230" t="s">
        <v>298</v>
      </c>
      <c r="EH35" s="3230"/>
      <c r="EI35" s="3230"/>
      <c r="EK35" s="3231" t="s">
        <v>299</v>
      </c>
      <c r="EL35" s="3231"/>
      <c r="EM35" s="3231"/>
      <c r="EO35" s="3253" t="s">
        <v>300</v>
      </c>
      <c r="EP35" s="3232"/>
      <c r="ER35" s="3254" t="s">
        <v>301</v>
      </c>
      <c r="ES35" s="3254"/>
      <c r="EU35" s="259" t="s">
        <v>302</v>
      </c>
      <c r="EV35" s="260"/>
      <c r="EW35" s="3"/>
      <c r="EX35" s="274" t="s">
        <v>303</v>
      </c>
      <c r="EY35" s="181" t="s">
        <v>304</v>
      </c>
      <c r="EZ35" s="182">
        <v>128</v>
      </c>
      <c r="FA35" s="182">
        <v>128</v>
      </c>
      <c r="FB35" s="182">
        <v>0</v>
      </c>
      <c r="FC35" s="275" t="s">
        <v>305</v>
      </c>
      <c r="FD35" s="181" t="s">
        <v>306</v>
      </c>
      <c r="FE35" s="182">
        <v>255</v>
      </c>
      <c r="FF35" s="182">
        <v>0</v>
      </c>
      <c r="FG35" s="182">
        <v>0</v>
      </c>
      <c r="FI35" s="276"/>
      <c r="FJ35" s="205" t="s">
        <v>307</v>
      </c>
      <c r="FK35" s="206" t="s">
        <v>308</v>
      </c>
      <c r="FL35" s="207">
        <v>159</v>
      </c>
      <c r="FM35" s="208">
        <v>182</v>
      </c>
      <c r="FN35" s="209">
        <v>205</v>
      </c>
      <c r="FO35"/>
      <c r="FP35" s="277"/>
      <c r="FQ35" s="191" t="s">
        <v>309</v>
      </c>
      <c r="FR35" s="192" t="s">
        <v>310</v>
      </c>
      <c r="FS35" s="193">
        <v>46</v>
      </c>
      <c r="FT35" s="194">
        <v>46</v>
      </c>
      <c r="FU35" s="195">
        <v>46</v>
      </c>
      <c r="FV35"/>
      <c r="FW35" s="278"/>
      <c r="FX35" s="197" t="s">
        <v>311</v>
      </c>
      <c r="FY35" s="192" t="s">
        <v>312</v>
      </c>
      <c r="FZ35" s="193">
        <v>205</v>
      </c>
      <c r="GA35" s="194">
        <v>179</v>
      </c>
      <c r="GB35" s="195">
        <v>139</v>
      </c>
      <c r="GC35" s="10">
        <v>1</v>
      </c>
    </row>
    <row r="36" spans="1:185" ht="21" customHeight="1">
      <c r="A36" s="3"/>
      <c r="B36" s="218" t="str">
        <f t="shared" si="46"/>
        <v>A</v>
      </c>
      <c r="C36" s="2326" cm="1">
        <f t="array" ref="C36">IFERROR(_xlfn.LET(_xlpm.k,UPPER(TRIM(N36)),_xlpm.r,_xlfn.XLOOKUP(_xlpm.k,UPPER(TRIM($AD$89:$BK$89)),$AD$92:$BK$92,_xlfn.XLOOKUP(_xlpm.k,UPPER(TRIM($AD$90:$BK$90)),$AD$92:$BK$92,_xlfn.XLOOKUP(_xlpm.k,UPPER(TRIM($AD$91:$BK$91)),$AD$92:$BK$92,0.001))),_xlpm.r*M36),0)</f>
        <v>0</v>
      </c>
      <c r="D36" s="2329" cm="1">
        <f t="array" ref="D36">IFERROR(_xlfn.LET(_xlpm.k,UPPER(TRIM(Q36)),_xlpm.r,_xlfn.XLOOKUP(_xlpm.k,UPPER(TRIM($AD$89:$BK$89)),$AD$92:$BK$92,_xlfn.XLOOKUP(_xlpm.k,UPPER(TRIM($AD$90:$BK$90)),$AD$92:$BK$92,_xlfn.XLOOKUP(_xlpm.k,UPPER(TRIM($AD$91:$BK$91)),$AD$92:$BK$92,0.001))),_xlpm.r*P36),0)</f>
        <v>0</v>
      </c>
      <c r="E36" s="2332" cm="1">
        <f t="array" ref="E36">IFERROR(_xlfn.LET(_xlpm.k,UPPER(TRIM(T36)),_xlpm.r,_xlfn.XLOOKUP(_xlpm.k,UPPER(TRIM($AD$89:$BK$89)),$AD$92:$BK$92,_xlfn.XLOOKUP(_xlpm.k,UPPER(TRIM($AD$90:$BK$90)),$AD$92:$BK$92,_xlfn.XLOOKUP(_xlpm.k,UPPER(TRIM($AD$91:$BK$91)),$AD$92:$BK$92,0.001))),_xlpm.r*S36),0)</f>
        <v>0</v>
      </c>
      <c r="F36" s="2335" cm="1">
        <f t="array" ref="F36">IFERROR(_xlfn.LET(_xlpm.k,UPPER(TRIM(W36)),_xlpm.r,_xlfn.XLOOKUP(_xlpm.k,UPPER(TRIM($AD$89:$BK$89)),$AD$92:$BK$92,_xlfn.XLOOKUP(_xlpm.k,UPPER(TRIM($AD$90:$BK$90)),$AD$92:$BK$92,_xlfn.XLOOKUP(_xlpm.k,UPPER(TRIM($AD$91:$BK$91)),$AD$92:$BK$92,0.001))),_xlpm.r*V36),0)</f>
        <v>0</v>
      </c>
      <c r="G36" s="219" cm="1">
        <f t="array" ref="G36">IFERROR(_xlfn.LET(_xlpm.k,UPPER(TRIM(Z36)),_xlpm.r,_xlfn.XLOOKUP(_xlpm.k,UPPER(TRIM($AD$89:$BK$89)),$AD$92:$BK$92,_xlfn.XLOOKUP(_xlpm.k,UPPER(TRIM($AD$90:$BK$90)),$AD$92:$BK$92,_xlfn.XLOOKUP(_xlpm.k,UPPER(TRIM($AD$91:$BK$91)),$AD$92:$BK$92,0.001))),_xlpm.r*Y36),0)</f>
        <v>0</v>
      </c>
      <c r="H36" s="220" cm="1">
        <f t="array" ref="H36">IFERROR(_xlfn.LET(_xlpm.k,UPPER(TRIM(AC36)),_xlpm.r,_xlfn.XLOOKUP(_xlpm.k,UPPER(TRIM($AD$89:$BK$89)),$AD$92:$BK$92,_xlfn.XLOOKUP(_xlpm.k,UPPER(TRIM($AD$90:$BK$90)),$AD$92:$BK$92,_xlfn.XLOOKUP(_xlpm.k,UPPER(TRIM($AD$91:$BK$91)),$AD$92:$BK$92,0.001))),_xlpm.r*AB36),0)</f>
        <v>0</v>
      </c>
      <c r="I36" s="222" t="s">
        <v>3681</v>
      </c>
      <c r="J36" s="2587" t="s">
        <v>3651</v>
      </c>
      <c r="K36" s="2340" t="s">
        <v>14</v>
      </c>
      <c r="L36" s="2298"/>
      <c r="M36" s="2299"/>
      <c r="N36" s="2302"/>
      <c r="O36" s="2301"/>
      <c r="P36" s="2300"/>
      <c r="Q36" s="2303"/>
      <c r="R36" s="2304"/>
      <c r="S36" s="2300"/>
      <c r="T36" s="232"/>
      <c r="U36" s="2305"/>
      <c r="V36" s="2300"/>
      <c r="W36" s="232"/>
      <c r="X36" s="2297"/>
      <c r="Y36" s="2300"/>
      <c r="Z36" s="232"/>
      <c r="AA36" s="2308"/>
      <c r="AB36" s="2300"/>
      <c r="AC36" s="232"/>
      <c r="AD36" s="222" t="str">
        <f t="shared" si="21"/>
        <v>5 ►</v>
      </c>
      <c r="AE36" s="2339" t="str">
        <f t="shared" si="22"/>
        <v>Haricots Tarbais secs</v>
      </c>
      <c r="AF36" s="2296"/>
      <c r="AG36" s="2296"/>
      <c r="AH36" s="2454">
        <v>1</v>
      </c>
      <c r="AI36" s="223">
        <f t="shared" si="23"/>
        <v>0</v>
      </c>
      <c r="AJ36" s="224">
        <f t="shared" si="24"/>
        <v>0</v>
      </c>
      <c r="AK36" s="224" t="str">
        <f t="shared" si="47"/>
        <v/>
      </c>
      <c r="AL36" s="225">
        <f t="shared" si="48"/>
        <v>0</v>
      </c>
      <c r="AM36" s="2266">
        <f t="shared" si="25"/>
        <v>0</v>
      </c>
      <c r="AN36" s="2267">
        <f t="shared" si="26"/>
        <v>0</v>
      </c>
      <c r="AO36" s="2268" t="str">
        <f t="shared" si="49"/>
        <v/>
      </c>
      <c r="AP36" s="2269">
        <f t="shared" si="50"/>
        <v>0</v>
      </c>
      <c r="AQ36" s="2341">
        <f t="shared" si="27"/>
        <v>0</v>
      </c>
      <c r="AR36" s="2342">
        <f t="shared" si="28"/>
        <v>0</v>
      </c>
      <c r="AS36" s="2343" t="str">
        <f t="shared" si="51"/>
        <v/>
      </c>
      <c r="AT36" s="2344">
        <f t="shared" si="52"/>
        <v>0</v>
      </c>
      <c r="AU36" s="2350">
        <f t="shared" si="29"/>
        <v>0</v>
      </c>
      <c r="AV36" s="2351">
        <f t="shared" si="30"/>
        <v>0</v>
      </c>
      <c r="AW36" s="2352" t="str">
        <f t="shared" si="53"/>
        <v/>
      </c>
      <c r="AX36" s="2353">
        <f t="shared" si="54"/>
        <v>0</v>
      </c>
      <c r="AY36" s="2374">
        <f t="shared" si="31"/>
        <v>0</v>
      </c>
      <c r="AZ36" s="2375">
        <f t="shared" si="32"/>
        <v>0</v>
      </c>
      <c r="BA36" s="2376" t="str">
        <f t="shared" si="39"/>
        <v/>
      </c>
      <c r="BB36" s="2377">
        <f t="shared" si="40"/>
        <v>0</v>
      </c>
      <c r="BC36" s="2361">
        <f t="shared" si="55"/>
        <v>0</v>
      </c>
      <c r="BD36" s="2362">
        <f t="shared" si="33"/>
        <v>0</v>
      </c>
      <c r="BE36" s="2363" t="str">
        <f t="shared" si="56"/>
        <v/>
      </c>
      <c r="BF36" s="2364">
        <f t="shared" si="57"/>
        <v>0</v>
      </c>
      <c r="BG36" s="2556" t="str">
        <f t="shared" si="41"/>
        <v>Haricots Tarbais secs</v>
      </c>
      <c r="BH36" s="2241">
        <f t="shared" si="42"/>
        <v>0</v>
      </c>
      <c r="BI36" s="2242">
        <f t="shared" si="43"/>
        <v>0</v>
      </c>
      <c r="BJ36" s="2243">
        <f t="shared" si="44"/>
        <v>0</v>
      </c>
      <c r="BK36" s="2244" t="str" cm="1">
        <f t="array" aca="1" ref="BK3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6" s="2384"/>
      <c r="BM36" s="218" t="str">
        <f t="shared" si="13"/>
        <v>A</v>
      </c>
      <c r="BN36" s="5"/>
      <c r="BO36" s="3"/>
      <c r="BP36" s="198" cm="1">
        <f t="array" ref="BP36">SUMPRODUCT(LEN(BQ36:BW36))</f>
        <v>0</v>
      </c>
      <c r="BQ36" s="199"/>
      <c r="BR36" s="200"/>
      <c r="BS36" s="200"/>
      <c r="BT36" s="200"/>
      <c r="BU36" s="200"/>
      <c r="BV36" s="200"/>
      <c r="BW36" s="201"/>
      <c r="BX36" s="3"/>
      <c r="BY36" s="3159" t="str">
        <f t="shared" si="34"/>
        <v>A</v>
      </c>
      <c r="BZ36" s="3151" t="str">
        <f t="shared" si="19"/>
        <v>17 mots</v>
      </c>
      <c r="CA36" s="3152">
        <f t="shared" si="45"/>
        <v>102</v>
      </c>
      <c r="CB36" s="3162" t="s">
        <v>4371</v>
      </c>
      <c r="CC36" s="3154" t="str">
        <f t="shared" si="20"/>
        <v xml:space="preserve"> ◄ ligne 36</v>
      </c>
      <c r="CD36" s="3151" t="str">
        <f t="shared" si="35"/>
        <v>17 mots</v>
      </c>
      <c r="CE36" s="3155" t="str">
        <f t="shared" si="36"/>
        <v>98 car. ►</v>
      </c>
      <c r="CF36" s="3156">
        <f>IF(LEN(TRIM(CK36))&gt;0,MAX(CF29:CF35)+1,"")</f>
        <v>2</v>
      </c>
      <c r="CG36" s="3109" t="str">
        <f>IFERROR(INDEX(CK30:CK299,MATCH(ROW()-ROW(CK30)+1,CF30:CF299,0)),"")</f>
        <v>2 Le lendemain sortez la viande et les légumes de la marinade et égouttez-les Réservez la marinade</v>
      </c>
      <c r="CH36" s="3149"/>
      <c r="CI36" s="3142"/>
      <c r="CJ36" s="2462" t="str">
        <f>(SUBSTITUTE(SUBSTITUTE(CB31,CHAR(13)&amp;CHAR(10)," "),CHAR(10)," "))</f>
        <v>Préparation</v>
      </c>
      <c r="CK36" s="3165" t="str">
        <f>IF(OR(CJ37="",CJ38=""),"",IF(LEN(CJ37)&lt;=CJ38,CJ37,IFERROR(LEFT(CJ37,FIND("♦",SUBSTITUTE(LEFT(CJ37,CJ38+1)," ","♦",LEN(LEFT(CJ37,CJ38+1))-LEN(SUBSTITUTE(LEFT(CJ37,CJ38+1)," ",""))))),LEFT(CJ37,IFERROR(FIND(" ",CJ37)-1,LEN(CJ37))))))</f>
        <v>Préparation</v>
      </c>
      <c r="CL36" s="3166" t="str">
        <f>IF(CK36="","",TRIM(RIGHT(CJ37,LEN(CJ37)-LEN(CK36))))</f>
        <v/>
      </c>
      <c r="CM36" s="3157" t="str">
        <f>CC31</f>
        <v xml:space="preserve"> ◄ ligne 31</v>
      </c>
      <c r="CN36" s="3150" t="str">
        <f>IF(CA36="","",IF(OR(CA36=0,CA36&lt;CG17),0,IF(CA36&gt;CG17,(CA36-CG17)&amp;" car. en trop",(CA36-CG17)&amp;" car.")))</f>
        <v>2 car. en trop</v>
      </c>
      <c r="CO36" s="3158" t="str">
        <f>IF(CA36="","",ROUNDUP(CA36/CG17,0)&amp;" ligne(s)")</f>
        <v>2 ligne(s)</v>
      </c>
      <c r="CP36" s="3"/>
      <c r="CQ36" s="2453"/>
      <c r="CR36" s="3204" t="s">
        <v>3846</v>
      </c>
      <c r="CS36" s="3204"/>
      <c r="CT36" s="3204"/>
      <c r="CU36" s="3205"/>
      <c r="CV36" s="3"/>
      <c r="CW36" s="3252"/>
      <c r="CX36" s="3252"/>
      <c r="CY36" s="3252"/>
      <c r="DA36" s="3225"/>
      <c r="DB36" s="3225"/>
      <c r="DC36" s="3225"/>
      <c r="DE36" s="3226"/>
      <c r="DF36" s="3226"/>
      <c r="DG36" s="3226"/>
      <c r="DI36" s="3227"/>
      <c r="DJ36" s="3227"/>
      <c r="DK36" s="3227"/>
      <c r="DM36" s="3236"/>
      <c r="DN36" s="3236"/>
      <c r="DO36" s="3236"/>
      <c r="DQ36" s="3232"/>
      <c r="DR36" s="3232"/>
      <c r="DS36" s="3232"/>
      <c r="DU36" s="3223"/>
      <c r="DV36" s="3223"/>
      <c r="DW36" s="3223"/>
      <c r="DY36" s="3224"/>
      <c r="DZ36" s="3224"/>
      <c r="EA36" s="3224"/>
      <c r="EC36" s="3229"/>
      <c r="ED36" s="3229"/>
      <c r="EE36" s="3229"/>
      <c r="EG36" s="3230"/>
      <c r="EH36" s="3230"/>
      <c r="EI36" s="3230"/>
      <c r="EK36" s="3231"/>
      <c r="EL36" s="3231"/>
      <c r="EM36" s="3231"/>
      <c r="EO36" s="3232"/>
      <c r="EP36" s="3232"/>
      <c r="ER36" s="3254"/>
      <c r="ES36" s="3254"/>
      <c r="EU36" s="3247" t="s">
        <v>313</v>
      </c>
      <c r="EV36" s="3248"/>
      <c r="EW36" s="3"/>
      <c r="EX36" s="183" t="s">
        <v>314</v>
      </c>
      <c r="EY36" s="181" t="s">
        <v>127</v>
      </c>
      <c r="EZ36" s="182">
        <v>128</v>
      </c>
      <c r="FA36" s="182">
        <v>0</v>
      </c>
      <c r="FB36" s="182">
        <v>128</v>
      </c>
      <c r="FC36" s="279" t="s">
        <v>315</v>
      </c>
      <c r="FD36" s="181" t="s">
        <v>316</v>
      </c>
      <c r="FE36" s="182">
        <v>51</v>
      </c>
      <c r="FF36" s="182">
        <v>0</v>
      </c>
      <c r="FG36" s="182">
        <v>0</v>
      </c>
      <c r="FI36" s="280"/>
      <c r="FJ36" s="205" t="s">
        <v>317</v>
      </c>
      <c r="FK36" s="206" t="s">
        <v>318</v>
      </c>
      <c r="FL36" s="207">
        <v>0</v>
      </c>
      <c r="FM36" s="208">
        <v>178</v>
      </c>
      <c r="FN36" s="209">
        <v>238</v>
      </c>
      <c r="FO36"/>
      <c r="FP36" s="281"/>
      <c r="FQ36" s="191" t="s">
        <v>319</v>
      </c>
      <c r="FR36" s="192" t="s">
        <v>320</v>
      </c>
      <c r="FS36" s="193">
        <v>43</v>
      </c>
      <c r="FT36" s="194">
        <v>43</v>
      </c>
      <c r="FU36" s="195">
        <v>43</v>
      </c>
      <c r="FV36"/>
      <c r="FW36" s="282"/>
      <c r="FX36" s="197" t="s">
        <v>321</v>
      </c>
      <c r="FY36" s="192" t="s">
        <v>322</v>
      </c>
      <c r="FZ36" s="193">
        <v>238</v>
      </c>
      <c r="GA36" s="194">
        <v>180</v>
      </c>
      <c r="GB36" s="195">
        <v>34</v>
      </c>
      <c r="GC36" s="10">
        <v>1</v>
      </c>
    </row>
    <row r="37" spans="1:185" ht="21" customHeight="1">
      <c r="A37" s="3"/>
      <c r="B37" s="218" t="str">
        <f t="shared" si="46"/>
        <v>A</v>
      </c>
      <c r="C37" s="2326" cm="1">
        <f t="array" ref="C37">IFERROR(_xlfn.LET(_xlpm.k,UPPER(TRIM(N37)),_xlpm.r,_xlfn.XLOOKUP(_xlpm.k,UPPER(TRIM($AD$89:$BK$89)),$AD$92:$BK$92,_xlfn.XLOOKUP(_xlpm.k,UPPER(TRIM($AD$90:$BK$90)),$AD$92:$BK$92,_xlfn.XLOOKUP(_xlpm.k,UPPER(TRIM($AD$91:$BK$91)),$AD$92:$BK$92,0.001))),_xlpm.r*M37),0)</f>
        <v>0</v>
      </c>
      <c r="D37" s="2329" cm="1">
        <f t="array" ref="D37">IFERROR(_xlfn.LET(_xlpm.k,UPPER(TRIM(Q37)),_xlpm.r,_xlfn.XLOOKUP(_xlpm.k,UPPER(TRIM($AD$89:$BK$89)),$AD$92:$BK$92,_xlfn.XLOOKUP(_xlpm.k,UPPER(TRIM($AD$90:$BK$90)),$AD$92:$BK$92,_xlfn.XLOOKUP(_xlpm.k,UPPER(TRIM($AD$91:$BK$91)),$AD$92:$BK$92,0.001))),_xlpm.r*P37),0)</f>
        <v>0</v>
      </c>
      <c r="E37" s="2332" cm="1">
        <f t="array" ref="E37">IFERROR(_xlfn.LET(_xlpm.k,UPPER(TRIM(T37)),_xlpm.r,_xlfn.XLOOKUP(_xlpm.k,UPPER(TRIM($AD$89:$BK$89)),$AD$92:$BK$92,_xlfn.XLOOKUP(_xlpm.k,UPPER(TRIM($AD$90:$BK$90)),$AD$92:$BK$92,_xlfn.XLOOKUP(_xlpm.k,UPPER(TRIM($AD$91:$BK$91)),$AD$92:$BK$92,0.001))),_xlpm.r*S37),0)</f>
        <v>0</v>
      </c>
      <c r="F37" s="2335" cm="1">
        <f t="array" ref="F37">IFERROR(_xlfn.LET(_xlpm.k,UPPER(TRIM(W37)),_xlpm.r,_xlfn.XLOOKUP(_xlpm.k,UPPER(TRIM($AD$89:$BK$89)),$AD$92:$BK$92,_xlfn.XLOOKUP(_xlpm.k,UPPER(TRIM($AD$90:$BK$90)),$AD$92:$BK$92,_xlfn.XLOOKUP(_xlpm.k,UPPER(TRIM($AD$91:$BK$91)),$AD$92:$BK$92,0.001))),_xlpm.r*V37),0)</f>
        <v>0</v>
      </c>
      <c r="G37" s="219" cm="1">
        <f t="array" ref="G37">IFERROR(_xlfn.LET(_xlpm.k,UPPER(TRIM(Z37)),_xlpm.r,_xlfn.XLOOKUP(_xlpm.k,UPPER(TRIM($AD$89:$BK$89)),$AD$92:$BK$92,_xlfn.XLOOKUP(_xlpm.k,UPPER(TRIM($AD$90:$BK$90)),$AD$92:$BK$92,_xlfn.XLOOKUP(_xlpm.k,UPPER(TRIM($AD$91:$BK$91)),$AD$92:$BK$92,0.001))),_xlpm.r*Y37),0)</f>
        <v>0</v>
      </c>
      <c r="H37" s="220" cm="1">
        <f t="array" ref="H37">IFERROR(_xlfn.LET(_xlpm.k,UPPER(TRIM(AC37)),_xlpm.r,_xlfn.XLOOKUP(_xlpm.k,UPPER(TRIM($AD$89:$BK$89)),$AD$92:$BK$92,_xlfn.XLOOKUP(_xlpm.k,UPPER(TRIM($AD$90:$BK$90)),$AD$92:$BK$92,_xlfn.XLOOKUP(_xlpm.k,UPPER(TRIM($AD$91:$BK$91)),$AD$92:$BK$92,0.001))),_xlpm.r*AB37),0)</f>
        <v>0</v>
      </c>
      <c r="I37" s="222" t="s">
        <v>3682</v>
      </c>
      <c r="J37" s="2587"/>
      <c r="K37" s="2340" t="s">
        <v>14</v>
      </c>
      <c r="L37" s="2298"/>
      <c r="M37" s="2299"/>
      <c r="N37" s="2302"/>
      <c r="O37" s="2301"/>
      <c r="P37" s="2300"/>
      <c r="Q37" s="2303"/>
      <c r="R37" s="2304"/>
      <c r="S37" s="2300"/>
      <c r="T37" s="232"/>
      <c r="U37" s="2305"/>
      <c r="V37" s="2300"/>
      <c r="W37" s="232"/>
      <c r="X37" s="2297"/>
      <c r="Y37" s="2300"/>
      <c r="Z37" s="232"/>
      <c r="AA37" s="2308"/>
      <c r="AB37" s="2300"/>
      <c r="AC37" s="232"/>
      <c r="AD37" s="222" t="str">
        <f t="shared" si="21"/>
        <v>6 ►</v>
      </c>
      <c r="AE37" s="2339">
        <f t="shared" si="22"/>
        <v>0</v>
      </c>
      <c r="AF37" s="2296"/>
      <c r="AG37" s="2296"/>
      <c r="AH37" s="2454">
        <v>1</v>
      </c>
      <c r="AI37" s="223">
        <f t="shared" si="23"/>
        <v>0</v>
      </c>
      <c r="AJ37" s="224">
        <f t="shared" si="24"/>
        <v>0</v>
      </c>
      <c r="AK37" s="224" t="str">
        <f t="shared" si="47"/>
        <v/>
      </c>
      <c r="AL37" s="225">
        <f t="shared" si="48"/>
        <v>0</v>
      </c>
      <c r="AM37" s="2266">
        <f t="shared" si="25"/>
        <v>0</v>
      </c>
      <c r="AN37" s="2267">
        <f t="shared" si="26"/>
        <v>0</v>
      </c>
      <c r="AO37" s="2268" t="str">
        <f t="shared" si="49"/>
        <v/>
      </c>
      <c r="AP37" s="2269">
        <f t="shared" si="50"/>
        <v>0</v>
      </c>
      <c r="AQ37" s="2341">
        <f t="shared" si="27"/>
        <v>0</v>
      </c>
      <c r="AR37" s="2342">
        <f t="shared" si="28"/>
        <v>0</v>
      </c>
      <c r="AS37" s="2343" t="str">
        <f t="shared" si="51"/>
        <v/>
      </c>
      <c r="AT37" s="2344">
        <f t="shared" si="52"/>
        <v>0</v>
      </c>
      <c r="AU37" s="2350">
        <f t="shared" si="29"/>
        <v>0</v>
      </c>
      <c r="AV37" s="2351">
        <f t="shared" si="30"/>
        <v>0</v>
      </c>
      <c r="AW37" s="2352" t="str">
        <f t="shared" si="53"/>
        <v/>
      </c>
      <c r="AX37" s="2353">
        <f t="shared" si="54"/>
        <v>0</v>
      </c>
      <c r="AY37" s="2374">
        <f t="shared" si="31"/>
        <v>0</v>
      </c>
      <c r="AZ37" s="2375">
        <f t="shared" si="32"/>
        <v>0</v>
      </c>
      <c r="BA37" s="2376" t="str">
        <f t="shared" si="39"/>
        <v/>
      </c>
      <c r="BB37" s="2377">
        <f t="shared" si="40"/>
        <v>0</v>
      </c>
      <c r="BC37" s="2361">
        <f t="shared" si="55"/>
        <v>0</v>
      </c>
      <c r="BD37" s="2362">
        <f t="shared" si="33"/>
        <v>0</v>
      </c>
      <c r="BE37" s="2363" t="str">
        <f t="shared" si="56"/>
        <v/>
      </c>
      <c r="BF37" s="2364">
        <f t="shared" si="57"/>
        <v>0</v>
      </c>
      <c r="BG37" s="2556">
        <f t="shared" si="41"/>
        <v>0</v>
      </c>
      <c r="BH37" s="2241">
        <f t="shared" si="42"/>
        <v>0</v>
      </c>
      <c r="BI37" s="2242">
        <f t="shared" si="43"/>
        <v>0</v>
      </c>
      <c r="BJ37" s="2243">
        <f t="shared" si="44"/>
        <v>0</v>
      </c>
      <c r="BK37" s="2244" t="str" cm="1">
        <f t="array" aca="1" ref="BK3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7" s="2384"/>
      <c r="BM37" s="218" t="str">
        <f t="shared" si="13"/>
        <v>A</v>
      </c>
      <c r="BN37" s="5"/>
      <c r="BO37" s="3"/>
      <c r="BP37" s="198" cm="1">
        <f t="array" ref="BP37">SUMPRODUCT(LEN(BQ37:BW37))</f>
        <v>0</v>
      </c>
      <c r="BQ37" s="199"/>
      <c r="BR37" s="200"/>
      <c r="BS37" s="200"/>
      <c r="BT37" s="200"/>
      <c r="BU37" s="200"/>
      <c r="BV37" s="200"/>
      <c r="BW37" s="201"/>
      <c r="BX37" s="3"/>
      <c r="BY37" s="3159" t="str">
        <f t="shared" si="34"/>
        <v>A</v>
      </c>
      <c r="BZ37" s="3151" t="str">
        <f t="shared" si="19"/>
        <v>29 mots</v>
      </c>
      <c r="CA37" s="3152">
        <f t="shared" si="45"/>
        <v>171</v>
      </c>
      <c r="CB37" s="3162" t="s">
        <v>4372</v>
      </c>
      <c r="CC37" s="3160" t="str">
        <f t="shared" si="20"/>
        <v xml:space="preserve"> ◄ ligne 37</v>
      </c>
      <c r="CD37" s="3151" t="str">
        <f t="shared" si="35"/>
        <v>17 mots</v>
      </c>
      <c r="CE37" s="3155" t="str">
        <f t="shared" si="36"/>
        <v>92 car. ►</v>
      </c>
      <c r="CF37" s="3156" t="str">
        <f>IF(LEN(TRIM(CK37))&gt;0,MAX(CF29:CF36)+1,"")</f>
        <v/>
      </c>
      <c r="CG37" s="3109" t="str">
        <f>IFERROR(INDEX(CK30:CK299,MATCH(ROW()-ROW(CK30)+1,CF30:CF299,0)),"")</f>
        <v xml:space="preserve">3 Dans une cocotte en fonte faites chauffer l’huile d’olive à feu moyen Ajoutez la viande et </v>
      </c>
      <c r="CH37" s="3149"/>
      <c r="CI37" s="3142"/>
      <c r="CJ37" s="3165" t="str">
        <f>TRIM(SUBSTITUTE(SUBSTITUTE(SUBSTITUTE(SUBSTITUTE(IF(OR(LEFT(CJ36,1)="-",LEFT(CJ36,1)="="),MID(CJ36,2,9999),CJ36),CHAR(160)," "),","," "),";"," "),"."," "))</f>
        <v>Préparation</v>
      </c>
      <c r="CK37" s="3166" t="str">
        <f>IF(OR(CL36="",CJ38=""),"",IF(LEN(CL36)&lt;=CJ38,CL36,IFERROR(LEFT(CL36,FIND("♦",SUBSTITUTE(LEFT(CL36,CJ38+1)," ","♦",LEN(LEFT(CL36,CJ38+1))-LEN(SUBSTITUTE(LEFT(CL36,CJ38+1)," ",""))))),LEFT(CL36,IFERROR(FIND(" ",CL36)-1,LEN(CL36))))))</f>
        <v/>
      </c>
      <c r="CL37" s="3166" t="str">
        <f>IF(CK37="","",TRIM(RIGHT(CL36,LEN(CL36)-LEN(CK37))))</f>
        <v/>
      </c>
      <c r="CM37" s="3167" t="str">
        <f t="shared" ref="CM37:CM41" si="58">"ligne "&amp;ROW()&amp;" ►"</f>
        <v>ligne 37 ►</v>
      </c>
      <c r="CN37" s="3150" t="str">
        <f>IF(CA37="","",IF(OR(CA37=0,CA37&lt;CG17),0,IF(CA37&gt;CG17,(CA37-CG17)&amp;" car. en trop",(CA37-CG17)&amp;" car.")))</f>
        <v>71 car. en trop</v>
      </c>
      <c r="CO37" s="3158" t="str">
        <f>IF(CA37="","",ROUNDUP(CA37/CG17,0)&amp;" ligne(s)")</f>
        <v>2 ligne(s)</v>
      </c>
      <c r="CP37" s="3"/>
      <c r="CQ37" s="2453"/>
      <c r="CR37" s="3204"/>
      <c r="CS37" s="3204"/>
      <c r="CT37" s="3204"/>
      <c r="CU37" s="3205"/>
      <c r="CV37" s="3"/>
      <c r="DQ37" s="163"/>
      <c r="DR37" s="163"/>
      <c r="DS37" s="163"/>
      <c r="EU37" s="259" t="s">
        <v>324</v>
      </c>
      <c r="EV37" s="260"/>
      <c r="EW37" s="3"/>
      <c r="EX37" s="214" t="s">
        <v>325</v>
      </c>
      <c r="EY37" s="181" t="s">
        <v>164</v>
      </c>
      <c r="EZ37" s="182">
        <v>0</v>
      </c>
      <c r="FA37" s="182">
        <v>128</v>
      </c>
      <c r="FB37" s="182">
        <v>128</v>
      </c>
      <c r="FC37" s="283" t="s">
        <v>326</v>
      </c>
      <c r="FD37" s="181" t="s">
        <v>327</v>
      </c>
      <c r="FE37" s="182">
        <v>51</v>
      </c>
      <c r="FF37" s="182">
        <v>0</v>
      </c>
      <c r="FG37" s="182">
        <v>0</v>
      </c>
      <c r="FI37" s="284"/>
      <c r="FJ37" s="236" t="s">
        <v>328</v>
      </c>
      <c r="FK37" s="206" t="s">
        <v>329</v>
      </c>
      <c r="FL37" s="207">
        <v>112</v>
      </c>
      <c r="FM37" s="208">
        <v>163</v>
      </c>
      <c r="FN37" s="209">
        <v>204</v>
      </c>
      <c r="FO37"/>
      <c r="FP37" s="285"/>
      <c r="FQ37" s="191" t="s">
        <v>330</v>
      </c>
      <c r="FR37" s="192" t="s">
        <v>331</v>
      </c>
      <c r="FS37" s="193">
        <v>41</v>
      </c>
      <c r="FT37" s="194">
        <v>41</v>
      </c>
      <c r="FU37" s="195">
        <v>41</v>
      </c>
      <c r="FV37"/>
      <c r="FW37" s="286"/>
      <c r="FX37" s="212" t="s">
        <v>332</v>
      </c>
      <c r="FY37" s="192" t="s">
        <v>333</v>
      </c>
      <c r="FZ37" s="193">
        <v>227</v>
      </c>
      <c r="GA37" s="194">
        <v>168</v>
      </c>
      <c r="GB37" s="195">
        <v>87</v>
      </c>
      <c r="GC37" s="10">
        <v>1</v>
      </c>
    </row>
    <row r="38" spans="1:185" ht="21" customHeight="1">
      <c r="A38" s="3"/>
      <c r="B38" s="218" t="str">
        <f t="shared" si="46"/>
        <v>A</v>
      </c>
      <c r="C38" s="2326" cm="1">
        <f t="array" ref="C38">IFERROR(_xlfn.LET(_xlpm.k,UPPER(TRIM(N38)),_xlpm.r,_xlfn.XLOOKUP(_xlpm.k,UPPER(TRIM($AD$89:$BK$89)),$AD$92:$BK$92,_xlfn.XLOOKUP(_xlpm.k,UPPER(TRIM($AD$90:$BK$90)),$AD$92:$BK$92,_xlfn.XLOOKUP(_xlpm.k,UPPER(TRIM($AD$91:$BK$91)),$AD$92:$BK$92,0.001))),_xlpm.r*M38),0)</f>
        <v>0</v>
      </c>
      <c r="D38" s="2329" cm="1">
        <f t="array" ref="D38">IFERROR(_xlfn.LET(_xlpm.k,UPPER(TRIM(Q38)),_xlpm.r,_xlfn.XLOOKUP(_xlpm.k,UPPER(TRIM($AD$89:$BK$89)),$AD$92:$BK$92,_xlfn.XLOOKUP(_xlpm.k,UPPER(TRIM($AD$90:$BK$90)),$AD$92:$BK$92,_xlfn.XLOOKUP(_xlpm.k,UPPER(TRIM($AD$91:$BK$91)),$AD$92:$BK$92,0.001))),_xlpm.r*P38),0)</f>
        <v>0</v>
      </c>
      <c r="E38" s="2332" cm="1">
        <f t="array" ref="E38">IFERROR(_xlfn.LET(_xlpm.k,UPPER(TRIM(T38)),_xlpm.r,_xlfn.XLOOKUP(_xlpm.k,UPPER(TRIM($AD$89:$BK$89)),$AD$92:$BK$92,_xlfn.XLOOKUP(_xlpm.k,UPPER(TRIM($AD$90:$BK$90)),$AD$92:$BK$92,_xlfn.XLOOKUP(_xlpm.k,UPPER(TRIM($AD$91:$BK$91)),$AD$92:$BK$92,0.001))),_xlpm.r*S38),0)</f>
        <v>0</v>
      </c>
      <c r="F38" s="2335" cm="1">
        <f t="array" ref="F38">IFERROR(_xlfn.LET(_xlpm.k,UPPER(TRIM(W38)),_xlpm.r,_xlfn.XLOOKUP(_xlpm.k,UPPER(TRIM($AD$89:$BK$89)),$AD$92:$BK$92,_xlfn.XLOOKUP(_xlpm.k,UPPER(TRIM($AD$90:$BK$90)),$AD$92:$BK$92,_xlfn.XLOOKUP(_xlpm.k,UPPER(TRIM($AD$91:$BK$91)),$AD$92:$BK$92,0.001))),_xlpm.r*V38),0)</f>
        <v>0</v>
      </c>
      <c r="G38" s="219" cm="1">
        <f t="array" ref="G38">IFERROR(_xlfn.LET(_xlpm.k,UPPER(TRIM(Z38)),_xlpm.r,_xlfn.XLOOKUP(_xlpm.k,UPPER(TRIM($AD$89:$BK$89)),$AD$92:$BK$92,_xlfn.XLOOKUP(_xlpm.k,UPPER(TRIM($AD$90:$BK$90)),$AD$92:$BK$92,_xlfn.XLOOKUP(_xlpm.k,UPPER(TRIM($AD$91:$BK$91)),$AD$92:$BK$92,0.001))),_xlpm.r*Y38),0)</f>
        <v>0</v>
      </c>
      <c r="H38" s="220" cm="1">
        <f t="array" ref="H38">IFERROR(_xlfn.LET(_xlpm.k,UPPER(TRIM(AC38)),_xlpm.r,_xlfn.XLOOKUP(_xlpm.k,UPPER(TRIM($AD$89:$BK$89)),$AD$92:$BK$92,_xlfn.XLOOKUP(_xlpm.k,UPPER(TRIM($AD$90:$BK$90)),$AD$92:$BK$92,_xlfn.XLOOKUP(_xlpm.k,UPPER(TRIM($AD$91:$BK$91)),$AD$92:$BK$92,0.001))),_xlpm.r*AB38),0)</f>
        <v>0</v>
      </c>
      <c r="I38" s="222" t="s">
        <v>3683</v>
      </c>
      <c r="J38" s="2587" t="s">
        <v>3671</v>
      </c>
      <c r="K38" s="2340" t="s">
        <v>14</v>
      </c>
      <c r="L38" s="2298"/>
      <c r="M38" s="2299"/>
      <c r="N38" s="2302"/>
      <c r="O38" s="2301"/>
      <c r="P38" s="2300"/>
      <c r="Q38" s="2303"/>
      <c r="R38" s="2304"/>
      <c r="S38" s="2300"/>
      <c r="T38" s="232"/>
      <c r="U38" s="2305"/>
      <c r="V38" s="2300"/>
      <c r="W38" s="232"/>
      <c r="X38" s="2297"/>
      <c r="Y38" s="2300"/>
      <c r="Z38" s="232"/>
      <c r="AA38" s="2308"/>
      <c r="AB38" s="2300"/>
      <c r="AC38" s="232"/>
      <c r="AD38" s="222" t="str">
        <f t="shared" si="21"/>
        <v>7 ►</v>
      </c>
      <c r="AE38" s="2339" t="str">
        <f t="shared" si="22"/>
        <v>2/ Pré-cuisson des haricots /  Préparation des viandes</v>
      </c>
      <c r="AF38" s="2296"/>
      <c r="AG38" s="2296"/>
      <c r="AH38" s="2454">
        <v>1</v>
      </c>
      <c r="AI38" s="223">
        <f t="shared" si="23"/>
        <v>0</v>
      </c>
      <c r="AJ38" s="224">
        <f t="shared" si="24"/>
        <v>0</v>
      </c>
      <c r="AK38" s="224" t="str">
        <f t="shared" si="47"/>
        <v/>
      </c>
      <c r="AL38" s="225">
        <f t="shared" si="48"/>
        <v>0</v>
      </c>
      <c r="AM38" s="2266">
        <f t="shared" si="25"/>
        <v>0</v>
      </c>
      <c r="AN38" s="2267">
        <f t="shared" si="26"/>
        <v>0</v>
      </c>
      <c r="AO38" s="2268" t="str">
        <f t="shared" si="49"/>
        <v/>
      </c>
      <c r="AP38" s="2269">
        <f t="shared" si="50"/>
        <v>0</v>
      </c>
      <c r="AQ38" s="2341">
        <f t="shared" si="27"/>
        <v>0</v>
      </c>
      <c r="AR38" s="2342">
        <f t="shared" si="28"/>
        <v>0</v>
      </c>
      <c r="AS38" s="2343" t="str">
        <f t="shared" si="51"/>
        <v/>
      </c>
      <c r="AT38" s="2344">
        <f t="shared" si="52"/>
        <v>0</v>
      </c>
      <c r="AU38" s="2350">
        <f t="shared" si="29"/>
        <v>0</v>
      </c>
      <c r="AV38" s="2351">
        <f t="shared" si="30"/>
        <v>0</v>
      </c>
      <c r="AW38" s="2352" t="str">
        <f t="shared" si="53"/>
        <v/>
      </c>
      <c r="AX38" s="2353">
        <f t="shared" si="54"/>
        <v>0</v>
      </c>
      <c r="AY38" s="2374">
        <f t="shared" si="31"/>
        <v>0</v>
      </c>
      <c r="AZ38" s="2375">
        <f t="shared" si="32"/>
        <v>0</v>
      </c>
      <c r="BA38" s="2376" t="str">
        <f t="shared" si="39"/>
        <v/>
      </c>
      <c r="BB38" s="2377">
        <f t="shared" si="40"/>
        <v>0</v>
      </c>
      <c r="BC38" s="2361">
        <f t="shared" si="55"/>
        <v>0</v>
      </c>
      <c r="BD38" s="2362">
        <f t="shared" si="33"/>
        <v>0</v>
      </c>
      <c r="BE38" s="2363" t="str">
        <f t="shared" si="56"/>
        <v/>
      </c>
      <c r="BF38" s="2364">
        <f t="shared" si="57"/>
        <v>0</v>
      </c>
      <c r="BG38" s="2556" t="str">
        <f t="shared" si="41"/>
        <v>2/ Pré-cuisson des haricots /  Préparation des viandes</v>
      </c>
      <c r="BH38" s="2241">
        <f t="shared" si="42"/>
        <v>0</v>
      </c>
      <c r="BI38" s="2242">
        <f t="shared" si="43"/>
        <v>0</v>
      </c>
      <c r="BJ38" s="2243">
        <f t="shared" si="44"/>
        <v>0</v>
      </c>
      <c r="BK38" s="2244" t="str" cm="1">
        <f t="array" aca="1" ref="BK3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8" s="2384"/>
      <c r="BM38" s="218" t="str">
        <f t="shared" si="13"/>
        <v>A</v>
      </c>
      <c r="BN38" s="3203" t="s">
        <v>265</v>
      </c>
      <c r="BO38" s="3"/>
      <c r="BP38" s="198" cm="1">
        <f t="array" ref="BP38">SUMPRODUCT(LEN(BQ38:BW38))</f>
        <v>0</v>
      </c>
      <c r="BQ38" s="199"/>
      <c r="BR38" s="200"/>
      <c r="BS38" s="200"/>
      <c r="BT38" s="200"/>
      <c r="BU38" s="200"/>
      <c r="BV38" s="200"/>
      <c r="BW38" s="201"/>
      <c r="BX38" s="3"/>
      <c r="BY38" s="3159" t="str">
        <f t="shared" si="34"/>
        <v>A</v>
      </c>
      <c r="BZ38" s="3151" t="str">
        <f t="shared" si="19"/>
        <v>22 mots</v>
      </c>
      <c r="CA38" s="3152">
        <f t="shared" si="45"/>
        <v>132</v>
      </c>
      <c r="CB38" s="3162" t="s">
        <v>4373</v>
      </c>
      <c r="CC38" s="3154" t="str">
        <f t="shared" si="20"/>
        <v xml:space="preserve"> ◄ ligne 38</v>
      </c>
      <c r="CD38" s="3151" t="str">
        <f t="shared" si="35"/>
        <v>12 mots</v>
      </c>
      <c r="CE38" s="3155" t="str">
        <f t="shared" si="36"/>
        <v>73 car. ►</v>
      </c>
      <c r="CF38" s="3156" t="str">
        <f>IF(LEN(TRIM(CK38))&gt;0,MAX(CF29:CF37)+1,"")</f>
        <v/>
      </c>
      <c r="CG38" s="3109" t="str">
        <f>IFERROR(INDEX(CK30:CK299,MATCH(ROW()-ROW(CK30)+1,CF30:CF299,0)),"")</f>
        <v>faites-la dorer de tous les côtés Retirez-la de la cocotte et réservez-la</v>
      </c>
      <c r="CH38" s="3149"/>
      <c r="CI38" s="3142"/>
      <c r="CJ38" s="3112">
        <f>CG17</f>
        <v>100</v>
      </c>
      <c r="CK38" s="3166" t="str">
        <f>IF(OR(CL37="",CJ38=""),"",IF(LEN(CL37)&lt;=CJ38,CL37,IFERROR(LEFT(CL37,FIND("♦",SUBSTITUTE(LEFT(CL37,CJ38+1)," ","♦",LEN(LEFT(CL37,CJ38+1))-LEN(SUBSTITUTE(LEFT(CL37,CJ38+1)," ",""))))),LEFT(CL37,IFERROR(FIND(" ",CL37)-1,LEN(CL37))))))</f>
        <v/>
      </c>
      <c r="CL38" s="3166" t="str">
        <f t="shared" ref="CL38:CL41" si="59">IF(CK38="","",TRIM(RIGHT(CL37,LEN(CL37)-LEN(CK38))))</f>
        <v/>
      </c>
      <c r="CM38" s="3167" t="str">
        <f t="shared" si="58"/>
        <v>ligne 38 ►</v>
      </c>
      <c r="CN38" s="3150" t="str">
        <f>IF(CA38="","",IF(OR(CA38=0,CA38&lt;CG17),0,IF(CA38&gt;CG17,(CA38-CG17)&amp;" car. en trop",(CA38-CG17)&amp;" car.")))</f>
        <v>32 car. en trop</v>
      </c>
      <c r="CO38" s="3158" t="str">
        <f>IF(CA38="","",ROUNDUP(CA38/CG17,0)&amp;" ligne(s)")</f>
        <v>2 ligne(s)</v>
      </c>
      <c r="CP38" s="3"/>
      <c r="CQ38" s="2449"/>
      <c r="CR38" s="2483">
        <v>1.5</v>
      </c>
      <c r="CS38" s="2479" t="s">
        <v>3855</v>
      </c>
      <c r="CT38" s="2479" t="s">
        <v>3856</v>
      </c>
      <c r="CU38" s="2480"/>
      <c r="CV38" s="3"/>
      <c r="CW38" s="3250" t="s">
        <v>335</v>
      </c>
      <c r="CX38" s="3250"/>
      <c r="CY38" s="3250"/>
      <c r="DA38" s="3225" t="s">
        <v>34</v>
      </c>
      <c r="DB38" s="3225"/>
      <c r="DC38" s="3225"/>
      <c r="DE38" s="3226" t="s">
        <v>336</v>
      </c>
      <c r="DF38" s="3226"/>
      <c r="DG38" s="3226"/>
      <c r="DI38" s="3227" t="s">
        <v>337</v>
      </c>
      <c r="DJ38" s="3227"/>
      <c r="DK38" s="3227"/>
      <c r="DM38" s="3236" t="s">
        <v>338</v>
      </c>
      <c r="DN38" s="3236"/>
      <c r="DO38" s="3236"/>
      <c r="DQ38" s="3232" t="s">
        <v>339</v>
      </c>
      <c r="DR38" s="3232"/>
      <c r="DS38" s="3232"/>
      <c r="DU38" s="3223" t="s">
        <v>340</v>
      </c>
      <c r="DV38" s="3223"/>
      <c r="DW38" s="3223"/>
      <c r="DY38" s="3224" t="s">
        <v>341</v>
      </c>
      <c r="DZ38" s="3224"/>
      <c r="EA38" s="3224"/>
      <c r="EC38" s="3229" t="s">
        <v>342</v>
      </c>
      <c r="ED38" s="3229"/>
      <c r="EE38" s="3229"/>
      <c r="EG38" s="3230" t="s">
        <v>343</v>
      </c>
      <c r="EH38" s="3230"/>
      <c r="EI38" s="3230"/>
      <c r="EK38" s="3231" t="s">
        <v>344</v>
      </c>
      <c r="EL38" s="3231"/>
      <c r="EM38" s="3231"/>
      <c r="EO38" s="3239" t="s">
        <v>345</v>
      </c>
      <c r="EP38" s="3239"/>
      <c r="ER38" s="3251" t="s">
        <v>160</v>
      </c>
      <c r="ES38" s="3251"/>
      <c r="EU38" s="259" t="s">
        <v>346</v>
      </c>
      <c r="EV38" s="260"/>
      <c r="EW38" s="3"/>
      <c r="EX38" s="288" t="s">
        <v>347</v>
      </c>
      <c r="EY38" s="181" t="s">
        <v>348</v>
      </c>
      <c r="EZ38" s="182">
        <v>192</v>
      </c>
      <c r="FA38" s="182">
        <v>192</v>
      </c>
      <c r="FB38" s="182">
        <v>192</v>
      </c>
      <c r="FC38" s="289" t="s">
        <v>349</v>
      </c>
      <c r="FD38" s="181" t="s">
        <v>350</v>
      </c>
      <c r="FE38" s="182">
        <v>153</v>
      </c>
      <c r="FF38" s="182">
        <v>0</v>
      </c>
      <c r="FG38" s="182">
        <v>0</v>
      </c>
      <c r="FI38" s="290"/>
      <c r="FJ38" s="205" t="s">
        <v>351</v>
      </c>
      <c r="FK38" s="206" t="s">
        <v>352</v>
      </c>
      <c r="FL38" s="207">
        <v>108</v>
      </c>
      <c r="FM38" s="208">
        <v>166</v>
      </c>
      <c r="FN38" s="209">
        <v>205</v>
      </c>
      <c r="FO38"/>
      <c r="FP38" s="291"/>
      <c r="FQ38" s="191" t="s">
        <v>353</v>
      </c>
      <c r="FR38" s="192" t="s">
        <v>354</v>
      </c>
      <c r="FS38" s="193">
        <v>38</v>
      </c>
      <c r="FT38" s="194">
        <v>38</v>
      </c>
      <c r="FU38" s="195">
        <v>38</v>
      </c>
      <c r="FV38"/>
      <c r="FW38" s="292"/>
      <c r="FX38" s="197" t="s">
        <v>355</v>
      </c>
      <c r="FY38" s="192" t="s">
        <v>356</v>
      </c>
      <c r="FZ38" s="193">
        <v>238</v>
      </c>
      <c r="GA38" s="194">
        <v>173</v>
      </c>
      <c r="GB38" s="195">
        <v>14</v>
      </c>
      <c r="GC38" s="10">
        <v>1</v>
      </c>
    </row>
    <row r="39" spans="1:185" ht="21" customHeight="1">
      <c r="A39" s="3"/>
      <c r="B39" s="218" t="str">
        <f t="shared" si="46"/>
        <v>A</v>
      </c>
      <c r="C39" s="2326" cm="1">
        <f t="array" ref="C39">IFERROR(_xlfn.LET(_xlpm.k,UPPER(TRIM(N39)),_xlpm.r,_xlfn.XLOOKUP(_xlpm.k,UPPER(TRIM($AD$89:$BK$89)),$AD$92:$BK$92,_xlfn.XLOOKUP(_xlpm.k,UPPER(TRIM($AD$90:$BK$90)),$AD$92:$BK$92,_xlfn.XLOOKUP(_xlpm.k,UPPER(TRIM($AD$91:$BK$91)),$AD$92:$BK$92,0.001))),_xlpm.r*M39),0)</f>
        <v>0</v>
      </c>
      <c r="D39" s="2329" cm="1">
        <f t="array" ref="D39">IFERROR(_xlfn.LET(_xlpm.k,UPPER(TRIM(Q39)),_xlpm.r,_xlfn.XLOOKUP(_xlpm.k,UPPER(TRIM($AD$89:$BK$89)),$AD$92:$BK$92,_xlfn.XLOOKUP(_xlpm.k,UPPER(TRIM($AD$90:$BK$90)),$AD$92:$BK$92,_xlfn.XLOOKUP(_xlpm.k,UPPER(TRIM($AD$91:$BK$91)),$AD$92:$BK$92,0.001))),_xlpm.r*P39),0)</f>
        <v>0</v>
      </c>
      <c r="E39" s="2332" cm="1">
        <f t="array" ref="E39">IFERROR(_xlfn.LET(_xlpm.k,UPPER(TRIM(T39)),_xlpm.r,_xlfn.XLOOKUP(_xlpm.k,UPPER(TRIM($AD$89:$BK$89)),$AD$92:$BK$92,_xlfn.XLOOKUP(_xlpm.k,UPPER(TRIM($AD$90:$BK$90)),$AD$92:$BK$92,_xlfn.XLOOKUP(_xlpm.k,UPPER(TRIM($AD$91:$BK$91)),$AD$92:$BK$92,0.001))),_xlpm.r*S39),0)</f>
        <v>0</v>
      </c>
      <c r="F39" s="2335" cm="1">
        <f t="array" ref="F39">IFERROR(_xlfn.LET(_xlpm.k,UPPER(TRIM(W39)),_xlpm.r,_xlfn.XLOOKUP(_xlpm.k,UPPER(TRIM($AD$89:$BK$89)),$AD$92:$BK$92,_xlfn.XLOOKUP(_xlpm.k,UPPER(TRIM($AD$90:$BK$90)),$AD$92:$BK$92,_xlfn.XLOOKUP(_xlpm.k,UPPER(TRIM($AD$91:$BK$91)),$AD$92:$BK$92,0.001))),_xlpm.r*V39),0)</f>
        <v>0</v>
      </c>
      <c r="G39" s="219" cm="1">
        <f t="array" ref="G39">IFERROR(_xlfn.LET(_xlpm.k,UPPER(TRIM(Z39)),_xlpm.r,_xlfn.XLOOKUP(_xlpm.k,UPPER(TRIM($AD$89:$BK$89)),$AD$92:$BK$92,_xlfn.XLOOKUP(_xlpm.k,UPPER(TRIM($AD$90:$BK$90)),$AD$92:$BK$92,_xlfn.XLOOKUP(_xlpm.k,UPPER(TRIM($AD$91:$BK$91)),$AD$92:$BK$92,0.001))),_xlpm.r*Y39),0)</f>
        <v>0</v>
      </c>
      <c r="H39" s="220" cm="1">
        <f t="array" ref="H39">IFERROR(_xlfn.LET(_xlpm.k,UPPER(TRIM(AC39)),_xlpm.r,_xlfn.XLOOKUP(_xlpm.k,UPPER(TRIM($AD$89:$BK$89)),$AD$92:$BK$92,_xlfn.XLOOKUP(_xlpm.k,UPPER(TRIM($AD$90:$BK$90)),$AD$92:$BK$92,_xlfn.XLOOKUP(_xlpm.k,UPPER(TRIM($AD$91:$BK$91)),$AD$92:$BK$92,0.001))),_xlpm.r*AB39),0)</f>
        <v>0</v>
      </c>
      <c r="I39" s="222" t="s">
        <v>3684</v>
      </c>
      <c r="J39" s="2587" t="s">
        <v>3669</v>
      </c>
      <c r="K39" s="2340" t="s">
        <v>14</v>
      </c>
      <c r="L39" s="2298"/>
      <c r="M39" s="2299"/>
      <c r="N39" s="2302"/>
      <c r="O39" s="2301"/>
      <c r="P39" s="2300"/>
      <c r="Q39" s="2303"/>
      <c r="R39" s="2304"/>
      <c r="S39" s="2300"/>
      <c r="T39" s="232"/>
      <c r="U39" s="2305"/>
      <c r="V39" s="2300"/>
      <c r="W39" s="232"/>
      <c r="X39" s="2297"/>
      <c r="Y39" s="2300"/>
      <c r="Z39" s="232"/>
      <c r="AA39" s="2308"/>
      <c r="AB39" s="2300"/>
      <c r="AC39" s="232"/>
      <c r="AD39" s="222" t="str">
        <f t="shared" si="21"/>
        <v>8 ►</v>
      </c>
      <c r="AE39" s="2339" t="str">
        <f t="shared" si="22"/>
        <v>Égouttez et rincez les haricots.</v>
      </c>
      <c r="AF39" s="2296"/>
      <c r="AG39" s="2296"/>
      <c r="AH39" s="2454">
        <v>1</v>
      </c>
      <c r="AI39" s="223">
        <f t="shared" si="23"/>
        <v>0</v>
      </c>
      <c r="AJ39" s="224">
        <f t="shared" si="24"/>
        <v>0</v>
      </c>
      <c r="AK39" s="224" t="str">
        <f t="shared" si="47"/>
        <v/>
      </c>
      <c r="AL39" s="225">
        <f t="shared" si="48"/>
        <v>0</v>
      </c>
      <c r="AM39" s="2266">
        <f t="shared" si="25"/>
        <v>0</v>
      </c>
      <c r="AN39" s="2267">
        <f t="shared" si="26"/>
        <v>0</v>
      </c>
      <c r="AO39" s="2268" t="str">
        <f t="shared" si="49"/>
        <v/>
      </c>
      <c r="AP39" s="2269">
        <f t="shared" si="50"/>
        <v>0</v>
      </c>
      <c r="AQ39" s="2341">
        <f t="shared" si="27"/>
        <v>0</v>
      </c>
      <c r="AR39" s="2342">
        <f t="shared" si="28"/>
        <v>0</v>
      </c>
      <c r="AS39" s="2343" t="str">
        <f t="shared" si="51"/>
        <v/>
      </c>
      <c r="AT39" s="2344">
        <f t="shared" si="52"/>
        <v>0</v>
      </c>
      <c r="AU39" s="2350">
        <f t="shared" si="29"/>
        <v>0</v>
      </c>
      <c r="AV39" s="2351">
        <f t="shared" si="30"/>
        <v>0</v>
      </c>
      <c r="AW39" s="2352" t="str">
        <f t="shared" si="53"/>
        <v/>
      </c>
      <c r="AX39" s="2353">
        <f t="shared" si="54"/>
        <v>0</v>
      </c>
      <c r="AY39" s="2374">
        <f t="shared" si="31"/>
        <v>0</v>
      </c>
      <c r="AZ39" s="2375">
        <f t="shared" si="32"/>
        <v>0</v>
      </c>
      <c r="BA39" s="2376" t="str">
        <f t="shared" si="39"/>
        <v/>
      </c>
      <c r="BB39" s="2377">
        <f t="shared" si="40"/>
        <v>0</v>
      </c>
      <c r="BC39" s="2361">
        <f t="shared" si="55"/>
        <v>0</v>
      </c>
      <c r="BD39" s="2362">
        <f t="shared" si="33"/>
        <v>0</v>
      </c>
      <c r="BE39" s="2363" t="str">
        <f t="shared" si="56"/>
        <v/>
      </c>
      <c r="BF39" s="2364">
        <f t="shared" si="57"/>
        <v>0</v>
      </c>
      <c r="BG39" s="2556" t="str">
        <f t="shared" si="41"/>
        <v>Égouttez et rincez les haricots.</v>
      </c>
      <c r="BH39" s="2241">
        <f t="shared" si="42"/>
        <v>0</v>
      </c>
      <c r="BI39" s="2242">
        <f t="shared" si="43"/>
        <v>0</v>
      </c>
      <c r="BJ39" s="2243">
        <f t="shared" si="44"/>
        <v>0</v>
      </c>
      <c r="BK39" s="2244" t="str" cm="1">
        <f t="array" aca="1" ref="BK3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9" s="2384"/>
      <c r="BM39" s="218" t="str">
        <f t="shared" si="13"/>
        <v>A</v>
      </c>
      <c r="BN39" s="3203"/>
      <c r="BO39" s="3"/>
      <c r="BP39" s="198" cm="1">
        <f t="array" ref="BP39">SUMPRODUCT(LEN(BQ39:BW39))</f>
        <v>0</v>
      </c>
      <c r="BQ39" s="199"/>
      <c r="BR39" s="200"/>
      <c r="BS39" s="200"/>
      <c r="BT39" s="200"/>
      <c r="BU39" s="200"/>
      <c r="BV39" s="200"/>
      <c r="BW39" s="201"/>
      <c r="BX39" s="3"/>
      <c r="BY39" s="3159" t="str">
        <f t="shared" si="34"/>
        <v>A</v>
      </c>
      <c r="BZ39" s="3151" t="str">
        <f t="shared" si="19"/>
        <v>25 mots</v>
      </c>
      <c r="CA39" s="3152">
        <f t="shared" si="45"/>
        <v>154</v>
      </c>
      <c r="CB39" s="3162" t="s">
        <v>4374</v>
      </c>
      <c r="CC39" s="3160" t="str">
        <f t="shared" si="20"/>
        <v xml:space="preserve"> ◄ ligne 39</v>
      </c>
      <c r="CD39" s="3151" t="str">
        <f t="shared" si="35"/>
        <v>16 mots</v>
      </c>
      <c r="CE39" s="3155" t="str">
        <f t="shared" si="36"/>
        <v>90 car. ►</v>
      </c>
      <c r="CF39" s="3156" t="str">
        <f>IF(LEN(TRIM(CK39))&gt;0,MAX(CF29:CF38)+1,"")</f>
        <v/>
      </c>
      <c r="CG39" s="3109" t="str">
        <f>IFERROR(INDEX(CK30:CK299,MATCH(ROW()-ROW(CK30)+1,CF30:CF299,0)),"")</f>
        <v xml:space="preserve">4 Dans la même cocotte faites revenir les légumes et les lardons pendant environ 5 minutes </v>
      </c>
      <c r="CH39" s="3149"/>
      <c r="CI39" s="3142"/>
      <c r="CJ39" s="3165"/>
      <c r="CK39" s="3166" t="str">
        <f>IF(OR(CL38="",CJ38=""),"",IF(LEN(CL38)&lt;=CJ38,CL38,IFERROR(LEFT(CL38,FIND("♦",SUBSTITUTE(LEFT(CL38,CJ38+1)," ","♦",LEN(LEFT(CL38,CJ38+1))-LEN(SUBSTITUTE(LEFT(CL38,CJ38+1)," ",""))))),LEFT(CL38,IFERROR(FIND(" ",CL38)-1,LEN(CL38))))))</f>
        <v/>
      </c>
      <c r="CL39" s="3166" t="str">
        <f t="shared" si="59"/>
        <v/>
      </c>
      <c r="CM39" s="3167" t="str">
        <f t="shared" si="58"/>
        <v>ligne 39 ►</v>
      </c>
      <c r="CN39" s="3150" t="str">
        <f>IF(CA39="","",IF(OR(CA39=0,CA39&lt;CG17),0,IF(CA39&gt;CG17,(CA39-CG17)&amp;" car. en trop",(CA39-CG17)&amp;" car.")))</f>
        <v>54 car. en trop</v>
      </c>
      <c r="CO39" s="3158" t="str">
        <f>IF(CA39="","",ROUNDUP(CA39/CG17,0)&amp;" ligne(s)")</f>
        <v>2 ligne(s)</v>
      </c>
      <c r="CP39" s="3"/>
      <c r="CQ39" s="2453"/>
      <c r="CR39" s="2483">
        <v>5</v>
      </c>
      <c r="CS39" s="2479" t="s">
        <v>3857</v>
      </c>
      <c r="CT39" s="2479" t="s">
        <v>3847</v>
      </c>
      <c r="CU39" s="2480"/>
      <c r="CV39" s="3"/>
      <c r="CW39" s="3250"/>
      <c r="CX39" s="3250"/>
      <c r="CY39" s="3250"/>
      <c r="DA39" s="3225"/>
      <c r="DB39" s="3225"/>
      <c r="DC39" s="3225"/>
      <c r="DE39" s="3226"/>
      <c r="DF39" s="3226"/>
      <c r="DG39" s="3226"/>
      <c r="DI39" s="3227"/>
      <c r="DJ39" s="3227"/>
      <c r="DK39" s="3227"/>
      <c r="DM39" s="3236"/>
      <c r="DN39" s="3236"/>
      <c r="DO39" s="3236"/>
      <c r="DQ39" s="3232"/>
      <c r="DR39" s="3232"/>
      <c r="DS39" s="3232"/>
      <c r="DU39" s="3223"/>
      <c r="DV39" s="3223"/>
      <c r="DW39" s="3223"/>
      <c r="DY39" s="3224"/>
      <c r="DZ39" s="3224"/>
      <c r="EA39" s="3224"/>
      <c r="EC39" s="3229"/>
      <c r="ED39" s="3229"/>
      <c r="EE39" s="3229"/>
      <c r="EG39" s="3230"/>
      <c r="EH39" s="3230"/>
      <c r="EI39" s="3230"/>
      <c r="EK39" s="3231"/>
      <c r="EL39" s="3231"/>
      <c r="EM39" s="3231"/>
      <c r="EO39" s="3239"/>
      <c r="EP39" s="3239"/>
      <c r="ER39" s="3251"/>
      <c r="ES39" s="3251"/>
      <c r="EU39" s="3247" t="s">
        <v>358</v>
      </c>
      <c r="EV39" s="3248"/>
      <c r="EW39" s="3"/>
      <c r="EX39" s="293" t="s">
        <v>359</v>
      </c>
      <c r="EY39" s="181" t="s">
        <v>360</v>
      </c>
      <c r="EZ39" s="182">
        <v>128</v>
      </c>
      <c r="FA39" s="182">
        <v>128</v>
      </c>
      <c r="FB39" s="182">
        <v>128</v>
      </c>
      <c r="FC39" s="294" t="s">
        <v>361</v>
      </c>
      <c r="FD39" s="181" t="s">
        <v>362</v>
      </c>
      <c r="FE39" s="182">
        <v>255</v>
      </c>
      <c r="FF39" s="182">
        <v>0</v>
      </c>
      <c r="FG39" s="182">
        <v>0</v>
      </c>
      <c r="FI39" s="295"/>
      <c r="FJ39" s="236" t="s">
        <v>363</v>
      </c>
      <c r="FK39" s="206" t="s">
        <v>364</v>
      </c>
      <c r="FL39" s="207">
        <v>145</v>
      </c>
      <c r="FM39" s="208">
        <v>163</v>
      </c>
      <c r="FN39" s="209">
        <v>176</v>
      </c>
      <c r="FO39"/>
      <c r="FP39" s="296"/>
      <c r="FQ39" s="191" t="s">
        <v>365</v>
      </c>
      <c r="FR39" s="192" t="s">
        <v>366</v>
      </c>
      <c r="FS39" s="193">
        <v>36</v>
      </c>
      <c r="FT39" s="194">
        <v>36</v>
      </c>
      <c r="FU39" s="195">
        <v>36</v>
      </c>
      <c r="FV39"/>
      <c r="FW39" s="297"/>
      <c r="FX39" s="197" t="s">
        <v>367</v>
      </c>
      <c r="FY39" s="192" t="s">
        <v>368</v>
      </c>
      <c r="FZ39" s="193">
        <v>205</v>
      </c>
      <c r="GA39" s="194">
        <v>170</v>
      </c>
      <c r="GB39" s="195">
        <v>125</v>
      </c>
      <c r="GC39" s="10">
        <v>1</v>
      </c>
    </row>
    <row r="40" spans="1:185" ht="21" customHeight="1">
      <c r="A40" s="3"/>
      <c r="B40" s="218" t="str">
        <f t="shared" si="46"/>
        <v>A</v>
      </c>
      <c r="C40" s="2326" cm="1">
        <f t="array" ref="C40">IFERROR(_xlfn.LET(_xlpm.k,UPPER(TRIM(N40)),_xlpm.r,_xlfn.XLOOKUP(_xlpm.k,UPPER(TRIM($AD$89:$BK$89)),$AD$92:$BK$92,_xlfn.XLOOKUP(_xlpm.k,UPPER(TRIM($AD$90:$BK$90)),$AD$92:$BK$92,_xlfn.XLOOKUP(_xlpm.k,UPPER(TRIM($AD$91:$BK$91)),$AD$92:$BK$92,0.001))),_xlpm.r*M40),0)</f>
        <v>0</v>
      </c>
      <c r="D40" s="2329" cm="1">
        <f t="array" ref="D40">IFERROR(_xlfn.LET(_xlpm.k,UPPER(TRIM(Q40)),_xlpm.r,_xlfn.XLOOKUP(_xlpm.k,UPPER(TRIM($AD$89:$BK$89)),$AD$92:$BK$92,_xlfn.XLOOKUP(_xlpm.k,UPPER(TRIM($AD$90:$BK$90)),$AD$92:$BK$92,_xlfn.XLOOKUP(_xlpm.k,UPPER(TRIM($AD$91:$BK$91)),$AD$92:$BK$92,0.001))),_xlpm.r*P40),0)</f>
        <v>0</v>
      </c>
      <c r="E40" s="2332" cm="1">
        <f t="array" ref="E40">IFERROR(_xlfn.LET(_xlpm.k,UPPER(TRIM(T40)),_xlpm.r,_xlfn.XLOOKUP(_xlpm.k,UPPER(TRIM($AD$89:$BK$89)),$AD$92:$BK$92,_xlfn.XLOOKUP(_xlpm.k,UPPER(TRIM($AD$90:$BK$90)),$AD$92:$BK$92,_xlfn.XLOOKUP(_xlpm.k,UPPER(TRIM($AD$91:$BK$91)),$AD$92:$BK$92,0.001))),_xlpm.r*S40),0)</f>
        <v>0</v>
      </c>
      <c r="F40" s="2335" cm="1">
        <f t="array" ref="F40">IFERROR(_xlfn.LET(_xlpm.k,UPPER(TRIM(W40)),_xlpm.r,_xlfn.XLOOKUP(_xlpm.k,UPPER(TRIM($AD$89:$BK$89)),$AD$92:$BK$92,_xlfn.XLOOKUP(_xlpm.k,UPPER(TRIM($AD$90:$BK$90)),$AD$92:$BK$92,_xlfn.XLOOKUP(_xlpm.k,UPPER(TRIM($AD$91:$BK$91)),$AD$92:$BK$92,0.001))),_xlpm.r*V40),0)</f>
        <v>0</v>
      </c>
      <c r="G40" s="219" cm="1">
        <f t="array" ref="G40">IFERROR(_xlfn.LET(_xlpm.k,UPPER(TRIM(Z40)),_xlpm.r,_xlfn.XLOOKUP(_xlpm.k,UPPER(TRIM($AD$89:$BK$89)),$AD$92:$BK$92,_xlfn.XLOOKUP(_xlpm.k,UPPER(TRIM($AD$90:$BK$90)),$AD$92:$BK$92,_xlfn.XLOOKUP(_xlpm.k,UPPER(TRIM($AD$91:$BK$91)),$AD$92:$BK$92,0.001))),_xlpm.r*Y40),0)</f>
        <v>0</v>
      </c>
      <c r="H40" s="220" cm="1">
        <f t="array" ref="H40">IFERROR(_xlfn.LET(_xlpm.k,UPPER(TRIM(AC40)),_xlpm.r,_xlfn.XLOOKUP(_xlpm.k,UPPER(TRIM($AD$89:$BK$89)),$AD$92:$BK$92,_xlfn.XLOOKUP(_xlpm.k,UPPER(TRIM($AD$90:$BK$90)),$AD$92:$BK$92,_xlfn.XLOOKUP(_xlpm.k,UPPER(TRIM($AD$91:$BK$91)),$AD$92:$BK$92,0.001))),_xlpm.r*AB40),0)</f>
        <v>0</v>
      </c>
      <c r="I40" s="222" t="s">
        <v>3685</v>
      </c>
      <c r="J40" s="2587" t="s">
        <v>3672</v>
      </c>
      <c r="K40" s="2340" t="s">
        <v>14</v>
      </c>
      <c r="L40" s="2298"/>
      <c r="M40" s="2299"/>
      <c r="N40" s="2302"/>
      <c r="O40" s="2301"/>
      <c r="P40" s="2300"/>
      <c r="Q40" s="2303"/>
      <c r="R40" s="2304"/>
      <c r="S40" s="2300"/>
      <c r="T40" s="232"/>
      <c r="U40" s="2305"/>
      <c r="V40" s="2300"/>
      <c r="W40" s="232"/>
      <c r="X40" s="2297"/>
      <c r="Y40" s="2300"/>
      <c r="Z40" s="232"/>
      <c r="AA40" s="2308"/>
      <c r="AB40" s="2300"/>
      <c r="AC40" s="232"/>
      <c r="AD40" s="222" t="str">
        <f t="shared" si="21"/>
        <v>9 ►</v>
      </c>
      <c r="AE40" s="2339" t="str">
        <f t="shared" si="22"/>
        <v>Les mettre dans une grande marmite avec</v>
      </c>
      <c r="AF40" s="2296"/>
      <c r="AG40" s="2296"/>
      <c r="AH40" s="2454">
        <v>1</v>
      </c>
      <c r="AI40" s="223">
        <f t="shared" si="23"/>
        <v>0</v>
      </c>
      <c r="AJ40" s="224">
        <f t="shared" si="24"/>
        <v>0</v>
      </c>
      <c r="AK40" s="224" t="str">
        <f t="shared" si="47"/>
        <v/>
      </c>
      <c r="AL40" s="225">
        <f t="shared" si="48"/>
        <v>0</v>
      </c>
      <c r="AM40" s="2266">
        <f t="shared" si="25"/>
        <v>0</v>
      </c>
      <c r="AN40" s="2267">
        <f t="shared" si="26"/>
        <v>0</v>
      </c>
      <c r="AO40" s="2268" t="str">
        <f t="shared" si="49"/>
        <v/>
      </c>
      <c r="AP40" s="2269">
        <f t="shared" si="50"/>
        <v>0</v>
      </c>
      <c r="AQ40" s="2341">
        <f t="shared" si="27"/>
        <v>0</v>
      </c>
      <c r="AR40" s="2342">
        <f t="shared" si="28"/>
        <v>0</v>
      </c>
      <c r="AS40" s="2343" t="str">
        <f t="shared" si="51"/>
        <v/>
      </c>
      <c r="AT40" s="2344">
        <f t="shared" si="52"/>
        <v>0</v>
      </c>
      <c r="AU40" s="2350">
        <f t="shared" si="29"/>
        <v>0</v>
      </c>
      <c r="AV40" s="2351">
        <f t="shared" si="30"/>
        <v>0</v>
      </c>
      <c r="AW40" s="2352" t="str">
        <f t="shared" si="53"/>
        <v/>
      </c>
      <c r="AX40" s="2353">
        <f t="shared" si="54"/>
        <v>0</v>
      </c>
      <c r="AY40" s="2374">
        <f t="shared" si="31"/>
        <v>0</v>
      </c>
      <c r="AZ40" s="2375">
        <f t="shared" si="32"/>
        <v>0</v>
      </c>
      <c r="BA40" s="2376" t="str">
        <f t="shared" si="39"/>
        <v/>
      </c>
      <c r="BB40" s="2377">
        <f t="shared" si="40"/>
        <v>0</v>
      </c>
      <c r="BC40" s="2361">
        <f t="shared" si="55"/>
        <v>0</v>
      </c>
      <c r="BD40" s="2362">
        <f t="shared" si="33"/>
        <v>0</v>
      </c>
      <c r="BE40" s="2363" t="str">
        <f t="shared" si="56"/>
        <v/>
      </c>
      <c r="BF40" s="2364">
        <f t="shared" si="57"/>
        <v>0</v>
      </c>
      <c r="BG40" s="2556" t="str">
        <f t="shared" si="41"/>
        <v>Les mettre dans une grande marmite avec</v>
      </c>
      <c r="BH40" s="2241">
        <f t="shared" si="42"/>
        <v>0</v>
      </c>
      <c r="BI40" s="2242">
        <f t="shared" si="43"/>
        <v>0</v>
      </c>
      <c r="BJ40" s="2243">
        <f t="shared" si="44"/>
        <v>0</v>
      </c>
      <c r="BK40" s="2244" t="str" cm="1">
        <f t="array" aca="1" ref="BK4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0" s="2384"/>
      <c r="BM40" s="218" t="str">
        <f t="shared" si="13"/>
        <v>A</v>
      </c>
      <c r="BN40" s="3203"/>
      <c r="BO40" s="3"/>
      <c r="BP40" s="198" cm="1">
        <f t="array" ref="BP40">SUMPRODUCT(LEN(BQ40:BW40))</f>
        <v>0</v>
      </c>
      <c r="BQ40" s="199"/>
      <c r="BR40" s="200"/>
      <c r="BS40" s="200"/>
      <c r="BT40" s="200"/>
      <c r="BU40" s="200"/>
      <c r="BV40" s="200"/>
      <c r="BW40" s="201"/>
      <c r="BX40" s="3"/>
      <c r="BY40" s="3159" t="str">
        <f t="shared" si="34"/>
        <v>A</v>
      </c>
      <c r="BZ40" s="3151" t="str">
        <f t="shared" si="19"/>
        <v>33 mots</v>
      </c>
      <c r="CA40" s="3152">
        <f t="shared" si="45"/>
        <v>179</v>
      </c>
      <c r="CB40" s="3162" t="s">
        <v>4375</v>
      </c>
      <c r="CC40" s="3154" t="str">
        <f t="shared" si="20"/>
        <v xml:space="preserve"> ◄ ligne 40</v>
      </c>
      <c r="CD40" s="3151" t="str">
        <f t="shared" si="35"/>
        <v>6 mots</v>
      </c>
      <c r="CE40" s="3155" t="str">
        <f t="shared" si="36"/>
        <v>37 car. ►</v>
      </c>
      <c r="CF40" s="3156" t="str">
        <f>IF(LEN(TRIM(CK40))&gt;0,MAX(CF29:CF39)+1,"")</f>
        <v/>
      </c>
      <c r="CG40" s="3109" t="str">
        <f>IFERROR(INDEX(CK30:CK299,MATCH(ROW()-ROW(CK30)+1,CF30:CF299,0)),"")</f>
        <v>Saupoudrez de farine et mélangez bien</v>
      </c>
      <c r="CH40" s="3149"/>
      <c r="CI40" s="3142"/>
      <c r="CJ40" s="3168"/>
      <c r="CK40" s="3166" t="str">
        <f>IF(OR(CL39="",CJ38=""),"",IF(LEN(CL39)&lt;=CJ38,CL39,IFERROR(LEFT(CL39,FIND("♦",SUBSTITUTE(LEFT(CL39,CJ38+1)," ","♦",LEN(LEFT(CL39,CJ38+1))-LEN(SUBSTITUTE(LEFT(CL39,CJ38+1)," ",""))))),LEFT(CL39,IFERROR(FIND(" ",CL39)-1,LEN(CL39))))))</f>
        <v/>
      </c>
      <c r="CL40" s="3166" t="str">
        <f t="shared" si="59"/>
        <v/>
      </c>
      <c r="CM40" s="3167" t="str">
        <f t="shared" si="58"/>
        <v>ligne 40 ►</v>
      </c>
      <c r="CN40" s="3150" t="str">
        <f>IF(CA40="","",IF(OR(CA40=0,CA40&lt;CG17),0,IF(CA40&gt;CG17,(CA40-CG17)&amp;" car. en trop",(CA40-CG17)&amp;" car.")))</f>
        <v>79 car. en trop</v>
      </c>
      <c r="CO40" s="3158" t="str">
        <f>IF(CA40="","",ROUNDUP(CA40/CG17,0)&amp;" ligne(s)")</f>
        <v>2 ligne(s)</v>
      </c>
      <c r="CP40" s="3"/>
      <c r="CQ40" s="2453"/>
      <c r="CR40" s="2483">
        <v>8</v>
      </c>
      <c r="CS40" s="2479" t="s">
        <v>3611</v>
      </c>
      <c r="CT40" s="2479" t="s">
        <v>3859</v>
      </c>
      <c r="CU40" s="2480"/>
      <c r="CV40" s="3"/>
      <c r="DQ40" s="163"/>
      <c r="DR40" s="163"/>
      <c r="DS40" s="163"/>
      <c r="EU40" s="259" t="s">
        <v>370</v>
      </c>
      <c r="EV40" s="260"/>
      <c r="EW40" s="3"/>
      <c r="EX40" s="298" t="s">
        <v>371</v>
      </c>
      <c r="EY40" s="181" t="s">
        <v>372</v>
      </c>
      <c r="EZ40" s="182">
        <v>153</v>
      </c>
      <c r="FA40" s="182">
        <v>153</v>
      </c>
      <c r="FB40" s="182">
        <v>255</v>
      </c>
      <c r="FC40" s="299" t="s">
        <v>373</v>
      </c>
      <c r="FD40" s="181" t="s">
        <v>374</v>
      </c>
      <c r="FE40" s="182">
        <v>255</v>
      </c>
      <c r="FF40" s="182">
        <v>0</v>
      </c>
      <c r="FG40" s="182">
        <v>0</v>
      </c>
      <c r="FI40" s="300"/>
      <c r="FJ40" s="205"/>
      <c r="FK40" s="206" t="s">
        <v>375</v>
      </c>
      <c r="FL40" s="207">
        <v>51</v>
      </c>
      <c r="FM40" s="208">
        <v>153</v>
      </c>
      <c r="FN40" s="209">
        <v>204</v>
      </c>
      <c r="FO40"/>
      <c r="FP40" s="301"/>
      <c r="FQ40" s="191" t="s">
        <v>376</v>
      </c>
      <c r="FR40" s="192" t="s">
        <v>377</v>
      </c>
      <c r="FS40" s="193">
        <v>33</v>
      </c>
      <c r="FT40" s="194">
        <v>33</v>
      </c>
      <c r="FU40" s="195">
        <v>33</v>
      </c>
      <c r="FV40"/>
      <c r="FW40" s="302"/>
      <c r="FX40" s="197" t="s">
        <v>378</v>
      </c>
      <c r="FY40" s="192" t="s">
        <v>379</v>
      </c>
      <c r="FZ40" s="193">
        <v>218</v>
      </c>
      <c r="GA40" s="194">
        <v>165</v>
      </c>
      <c r="GB40" s="195">
        <v>32</v>
      </c>
      <c r="GC40" s="10">
        <v>1</v>
      </c>
    </row>
    <row r="41" spans="1:185" ht="21" customHeight="1">
      <c r="A41" s="3"/>
      <c r="B41" s="218" t="str">
        <f t="shared" si="46"/>
        <v>A</v>
      </c>
      <c r="C41" s="2326" cm="1">
        <f t="array" ref="C41">IFERROR(_xlfn.LET(_xlpm.k,UPPER(TRIM(N41)),_xlpm.r,_xlfn.XLOOKUP(_xlpm.k,UPPER(TRIM($AD$89:$BK$89)),$AD$92:$BK$92,_xlfn.XLOOKUP(_xlpm.k,UPPER(TRIM($AD$90:$BK$90)),$AD$92:$BK$92,_xlfn.XLOOKUP(_xlpm.k,UPPER(TRIM($AD$91:$BK$91)),$AD$92:$BK$92,0.001))),_xlpm.r*M41),0)</f>
        <v>0</v>
      </c>
      <c r="D41" s="2329" cm="1">
        <f t="array" ref="D41">IFERROR(_xlfn.LET(_xlpm.k,UPPER(TRIM(Q41)),_xlpm.r,_xlfn.XLOOKUP(_xlpm.k,UPPER(TRIM($AD$89:$BK$89)),$AD$92:$BK$92,_xlfn.XLOOKUP(_xlpm.k,UPPER(TRIM($AD$90:$BK$90)),$AD$92:$BK$92,_xlfn.XLOOKUP(_xlpm.k,UPPER(TRIM($AD$91:$BK$91)),$AD$92:$BK$92,0.001))),_xlpm.r*P41),0)</f>
        <v>0</v>
      </c>
      <c r="E41" s="2332" cm="1">
        <f t="array" ref="E41">IFERROR(_xlfn.LET(_xlpm.k,UPPER(TRIM(T41)),_xlpm.r,_xlfn.XLOOKUP(_xlpm.k,UPPER(TRIM($AD$89:$BK$89)),$AD$92:$BK$92,_xlfn.XLOOKUP(_xlpm.k,UPPER(TRIM($AD$90:$BK$90)),$AD$92:$BK$92,_xlfn.XLOOKUP(_xlpm.k,UPPER(TRIM($AD$91:$BK$91)),$AD$92:$BK$92,0.001))),_xlpm.r*S41),0)</f>
        <v>0</v>
      </c>
      <c r="F41" s="2335" cm="1">
        <f t="array" ref="F41">IFERROR(_xlfn.LET(_xlpm.k,UPPER(TRIM(W41)),_xlpm.r,_xlfn.XLOOKUP(_xlpm.k,UPPER(TRIM($AD$89:$BK$89)),$AD$92:$BK$92,_xlfn.XLOOKUP(_xlpm.k,UPPER(TRIM($AD$90:$BK$90)),$AD$92:$BK$92,_xlfn.XLOOKUP(_xlpm.k,UPPER(TRIM($AD$91:$BK$91)),$AD$92:$BK$92,0.001))),_xlpm.r*V41),0)</f>
        <v>0</v>
      </c>
      <c r="G41" s="219" cm="1">
        <f t="array" ref="G41">IFERROR(_xlfn.LET(_xlpm.k,UPPER(TRIM(Z41)),_xlpm.r,_xlfn.XLOOKUP(_xlpm.k,UPPER(TRIM($AD$89:$BK$89)),$AD$92:$BK$92,_xlfn.XLOOKUP(_xlpm.k,UPPER(TRIM($AD$90:$BK$90)),$AD$92:$BK$92,_xlfn.XLOOKUP(_xlpm.k,UPPER(TRIM($AD$91:$BK$91)),$AD$92:$BK$92,0.001))),_xlpm.r*Y41),0)</f>
        <v>0</v>
      </c>
      <c r="H41" s="220" cm="1">
        <f t="array" ref="H41">IFERROR(_xlfn.LET(_xlpm.k,UPPER(TRIM(AC41)),_xlpm.r,_xlfn.XLOOKUP(_xlpm.k,UPPER(TRIM($AD$89:$BK$89)),$AD$92:$BK$92,_xlfn.XLOOKUP(_xlpm.k,UPPER(TRIM($AD$90:$BK$90)),$AD$92:$BK$92,_xlfn.XLOOKUP(_xlpm.k,UPPER(TRIM($AD$91:$BK$91)),$AD$92:$BK$92,0.001))),_xlpm.r*AB41),0)</f>
        <v>0</v>
      </c>
      <c r="I41" s="222" t="s">
        <v>3686</v>
      </c>
      <c r="J41" s="2587" t="s">
        <v>3639</v>
      </c>
      <c r="K41" s="2340" t="s">
        <v>14</v>
      </c>
      <c r="L41" s="2298"/>
      <c r="M41" s="2299"/>
      <c r="N41" s="2302"/>
      <c r="O41" s="2301"/>
      <c r="P41" s="2300"/>
      <c r="Q41" s="2303"/>
      <c r="R41" s="2304"/>
      <c r="S41" s="2300"/>
      <c r="T41" s="232"/>
      <c r="U41" s="2305"/>
      <c r="V41" s="2300"/>
      <c r="W41" s="232"/>
      <c r="X41" s="2297"/>
      <c r="Y41" s="2300"/>
      <c r="Z41" s="232"/>
      <c r="AA41" s="2308"/>
      <c r="AB41" s="2300"/>
      <c r="AC41" s="232"/>
      <c r="AD41" s="222" t="str">
        <f t="shared" si="21"/>
        <v>10 ►</v>
      </c>
      <c r="AE41" s="2339" t="str">
        <f t="shared" si="22"/>
        <v>carcasse de volaille ou quelques os de porc</v>
      </c>
      <c r="AF41" s="2296"/>
      <c r="AG41" s="2296"/>
      <c r="AH41" s="2454">
        <v>1</v>
      </c>
      <c r="AI41" s="223">
        <f t="shared" si="23"/>
        <v>0</v>
      </c>
      <c r="AJ41" s="224">
        <f t="shared" si="24"/>
        <v>0</v>
      </c>
      <c r="AK41" s="224" t="str">
        <f t="shared" si="47"/>
        <v/>
      </c>
      <c r="AL41" s="225">
        <f t="shared" si="48"/>
        <v>0</v>
      </c>
      <c r="AM41" s="2266">
        <f t="shared" si="25"/>
        <v>0</v>
      </c>
      <c r="AN41" s="2267">
        <f t="shared" si="26"/>
        <v>0</v>
      </c>
      <c r="AO41" s="2268" t="str">
        <f t="shared" si="49"/>
        <v/>
      </c>
      <c r="AP41" s="2269">
        <f t="shared" si="50"/>
        <v>0</v>
      </c>
      <c r="AQ41" s="2341">
        <f t="shared" si="27"/>
        <v>0</v>
      </c>
      <c r="AR41" s="2342">
        <f t="shared" si="28"/>
        <v>0</v>
      </c>
      <c r="AS41" s="2343" t="str">
        <f t="shared" si="51"/>
        <v/>
      </c>
      <c r="AT41" s="2344">
        <f t="shared" si="52"/>
        <v>0</v>
      </c>
      <c r="AU41" s="2350">
        <f t="shared" si="29"/>
        <v>0</v>
      </c>
      <c r="AV41" s="2351">
        <f t="shared" si="30"/>
        <v>0</v>
      </c>
      <c r="AW41" s="2352" t="str">
        <f t="shared" si="53"/>
        <v/>
      </c>
      <c r="AX41" s="2353">
        <f t="shared" si="54"/>
        <v>0</v>
      </c>
      <c r="AY41" s="2374">
        <f t="shared" si="31"/>
        <v>0</v>
      </c>
      <c r="AZ41" s="2375">
        <f t="shared" si="32"/>
        <v>0</v>
      </c>
      <c r="BA41" s="2376" t="str">
        <f t="shared" si="39"/>
        <v/>
      </c>
      <c r="BB41" s="2377">
        <f t="shared" si="40"/>
        <v>0</v>
      </c>
      <c r="BC41" s="2361">
        <f t="shared" si="55"/>
        <v>0</v>
      </c>
      <c r="BD41" s="2362">
        <f t="shared" si="33"/>
        <v>0</v>
      </c>
      <c r="BE41" s="2363" t="str">
        <f t="shared" si="56"/>
        <v/>
      </c>
      <c r="BF41" s="2364">
        <f t="shared" si="57"/>
        <v>0</v>
      </c>
      <c r="BG41" s="2556" t="str">
        <f t="shared" si="41"/>
        <v>carcasse de volaille ou quelques os de porc</v>
      </c>
      <c r="BH41" s="2241">
        <f t="shared" si="42"/>
        <v>0</v>
      </c>
      <c r="BI41" s="2242">
        <f t="shared" si="43"/>
        <v>0</v>
      </c>
      <c r="BJ41" s="2243">
        <f t="shared" si="44"/>
        <v>0</v>
      </c>
      <c r="BK41" s="2244" t="str" cm="1">
        <f t="array" aca="1" ref="BK4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1" s="2384"/>
      <c r="BM41" s="218" t="str">
        <f t="shared" si="13"/>
        <v>A</v>
      </c>
      <c r="BN41" s="5">
        <v>1</v>
      </c>
      <c r="BO41" s="3"/>
      <c r="BP41" s="198" cm="1">
        <f t="array" ref="BP41">SUMPRODUCT(LEN(BQ41:BW41))</f>
        <v>0</v>
      </c>
      <c r="BQ41" s="199"/>
      <c r="BR41" s="200"/>
      <c r="BS41" s="200"/>
      <c r="BT41" s="200"/>
      <c r="BU41" s="200"/>
      <c r="BV41" s="200"/>
      <c r="BW41" s="201"/>
      <c r="BX41" s="3"/>
      <c r="BY41" s="3159" t="str">
        <f t="shared" si="34"/>
        <v>A</v>
      </c>
      <c r="BZ41" s="3151" t="str">
        <f t="shared" si="19"/>
        <v>20 mots</v>
      </c>
      <c r="CA41" s="3152">
        <f t="shared" si="45"/>
        <v>121</v>
      </c>
      <c r="CB41" s="3162" t="s">
        <v>4376</v>
      </c>
      <c r="CC41" s="3160" t="str">
        <f t="shared" si="20"/>
        <v xml:space="preserve"> ◄ ligne 41</v>
      </c>
      <c r="CD41" s="3151" t="str">
        <f t="shared" si="35"/>
        <v>17 mots</v>
      </c>
      <c r="CE41" s="3155" t="str">
        <f t="shared" si="36"/>
        <v>97 car. ►</v>
      </c>
      <c r="CF41" s="3156" t="str">
        <f>IF(LEN(TRIM(CK41))&gt;0,MAX(CF29:CF40)+1,"")</f>
        <v/>
      </c>
      <c r="CG41" s="3109" t="str">
        <f>IFERROR(INDEX(CK30:CK299,MATCH(ROW()-ROW(CK30)+1,CF30:CF299,0)),"")</f>
        <v xml:space="preserve">5 Remettez la viande dans la cocotte et versez la marinade filtrée par-dessus Ajoutez de l’eau si </v>
      </c>
      <c r="CH41" s="3149"/>
      <c r="CI41" s="3142"/>
      <c r="CJ41" s="3169"/>
      <c r="CK41" s="3166" t="str">
        <f>IF(OR(CL40="",CJ38=""),"",IF(LEN(CL40)&lt;=CJ38,CL40,IFERROR(LEFT(CL40,FIND("♦",SUBSTITUTE(LEFT(CL40,CJ38+1)," ","♦",LEN(LEFT(CL40,CJ38+1))-LEN(SUBSTITUTE(LEFT(CL40,CJ38+1)," ",""))))),LEFT(CL40,IFERROR(FIND(" ",CL40)-1,LEN(CL40))))))</f>
        <v/>
      </c>
      <c r="CL41" s="3166" t="str">
        <f t="shared" si="59"/>
        <v/>
      </c>
      <c r="CM41" s="3167" t="str">
        <f t="shared" si="58"/>
        <v>ligne 41 ►</v>
      </c>
      <c r="CN41" s="3150" t="str">
        <f>IF(CA41="","",IF(OR(CA41=0,CA41&lt;CG17),0,IF(CA41&gt;CG17,(CA41-CG17)&amp;" car. en trop",(CA41-CG17)&amp;" car.")))</f>
        <v>21 car. en trop</v>
      </c>
      <c r="CO41" s="3158" t="str">
        <f>IF(CA41="","",ROUNDUP(CA41/CG17,0)&amp;" ligne(s)")</f>
        <v>2 ligne(s)</v>
      </c>
      <c r="CP41" s="3"/>
      <c r="CQ41" s="2453"/>
      <c r="CR41" s="2483">
        <v>3</v>
      </c>
      <c r="CS41" s="2479" t="s">
        <v>3850</v>
      </c>
      <c r="CT41" s="2479"/>
      <c r="CU41" s="2480"/>
      <c r="CV41" s="3"/>
      <c r="CW41" s="3249" t="s">
        <v>381</v>
      </c>
      <c r="CX41" s="3249"/>
      <c r="CY41" s="3249"/>
      <c r="DA41" s="3225" t="s">
        <v>382</v>
      </c>
      <c r="DB41" s="3225"/>
      <c r="DC41" s="3225"/>
      <c r="DE41" s="3226" t="s">
        <v>383</v>
      </c>
      <c r="DF41" s="3226"/>
      <c r="DG41" s="3226"/>
      <c r="DI41" s="3227" t="s">
        <v>384</v>
      </c>
      <c r="DJ41" s="3227"/>
      <c r="DK41" s="3227"/>
      <c r="DM41" s="3236" t="s">
        <v>385</v>
      </c>
      <c r="DN41" s="3236"/>
      <c r="DO41" s="3236"/>
      <c r="DQ41" s="3232" t="s">
        <v>386</v>
      </c>
      <c r="DR41" s="3232"/>
      <c r="DS41" s="3232"/>
      <c r="DU41" s="3223" t="s">
        <v>387</v>
      </c>
      <c r="DV41" s="3223"/>
      <c r="DW41" s="3223"/>
      <c r="DY41" s="3224" t="s">
        <v>388</v>
      </c>
      <c r="DZ41" s="3224"/>
      <c r="EA41" s="3224"/>
      <c r="EC41" s="3229" t="s">
        <v>389</v>
      </c>
      <c r="ED41" s="3229"/>
      <c r="EE41" s="3229"/>
      <c r="EG41" s="3230" t="s">
        <v>390</v>
      </c>
      <c r="EH41" s="3230"/>
      <c r="EI41" s="3230"/>
      <c r="EK41" s="3231" t="s">
        <v>391</v>
      </c>
      <c r="EL41" s="3231"/>
      <c r="EM41" s="3231"/>
      <c r="EO41" s="3245" t="s">
        <v>392</v>
      </c>
      <c r="EP41" s="3245"/>
      <c r="ER41" s="3246" t="s">
        <v>393</v>
      </c>
      <c r="ES41" s="3246"/>
      <c r="EU41" s="3247" t="s">
        <v>394</v>
      </c>
      <c r="EV41" s="3248"/>
      <c r="EW41" s="3"/>
      <c r="EX41" s="306" t="s">
        <v>395</v>
      </c>
      <c r="EY41" s="181" t="s">
        <v>396</v>
      </c>
      <c r="EZ41" s="182">
        <v>153</v>
      </c>
      <c r="FA41" s="182">
        <v>51</v>
      </c>
      <c r="FB41" s="182">
        <v>102</v>
      </c>
      <c r="FC41" s="307" t="s">
        <v>397</v>
      </c>
      <c r="FD41" s="181" t="s">
        <v>398</v>
      </c>
      <c r="FE41" s="182">
        <v>255</v>
      </c>
      <c r="FF41" s="182">
        <v>0</v>
      </c>
      <c r="FG41" s="182">
        <v>0</v>
      </c>
      <c r="FI41" s="308"/>
      <c r="FJ41" s="205" t="s">
        <v>399</v>
      </c>
      <c r="FK41" s="206" t="s">
        <v>400</v>
      </c>
      <c r="FL41" s="207">
        <v>50</v>
      </c>
      <c r="FM41" s="208">
        <v>153</v>
      </c>
      <c r="FN41" s="209">
        <v>204</v>
      </c>
      <c r="FO41"/>
      <c r="FP41" s="309"/>
      <c r="FQ41" s="191" t="s">
        <v>401</v>
      </c>
      <c r="FR41" s="192" t="s">
        <v>402</v>
      </c>
      <c r="FS41" s="193">
        <v>31</v>
      </c>
      <c r="FT41" s="194">
        <v>31</v>
      </c>
      <c r="FU41" s="195">
        <v>31</v>
      </c>
      <c r="FV41"/>
      <c r="FW41" s="310"/>
      <c r="FX41" s="212" t="s">
        <v>403</v>
      </c>
      <c r="FY41" s="192" t="s">
        <v>404</v>
      </c>
      <c r="FZ41" s="193">
        <v>193</v>
      </c>
      <c r="GA41" s="194">
        <v>154</v>
      </c>
      <c r="GB41" s="195">
        <v>107</v>
      </c>
      <c r="GC41" s="10">
        <v>1</v>
      </c>
    </row>
    <row r="42" spans="1:185" ht="21" customHeight="1">
      <c r="A42" s="3"/>
      <c r="B42" s="218" t="str">
        <f t="shared" si="46"/>
        <v>A</v>
      </c>
      <c r="C42" s="2326" cm="1">
        <f t="array" ref="C42">IFERROR(_xlfn.LET(_xlpm.k,UPPER(TRIM(N42)),_xlpm.r,_xlfn.XLOOKUP(_xlpm.k,UPPER(TRIM($AD$89:$BK$89)),$AD$92:$BK$92,_xlfn.XLOOKUP(_xlpm.k,UPPER(TRIM($AD$90:$BK$90)),$AD$92:$BK$92,_xlfn.XLOOKUP(_xlpm.k,UPPER(TRIM($AD$91:$BK$91)),$AD$92:$BK$92,0.001))),_xlpm.r*M42),0)</f>
        <v>0</v>
      </c>
      <c r="D42" s="2329" cm="1">
        <f t="array" ref="D42">IFERROR(_xlfn.LET(_xlpm.k,UPPER(TRIM(Q42)),_xlpm.r,_xlfn.XLOOKUP(_xlpm.k,UPPER(TRIM($AD$89:$BK$89)),$AD$92:$BK$92,_xlfn.XLOOKUP(_xlpm.k,UPPER(TRIM($AD$90:$BK$90)),$AD$92:$BK$92,_xlfn.XLOOKUP(_xlpm.k,UPPER(TRIM($AD$91:$BK$91)),$AD$92:$BK$92,0.001))),_xlpm.r*P42),0)</f>
        <v>0</v>
      </c>
      <c r="E42" s="2332" cm="1">
        <f t="array" ref="E42">IFERROR(_xlfn.LET(_xlpm.k,UPPER(TRIM(T42)),_xlpm.r,_xlfn.XLOOKUP(_xlpm.k,UPPER(TRIM($AD$89:$BK$89)),$AD$92:$BK$92,_xlfn.XLOOKUP(_xlpm.k,UPPER(TRIM($AD$90:$BK$90)),$AD$92:$BK$92,_xlfn.XLOOKUP(_xlpm.k,UPPER(TRIM($AD$91:$BK$91)),$AD$92:$BK$92,0.001))),_xlpm.r*S42),0)</f>
        <v>0</v>
      </c>
      <c r="F42" s="2335" cm="1">
        <f t="array" ref="F42">IFERROR(_xlfn.LET(_xlpm.k,UPPER(TRIM(W42)),_xlpm.r,_xlfn.XLOOKUP(_xlpm.k,UPPER(TRIM($AD$89:$BK$89)),$AD$92:$BK$92,_xlfn.XLOOKUP(_xlpm.k,UPPER(TRIM($AD$90:$BK$90)),$AD$92:$BK$92,_xlfn.XLOOKUP(_xlpm.k,UPPER(TRIM($AD$91:$BK$91)),$AD$92:$BK$92,0.001))),_xlpm.r*V42),0)</f>
        <v>0</v>
      </c>
      <c r="G42" s="219" cm="1">
        <f t="array" ref="G42">IFERROR(_xlfn.LET(_xlpm.k,UPPER(TRIM(Z42)),_xlpm.r,_xlfn.XLOOKUP(_xlpm.k,UPPER(TRIM($AD$89:$BK$89)),$AD$92:$BK$92,_xlfn.XLOOKUP(_xlpm.k,UPPER(TRIM($AD$90:$BK$90)),$AD$92:$BK$92,_xlfn.XLOOKUP(_xlpm.k,UPPER(TRIM($AD$91:$BK$91)),$AD$92:$BK$92,0.001))),_xlpm.r*Y42),0)</f>
        <v>0</v>
      </c>
      <c r="H42" s="220" cm="1">
        <f t="array" ref="H42">IFERROR(_xlfn.LET(_xlpm.k,UPPER(TRIM(AC42)),_xlpm.r,_xlfn.XLOOKUP(_xlpm.k,UPPER(TRIM($AD$89:$BK$89)),$AD$92:$BK$92,_xlfn.XLOOKUP(_xlpm.k,UPPER(TRIM($AD$90:$BK$90)),$AD$92:$BK$92,_xlfn.XLOOKUP(_xlpm.k,UPPER(TRIM($AD$91:$BK$91)),$AD$92:$BK$92,0.001))),_xlpm.r*AB42),0)</f>
        <v>0</v>
      </c>
      <c r="I42" s="222" t="s">
        <v>3687</v>
      </c>
      <c r="J42" s="2587" t="s">
        <v>3733</v>
      </c>
      <c r="K42" s="2340" t="s">
        <v>14</v>
      </c>
      <c r="L42" s="2298"/>
      <c r="M42" s="2299"/>
      <c r="N42" s="2302"/>
      <c r="O42" s="2301"/>
      <c r="P42" s="2300"/>
      <c r="Q42" s="2303"/>
      <c r="R42" s="2304"/>
      <c r="S42" s="2300"/>
      <c r="T42" s="232"/>
      <c r="U42" s="2305"/>
      <c r="V42" s="2300"/>
      <c r="W42" s="232"/>
      <c r="X42" s="2297"/>
      <c r="Y42" s="2300"/>
      <c r="Z42" s="232"/>
      <c r="AA42" s="2308"/>
      <c r="AB42" s="2300"/>
      <c r="AC42" s="232"/>
      <c r="AD42" s="222" t="str">
        <f t="shared" si="21"/>
        <v>11 ►</v>
      </c>
      <c r="AE42" s="2339" t="str">
        <f t="shared" si="22"/>
        <v>morceaux de couenne de porc</v>
      </c>
      <c r="AF42" s="2296"/>
      <c r="AG42" s="2296"/>
      <c r="AH42" s="2454">
        <v>1</v>
      </c>
      <c r="AI42" s="223">
        <f t="shared" si="23"/>
        <v>0</v>
      </c>
      <c r="AJ42" s="224">
        <f t="shared" si="24"/>
        <v>0</v>
      </c>
      <c r="AK42" s="224" t="str">
        <f t="shared" si="47"/>
        <v/>
      </c>
      <c r="AL42" s="225">
        <f t="shared" si="48"/>
        <v>0</v>
      </c>
      <c r="AM42" s="2266">
        <f t="shared" si="25"/>
        <v>0</v>
      </c>
      <c r="AN42" s="2267">
        <f t="shared" si="26"/>
        <v>0</v>
      </c>
      <c r="AO42" s="2268" t="str">
        <f t="shared" si="49"/>
        <v/>
      </c>
      <c r="AP42" s="2269">
        <f t="shared" si="50"/>
        <v>0</v>
      </c>
      <c r="AQ42" s="2341">
        <f t="shared" si="27"/>
        <v>0</v>
      </c>
      <c r="AR42" s="2342">
        <f t="shared" si="28"/>
        <v>0</v>
      </c>
      <c r="AS42" s="2343" t="str">
        <f t="shared" si="51"/>
        <v/>
      </c>
      <c r="AT42" s="2344">
        <f t="shared" si="52"/>
        <v>0</v>
      </c>
      <c r="AU42" s="2350">
        <f t="shared" si="29"/>
        <v>0</v>
      </c>
      <c r="AV42" s="2351">
        <f t="shared" si="30"/>
        <v>0</v>
      </c>
      <c r="AW42" s="2352" t="str">
        <f t="shared" si="53"/>
        <v/>
      </c>
      <c r="AX42" s="2353">
        <f t="shared" si="54"/>
        <v>0</v>
      </c>
      <c r="AY42" s="2374">
        <f t="shared" si="31"/>
        <v>0</v>
      </c>
      <c r="AZ42" s="2375">
        <f t="shared" si="32"/>
        <v>0</v>
      </c>
      <c r="BA42" s="2376" t="str">
        <f t="shared" si="39"/>
        <v/>
      </c>
      <c r="BB42" s="2377">
        <f t="shared" si="40"/>
        <v>0</v>
      </c>
      <c r="BC42" s="2361">
        <f t="shared" si="55"/>
        <v>0</v>
      </c>
      <c r="BD42" s="2362">
        <f t="shared" si="33"/>
        <v>0</v>
      </c>
      <c r="BE42" s="2363" t="str">
        <f t="shared" si="56"/>
        <v/>
      </c>
      <c r="BF42" s="2364">
        <f t="shared" si="57"/>
        <v>0</v>
      </c>
      <c r="BG42" s="2556" t="str">
        <f t="shared" si="41"/>
        <v>morceaux de couenne de porc</v>
      </c>
      <c r="BH42" s="2241">
        <f t="shared" si="42"/>
        <v>0</v>
      </c>
      <c r="BI42" s="2242">
        <f t="shared" si="43"/>
        <v>0</v>
      </c>
      <c r="BJ42" s="2243">
        <f t="shared" si="44"/>
        <v>0</v>
      </c>
      <c r="BK42" s="2244" t="str" cm="1">
        <f t="array" aca="1" ref="BK4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2" s="2384"/>
      <c r="BM42" s="218" t="str">
        <f t="shared" si="13"/>
        <v>A</v>
      </c>
      <c r="BN42" s="3256" t="s">
        <v>323</v>
      </c>
      <c r="BO42" s="3"/>
      <c r="BP42" s="198" cm="1">
        <f t="array" ref="BP42">SUMPRODUCT(LEN(BQ42:BW42))</f>
        <v>0</v>
      </c>
      <c r="BQ42" s="199"/>
      <c r="BR42" s="200"/>
      <c r="BS42" s="200"/>
      <c r="BT42" s="200"/>
      <c r="BU42" s="200"/>
      <c r="BV42" s="200"/>
      <c r="BW42" s="201"/>
      <c r="BX42" s="3"/>
      <c r="BY42" s="3159" t="str">
        <f t="shared" si="34"/>
        <v>A</v>
      </c>
      <c r="BZ42" s="3151" t="str">
        <f t="shared" si="19"/>
        <v>16 mots</v>
      </c>
      <c r="CA42" s="3152">
        <f t="shared" si="45"/>
        <v>89</v>
      </c>
      <c r="CB42" s="3162" t="s">
        <v>4377</v>
      </c>
      <c r="CC42" s="3154" t="str">
        <f t="shared" si="20"/>
        <v xml:space="preserve"> ◄ ligne 42</v>
      </c>
      <c r="CD42" s="3151" t="str">
        <f t="shared" si="35"/>
        <v>8 mots</v>
      </c>
      <c r="CE42" s="3155" t="str">
        <f t="shared" si="36"/>
        <v>52 car. ►</v>
      </c>
      <c r="CF42" s="3156" t="str">
        <f>IF(LEN(TRIM(CK42))&gt;0,MAX(CF29:CF41)+1,"")</f>
        <v/>
      </c>
      <c r="CG42" s="3109" t="str">
        <f>IFERROR(INDEX(CK30:CK299,MATCH(ROW()-ROW(CK30)+1,CF30:CF299,0)),"")</f>
        <v>nécessaire pour recouvrir la viande Salez et poivrez</v>
      </c>
      <c r="CH42" s="3149"/>
      <c r="CI42" s="3142"/>
      <c r="CJ42" s="2462" t="str">
        <f>(SUBSTITUTE(SUBSTITUTE(CB32,CHAR(13)&amp;CHAR(10)," "),CHAR(10)," "))</f>
        <v/>
      </c>
      <c r="CK42" s="3110" t="str">
        <f>IF(OR(CJ43="",CJ44=""),"",IF(LEN(CJ43)&lt;=CJ44,CJ43,IFERROR(LEFT(CJ43,FIND("♦",SUBSTITUTE(LEFT(CJ43,CJ44+1)," ","♦",LEN(LEFT(CJ43,CJ44+1))-LEN(SUBSTITUTE(LEFT(CJ43,CJ44+1)," ",""))))),LEFT(CJ43,IFERROR(FIND(" ",CJ43)-1,LEN(CJ43))))))</f>
        <v/>
      </c>
      <c r="CL42" s="3111" t="str">
        <f>IF(CK42="","",TRIM(RIGHT(CJ43,LEN(CJ43)-LEN(CK42))))</f>
        <v/>
      </c>
      <c r="CM42" s="3157" t="str">
        <f>CC32</f>
        <v xml:space="preserve"> ◄ ligne 32</v>
      </c>
      <c r="CN42" s="3150">
        <f>IF(CA42="","",IF(OR(CA42=0,CA42&lt;CG17),0,IF(CA42&gt;CG17,(CA42-CG17)&amp;" car. en trop",(CA42-CG17)&amp;" car.")))</f>
        <v>0</v>
      </c>
      <c r="CO42" s="3158" t="str">
        <f>IF(CA42="","",ROUNDUP(CA42/CG17,0)&amp;" ligne(s)")</f>
        <v>1 ligne(s)</v>
      </c>
      <c r="CP42" s="3"/>
      <c r="CQ42" s="142"/>
      <c r="CR42" s="2483">
        <v>4</v>
      </c>
      <c r="CS42" s="2479" t="s">
        <v>429</v>
      </c>
      <c r="CT42" s="2479" t="s">
        <v>3858</v>
      </c>
      <c r="CU42" s="397"/>
      <c r="CV42" s="3"/>
      <c r="CW42" s="3249"/>
      <c r="CX42" s="3249"/>
      <c r="CY42" s="3249"/>
      <c r="DA42" s="3225"/>
      <c r="DB42" s="3225"/>
      <c r="DC42" s="3225"/>
      <c r="DE42" s="3226"/>
      <c r="DF42" s="3226"/>
      <c r="DG42" s="3226"/>
      <c r="DI42" s="3227"/>
      <c r="DJ42" s="3227"/>
      <c r="DK42" s="3227"/>
      <c r="DM42" s="3236"/>
      <c r="DN42" s="3236"/>
      <c r="DO42" s="3236"/>
      <c r="DQ42" s="3232"/>
      <c r="DR42" s="3232"/>
      <c r="DS42" s="3232"/>
      <c r="DU42" s="3223"/>
      <c r="DV42" s="3223"/>
      <c r="DW42" s="3223"/>
      <c r="DY42" s="3224"/>
      <c r="DZ42" s="3224"/>
      <c r="EA42" s="3224"/>
      <c r="EC42" s="3229"/>
      <c r="ED42" s="3229"/>
      <c r="EE42" s="3229"/>
      <c r="EG42" s="3230"/>
      <c r="EH42" s="3230"/>
      <c r="EI42" s="3230"/>
      <c r="EK42" s="133"/>
      <c r="EL42" s="133"/>
      <c r="EM42" s="133"/>
      <c r="EO42" s="304"/>
      <c r="EP42" s="304"/>
      <c r="ER42" s="305"/>
      <c r="ES42" s="305"/>
      <c r="EU42" s="266"/>
      <c r="EV42" s="267"/>
      <c r="EW42" s="3"/>
      <c r="EX42" s="316" t="s">
        <v>406</v>
      </c>
      <c r="EY42" s="181" t="s">
        <v>407</v>
      </c>
      <c r="EZ42" s="182"/>
      <c r="FA42" s="182"/>
      <c r="FB42" s="182"/>
      <c r="FC42" s="317" t="s">
        <v>408</v>
      </c>
      <c r="FD42" s="181" t="s">
        <v>409</v>
      </c>
      <c r="FE42" s="182">
        <v>102</v>
      </c>
      <c r="FF42" s="182">
        <v>0</v>
      </c>
      <c r="FG42" s="182">
        <v>0</v>
      </c>
      <c r="FI42" s="318"/>
      <c r="FJ42" s="205" t="s">
        <v>410</v>
      </c>
      <c r="FK42" s="206" t="s">
        <v>411</v>
      </c>
      <c r="FL42" s="207">
        <v>0</v>
      </c>
      <c r="FM42" s="208">
        <v>154</v>
      </c>
      <c r="FN42" s="209">
        <v>205</v>
      </c>
      <c r="FO42"/>
      <c r="FP42" s="319"/>
      <c r="FQ42" s="191" t="s">
        <v>412</v>
      </c>
      <c r="FR42" s="192" t="s">
        <v>413</v>
      </c>
      <c r="FS42" s="193">
        <v>28</v>
      </c>
      <c r="FT42" s="194">
        <v>28</v>
      </c>
      <c r="FU42" s="195">
        <v>28</v>
      </c>
      <c r="FV42"/>
      <c r="FW42" s="320"/>
      <c r="FX42" s="212" t="s">
        <v>414</v>
      </c>
      <c r="FY42" s="192" t="s">
        <v>415</v>
      </c>
      <c r="FZ42" s="193">
        <v>174</v>
      </c>
      <c r="GA42" s="194">
        <v>155</v>
      </c>
      <c r="GB42" s="195">
        <v>130</v>
      </c>
      <c r="GC42" s="10">
        <v>1</v>
      </c>
    </row>
    <row r="43" spans="1:185" ht="21" customHeight="1" thickBot="1">
      <c r="A43" s="3"/>
      <c r="B43" s="218" t="str">
        <f t="shared" si="46"/>
        <v>A</v>
      </c>
      <c r="C43" s="2326" cm="1">
        <f t="array" ref="C43">IFERROR(_xlfn.LET(_xlpm.k,UPPER(TRIM(N43)),_xlpm.r,_xlfn.XLOOKUP(_xlpm.k,UPPER(TRIM($AD$89:$BK$89)),$AD$92:$BK$92,_xlfn.XLOOKUP(_xlpm.k,UPPER(TRIM($AD$90:$BK$90)),$AD$92:$BK$92,_xlfn.XLOOKUP(_xlpm.k,UPPER(TRIM($AD$91:$BK$91)),$AD$92:$BK$92,0.001))),_xlpm.r*M43),0)</f>
        <v>0</v>
      </c>
      <c r="D43" s="2329" cm="1">
        <f t="array" ref="D43">IFERROR(_xlfn.LET(_xlpm.k,UPPER(TRIM(Q43)),_xlpm.r,_xlfn.XLOOKUP(_xlpm.k,UPPER(TRIM($AD$89:$BK$89)),$AD$92:$BK$92,_xlfn.XLOOKUP(_xlpm.k,UPPER(TRIM($AD$90:$BK$90)),$AD$92:$BK$92,_xlfn.XLOOKUP(_xlpm.k,UPPER(TRIM($AD$91:$BK$91)),$AD$92:$BK$92,0.001))),_xlpm.r*P43),0)</f>
        <v>0</v>
      </c>
      <c r="E43" s="2332" cm="1">
        <f t="array" ref="E43">IFERROR(_xlfn.LET(_xlpm.k,UPPER(TRIM(T43)),_xlpm.r,_xlfn.XLOOKUP(_xlpm.k,UPPER(TRIM($AD$89:$BK$89)),$AD$92:$BK$92,_xlfn.XLOOKUP(_xlpm.k,UPPER(TRIM($AD$90:$BK$90)),$AD$92:$BK$92,_xlfn.XLOOKUP(_xlpm.k,UPPER(TRIM($AD$91:$BK$91)),$AD$92:$BK$92,0.001))),_xlpm.r*S43),0)</f>
        <v>0</v>
      </c>
      <c r="F43" s="2335" cm="1">
        <f t="array" ref="F43">IFERROR(_xlfn.LET(_xlpm.k,UPPER(TRIM(W43)),_xlpm.r,_xlfn.XLOOKUP(_xlpm.k,UPPER(TRIM($AD$89:$BK$89)),$AD$92:$BK$92,_xlfn.XLOOKUP(_xlpm.k,UPPER(TRIM($AD$90:$BK$90)),$AD$92:$BK$92,_xlfn.XLOOKUP(_xlpm.k,UPPER(TRIM($AD$91:$BK$91)),$AD$92:$BK$92,0.001))),_xlpm.r*V43),0)</f>
        <v>0</v>
      </c>
      <c r="G43" s="219" cm="1">
        <f t="array" ref="G43">IFERROR(_xlfn.LET(_xlpm.k,UPPER(TRIM(Z43)),_xlpm.r,_xlfn.XLOOKUP(_xlpm.k,UPPER(TRIM($AD$89:$BK$89)),$AD$92:$BK$92,_xlfn.XLOOKUP(_xlpm.k,UPPER(TRIM($AD$90:$BK$90)),$AD$92:$BK$92,_xlfn.XLOOKUP(_xlpm.k,UPPER(TRIM($AD$91:$BK$91)),$AD$92:$BK$92,0.001))),_xlpm.r*Y43),0)</f>
        <v>0</v>
      </c>
      <c r="H43" s="220" cm="1">
        <f t="array" ref="H43">IFERROR(_xlfn.LET(_xlpm.k,UPPER(TRIM(AC43)),_xlpm.r,_xlfn.XLOOKUP(_xlpm.k,UPPER(TRIM($AD$89:$BK$89)),$AD$92:$BK$92,_xlfn.XLOOKUP(_xlpm.k,UPPER(TRIM($AD$90:$BK$90)),$AD$92:$BK$92,_xlfn.XLOOKUP(_xlpm.k,UPPER(TRIM($AD$91:$BK$91)),$AD$92:$BK$92,0.001))),_xlpm.r*AB43),0)</f>
        <v>0</v>
      </c>
      <c r="I43" s="222" t="s">
        <v>3688</v>
      </c>
      <c r="J43" s="2587" t="s">
        <v>3674</v>
      </c>
      <c r="K43" s="2340" t="s">
        <v>14</v>
      </c>
      <c r="L43" s="2298"/>
      <c r="M43" s="2299"/>
      <c r="N43" s="2302"/>
      <c r="O43" s="2301"/>
      <c r="P43" s="2300"/>
      <c r="Q43" s="2303"/>
      <c r="R43" s="2304"/>
      <c r="S43" s="2300"/>
      <c r="T43" s="232"/>
      <c r="U43" s="2305"/>
      <c r="V43" s="2300"/>
      <c r="W43" s="232"/>
      <c r="X43" s="2297"/>
      <c r="Y43" s="2300"/>
      <c r="Z43" s="232"/>
      <c r="AA43" s="2308"/>
      <c r="AB43" s="2300"/>
      <c r="AC43" s="232"/>
      <c r="AD43" s="222" t="str">
        <f t="shared" si="21"/>
        <v>12 ►</v>
      </c>
      <c r="AE43" s="2339" t="str">
        <f t="shared" si="22"/>
        <v>echine épaule ou travers de porc</v>
      </c>
      <c r="AF43" s="2296"/>
      <c r="AG43" s="2296"/>
      <c r="AH43" s="2454">
        <v>1</v>
      </c>
      <c r="AI43" s="223">
        <f t="shared" si="23"/>
        <v>0</v>
      </c>
      <c r="AJ43" s="224">
        <f t="shared" si="24"/>
        <v>0</v>
      </c>
      <c r="AK43" s="224" t="str">
        <f t="shared" si="47"/>
        <v/>
      </c>
      <c r="AL43" s="225">
        <f t="shared" si="48"/>
        <v>0</v>
      </c>
      <c r="AM43" s="2266">
        <f t="shared" si="25"/>
        <v>0</v>
      </c>
      <c r="AN43" s="2267">
        <f t="shared" si="26"/>
        <v>0</v>
      </c>
      <c r="AO43" s="2268" t="str">
        <f t="shared" si="49"/>
        <v/>
      </c>
      <c r="AP43" s="2269">
        <f t="shared" si="50"/>
        <v>0</v>
      </c>
      <c r="AQ43" s="2341">
        <f t="shared" si="27"/>
        <v>0</v>
      </c>
      <c r="AR43" s="2342">
        <f t="shared" si="28"/>
        <v>0</v>
      </c>
      <c r="AS43" s="2343" t="str">
        <f t="shared" si="51"/>
        <v/>
      </c>
      <c r="AT43" s="2344">
        <f t="shared" si="52"/>
        <v>0</v>
      </c>
      <c r="AU43" s="2350">
        <f t="shared" si="29"/>
        <v>0</v>
      </c>
      <c r="AV43" s="2351">
        <f t="shared" si="30"/>
        <v>0</v>
      </c>
      <c r="AW43" s="2352" t="str">
        <f t="shared" si="53"/>
        <v/>
      </c>
      <c r="AX43" s="2353">
        <f t="shared" si="54"/>
        <v>0</v>
      </c>
      <c r="AY43" s="2374">
        <f t="shared" si="31"/>
        <v>0</v>
      </c>
      <c r="AZ43" s="2375">
        <f t="shared" si="32"/>
        <v>0</v>
      </c>
      <c r="BA43" s="2376" t="str">
        <f t="shared" si="39"/>
        <v/>
      </c>
      <c r="BB43" s="2377">
        <f t="shared" si="40"/>
        <v>0</v>
      </c>
      <c r="BC43" s="2361">
        <f t="shared" si="55"/>
        <v>0</v>
      </c>
      <c r="BD43" s="2362">
        <f t="shared" si="33"/>
        <v>0</v>
      </c>
      <c r="BE43" s="2363" t="str">
        <f t="shared" si="56"/>
        <v/>
      </c>
      <c r="BF43" s="2364">
        <f t="shared" si="57"/>
        <v>0</v>
      </c>
      <c r="BG43" s="2556" t="str">
        <f t="shared" si="41"/>
        <v>echine épaule ou travers de porc</v>
      </c>
      <c r="BH43" s="2241">
        <f t="shared" si="42"/>
        <v>0</v>
      </c>
      <c r="BI43" s="2242">
        <f t="shared" si="43"/>
        <v>0</v>
      </c>
      <c r="BJ43" s="2243">
        <f t="shared" si="44"/>
        <v>0</v>
      </c>
      <c r="BK43" s="2244" t="str" cm="1">
        <f t="array" aca="1" ref="BK4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3" s="2384"/>
      <c r="BM43" s="218" t="str">
        <f t="shared" ref="BM43:BM74" si="60">B44</f>
        <v>A</v>
      </c>
      <c r="BN43" s="3256"/>
      <c r="BO43" s="3"/>
      <c r="BP43" s="198" cm="1">
        <f t="array" ref="BP43">SUMPRODUCT(LEN(BQ43:BW43))</f>
        <v>0</v>
      </c>
      <c r="BQ43" s="199"/>
      <c r="BR43" s="200"/>
      <c r="BS43" s="200"/>
      <c r="BT43" s="200"/>
      <c r="BU43" s="200"/>
      <c r="BV43" s="200"/>
      <c r="BW43" s="201"/>
      <c r="BX43" s="3"/>
      <c r="BY43" s="3159" t="str">
        <f t="shared" si="34"/>
        <v>A</v>
      </c>
      <c r="BZ43" s="3151" t="str">
        <f t="shared" si="19"/>
        <v>17 mots</v>
      </c>
      <c r="CA43" s="3152">
        <f t="shared" si="45"/>
        <v>91</v>
      </c>
      <c r="CB43" s="3162" t="s">
        <v>4378</v>
      </c>
      <c r="CC43" s="3160" t="str">
        <f t="shared" si="20"/>
        <v xml:space="preserve"> ◄ ligne 43</v>
      </c>
      <c r="CD43" s="3151" t="str">
        <f t="shared" si="35"/>
        <v>19 mots</v>
      </c>
      <c r="CE43" s="3155" t="str">
        <f t="shared" si="36"/>
        <v>99 car. ►</v>
      </c>
      <c r="CF43" s="3156" t="str">
        <f>IF(LEN(TRIM(CK43))&gt;0,MAX(CF29:CF42)+1,"")</f>
        <v/>
      </c>
      <c r="CG43" s="3109" t="str">
        <f>IFERROR(INDEX(CK30:CK299,MATCH(ROW()-ROW(CK30)+1,CF30:CF299,0)),"")</f>
        <v xml:space="preserve">6 Portez à ébullition puis baissez le feu et laissez mijoter à feu doux pendant environ 3 heures en </v>
      </c>
      <c r="CH43" s="3149"/>
      <c r="CI43" s="3142"/>
      <c r="CJ43" s="3110" t="str">
        <f>TRIM(SUBSTITUTE(SUBSTITUTE(SUBSTITUTE(SUBSTITUTE(IF(OR(LEFT(CJ42,1)="-",LEFT(CJ42,1)="="),MID(CJ42,2,9999),CJ42),CHAR(160)," "),","," "),";"," "),"."," "))</f>
        <v/>
      </c>
      <c r="CK43" s="3111" t="str">
        <f>IF(OR(CL42="",CJ44=""),"",IF(LEN(CL42)&lt;=CJ44,CL42,IFERROR(LEFT(CL42,FIND("♦",SUBSTITUTE(LEFT(CL42,CJ44+1)," ","♦",LEN(LEFT(CL42,CJ44+1))-LEN(SUBSTITUTE(LEFT(CL42,CJ44+1)," ",""))))),LEFT(CL42,IFERROR(FIND(" ",CL42)-1,LEN(CL42))))))</f>
        <v/>
      </c>
      <c r="CL43" s="3111" t="str">
        <f>IF(CK43="","",TRIM(RIGHT(CL42,LEN(CL42)-LEN(CK43))))</f>
        <v/>
      </c>
      <c r="CM43" s="3161" t="str">
        <f t="shared" ref="CM43:CM47" si="61">"ligne "&amp;ROW()&amp;" ►"</f>
        <v>ligne 43 ►</v>
      </c>
      <c r="CN43" s="3150">
        <f>IF(CA43="","",IF(OR(CA43=0,CA43&lt;CG17),0,IF(CA43&gt;CG17,(CA43-CG17)&amp;" car. en trop",(CA43-CG17)&amp;" car.")))</f>
        <v>0</v>
      </c>
      <c r="CO43" s="3158" t="str">
        <f>IF(CA43="","",ROUNDUP(CA43/CG17,0)&amp;" ligne(s)")</f>
        <v>1 ligne(s)</v>
      </c>
      <c r="CP43" s="3"/>
      <c r="CQ43" s="2453"/>
      <c r="CR43" s="2484" t="s">
        <v>3851</v>
      </c>
      <c r="CT43" s="2482"/>
      <c r="CU43" s="2480"/>
      <c r="CV43" s="3"/>
      <c r="DQ43" s="163"/>
      <c r="DR43" s="163"/>
      <c r="DS43" s="163"/>
      <c r="EU43" s="333">
        <v>12</v>
      </c>
      <c r="EV43" s="334">
        <v>12</v>
      </c>
      <c r="EW43" s="3"/>
      <c r="EX43" s="240" t="s">
        <v>417</v>
      </c>
      <c r="EY43" s="181" t="s">
        <v>211</v>
      </c>
      <c r="EZ43" s="182">
        <v>204</v>
      </c>
      <c r="FA43" s="182">
        <v>255</v>
      </c>
      <c r="FB43" s="182">
        <v>255</v>
      </c>
      <c r="FC43" s="335" t="s">
        <v>418</v>
      </c>
      <c r="FD43" s="181" t="s">
        <v>419</v>
      </c>
      <c r="FE43" s="182">
        <v>150</v>
      </c>
      <c r="FF43" s="182">
        <v>150</v>
      </c>
      <c r="FG43" s="182">
        <v>150</v>
      </c>
      <c r="FI43" s="336"/>
      <c r="FJ43" s="236" t="s">
        <v>420</v>
      </c>
      <c r="FK43" s="206" t="s">
        <v>421</v>
      </c>
      <c r="FL43" s="207">
        <v>58</v>
      </c>
      <c r="FM43" s="208">
        <v>142</v>
      </c>
      <c r="FN43" s="209">
        <v>186</v>
      </c>
      <c r="FO43"/>
      <c r="FP43" s="337"/>
      <c r="FQ43" s="191" t="s">
        <v>422</v>
      </c>
      <c r="FR43" s="192" t="s">
        <v>423</v>
      </c>
      <c r="FS43" s="193">
        <v>26</v>
      </c>
      <c r="FT43" s="194">
        <v>26</v>
      </c>
      <c r="FU43" s="195">
        <v>26</v>
      </c>
      <c r="FV43"/>
      <c r="FW43" s="338"/>
      <c r="FX43" s="197" t="s">
        <v>424</v>
      </c>
      <c r="FY43" s="192" t="s">
        <v>425</v>
      </c>
      <c r="FZ43" s="193">
        <v>205</v>
      </c>
      <c r="GA43" s="194">
        <v>155</v>
      </c>
      <c r="GB43" s="195">
        <v>29</v>
      </c>
      <c r="GC43" s="10">
        <v>1</v>
      </c>
    </row>
    <row r="44" spans="1:185" ht="21" customHeight="1">
      <c r="A44" s="3"/>
      <c r="B44" s="218" t="str">
        <f t="shared" si="46"/>
        <v>A</v>
      </c>
      <c r="C44" s="2326" cm="1">
        <f t="array" ref="C44">IFERROR(_xlfn.LET(_xlpm.k,UPPER(TRIM(N44)),_xlpm.r,_xlfn.XLOOKUP(_xlpm.k,UPPER(TRIM($AD$89:$BK$89)),$AD$92:$BK$92,_xlfn.XLOOKUP(_xlpm.k,UPPER(TRIM($AD$90:$BK$90)),$AD$92:$BK$92,_xlfn.XLOOKUP(_xlpm.k,UPPER(TRIM($AD$91:$BK$91)),$AD$92:$BK$92,0.001))),_xlpm.r*M44),0)</f>
        <v>0</v>
      </c>
      <c r="D44" s="2329" cm="1">
        <f t="array" ref="D44">IFERROR(_xlfn.LET(_xlpm.k,UPPER(TRIM(Q44)),_xlpm.r,_xlfn.XLOOKUP(_xlpm.k,UPPER(TRIM($AD$89:$BK$89)),$AD$92:$BK$92,_xlfn.XLOOKUP(_xlpm.k,UPPER(TRIM($AD$90:$BK$90)),$AD$92:$BK$92,_xlfn.XLOOKUP(_xlpm.k,UPPER(TRIM($AD$91:$BK$91)),$AD$92:$BK$92,0.001))),_xlpm.r*P44),0)</f>
        <v>0</v>
      </c>
      <c r="E44" s="2332" cm="1">
        <f t="array" ref="E44">IFERROR(_xlfn.LET(_xlpm.k,UPPER(TRIM(T44)),_xlpm.r,_xlfn.XLOOKUP(_xlpm.k,UPPER(TRIM($AD$89:$BK$89)),$AD$92:$BK$92,_xlfn.XLOOKUP(_xlpm.k,UPPER(TRIM($AD$90:$BK$90)),$AD$92:$BK$92,_xlfn.XLOOKUP(_xlpm.k,UPPER(TRIM($AD$91:$BK$91)),$AD$92:$BK$92,0.001))),_xlpm.r*S44),0)</f>
        <v>0</v>
      </c>
      <c r="F44" s="2335" cm="1">
        <f t="array" ref="F44">IFERROR(_xlfn.LET(_xlpm.k,UPPER(TRIM(W44)),_xlpm.r,_xlfn.XLOOKUP(_xlpm.k,UPPER(TRIM($AD$89:$BK$89)),$AD$92:$BK$92,_xlfn.XLOOKUP(_xlpm.k,UPPER(TRIM($AD$90:$BK$90)),$AD$92:$BK$92,_xlfn.XLOOKUP(_xlpm.k,UPPER(TRIM($AD$91:$BK$91)),$AD$92:$BK$92,0.001))),_xlpm.r*V44),0)</f>
        <v>0</v>
      </c>
      <c r="G44" s="219" cm="1">
        <f t="array" ref="G44">IFERROR(_xlfn.LET(_xlpm.k,UPPER(TRIM(Z44)),_xlpm.r,_xlfn.XLOOKUP(_xlpm.k,UPPER(TRIM($AD$89:$BK$89)),$AD$92:$BK$92,_xlfn.XLOOKUP(_xlpm.k,UPPER(TRIM($AD$90:$BK$90)),$AD$92:$BK$92,_xlfn.XLOOKUP(_xlpm.k,UPPER(TRIM($AD$91:$BK$91)),$AD$92:$BK$92,0.001))),_xlpm.r*Y44),0)</f>
        <v>0</v>
      </c>
      <c r="H44" s="220" cm="1">
        <f t="array" ref="H44">IFERROR(_xlfn.LET(_xlpm.k,UPPER(TRIM(AC44)),_xlpm.r,_xlfn.XLOOKUP(_xlpm.k,UPPER(TRIM($AD$89:$BK$89)),$AD$92:$BK$92,_xlfn.XLOOKUP(_xlpm.k,UPPER(TRIM($AD$90:$BK$90)),$AD$92:$BK$92,_xlfn.XLOOKUP(_xlpm.k,UPPER(TRIM($AD$91:$BK$91)),$AD$92:$BK$92,0.001))),_xlpm.r*AB44),0)</f>
        <v>0</v>
      </c>
      <c r="I44" s="222" t="s">
        <v>3689</v>
      </c>
      <c r="J44" s="2587" t="s">
        <v>3663</v>
      </c>
      <c r="K44" s="2340" t="s">
        <v>14</v>
      </c>
      <c r="L44" s="2298"/>
      <c r="M44" s="2299"/>
      <c r="N44" s="2302"/>
      <c r="O44" s="2301"/>
      <c r="P44" s="2300"/>
      <c r="Q44" s="2303"/>
      <c r="R44" s="2304"/>
      <c r="S44" s="2300"/>
      <c r="T44" s="232"/>
      <c r="U44" s="2305"/>
      <c r="V44" s="2300"/>
      <c r="W44" s="232"/>
      <c r="X44" s="2297"/>
      <c r="Y44" s="2300"/>
      <c r="Z44" s="232"/>
      <c r="AA44" s="2308"/>
      <c r="AB44" s="2300"/>
      <c r="AC44" s="232"/>
      <c r="AD44" s="222" t="str">
        <f t="shared" si="21"/>
        <v>13 ►</v>
      </c>
      <c r="AE44" s="2339" t="str">
        <f t="shared" si="22"/>
        <v>jambon talon  cru de pays</v>
      </c>
      <c r="AF44" s="2296"/>
      <c r="AG44" s="2296"/>
      <c r="AH44" s="2454">
        <v>1</v>
      </c>
      <c r="AI44" s="223">
        <f t="shared" si="23"/>
        <v>0</v>
      </c>
      <c r="AJ44" s="224">
        <f t="shared" si="24"/>
        <v>0</v>
      </c>
      <c r="AK44" s="224" t="str">
        <f t="shared" si="47"/>
        <v/>
      </c>
      <c r="AL44" s="225">
        <f t="shared" si="48"/>
        <v>0</v>
      </c>
      <c r="AM44" s="2266">
        <f t="shared" si="25"/>
        <v>0</v>
      </c>
      <c r="AN44" s="2267">
        <f t="shared" si="26"/>
        <v>0</v>
      </c>
      <c r="AO44" s="2268" t="str">
        <f t="shared" si="49"/>
        <v/>
      </c>
      <c r="AP44" s="2269">
        <f t="shared" si="50"/>
        <v>0</v>
      </c>
      <c r="AQ44" s="2341">
        <f t="shared" si="27"/>
        <v>0</v>
      </c>
      <c r="AR44" s="2342">
        <f t="shared" si="28"/>
        <v>0</v>
      </c>
      <c r="AS44" s="2343" t="str">
        <f t="shared" si="51"/>
        <v/>
      </c>
      <c r="AT44" s="2344">
        <f t="shared" si="52"/>
        <v>0</v>
      </c>
      <c r="AU44" s="2350">
        <f t="shared" si="29"/>
        <v>0</v>
      </c>
      <c r="AV44" s="2351">
        <f t="shared" si="30"/>
        <v>0</v>
      </c>
      <c r="AW44" s="2352" t="str">
        <f t="shared" si="53"/>
        <v/>
      </c>
      <c r="AX44" s="2353">
        <f t="shared" si="54"/>
        <v>0</v>
      </c>
      <c r="AY44" s="2374">
        <f t="shared" si="31"/>
        <v>0</v>
      </c>
      <c r="AZ44" s="2375">
        <f t="shared" si="32"/>
        <v>0</v>
      </c>
      <c r="BA44" s="2376" t="str">
        <f t="shared" si="39"/>
        <v/>
      </c>
      <c r="BB44" s="2377">
        <f t="shared" si="40"/>
        <v>0</v>
      </c>
      <c r="BC44" s="2361">
        <f t="shared" si="55"/>
        <v>0</v>
      </c>
      <c r="BD44" s="2362">
        <f t="shared" si="33"/>
        <v>0</v>
      </c>
      <c r="BE44" s="2363" t="str">
        <f t="shared" si="56"/>
        <v/>
      </c>
      <c r="BF44" s="2364">
        <f t="shared" si="57"/>
        <v>0</v>
      </c>
      <c r="BG44" s="2556" t="str">
        <f t="shared" si="41"/>
        <v>jambon talon  cru de pays</v>
      </c>
      <c r="BH44" s="2241">
        <f t="shared" si="42"/>
        <v>0</v>
      </c>
      <c r="BI44" s="2242">
        <f t="shared" si="43"/>
        <v>0</v>
      </c>
      <c r="BJ44" s="2243">
        <f t="shared" si="44"/>
        <v>0</v>
      </c>
      <c r="BK44" s="2244" t="str" cm="1">
        <f t="array" aca="1" ref="BK4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4" s="2384"/>
      <c r="BM44" s="218" t="str">
        <f t="shared" si="60"/>
        <v>A</v>
      </c>
      <c r="BN44" s="3256"/>
      <c r="BO44" s="3"/>
      <c r="BP44" s="198" cm="1">
        <f t="array" ref="BP44">SUMPRODUCT(LEN(BQ44:BW44))</f>
        <v>0</v>
      </c>
      <c r="BQ44" s="199"/>
      <c r="BR44" s="200"/>
      <c r="BS44" s="200"/>
      <c r="BT44" s="200"/>
      <c r="BU44" s="200"/>
      <c r="BV44" s="200"/>
      <c r="BW44" s="201"/>
      <c r="BX44" s="3"/>
      <c r="BY44" s="3159" t="str">
        <f t="shared" si="34"/>
        <v>A</v>
      </c>
      <c r="BZ44" s="3151" t="str">
        <f t="shared" si="19"/>
        <v/>
      </c>
      <c r="CA44" s="3152" t="str">
        <f t="shared" si="45"/>
        <v/>
      </c>
      <c r="CB44" s="3162"/>
      <c r="CC44" s="3154" t="str">
        <f t="shared" si="20"/>
        <v xml:space="preserve"> ◄ ligne 44</v>
      </c>
      <c r="CD44" s="3151" t="str">
        <f t="shared" si="35"/>
        <v>14 mots</v>
      </c>
      <c r="CE44" s="3155" t="str">
        <f t="shared" si="36"/>
        <v>74 car. ►</v>
      </c>
      <c r="CF44" s="3156" t="str">
        <f>IF(LEN(TRIM(CK44))&gt;0,MAX(CF29:CF43)+1,"")</f>
        <v/>
      </c>
      <c r="CG44" s="3109" t="str">
        <f>IFERROR(INDEX(CK30:CK299,MATCH(ROW()-ROW(CK30)+1,CF30:CF299,0)),"")</f>
        <v>remuant de temps en temps La viande doit être tendre et la sauce onctueuse</v>
      </c>
      <c r="CH44" s="3149"/>
      <c r="CI44" s="3142"/>
      <c r="CJ44" s="3112">
        <f>CG17</f>
        <v>100</v>
      </c>
      <c r="CK44" s="3111" t="str">
        <f>IF(OR(CL43="",CJ44=""),"",IF(LEN(CL43)&lt;=CJ44,CL43,IFERROR(LEFT(CL43,FIND("♦",SUBSTITUTE(LEFT(CL43,CJ44+1)," ","♦",LEN(LEFT(CL43,CJ44+1))-LEN(SUBSTITUTE(LEFT(CL43,CJ44+1)," ",""))))),LEFT(CL43,IFERROR(FIND(" ",CL43)-1,LEN(CL43))))))</f>
        <v/>
      </c>
      <c r="CL44" s="3111" t="str">
        <f t="shared" ref="CL44:CL47" si="62">IF(CK44="","",TRIM(RIGHT(CL43,LEN(CL43)-LEN(CK44))))</f>
        <v/>
      </c>
      <c r="CM44" s="3161" t="str">
        <f t="shared" si="61"/>
        <v>ligne 44 ►</v>
      </c>
      <c r="CN44" s="3150" t="str">
        <f>IF(CA44="","",IF(OR(CA44=0,CA44&lt;CG17),0,IF(CA44&gt;CG17,(CA44-CG17)&amp;" car. en trop",(CA44-CG17)&amp;" car.")))</f>
        <v/>
      </c>
      <c r="CO44" s="3158" t="str">
        <f>IF(CA44="","",ROUNDUP(CA44/CG17,0)&amp;" ligne(s)")</f>
        <v/>
      </c>
      <c r="CP44" s="3"/>
      <c r="CQ44" s="3206" t="s">
        <v>3853</v>
      </c>
      <c r="CR44" s="3207"/>
      <c r="CS44" s="3207"/>
      <c r="CT44" s="3207"/>
      <c r="CU44" s="3208"/>
      <c r="CV44" s="3"/>
      <c r="CW44" s="3235" t="s">
        <v>440</v>
      </c>
      <c r="CX44" s="3235"/>
      <c r="CY44" s="3235"/>
      <c r="DA44" s="3235" t="s">
        <v>441</v>
      </c>
      <c r="DB44" s="3235"/>
      <c r="DC44" s="3235"/>
      <c r="DE44" s="3226" t="s">
        <v>442</v>
      </c>
      <c r="DF44" s="3226"/>
      <c r="DG44" s="3226"/>
      <c r="DI44" s="3227" t="s">
        <v>443</v>
      </c>
      <c r="DJ44" s="3227"/>
      <c r="DK44" s="3227"/>
      <c r="DM44" s="3236" t="s">
        <v>444</v>
      </c>
      <c r="DN44" s="3236"/>
      <c r="DO44" s="3236"/>
      <c r="DQ44" s="3232" t="s">
        <v>445</v>
      </c>
      <c r="DR44" s="3232"/>
      <c r="DS44" s="3232"/>
      <c r="DU44" s="3223" t="s">
        <v>446</v>
      </c>
      <c r="DV44" s="3223"/>
      <c r="DW44" s="3223"/>
      <c r="DY44" s="3224" t="s">
        <v>447</v>
      </c>
      <c r="DZ44" s="3224"/>
      <c r="EA44" s="3224"/>
      <c r="EC44" s="3229" t="s">
        <v>448</v>
      </c>
      <c r="ED44" s="3229"/>
      <c r="EE44" s="3229"/>
      <c r="EG44" s="3230" t="s">
        <v>449</v>
      </c>
      <c r="EH44" s="3230"/>
      <c r="EI44" s="3230"/>
      <c r="EK44" s="3231" t="s">
        <v>450</v>
      </c>
      <c r="EL44" s="3231"/>
      <c r="EM44" s="3231"/>
      <c r="EW44" s="3"/>
      <c r="EX44" s="339" t="s">
        <v>451</v>
      </c>
      <c r="EY44" s="181" t="s">
        <v>452</v>
      </c>
      <c r="EZ44" s="182">
        <v>102</v>
      </c>
      <c r="FA44" s="182">
        <v>0</v>
      </c>
      <c r="FB44" s="182">
        <v>102</v>
      </c>
      <c r="FC44" s="340" t="s">
        <v>453</v>
      </c>
      <c r="FD44" s="181" t="s">
        <v>454</v>
      </c>
      <c r="FE44" s="182">
        <v>0</v>
      </c>
      <c r="FF44" s="182">
        <v>51</v>
      </c>
      <c r="FG44" s="182">
        <v>102</v>
      </c>
      <c r="FI44" s="341"/>
      <c r="FJ44" s="205" t="s">
        <v>455</v>
      </c>
      <c r="FK44" s="206" t="s">
        <v>456</v>
      </c>
      <c r="FL44" s="207">
        <v>119</v>
      </c>
      <c r="FM44" s="208">
        <v>136</v>
      </c>
      <c r="FN44" s="209">
        <v>153</v>
      </c>
      <c r="FO44"/>
      <c r="FP44" s="342"/>
      <c r="FQ44" s="191" t="s">
        <v>457</v>
      </c>
      <c r="FR44" s="192" t="s">
        <v>458</v>
      </c>
      <c r="FS44" s="193">
        <v>23</v>
      </c>
      <c r="FT44" s="194">
        <v>23</v>
      </c>
      <c r="FU44" s="195">
        <v>23</v>
      </c>
      <c r="FV44"/>
      <c r="FW44" s="343"/>
      <c r="FX44" s="197" t="s">
        <v>459</v>
      </c>
      <c r="FY44" s="192" t="s">
        <v>460</v>
      </c>
      <c r="FZ44" s="193">
        <v>205</v>
      </c>
      <c r="GA44" s="194">
        <v>149</v>
      </c>
      <c r="GB44" s="195">
        <v>12</v>
      </c>
      <c r="GC44" s="10">
        <v>1</v>
      </c>
    </row>
    <row r="45" spans="1:185" ht="21" customHeight="1">
      <c r="A45" s="3"/>
      <c r="B45" s="218" t="str">
        <f t="shared" si="46"/>
        <v>A</v>
      </c>
      <c r="C45" s="2326" cm="1">
        <f t="array" ref="C45">IFERROR(_xlfn.LET(_xlpm.k,UPPER(TRIM(N45)),_xlpm.r,_xlfn.XLOOKUP(_xlpm.k,UPPER(TRIM($AD$89:$BK$89)),$AD$92:$BK$92,_xlfn.XLOOKUP(_xlpm.k,UPPER(TRIM($AD$90:$BK$90)),$AD$92:$BK$92,_xlfn.XLOOKUP(_xlpm.k,UPPER(TRIM($AD$91:$BK$91)),$AD$92:$BK$92,0.001))),_xlpm.r*M45),0)</f>
        <v>0</v>
      </c>
      <c r="D45" s="2329" cm="1">
        <f t="array" ref="D45">IFERROR(_xlfn.LET(_xlpm.k,UPPER(TRIM(Q45)),_xlpm.r,_xlfn.XLOOKUP(_xlpm.k,UPPER(TRIM($AD$89:$BK$89)),$AD$92:$BK$92,_xlfn.XLOOKUP(_xlpm.k,UPPER(TRIM($AD$90:$BK$90)),$AD$92:$BK$92,_xlfn.XLOOKUP(_xlpm.k,UPPER(TRIM($AD$91:$BK$91)),$AD$92:$BK$92,0.001))),_xlpm.r*P45),0)</f>
        <v>0</v>
      </c>
      <c r="E45" s="2332" cm="1">
        <f t="array" ref="E45">IFERROR(_xlfn.LET(_xlpm.k,UPPER(TRIM(T45)),_xlpm.r,_xlfn.XLOOKUP(_xlpm.k,UPPER(TRIM($AD$89:$BK$89)),$AD$92:$BK$92,_xlfn.XLOOKUP(_xlpm.k,UPPER(TRIM($AD$90:$BK$90)),$AD$92:$BK$92,_xlfn.XLOOKUP(_xlpm.k,UPPER(TRIM($AD$91:$BK$91)),$AD$92:$BK$92,0.001))),_xlpm.r*S45),0)</f>
        <v>0</v>
      </c>
      <c r="F45" s="2335" cm="1">
        <f t="array" ref="F45">IFERROR(_xlfn.LET(_xlpm.k,UPPER(TRIM(W45)),_xlpm.r,_xlfn.XLOOKUP(_xlpm.k,UPPER(TRIM($AD$89:$BK$89)),$AD$92:$BK$92,_xlfn.XLOOKUP(_xlpm.k,UPPER(TRIM($AD$90:$BK$90)),$AD$92:$BK$92,_xlfn.XLOOKUP(_xlpm.k,UPPER(TRIM($AD$91:$BK$91)),$AD$92:$BK$92,0.001))),_xlpm.r*V45),0)</f>
        <v>0</v>
      </c>
      <c r="G45" s="219" cm="1">
        <f t="array" ref="G45">IFERROR(_xlfn.LET(_xlpm.k,UPPER(TRIM(Z45)),_xlpm.r,_xlfn.XLOOKUP(_xlpm.k,UPPER(TRIM($AD$89:$BK$89)),$AD$92:$BK$92,_xlfn.XLOOKUP(_xlpm.k,UPPER(TRIM($AD$90:$BK$90)),$AD$92:$BK$92,_xlfn.XLOOKUP(_xlpm.k,UPPER(TRIM($AD$91:$BK$91)),$AD$92:$BK$92,0.001))),_xlpm.r*Y45),0)</f>
        <v>0</v>
      </c>
      <c r="H45" s="220" cm="1">
        <f t="array" ref="H45">IFERROR(_xlfn.LET(_xlpm.k,UPPER(TRIM(AC45)),_xlpm.r,_xlfn.XLOOKUP(_xlpm.k,UPPER(TRIM($AD$89:$BK$89)),$AD$92:$BK$92,_xlfn.XLOOKUP(_xlpm.k,UPPER(TRIM($AD$90:$BK$90)),$AD$92:$BK$92,_xlfn.XLOOKUP(_xlpm.k,UPPER(TRIM($AD$91:$BK$91)),$AD$92:$BK$92,0.001))),_xlpm.r*AB45),0)</f>
        <v>0</v>
      </c>
      <c r="I45" s="222" t="s">
        <v>3690</v>
      </c>
      <c r="J45" s="2587" t="s">
        <v>3649</v>
      </c>
      <c r="K45" s="2340" t="s">
        <v>14</v>
      </c>
      <c r="L45" s="2298"/>
      <c r="M45" s="2299"/>
      <c r="N45" s="2302"/>
      <c r="O45" s="2301"/>
      <c r="P45" s="2300"/>
      <c r="Q45" s="2303"/>
      <c r="R45" s="2304"/>
      <c r="S45" s="2300"/>
      <c r="T45" s="232"/>
      <c r="U45" s="2305"/>
      <c r="V45" s="2300"/>
      <c r="W45" s="232"/>
      <c r="X45" s="2297"/>
      <c r="Y45" s="2300"/>
      <c r="Z45" s="232"/>
      <c r="AA45" s="2308"/>
      <c r="AB45" s="2300"/>
      <c r="AC45" s="232"/>
      <c r="AD45" s="222" t="str">
        <f t="shared" si="21"/>
        <v>14 ►</v>
      </c>
      <c r="AE45" s="2339" t="str">
        <f t="shared" si="22"/>
        <v>oreille confite</v>
      </c>
      <c r="AF45" s="2296"/>
      <c r="AG45" s="2296"/>
      <c r="AH45" s="2454">
        <v>1</v>
      </c>
      <c r="AI45" s="223">
        <f t="shared" si="23"/>
        <v>0</v>
      </c>
      <c r="AJ45" s="224">
        <f t="shared" si="24"/>
        <v>0</v>
      </c>
      <c r="AK45" s="224" t="str">
        <f t="shared" si="47"/>
        <v/>
      </c>
      <c r="AL45" s="225">
        <f t="shared" si="48"/>
        <v>0</v>
      </c>
      <c r="AM45" s="2266">
        <f t="shared" si="25"/>
        <v>0</v>
      </c>
      <c r="AN45" s="2267">
        <f t="shared" si="26"/>
        <v>0</v>
      </c>
      <c r="AO45" s="2268" t="str">
        <f t="shared" si="49"/>
        <v/>
      </c>
      <c r="AP45" s="2269">
        <f t="shared" si="50"/>
        <v>0</v>
      </c>
      <c r="AQ45" s="2341">
        <f t="shared" si="27"/>
        <v>0</v>
      </c>
      <c r="AR45" s="2342">
        <f t="shared" si="28"/>
        <v>0</v>
      </c>
      <c r="AS45" s="2343" t="str">
        <f t="shared" si="51"/>
        <v/>
      </c>
      <c r="AT45" s="2344">
        <f t="shared" si="52"/>
        <v>0</v>
      </c>
      <c r="AU45" s="2350">
        <f t="shared" si="29"/>
        <v>0</v>
      </c>
      <c r="AV45" s="2351">
        <f t="shared" si="30"/>
        <v>0</v>
      </c>
      <c r="AW45" s="2352" t="str">
        <f t="shared" si="53"/>
        <v/>
      </c>
      <c r="AX45" s="2353">
        <f t="shared" si="54"/>
        <v>0</v>
      </c>
      <c r="AY45" s="2374">
        <f t="shared" si="31"/>
        <v>0</v>
      </c>
      <c r="AZ45" s="2375">
        <f t="shared" si="32"/>
        <v>0</v>
      </c>
      <c r="BA45" s="2376" t="str">
        <f t="shared" si="39"/>
        <v/>
      </c>
      <c r="BB45" s="2377">
        <f t="shared" si="40"/>
        <v>0</v>
      </c>
      <c r="BC45" s="2361">
        <f t="shared" si="55"/>
        <v>0</v>
      </c>
      <c r="BD45" s="2362">
        <f t="shared" si="33"/>
        <v>0</v>
      </c>
      <c r="BE45" s="2363" t="str">
        <f t="shared" si="56"/>
        <v/>
      </c>
      <c r="BF45" s="2364">
        <f t="shared" si="57"/>
        <v>0</v>
      </c>
      <c r="BG45" s="2556" t="str">
        <f t="shared" si="41"/>
        <v>oreille confite</v>
      </c>
      <c r="BH45" s="2241">
        <f t="shared" si="42"/>
        <v>0</v>
      </c>
      <c r="BI45" s="2242">
        <f t="shared" si="43"/>
        <v>0</v>
      </c>
      <c r="BJ45" s="2243">
        <f t="shared" si="44"/>
        <v>0</v>
      </c>
      <c r="BK45" s="2244" t="str" cm="1">
        <f t="array" aca="1" ref="BK4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5" s="2384"/>
      <c r="BM45" s="218" t="str">
        <f t="shared" si="60"/>
        <v>A</v>
      </c>
      <c r="BN45" s="3256"/>
      <c r="BO45" s="3"/>
      <c r="BP45" s="198" cm="1">
        <f t="array" ref="BP45">SUMPRODUCT(LEN(BQ45:BW45))</f>
        <v>0</v>
      </c>
      <c r="BQ45" s="199"/>
      <c r="BR45" s="200"/>
      <c r="BS45" s="200"/>
      <c r="BT45" s="200"/>
      <c r="BU45" s="200"/>
      <c r="BV45" s="200"/>
      <c r="BW45" s="201"/>
      <c r="BX45" s="3"/>
      <c r="BY45" s="3159" t="str">
        <f t="shared" si="34"/>
        <v>A</v>
      </c>
      <c r="BZ45" s="3151" t="str">
        <f t="shared" si="19"/>
        <v/>
      </c>
      <c r="CA45" s="3152" t="str">
        <f t="shared" si="45"/>
        <v/>
      </c>
      <c r="CB45" s="3162"/>
      <c r="CC45" s="3160" t="str">
        <f t="shared" si="20"/>
        <v xml:space="preserve"> ◄ ligne 45</v>
      </c>
      <c r="CD45" s="3151" t="str">
        <f t="shared" si="35"/>
        <v>17 mots</v>
      </c>
      <c r="CE45" s="3155" t="str">
        <f t="shared" si="36"/>
        <v>100 car. ►</v>
      </c>
      <c r="CF45" s="3156" t="str">
        <f>IF(LEN(TRIM(CK45))&gt;0,MAX(CF29:CF44)+1,"")</f>
        <v/>
      </c>
      <c r="CG45" s="3109" t="str">
        <f>IFERROR(INDEX(CK30:CK299,MATCH(ROW()-ROW(CK30)+1,CF30:CF299,0)),"")</f>
        <v xml:space="preserve">7 Pendant ce temps faites revenir les champignons dans une poêle avec un peu d’huile d’olive pendant </v>
      </c>
      <c r="CH45" s="3149"/>
      <c r="CI45" s="3142"/>
      <c r="CJ45" s="3110"/>
      <c r="CK45" s="3111" t="str">
        <f>IF(OR(CL44="",CJ44=""),"",IF(LEN(CL44)&lt;=CJ44,CL44,IFERROR(LEFT(CL44,FIND("♦",SUBSTITUTE(LEFT(CL44,CJ44+1)," ","♦",LEN(LEFT(CL44,CJ44+1))-LEN(SUBSTITUTE(LEFT(CL44,CJ44+1)," ",""))))),LEFT(CL44,IFERROR(FIND(" ",CL44)-1,LEN(CL44))))))</f>
        <v/>
      </c>
      <c r="CL45" s="3111" t="str">
        <f t="shared" si="62"/>
        <v/>
      </c>
      <c r="CM45" s="3161" t="str">
        <f t="shared" si="61"/>
        <v>ligne 45 ►</v>
      </c>
      <c r="CN45" s="3150" t="str">
        <f>IF(CA45="","",IF(OR(CA45=0,CA45&lt;CG17),0,IF(CA45&gt;CG17,(CA45-CG17)&amp;" car. en trop",(CA45-CG17)&amp;" car.")))</f>
        <v/>
      </c>
      <c r="CO45" s="3158" t="str">
        <f>IF(CA45="","",ROUNDUP(CA45/CG17,0)&amp;" ligne(s)")</f>
        <v/>
      </c>
      <c r="CP45" s="3"/>
      <c r="CQ45" s="3206"/>
      <c r="CR45" s="3207"/>
      <c r="CS45" s="3207"/>
      <c r="CT45" s="3207"/>
      <c r="CU45" s="3208"/>
      <c r="CV45" s="3"/>
      <c r="CW45" s="3235"/>
      <c r="CX45" s="3235"/>
      <c r="CY45" s="3235"/>
      <c r="DA45" s="3235"/>
      <c r="DB45" s="3235"/>
      <c r="DC45" s="3235"/>
      <c r="DE45" s="3226"/>
      <c r="DF45" s="3226"/>
      <c r="DG45" s="3226"/>
      <c r="DI45" s="3227"/>
      <c r="DJ45" s="3227"/>
      <c r="DK45" s="3227"/>
      <c r="DM45" s="3236"/>
      <c r="DN45" s="3236"/>
      <c r="DO45" s="3236"/>
      <c r="DQ45" s="3232"/>
      <c r="DR45" s="3232"/>
      <c r="DS45" s="3232"/>
      <c r="DU45" s="3223"/>
      <c r="DV45" s="3223"/>
      <c r="DW45" s="3223"/>
      <c r="DY45" s="3224"/>
      <c r="DZ45" s="3224"/>
      <c r="EA45" s="3224"/>
      <c r="EC45" s="3229"/>
      <c r="ED45" s="3229"/>
      <c r="EE45" s="3229"/>
      <c r="EG45" s="3230"/>
      <c r="EH45" s="3230"/>
      <c r="EI45" s="3230"/>
      <c r="EK45" s="3231"/>
      <c r="EL45" s="3231"/>
      <c r="EM45" s="3231"/>
      <c r="EW45" s="3"/>
      <c r="EX45" s="345" t="s">
        <v>462</v>
      </c>
      <c r="EY45" s="181" t="s">
        <v>463</v>
      </c>
      <c r="EZ45" s="182">
        <v>255</v>
      </c>
      <c r="FA45" s="182">
        <v>128</v>
      </c>
      <c r="FB45" s="182">
        <v>128</v>
      </c>
      <c r="FC45" s="346" t="s">
        <v>464</v>
      </c>
      <c r="FD45" s="181" t="s">
        <v>465</v>
      </c>
      <c r="FE45" s="182">
        <v>51</v>
      </c>
      <c r="FF45" s="182">
        <v>153</v>
      </c>
      <c r="FG45" s="182">
        <v>102</v>
      </c>
      <c r="FI45" s="347"/>
      <c r="FJ45" s="205" t="s">
        <v>466</v>
      </c>
      <c r="FK45" s="206" t="s">
        <v>467</v>
      </c>
      <c r="FL45" s="207">
        <v>112</v>
      </c>
      <c r="FM45" s="208">
        <v>128</v>
      </c>
      <c r="FN45" s="209">
        <v>144</v>
      </c>
      <c r="FO45"/>
      <c r="FP45" s="348"/>
      <c r="FQ45" s="191" t="s">
        <v>468</v>
      </c>
      <c r="FR45" s="192" t="s">
        <v>469</v>
      </c>
      <c r="FS45" s="193">
        <v>20</v>
      </c>
      <c r="FT45" s="194">
        <v>20</v>
      </c>
      <c r="FU45" s="195">
        <v>20</v>
      </c>
      <c r="FV45"/>
      <c r="FW45" s="349"/>
      <c r="FX45" s="197" t="s">
        <v>470</v>
      </c>
      <c r="FY45" s="192" t="s">
        <v>471</v>
      </c>
      <c r="FZ45" s="193">
        <v>204</v>
      </c>
      <c r="GA45" s="194">
        <v>153</v>
      </c>
      <c r="GB45" s="195">
        <v>0</v>
      </c>
      <c r="GC45" s="10">
        <v>1</v>
      </c>
    </row>
    <row r="46" spans="1:185" ht="21" customHeight="1">
      <c r="A46" s="3"/>
      <c r="B46" s="218" t="str">
        <f t="shared" si="46"/>
        <v>A</v>
      </c>
      <c r="C46" s="2326" cm="1">
        <f t="array" ref="C46">IFERROR(_xlfn.LET(_xlpm.k,UPPER(TRIM(N46)),_xlpm.r,_xlfn.XLOOKUP(_xlpm.k,UPPER(TRIM($AD$89:$BK$89)),$AD$92:$BK$92,_xlfn.XLOOKUP(_xlpm.k,UPPER(TRIM($AD$90:$BK$90)),$AD$92:$BK$92,_xlfn.XLOOKUP(_xlpm.k,UPPER(TRIM($AD$91:$BK$91)),$AD$92:$BK$92,0.001))),_xlpm.r*M46),0)</f>
        <v>0</v>
      </c>
      <c r="D46" s="2329" cm="1">
        <f t="array" ref="D46">IFERROR(_xlfn.LET(_xlpm.k,UPPER(TRIM(Q46)),_xlpm.r,_xlfn.XLOOKUP(_xlpm.k,UPPER(TRIM($AD$89:$BK$89)),$AD$92:$BK$92,_xlfn.XLOOKUP(_xlpm.k,UPPER(TRIM($AD$90:$BK$90)),$AD$92:$BK$92,_xlfn.XLOOKUP(_xlpm.k,UPPER(TRIM($AD$91:$BK$91)),$AD$92:$BK$92,0.001))),_xlpm.r*P46),0)</f>
        <v>0</v>
      </c>
      <c r="E46" s="2332" cm="1">
        <f t="array" ref="E46">IFERROR(_xlfn.LET(_xlpm.k,UPPER(TRIM(T46)),_xlpm.r,_xlfn.XLOOKUP(_xlpm.k,UPPER(TRIM($AD$89:$BK$89)),$AD$92:$BK$92,_xlfn.XLOOKUP(_xlpm.k,UPPER(TRIM($AD$90:$BK$90)),$AD$92:$BK$92,_xlfn.XLOOKUP(_xlpm.k,UPPER(TRIM($AD$91:$BK$91)),$AD$92:$BK$92,0.001))),_xlpm.r*S46),0)</f>
        <v>0</v>
      </c>
      <c r="F46" s="2335" cm="1">
        <f t="array" ref="F46">IFERROR(_xlfn.LET(_xlpm.k,UPPER(TRIM(W46)),_xlpm.r,_xlfn.XLOOKUP(_xlpm.k,UPPER(TRIM($AD$89:$BK$89)),$AD$92:$BK$92,_xlfn.XLOOKUP(_xlpm.k,UPPER(TRIM($AD$90:$BK$90)),$AD$92:$BK$92,_xlfn.XLOOKUP(_xlpm.k,UPPER(TRIM($AD$91:$BK$91)),$AD$92:$BK$92,0.001))),_xlpm.r*V46),0)</f>
        <v>0</v>
      </c>
      <c r="G46" s="219" cm="1">
        <f t="array" ref="G46">IFERROR(_xlfn.LET(_xlpm.k,UPPER(TRIM(Z46)),_xlpm.r,_xlfn.XLOOKUP(_xlpm.k,UPPER(TRIM($AD$89:$BK$89)),$AD$92:$BK$92,_xlfn.XLOOKUP(_xlpm.k,UPPER(TRIM($AD$90:$BK$90)),$AD$92:$BK$92,_xlfn.XLOOKUP(_xlpm.k,UPPER(TRIM($AD$91:$BK$91)),$AD$92:$BK$92,0.001))),_xlpm.r*Y46),0)</f>
        <v>0</v>
      </c>
      <c r="H46" s="220" cm="1">
        <f t="array" ref="H46">IFERROR(_xlfn.LET(_xlpm.k,UPPER(TRIM(AC46)),_xlpm.r,_xlfn.XLOOKUP(_xlpm.k,UPPER(TRIM($AD$89:$BK$89)),$AD$92:$BK$92,_xlfn.XLOOKUP(_xlpm.k,UPPER(TRIM($AD$90:$BK$90)),$AD$92:$BK$92,_xlfn.XLOOKUP(_xlpm.k,UPPER(TRIM($AD$91:$BK$91)),$AD$92:$BK$92,0.001))),_xlpm.r*AB46),0)</f>
        <v>0</v>
      </c>
      <c r="I46" s="222" t="s">
        <v>3691</v>
      </c>
      <c r="J46" s="2587" t="s">
        <v>3659</v>
      </c>
      <c r="K46" s="2340" t="s">
        <v>14</v>
      </c>
      <c r="L46" s="2298"/>
      <c r="M46" s="2299"/>
      <c r="N46" s="2302"/>
      <c r="O46" s="2301"/>
      <c r="P46" s="2300"/>
      <c r="Q46" s="2303"/>
      <c r="R46" s="2304"/>
      <c r="S46" s="2300"/>
      <c r="T46" s="232"/>
      <c r="U46" s="2305"/>
      <c r="V46" s="2300"/>
      <c r="W46" s="232"/>
      <c r="X46" s="2297"/>
      <c r="Y46" s="2300"/>
      <c r="Z46" s="232"/>
      <c r="AA46" s="2308"/>
      <c r="AB46" s="2300"/>
      <c r="AC46" s="232"/>
      <c r="AD46" s="222" t="str">
        <f t="shared" si="21"/>
        <v>15 ►</v>
      </c>
      <c r="AE46" s="2339" t="str">
        <f t="shared" si="22"/>
        <v>os d’un cochon noir</v>
      </c>
      <c r="AF46" s="2296"/>
      <c r="AG46" s="2296"/>
      <c r="AH46" s="2454">
        <v>1</v>
      </c>
      <c r="AI46" s="223">
        <f t="shared" si="23"/>
        <v>0</v>
      </c>
      <c r="AJ46" s="224">
        <f t="shared" si="24"/>
        <v>0</v>
      </c>
      <c r="AK46" s="224" t="str">
        <f t="shared" si="47"/>
        <v/>
      </c>
      <c r="AL46" s="225">
        <f t="shared" si="48"/>
        <v>0</v>
      </c>
      <c r="AM46" s="2266">
        <f t="shared" si="25"/>
        <v>0</v>
      </c>
      <c r="AN46" s="2267">
        <f t="shared" si="26"/>
        <v>0</v>
      </c>
      <c r="AO46" s="2268" t="str">
        <f t="shared" si="49"/>
        <v/>
      </c>
      <c r="AP46" s="2269">
        <f t="shared" si="50"/>
        <v>0</v>
      </c>
      <c r="AQ46" s="2341">
        <f t="shared" si="27"/>
        <v>0</v>
      </c>
      <c r="AR46" s="2342">
        <f t="shared" si="28"/>
        <v>0</v>
      </c>
      <c r="AS46" s="2343" t="str">
        <f t="shared" si="51"/>
        <v/>
      </c>
      <c r="AT46" s="2344">
        <f t="shared" si="52"/>
        <v>0</v>
      </c>
      <c r="AU46" s="2350">
        <f t="shared" si="29"/>
        <v>0</v>
      </c>
      <c r="AV46" s="2351">
        <f t="shared" si="30"/>
        <v>0</v>
      </c>
      <c r="AW46" s="2352" t="str">
        <f t="shared" si="53"/>
        <v/>
      </c>
      <c r="AX46" s="2353">
        <f t="shared" si="54"/>
        <v>0</v>
      </c>
      <c r="AY46" s="2374">
        <f t="shared" si="31"/>
        <v>0</v>
      </c>
      <c r="AZ46" s="2375">
        <f t="shared" si="32"/>
        <v>0</v>
      </c>
      <c r="BA46" s="2376" t="str">
        <f t="shared" si="39"/>
        <v/>
      </c>
      <c r="BB46" s="2377">
        <f t="shared" si="40"/>
        <v>0</v>
      </c>
      <c r="BC46" s="2361">
        <f t="shared" si="55"/>
        <v>0</v>
      </c>
      <c r="BD46" s="2362">
        <f t="shared" si="33"/>
        <v>0</v>
      </c>
      <c r="BE46" s="2363" t="str">
        <f t="shared" si="56"/>
        <v/>
      </c>
      <c r="BF46" s="2364">
        <f t="shared" si="57"/>
        <v>0</v>
      </c>
      <c r="BG46" s="2556" t="str">
        <f t="shared" si="41"/>
        <v>os d’un cochon noir</v>
      </c>
      <c r="BH46" s="2241">
        <f t="shared" si="42"/>
        <v>0</v>
      </c>
      <c r="BI46" s="2242">
        <f t="shared" si="43"/>
        <v>0</v>
      </c>
      <c r="BJ46" s="2243">
        <f t="shared" si="44"/>
        <v>0</v>
      </c>
      <c r="BK46" s="2244" t="str" cm="1">
        <f t="array" aca="1" ref="BK4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6" s="2384"/>
      <c r="BM46" s="218" t="str">
        <f t="shared" si="60"/>
        <v>A</v>
      </c>
      <c r="BN46" s="3256"/>
      <c r="BO46" s="3"/>
      <c r="BP46" s="198" cm="1">
        <f t="array" ref="BP46">SUMPRODUCT(LEN(BQ46:BW46))</f>
        <v>0</v>
      </c>
      <c r="BQ46" s="199"/>
      <c r="BR46" s="200"/>
      <c r="BS46" s="200"/>
      <c r="BT46" s="200"/>
      <c r="BU46" s="200"/>
      <c r="BV46" s="200"/>
      <c r="BW46" s="201"/>
      <c r="BX46" s="3"/>
      <c r="BY46" s="3159" t="str">
        <f t="shared" si="34"/>
        <v>A</v>
      </c>
      <c r="BZ46" s="3151" t="str">
        <f t="shared" si="19"/>
        <v/>
      </c>
      <c r="CA46" s="3152" t="str">
        <f t="shared" si="45"/>
        <v/>
      </c>
      <c r="CB46" s="3162"/>
      <c r="CC46" s="3154" t="str">
        <f t="shared" si="20"/>
        <v xml:space="preserve"> ◄ ligne 46</v>
      </c>
      <c r="CD46" s="3151" t="str">
        <f t="shared" si="35"/>
        <v>3 mots</v>
      </c>
      <c r="CE46" s="3155" t="str">
        <f t="shared" si="36"/>
        <v>17 car. ►</v>
      </c>
      <c r="CF46" s="3156" t="str">
        <f>IF(LEN(TRIM(CK46))&gt;0,MAX(CF29:CF45)+1,"")</f>
        <v/>
      </c>
      <c r="CG46" s="3109" t="str">
        <f>IFERROR(INDEX(CK30:CK299,MATCH(ROW()-ROW(CK30)+1,CF30:CF299,0)),"")</f>
        <v>environ 5 minutes</v>
      </c>
      <c r="CH46" s="3149"/>
      <c r="CI46" s="3142"/>
      <c r="CJ46" s="3163"/>
      <c r="CK46" s="3111" t="str">
        <f>IF(OR(CL45="",CJ44=""),"",IF(LEN(CL45)&lt;=CJ44,CL45,IFERROR(LEFT(CL45,FIND("♦",SUBSTITUTE(LEFT(CL45,CJ44+1)," ","♦",LEN(LEFT(CL45,CJ44+1))-LEN(SUBSTITUTE(LEFT(CL45,CJ44+1)," ",""))))),LEFT(CL45,IFERROR(FIND(" ",CL45)-1,LEN(CL45))))))</f>
        <v/>
      </c>
      <c r="CL46" s="3111" t="str">
        <f t="shared" si="62"/>
        <v/>
      </c>
      <c r="CM46" s="3161" t="str">
        <f t="shared" si="61"/>
        <v>ligne 46 ►</v>
      </c>
      <c r="CN46" s="3150" t="str">
        <f>IF(CA46="","",IF(OR(CA46=0,CA46&lt;CG17),0,IF(CA46&gt;CG17,(CA46-CG17)&amp;" car. en trop",(CA46-CG17)&amp;" car.")))</f>
        <v/>
      </c>
      <c r="CO46" s="3158" t="str">
        <f>IF(CA46="","",ROUNDUP(CA46/CG17,0)&amp;" ligne(s)")</f>
        <v/>
      </c>
      <c r="CP46" s="3"/>
      <c r="CQ46" s="2718" t="str">
        <f>HYPERLINK("#"&amp;ADDRESS(ROW(AH22),COLUMN(AH22),4)," "&amp;AH22)</f>
        <v xml:space="preserve"> ⓬ AI22  Quelles quantités ► </v>
      </c>
      <c r="CR46" s="2505" t="s">
        <v>3925</v>
      </c>
      <c r="CS46" s="25"/>
      <c r="CT46" s="2482"/>
      <c r="CU46" s="2480"/>
      <c r="CV46" s="3"/>
      <c r="DQ46" s="163"/>
      <c r="DR46" s="163"/>
      <c r="DS46" s="163"/>
      <c r="EW46" s="3"/>
      <c r="EX46" s="351" t="s">
        <v>489</v>
      </c>
      <c r="EY46" s="181" t="s">
        <v>490</v>
      </c>
      <c r="EZ46" s="182">
        <v>0</v>
      </c>
      <c r="FA46" s="182">
        <v>102</v>
      </c>
      <c r="FB46" s="182">
        <v>204</v>
      </c>
      <c r="FC46" s="352" t="s">
        <v>491</v>
      </c>
      <c r="FD46" s="181" t="s">
        <v>492</v>
      </c>
      <c r="FE46" s="182">
        <v>51</v>
      </c>
      <c r="FF46" s="182">
        <v>51</v>
      </c>
      <c r="FG46" s="182">
        <v>0</v>
      </c>
      <c r="FI46" s="353"/>
      <c r="FJ46" s="205" t="s">
        <v>493</v>
      </c>
      <c r="FK46" s="206" t="s">
        <v>494</v>
      </c>
      <c r="FL46" s="207">
        <v>108</v>
      </c>
      <c r="FM46" s="208">
        <v>123</v>
      </c>
      <c r="FN46" s="209">
        <v>139</v>
      </c>
      <c r="FO46"/>
      <c r="FP46" s="354"/>
      <c r="FQ46" s="191" t="s">
        <v>495</v>
      </c>
      <c r="FR46" s="192" t="s">
        <v>496</v>
      </c>
      <c r="FS46" s="193">
        <v>18</v>
      </c>
      <c r="FT46" s="194">
        <v>18</v>
      </c>
      <c r="FU46" s="195">
        <v>18</v>
      </c>
      <c r="FV46"/>
      <c r="FW46" s="355"/>
      <c r="FX46" s="212" t="s">
        <v>497</v>
      </c>
      <c r="FY46" s="192" t="s">
        <v>498</v>
      </c>
      <c r="FZ46" s="193">
        <v>190</v>
      </c>
      <c r="GA46" s="194">
        <v>138</v>
      </c>
      <c r="GB46" s="195">
        <v>61</v>
      </c>
      <c r="GC46" s="10">
        <v>1</v>
      </c>
    </row>
    <row r="47" spans="1:185" ht="21" customHeight="1">
      <c r="A47" s="3"/>
      <c r="B47" s="218" t="str">
        <f t="shared" si="46"/>
        <v>A</v>
      </c>
      <c r="C47" s="2326" cm="1">
        <f t="array" ref="C47">IFERROR(_xlfn.LET(_xlpm.k,UPPER(TRIM(N47)),_xlpm.r,_xlfn.XLOOKUP(_xlpm.k,UPPER(TRIM($AD$89:$BK$89)),$AD$92:$BK$92,_xlfn.XLOOKUP(_xlpm.k,UPPER(TRIM($AD$90:$BK$90)),$AD$92:$BK$92,_xlfn.XLOOKUP(_xlpm.k,UPPER(TRIM($AD$91:$BK$91)),$AD$92:$BK$92,0.001))),_xlpm.r*M47),0)</f>
        <v>0</v>
      </c>
      <c r="D47" s="2329" cm="1">
        <f t="array" ref="D47">IFERROR(_xlfn.LET(_xlpm.k,UPPER(TRIM(Q47)),_xlpm.r,_xlfn.XLOOKUP(_xlpm.k,UPPER(TRIM($AD$89:$BK$89)),$AD$92:$BK$92,_xlfn.XLOOKUP(_xlpm.k,UPPER(TRIM($AD$90:$BK$90)),$AD$92:$BK$92,_xlfn.XLOOKUP(_xlpm.k,UPPER(TRIM($AD$91:$BK$91)),$AD$92:$BK$92,0.001))),_xlpm.r*P47),0)</f>
        <v>0</v>
      </c>
      <c r="E47" s="2332" cm="1">
        <f t="array" ref="E47">IFERROR(_xlfn.LET(_xlpm.k,UPPER(TRIM(T47)),_xlpm.r,_xlfn.XLOOKUP(_xlpm.k,UPPER(TRIM($AD$89:$BK$89)),$AD$92:$BK$92,_xlfn.XLOOKUP(_xlpm.k,UPPER(TRIM($AD$90:$BK$90)),$AD$92:$BK$92,_xlfn.XLOOKUP(_xlpm.k,UPPER(TRIM($AD$91:$BK$91)),$AD$92:$BK$92,0.001))),_xlpm.r*S47),0)</f>
        <v>0</v>
      </c>
      <c r="F47" s="2335" cm="1">
        <f t="array" ref="F47">IFERROR(_xlfn.LET(_xlpm.k,UPPER(TRIM(W47)),_xlpm.r,_xlfn.XLOOKUP(_xlpm.k,UPPER(TRIM($AD$89:$BK$89)),$AD$92:$BK$92,_xlfn.XLOOKUP(_xlpm.k,UPPER(TRIM($AD$90:$BK$90)),$AD$92:$BK$92,_xlfn.XLOOKUP(_xlpm.k,UPPER(TRIM($AD$91:$BK$91)),$AD$92:$BK$92,0.001))),_xlpm.r*V47),0)</f>
        <v>0</v>
      </c>
      <c r="G47" s="219" cm="1">
        <f t="array" ref="G47">IFERROR(_xlfn.LET(_xlpm.k,UPPER(TRIM(Z47)),_xlpm.r,_xlfn.XLOOKUP(_xlpm.k,UPPER(TRIM($AD$89:$BK$89)),$AD$92:$BK$92,_xlfn.XLOOKUP(_xlpm.k,UPPER(TRIM($AD$90:$BK$90)),$AD$92:$BK$92,_xlfn.XLOOKUP(_xlpm.k,UPPER(TRIM($AD$91:$BK$91)),$AD$92:$BK$92,0.001))),_xlpm.r*Y47),0)</f>
        <v>0</v>
      </c>
      <c r="H47" s="220" cm="1">
        <f t="array" ref="H47">IFERROR(_xlfn.LET(_xlpm.k,UPPER(TRIM(AC47)),_xlpm.r,_xlfn.XLOOKUP(_xlpm.k,UPPER(TRIM($AD$89:$BK$89)),$AD$92:$BK$92,_xlfn.XLOOKUP(_xlpm.k,UPPER(TRIM($AD$90:$BK$90)),$AD$92:$BK$92,_xlfn.XLOOKUP(_xlpm.k,UPPER(TRIM($AD$91:$BK$91)),$AD$92:$BK$92,0.001))),_xlpm.r*AB47),0)</f>
        <v>0</v>
      </c>
      <c r="I47" s="222" t="s">
        <v>3692</v>
      </c>
      <c r="J47" s="2587" t="s">
        <v>3673</v>
      </c>
      <c r="K47" s="2340" t="s">
        <v>14</v>
      </c>
      <c r="L47" s="2298"/>
      <c r="M47" s="2299"/>
      <c r="N47" s="2302"/>
      <c r="O47" s="2301"/>
      <c r="P47" s="2300"/>
      <c r="Q47" s="2303"/>
      <c r="R47" s="2304"/>
      <c r="S47" s="2300"/>
      <c r="T47" s="232"/>
      <c r="U47" s="2305"/>
      <c r="V47" s="2300"/>
      <c r="W47" s="232"/>
      <c r="X47" s="2297"/>
      <c r="Y47" s="2300"/>
      <c r="Z47" s="232"/>
      <c r="AA47" s="2308"/>
      <c r="AB47" s="2300"/>
      <c r="AC47" s="232"/>
      <c r="AD47" s="222" t="str">
        <f t="shared" si="21"/>
        <v>16 ►</v>
      </c>
      <c r="AE47" s="2339" t="str">
        <f t="shared" si="22"/>
        <v>pied d’un cochon noir ou pieds de veau</v>
      </c>
      <c r="AF47" s="2296"/>
      <c r="AG47" s="2296"/>
      <c r="AH47" s="2454">
        <v>1</v>
      </c>
      <c r="AI47" s="223">
        <f t="shared" si="23"/>
        <v>0</v>
      </c>
      <c r="AJ47" s="224">
        <f t="shared" si="24"/>
        <v>0</v>
      </c>
      <c r="AK47" s="224" t="str">
        <f t="shared" si="47"/>
        <v/>
      </c>
      <c r="AL47" s="225">
        <f t="shared" si="48"/>
        <v>0</v>
      </c>
      <c r="AM47" s="2266">
        <f t="shared" si="25"/>
        <v>0</v>
      </c>
      <c r="AN47" s="2267">
        <f t="shared" si="26"/>
        <v>0</v>
      </c>
      <c r="AO47" s="2268" t="str">
        <f t="shared" si="49"/>
        <v/>
      </c>
      <c r="AP47" s="2269">
        <f t="shared" si="50"/>
        <v>0</v>
      </c>
      <c r="AQ47" s="2341">
        <f t="shared" si="27"/>
        <v>0</v>
      </c>
      <c r="AR47" s="2342">
        <f t="shared" si="28"/>
        <v>0</v>
      </c>
      <c r="AS47" s="2343" t="str">
        <f t="shared" si="51"/>
        <v/>
      </c>
      <c r="AT47" s="2344">
        <f t="shared" si="52"/>
        <v>0</v>
      </c>
      <c r="AU47" s="2350">
        <f t="shared" si="29"/>
        <v>0</v>
      </c>
      <c r="AV47" s="2351">
        <f t="shared" si="30"/>
        <v>0</v>
      </c>
      <c r="AW47" s="2352" t="str">
        <f t="shared" si="53"/>
        <v/>
      </c>
      <c r="AX47" s="2353">
        <f t="shared" si="54"/>
        <v>0</v>
      </c>
      <c r="AY47" s="2374">
        <f t="shared" si="31"/>
        <v>0</v>
      </c>
      <c r="AZ47" s="2375">
        <f t="shared" si="32"/>
        <v>0</v>
      </c>
      <c r="BA47" s="2376" t="str">
        <f t="shared" si="39"/>
        <v/>
      </c>
      <c r="BB47" s="2377">
        <f t="shared" si="40"/>
        <v>0</v>
      </c>
      <c r="BC47" s="2361">
        <f t="shared" si="55"/>
        <v>0</v>
      </c>
      <c r="BD47" s="2362">
        <f t="shared" si="33"/>
        <v>0</v>
      </c>
      <c r="BE47" s="2363" t="str">
        <f t="shared" si="56"/>
        <v/>
      </c>
      <c r="BF47" s="2364">
        <f t="shared" si="57"/>
        <v>0</v>
      </c>
      <c r="BG47" s="2556" t="str">
        <f t="shared" si="41"/>
        <v>pied d’un cochon noir ou pieds de veau</v>
      </c>
      <c r="BH47" s="2241">
        <f t="shared" si="42"/>
        <v>0</v>
      </c>
      <c r="BI47" s="2242">
        <f t="shared" si="43"/>
        <v>0</v>
      </c>
      <c r="BJ47" s="2243">
        <f t="shared" si="44"/>
        <v>0</v>
      </c>
      <c r="BK47" s="2244" t="str" cm="1">
        <f t="array" aca="1" ref="BK4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7" s="2384"/>
      <c r="BM47" s="218" t="str">
        <f t="shared" si="60"/>
        <v>A</v>
      </c>
      <c r="BN47" s="2510"/>
      <c r="BO47" s="3"/>
      <c r="BP47" s="198" cm="1">
        <f t="array" ref="BP47">SUMPRODUCT(LEN(BQ47:BW47))</f>
        <v>0</v>
      </c>
      <c r="BQ47" s="199"/>
      <c r="BR47" s="200"/>
      <c r="BS47" s="200"/>
      <c r="BT47" s="200"/>
      <c r="BU47" s="200"/>
      <c r="BV47" s="200"/>
      <c r="BW47" s="201"/>
      <c r="BX47" s="3"/>
      <c r="BY47" s="3159" t="str">
        <f t="shared" si="34"/>
        <v>A</v>
      </c>
      <c r="BZ47" s="3151" t="str">
        <f t="shared" si="19"/>
        <v/>
      </c>
      <c r="CA47" s="3152" t="str">
        <f t="shared" si="45"/>
        <v/>
      </c>
      <c r="CB47" s="3162"/>
      <c r="CC47" s="3160" t="str">
        <f t="shared" si="20"/>
        <v xml:space="preserve"> ◄ ligne 47</v>
      </c>
      <c r="CD47" s="3151" t="str">
        <f t="shared" si="35"/>
        <v>16 mots</v>
      </c>
      <c r="CE47" s="3155" t="str">
        <f t="shared" si="36"/>
        <v>87 car. ►</v>
      </c>
      <c r="CF47" s="3156" t="str">
        <f>IF(LEN(TRIM(CK47))&gt;0,MAX(CF29:CF46)+1,"")</f>
        <v/>
      </c>
      <c r="CG47" s="3109" t="str">
        <f>IFERROR(INDEX(CK30:CK299,MATCH(ROW()-ROW(CK30)+1,CF30:CF299,0)),"")</f>
        <v>8 Ajoutez les champignons dans la cocotte environ 30 minutes avant la fin de la cuisson</v>
      </c>
      <c r="CH47" s="3149"/>
      <c r="CI47" s="3142"/>
      <c r="CJ47" s="3164"/>
      <c r="CK47" s="3111" t="str">
        <f>IF(OR(CL46="",CJ44=""),"",IF(LEN(CL46)&lt;=CJ44,CL46,IFERROR(LEFT(CL46,FIND("♦",SUBSTITUTE(LEFT(CL46,CJ44+1)," ","♦",LEN(LEFT(CL46,CJ44+1))-LEN(SUBSTITUTE(LEFT(CL46,CJ44+1)," ",""))))),LEFT(CL46,IFERROR(FIND(" ",CL46)-1,LEN(CL46))))))</f>
        <v/>
      </c>
      <c r="CL47" s="3111" t="str">
        <f t="shared" si="62"/>
        <v/>
      </c>
      <c r="CM47" s="3161" t="str">
        <f t="shared" si="61"/>
        <v>ligne 47 ►</v>
      </c>
      <c r="CN47" s="3150" t="str">
        <f>IF(CA47="","",IF(OR(CA47=0,CA47&lt;CG17),0,IF(CA47&gt;CG17,(CA47-CG17)&amp;" car. en trop",(CA47-CG17)&amp;" car.")))</f>
        <v/>
      </c>
      <c r="CO47" s="3158" t="str">
        <f>IF(CA47="","",ROUNDUP(CA47/CG17,0)&amp;" ligne(s)")</f>
        <v/>
      </c>
      <c r="CP47" s="3"/>
      <c r="CQ47" s="142"/>
      <c r="CR47" s="2505" t="s">
        <v>3860</v>
      </c>
      <c r="CS47" s="2485"/>
      <c r="CT47" s="25"/>
      <c r="CU47" s="170"/>
      <c r="CV47" s="3"/>
      <c r="CW47" s="3244" t="s">
        <v>499</v>
      </c>
      <c r="CX47" s="3244"/>
      <c r="CY47" s="3244"/>
      <c r="DA47" s="3235" t="s">
        <v>500</v>
      </c>
      <c r="DB47" s="3235"/>
      <c r="DC47" s="3235"/>
      <c r="DE47" s="3226" t="s">
        <v>501</v>
      </c>
      <c r="DF47" s="3226"/>
      <c r="DG47" s="3226"/>
      <c r="DI47" s="3227" t="s">
        <v>502</v>
      </c>
      <c r="DJ47" s="3227"/>
      <c r="DK47" s="3227"/>
      <c r="DM47" s="3236" t="s">
        <v>503</v>
      </c>
      <c r="DN47" s="3236"/>
      <c r="DO47" s="3236"/>
      <c r="DQ47" s="3232" t="s">
        <v>504</v>
      </c>
      <c r="DR47" s="3232"/>
      <c r="DS47" s="3232"/>
      <c r="DU47" s="3223" t="s">
        <v>505</v>
      </c>
      <c r="DV47" s="3223"/>
      <c r="DW47" s="3223"/>
      <c r="DY47" s="3224" t="s">
        <v>506</v>
      </c>
      <c r="DZ47" s="3224"/>
      <c r="EA47" s="3224"/>
      <c r="EC47" s="3229" t="s">
        <v>507</v>
      </c>
      <c r="ED47" s="3229"/>
      <c r="EE47" s="3229"/>
      <c r="EG47" s="3230" t="s">
        <v>508</v>
      </c>
      <c r="EH47" s="3230"/>
      <c r="EI47" s="3230"/>
      <c r="EK47" s="3231" t="s">
        <v>509</v>
      </c>
      <c r="EL47" s="3231"/>
      <c r="EM47" s="3231"/>
      <c r="EW47" s="3"/>
      <c r="EX47" s="357" t="s">
        <v>510</v>
      </c>
      <c r="EY47" s="181" t="s">
        <v>511</v>
      </c>
      <c r="EZ47" s="182">
        <v>204</v>
      </c>
      <c r="FA47" s="182">
        <v>204</v>
      </c>
      <c r="FB47" s="182">
        <v>255</v>
      </c>
      <c r="FC47" s="358" t="s">
        <v>512</v>
      </c>
      <c r="FD47" s="181" t="s">
        <v>513</v>
      </c>
      <c r="FE47" s="182">
        <v>153</v>
      </c>
      <c r="FF47" s="182">
        <v>51</v>
      </c>
      <c r="FG47" s="182">
        <v>0</v>
      </c>
      <c r="FI47" s="359"/>
      <c r="FJ47" s="236" t="s">
        <v>514</v>
      </c>
      <c r="FK47" s="206" t="s">
        <v>515</v>
      </c>
      <c r="FL47" s="207">
        <v>103</v>
      </c>
      <c r="FM47" s="208">
        <v>113</v>
      </c>
      <c r="FN47" s="209">
        <v>121</v>
      </c>
      <c r="FO47"/>
      <c r="FP47" s="360"/>
      <c r="FQ47" s="191" t="s">
        <v>516</v>
      </c>
      <c r="FR47" s="192" t="s">
        <v>517</v>
      </c>
      <c r="FS47" s="193">
        <v>15</v>
      </c>
      <c r="FT47" s="194">
        <v>15</v>
      </c>
      <c r="FU47" s="195">
        <v>15</v>
      </c>
      <c r="FV47"/>
      <c r="FW47" s="361"/>
      <c r="FX47" s="197" t="s">
        <v>518</v>
      </c>
      <c r="FY47" s="192" t="s">
        <v>519</v>
      </c>
      <c r="FZ47" s="193">
        <v>184</v>
      </c>
      <c r="GA47" s="194">
        <v>134</v>
      </c>
      <c r="GB47" s="195">
        <v>11</v>
      </c>
      <c r="GC47" s="10">
        <v>1</v>
      </c>
    </row>
    <row r="48" spans="1:185" ht="21" customHeight="1">
      <c r="A48" s="3"/>
      <c r="B48" s="218" t="str">
        <f t="shared" si="46"/>
        <v>A</v>
      </c>
      <c r="C48" s="2326" cm="1">
        <f t="array" ref="C48">IFERROR(_xlfn.LET(_xlpm.k,UPPER(TRIM(N48)),_xlpm.r,_xlfn.XLOOKUP(_xlpm.k,UPPER(TRIM($AD$89:$BK$89)),$AD$92:$BK$92,_xlfn.XLOOKUP(_xlpm.k,UPPER(TRIM($AD$90:$BK$90)),$AD$92:$BK$92,_xlfn.XLOOKUP(_xlpm.k,UPPER(TRIM($AD$91:$BK$91)),$AD$92:$BK$92,0.001))),_xlpm.r*M48),0)</f>
        <v>0</v>
      </c>
      <c r="D48" s="2329" cm="1">
        <f t="array" ref="D48">IFERROR(_xlfn.LET(_xlpm.k,UPPER(TRIM(Q48)),_xlpm.r,_xlfn.XLOOKUP(_xlpm.k,UPPER(TRIM($AD$89:$BK$89)),$AD$92:$BK$92,_xlfn.XLOOKUP(_xlpm.k,UPPER(TRIM($AD$90:$BK$90)),$AD$92:$BK$92,_xlfn.XLOOKUP(_xlpm.k,UPPER(TRIM($AD$91:$BK$91)),$AD$92:$BK$92,0.001))),_xlpm.r*P48),0)</f>
        <v>0</v>
      </c>
      <c r="E48" s="2332" cm="1">
        <f t="array" ref="E48">IFERROR(_xlfn.LET(_xlpm.k,UPPER(TRIM(T48)),_xlpm.r,_xlfn.XLOOKUP(_xlpm.k,UPPER(TRIM($AD$89:$BK$89)),$AD$92:$BK$92,_xlfn.XLOOKUP(_xlpm.k,UPPER(TRIM($AD$90:$BK$90)),$AD$92:$BK$92,_xlfn.XLOOKUP(_xlpm.k,UPPER(TRIM($AD$91:$BK$91)),$AD$92:$BK$92,0.001))),_xlpm.r*S48),0)</f>
        <v>0</v>
      </c>
      <c r="F48" s="2335" cm="1">
        <f t="array" ref="F48">IFERROR(_xlfn.LET(_xlpm.k,UPPER(TRIM(W48)),_xlpm.r,_xlfn.XLOOKUP(_xlpm.k,UPPER(TRIM($AD$89:$BK$89)),$AD$92:$BK$92,_xlfn.XLOOKUP(_xlpm.k,UPPER(TRIM($AD$90:$BK$90)),$AD$92:$BK$92,_xlfn.XLOOKUP(_xlpm.k,UPPER(TRIM($AD$91:$BK$91)),$AD$92:$BK$92,0.001))),_xlpm.r*V48),0)</f>
        <v>0</v>
      </c>
      <c r="G48" s="219" cm="1">
        <f t="array" ref="G48">IFERROR(_xlfn.LET(_xlpm.k,UPPER(TRIM(Z48)),_xlpm.r,_xlfn.XLOOKUP(_xlpm.k,UPPER(TRIM($AD$89:$BK$89)),$AD$92:$BK$92,_xlfn.XLOOKUP(_xlpm.k,UPPER(TRIM($AD$90:$BK$90)),$AD$92:$BK$92,_xlfn.XLOOKUP(_xlpm.k,UPPER(TRIM($AD$91:$BK$91)),$AD$92:$BK$92,0.001))),_xlpm.r*Y48),0)</f>
        <v>0</v>
      </c>
      <c r="H48" s="220" cm="1">
        <f t="array" ref="H48">IFERROR(_xlfn.LET(_xlpm.k,UPPER(TRIM(AC48)),_xlpm.r,_xlfn.XLOOKUP(_xlpm.k,UPPER(TRIM($AD$89:$BK$89)),$AD$92:$BK$92,_xlfn.XLOOKUP(_xlpm.k,UPPER(TRIM($AD$90:$BK$90)),$AD$92:$BK$92,_xlfn.XLOOKUP(_xlpm.k,UPPER(TRIM($AD$91:$BK$91)),$AD$92:$BK$92,0.001))),_xlpm.r*AB48),0)</f>
        <v>0</v>
      </c>
      <c r="I48" s="222" t="s">
        <v>3693</v>
      </c>
      <c r="J48" s="2587" t="s">
        <v>3661</v>
      </c>
      <c r="K48" s="2340" t="s">
        <v>14</v>
      </c>
      <c r="L48" s="2298"/>
      <c r="M48" s="2299"/>
      <c r="N48" s="2302"/>
      <c r="O48" s="2301"/>
      <c r="P48" s="2300"/>
      <c r="Q48" s="2303"/>
      <c r="R48" s="2304"/>
      <c r="S48" s="2300"/>
      <c r="T48" s="232"/>
      <c r="U48" s="2305"/>
      <c r="V48" s="2300"/>
      <c r="W48" s="232"/>
      <c r="X48" s="2297"/>
      <c r="Y48" s="2300"/>
      <c r="Z48" s="232"/>
      <c r="AA48" s="2308"/>
      <c r="AB48" s="2300"/>
      <c r="AC48" s="232"/>
      <c r="AD48" s="222" t="str">
        <f t="shared" si="21"/>
        <v>17 ►</v>
      </c>
      <c r="AE48" s="2339" t="str">
        <f t="shared" si="22"/>
        <v>poitrine tranches épaisses</v>
      </c>
      <c r="AF48" s="2296"/>
      <c r="AG48" s="2296"/>
      <c r="AH48" s="2454">
        <v>1</v>
      </c>
      <c r="AI48" s="223">
        <f t="shared" si="23"/>
        <v>0</v>
      </c>
      <c r="AJ48" s="224">
        <f t="shared" si="24"/>
        <v>0</v>
      </c>
      <c r="AK48" s="224" t="str">
        <f t="shared" si="47"/>
        <v/>
      </c>
      <c r="AL48" s="225">
        <f t="shared" si="48"/>
        <v>0</v>
      </c>
      <c r="AM48" s="2266">
        <f t="shared" si="25"/>
        <v>0</v>
      </c>
      <c r="AN48" s="2267">
        <f t="shared" si="26"/>
        <v>0</v>
      </c>
      <c r="AO48" s="2268" t="str">
        <f t="shared" si="49"/>
        <v/>
      </c>
      <c r="AP48" s="2269">
        <f t="shared" si="50"/>
        <v>0</v>
      </c>
      <c r="AQ48" s="2341">
        <f t="shared" si="27"/>
        <v>0</v>
      </c>
      <c r="AR48" s="2342">
        <f t="shared" si="28"/>
        <v>0</v>
      </c>
      <c r="AS48" s="2343" t="str">
        <f t="shared" si="51"/>
        <v/>
      </c>
      <c r="AT48" s="2344">
        <f t="shared" si="52"/>
        <v>0</v>
      </c>
      <c r="AU48" s="2350">
        <f t="shared" si="29"/>
        <v>0</v>
      </c>
      <c r="AV48" s="2351">
        <f t="shared" si="30"/>
        <v>0</v>
      </c>
      <c r="AW48" s="2352" t="str">
        <f t="shared" si="53"/>
        <v/>
      </c>
      <c r="AX48" s="2353">
        <f t="shared" si="54"/>
        <v>0</v>
      </c>
      <c r="AY48" s="2374">
        <f t="shared" si="31"/>
        <v>0</v>
      </c>
      <c r="AZ48" s="2375">
        <f t="shared" si="32"/>
        <v>0</v>
      </c>
      <c r="BA48" s="2376" t="str">
        <f t="shared" si="39"/>
        <v/>
      </c>
      <c r="BB48" s="2377">
        <f t="shared" si="40"/>
        <v>0</v>
      </c>
      <c r="BC48" s="2361">
        <f t="shared" si="55"/>
        <v>0</v>
      </c>
      <c r="BD48" s="2362">
        <f t="shared" si="33"/>
        <v>0</v>
      </c>
      <c r="BE48" s="2363" t="str">
        <f t="shared" si="56"/>
        <v/>
      </c>
      <c r="BF48" s="2364">
        <f t="shared" si="57"/>
        <v>0</v>
      </c>
      <c r="BG48" s="2556" t="str">
        <f t="shared" si="41"/>
        <v>poitrine tranches épaisses</v>
      </c>
      <c r="BH48" s="2241">
        <f t="shared" si="42"/>
        <v>0</v>
      </c>
      <c r="BI48" s="2242">
        <f t="shared" si="43"/>
        <v>0</v>
      </c>
      <c r="BJ48" s="2243">
        <f t="shared" si="44"/>
        <v>0</v>
      </c>
      <c r="BK48" s="2244" t="str" cm="1">
        <f t="array" aca="1" ref="BK4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8" s="2384"/>
      <c r="BM48" s="218" t="str">
        <f t="shared" si="60"/>
        <v>A</v>
      </c>
      <c r="BN48" s="2510"/>
      <c r="BO48" s="3"/>
      <c r="BP48" s="198" cm="1">
        <f t="array" ref="BP48">SUMPRODUCT(LEN(BQ48:BW48))</f>
        <v>0</v>
      </c>
      <c r="BQ48" s="199"/>
      <c r="BR48" s="200"/>
      <c r="BS48" s="200"/>
      <c r="BT48" s="200"/>
      <c r="BU48" s="200"/>
      <c r="BV48" s="200"/>
      <c r="BW48" s="201"/>
      <c r="BX48" s="3"/>
      <c r="BY48" s="3159" t="str">
        <f t="shared" si="34"/>
        <v>A</v>
      </c>
      <c r="BZ48" s="3151" t="str">
        <f t="shared" si="19"/>
        <v/>
      </c>
      <c r="CA48" s="3152" t="str">
        <f t="shared" si="45"/>
        <v/>
      </c>
      <c r="CB48" s="3162"/>
      <c r="CC48" s="3154" t="str">
        <f t="shared" si="20"/>
        <v xml:space="preserve"> ◄ ligne 48</v>
      </c>
      <c r="CD48" s="3151" t="str">
        <f t="shared" si="35"/>
        <v>17 mots</v>
      </c>
      <c r="CE48" s="3155" t="str">
        <f t="shared" si="36"/>
        <v>88 car. ►</v>
      </c>
      <c r="CF48" s="3156">
        <f>IF(LEN(TRIM(CK48))&gt;0,MAX(CF29:CF47)+1,"")</f>
        <v>3</v>
      </c>
      <c r="CG48" s="3109" t="str">
        <f>IFERROR(INDEX(CK30:CK299,MATCH(ROW()-ROW(CK30)+1,CF30:CF299,0)),"")</f>
        <v>9 Servez le bœuf bourguignon bien chaud accompagné de pommes de terre de pâtes ou de riz</v>
      </c>
      <c r="CH48" s="3149"/>
      <c r="CI48" s="3142"/>
      <c r="CJ48" s="2462" t="str">
        <f>(SUBSTITUTE(SUBSTITUTE(CB33,CHAR(13)&amp;CHAR(10)," "),CHAR(10)," "))</f>
        <v>Portez à ébullition, puis baissez le feu et</v>
      </c>
      <c r="CK48" s="3165" t="str">
        <f>IF(OR(CJ49="",CJ50=""),"",IF(LEN(CJ49)&lt;=CJ50,CJ49,IFERROR(LEFT(CJ49,FIND("♦",SUBSTITUTE(LEFT(CJ49,CJ50+1)," ","♦",LEN(LEFT(CJ49,CJ50+1))-LEN(SUBSTITUTE(LEFT(CJ49,CJ50+1)," ",""))))),LEFT(CJ49,IFERROR(FIND(" ",CJ49)-1,LEN(CJ49))))))</f>
        <v>Portez à ébullition puis baissez le feu et</v>
      </c>
      <c r="CL48" s="3166" t="str">
        <f>IF(CK48="","",TRIM(RIGHT(CJ49,LEN(CJ49)-LEN(CK48))))</f>
        <v/>
      </c>
      <c r="CM48" s="3157" t="str">
        <f>CC33</f>
        <v xml:space="preserve"> ◄ ligne 33</v>
      </c>
      <c r="CN48" s="3150" t="str">
        <f>IF(CA48="","",IF(OR(CA48=0,CA48&lt;CG17),0,IF(CA48&gt;CG17,(CA48-CG17)&amp;" car. en trop",(CA48-CG17)&amp;" car.")))</f>
        <v/>
      </c>
      <c r="CO48" s="3158" t="str">
        <f>IF(CA48="","",ROUNDUP(CA48/CG17,0)&amp;" ligne(s)")</f>
        <v/>
      </c>
      <c r="CP48" s="3"/>
      <c r="CQ48" s="142"/>
      <c r="CR48" s="2486">
        <v>16</v>
      </c>
      <c r="CS48" s="2487" t="s">
        <v>3847</v>
      </c>
      <c r="CT48" s="25"/>
      <c r="CU48" s="170"/>
      <c r="CV48" s="3"/>
      <c r="CW48" s="3244"/>
      <c r="CX48" s="3244"/>
      <c r="CY48" s="3244"/>
      <c r="DA48" s="3235"/>
      <c r="DB48" s="3235"/>
      <c r="DC48" s="3235"/>
      <c r="DE48" s="3226"/>
      <c r="DF48" s="3226"/>
      <c r="DG48" s="3226"/>
      <c r="DI48" s="3227"/>
      <c r="DJ48" s="3227"/>
      <c r="DK48" s="3227"/>
      <c r="DM48" s="3236"/>
      <c r="DN48" s="3236"/>
      <c r="DO48" s="3236"/>
      <c r="DQ48" s="3232"/>
      <c r="DR48" s="3232"/>
      <c r="DS48" s="3232"/>
      <c r="DU48" s="3223"/>
      <c r="DV48" s="3223"/>
      <c r="DW48" s="3223"/>
      <c r="DY48" s="3224"/>
      <c r="DZ48" s="3224"/>
      <c r="EA48" s="3224"/>
      <c r="EC48" s="3229"/>
      <c r="ED48" s="3229"/>
      <c r="EE48" s="3229"/>
      <c r="EG48" s="3230"/>
      <c r="EH48" s="3230"/>
      <c r="EI48" s="3230"/>
      <c r="EK48" s="3231"/>
      <c r="EL48" s="3231"/>
      <c r="EM48" s="3231"/>
      <c r="EO48" s="3241" t="s">
        <v>520</v>
      </c>
      <c r="EP48" s="3241"/>
      <c r="ER48" s="3242" t="s">
        <v>521</v>
      </c>
      <c r="ES48" s="3242"/>
      <c r="EW48" s="3"/>
      <c r="EX48" s="268" t="s">
        <v>522</v>
      </c>
      <c r="EY48" s="181" t="s">
        <v>281</v>
      </c>
      <c r="EZ48" s="182">
        <v>0</v>
      </c>
      <c r="FA48" s="182">
        <v>0</v>
      </c>
      <c r="FB48" s="182">
        <v>128</v>
      </c>
      <c r="FC48" s="306" t="s">
        <v>523</v>
      </c>
      <c r="FD48" s="181" t="s">
        <v>396</v>
      </c>
      <c r="FE48" s="182">
        <v>153</v>
      </c>
      <c r="FF48" s="182">
        <v>51</v>
      </c>
      <c r="FG48" s="182">
        <v>102</v>
      </c>
      <c r="FI48" s="366"/>
      <c r="FJ48" s="205" t="s">
        <v>524</v>
      </c>
      <c r="FK48" s="206" t="s">
        <v>525</v>
      </c>
      <c r="FL48" s="207">
        <v>74</v>
      </c>
      <c r="FM48" s="208">
        <v>112</v>
      </c>
      <c r="FN48" s="209">
        <v>139</v>
      </c>
      <c r="FO48"/>
      <c r="FP48" s="367"/>
      <c r="FQ48" s="191" t="s">
        <v>526</v>
      </c>
      <c r="FR48" s="192" t="s">
        <v>527</v>
      </c>
      <c r="FS48" s="193">
        <v>13</v>
      </c>
      <c r="FT48" s="194">
        <v>13</v>
      </c>
      <c r="FU48" s="195">
        <v>13</v>
      </c>
      <c r="FV48"/>
      <c r="FW48" s="368"/>
      <c r="FX48" s="197" t="s">
        <v>528</v>
      </c>
      <c r="FY48" s="192" t="s">
        <v>529</v>
      </c>
      <c r="FZ48" s="193">
        <v>166</v>
      </c>
      <c r="GA48" s="194">
        <v>125</v>
      </c>
      <c r="GB48" s="195">
        <v>61</v>
      </c>
      <c r="GC48" s="10">
        <v>1</v>
      </c>
    </row>
    <row r="49" spans="1:185" ht="21" customHeight="1">
      <c r="A49" s="3"/>
      <c r="B49" s="218" t="str">
        <f t="shared" si="46"/>
        <v>A</v>
      </c>
      <c r="C49" s="2326" cm="1">
        <f t="array" ref="C49">IFERROR(_xlfn.LET(_xlpm.k,UPPER(TRIM(N49)),_xlpm.r,_xlfn.XLOOKUP(_xlpm.k,UPPER(TRIM($AD$89:$BK$89)),$AD$92:$BK$92,_xlfn.XLOOKUP(_xlpm.k,UPPER(TRIM($AD$90:$BK$90)),$AD$92:$BK$92,_xlfn.XLOOKUP(_xlpm.k,UPPER(TRIM($AD$91:$BK$91)),$AD$92:$BK$92,0.001))),_xlpm.r*M49),0)</f>
        <v>0</v>
      </c>
      <c r="D49" s="2329" cm="1">
        <f t="array" ref="D49">IFERROR(_xlfn.LET(_xlpm.k,UPPER(TRIM(Q49)),_xlpm.r,_xlfn.XLOOKUP(_xlpm.k,UPPER(TRIM($AD$89:$BK$89)),$AD$92:$BK$92,_xlfn.XLOOKUP(_xlpm.k,UPPER(TRIM($AD$90:$BK$90)),$AD$92:$BK$92,_xlfn.XLOOKUP(_xlpm.k,UPPER(TRIM($AD$91:$BK$91)),$AD$92:$BK$92,0.001))),_xlpm.r*P49),0)</f>
        <v>0</v>
      </c>
      <c r="E49" s="2332" cm="1">
        <f t="array" ref="E49">IFERROR(_xlfn.LET(_xlpm.k,UPPER(TRIM(T49)),_xlpm.r,_xlfn.XLOOKUP(_xlpm.k,UPPER(TRIM($AD$89:$BK$89)),$AD$92:$BK$92,_xlfn.XLOOKUP(_xlpm.k,UPPER(TRIM($AD$90:$BK$90)),$AD$92:$BK$92,_xlfn.XLOOKUP(_xlpm.k,UPPER(TRIM($AD$91:$BK$91)),$AD$92:$BK$92,0.001))),_xlpm.r*S49),0)</f>
        <v>0</v>
      </c>
      <c r="F49" s="2335" cm="1">
        <f t="array" ref="F49">IFERROR(_xlfn.LET(_xlpm.k,UPPER(TRIM(W49)),_xlpm.r,_xlfn.XLOOKUP(_xlpm.k,UPPER(TRIM($AD$89:$BK$89)),$AD$92:$BK$92,_xlfn.XLOOKUP(_xlpm.k,UPPER(TRIM($AD$90:$BK$90)),$AD$92:$BK$92,_xlfn.XLOOKUP(_xlpm.k,UPPER(TRIM($AD$91:$BK$91)),$AD$92:$BK$92,0.001))),_xlpm.r*V49),0)</f>
        <v>0</v>
      </c>
      <c r="G49" s="219" cm="1">
        <f t="array" ref="G49">IFERROR(_xlfn.LET(_xlpm.k,UPPER(TRIM(Z49)),_xlpm.r,_xlfn.XLOOKUP(_xlpm.k,UPPER(TRIM($AD$89:$BK$89)),$AD$92:$BK$92,_xlfn.XLOOKUP(_xlpm.k,UPPER(TRIM($AD$90:$BK$90)),$AD$92:$BK$92,_xlfn.XLOOKUP(_xlpm.k,UPPER(TRIM($AD$91:$BK$91)),$AD$92:$BK$92,0.001))),_xlpm.r*Y49),0)</f>
        <v>0</v>
      </c>
      <c r="H49" s="220" cm="1">
        <f t="array" ref="H49">IFERROR(_xlfn.LET(_xlpm.k,UPPER(TRIM(AC49)),_xlpm.r,_xlfn.XLOOKUP(_xlpm.k,UPPER(TRIM($AD$89:$BK$89)),$AD$92:$BK$92,_xlfn.XLOOKUP(_xlpm.k,UPPER(TRIM($AD$90:$BK$90)),$AD$92:$BK$92,_xlfn.XLOOKUP(_xlpm.k,UPPER(TRIM($AD$91:$BK$91)),$AD$92:$BK$92,0.001))),_xlpm.r*AB49),0)</f>
        <v>0</v>
      </c>
      <c r="I49" s="222" t="s">
        <v>3694</v>
      </c>
      <c r="J49" s="2587" t="s">
        <v>3660</v>
      </c>
      <c r="K49" s="2340" t="s">
        <v>14</v>
      </c>
      <c r="L49" s="2298"/>
      <c r="M49" s="2299"/>
      <c r="N49" s="2302"/>
      <c r="O49" s="2301"/>
      <c r="P49" s="2300"/>
      <c r="Q49" s="2303"/>
      <c r="R49" s="2304"/>
      <c r="S49" s="2300"/>
      <c r="T49" s="232"/>
      <c r="U49" s="2305"/>
      <c r="V49" s="2300"/>
      <c r="W49" s="232"/>
      <c r="X49" s="2297"/>
      <c r="Y49" s="2300"/>
      <c r="Z49" s="232"/>
      <c r="AA49" s="2308"/>
      <c r="AB49" s="2300"/>
      <c r="AC49" s="232"/>
      <c r="AD49" s="222" t="str">
        <f t="shared" si="21"/>
        <v>18 ►</v>
      </c>
      <c r="AE49" s="2339" t="str">
        <f t="shared" si="22"/>
        <v xml:space="preserve">queue  d’un cochon noir </v>
      </c>
      <c r="AF49" s="2296"/>
      <c r="AG49" s="2296"/>
      <c r="AH49" s="2454">
        <v>1</v>
      </c>
      <c r="AI49" s="223">
        <f t="shared" si="23"/>
        <v>0</v>
      </c>
      <c r="AJ49" s="224">
        <f t="shared" si="24"/>
        <v>0</v>
      </c>
      <c r="AK49" s="224" t="str">
        <f t="shared" si="47"/>
        <v/>
      </c>
      <c r="AL49" s="225">
        <f t="shared" si="48"/>
        <v>0</v>
      </c>
      <c r="AM49" s="2266">
        <f t="shared" si="25"/>
        <v>0</v>
      </c>
      <c r="AN49" s="2267">
        <f t="shared" si="26"/>
        <v>0</v>
      </c>
      <c r="AO49" s="2268" t="str">
        <f t="shared" si="49"/>
        <v/>
      </c>
      <c r="AP49" s="2269">
        <f t="shared" si="50"/>
        <v>0</v>
      </c>
      <c r="AQ49" s="2341">
        <f t="shared" si="27"/>
        <v>0</v>
      </c>
      <c r="AR49" s="2342">
        <f t="shared" si="28"/>
        <v>0</v>
      </c>
      <c r="AS49" s="2343" t="str">
        <f t="shared" si="51"/>
        <v/>
      </c>
      <c r="AT49" s="2344">
        <f t="shared" si="52"/>
        <v>0</v>
      </c>
      <c r="AU49" s="2350">
        <f t="shared" si="29"/>
        <v>0</v>
      </c>
      <c r="AV49" s="2351">
        <f t="shared" si="30"/>
        <v>0</v>
      </c>
      <c r="AW49" s="2352" t="str">
        <f t="shared" si="53"/>
        <v/>
      </c>
      <c r="AX49" s="2353">
        <f t="shared" si="54"/>
        <v>0</v>
      </c>
      <c r="AY49" s="2374">
        <f t="shared" si="31"/>
        <v>0</v>
      </c>
      <c r="AZ49" s="2375">
        <f t="shared" si="32"/>
        <v>0</v>
      </c>
      <c r="BA49" s="2376" t="str">
        <f t="shared" si="39"/>
        <v/>
      </c>
      <c r="BB49" s="2377">
        <f t="shared" si="40"/>
        <v>0</v>
      </c>
      <c r="BC49" s="2361">
        <f t="shared" si="55"/>
        <v>0</v>
      </c>
      <c r="BD49" s="2362">
        <f t="shared" si="33"/>
        <v>0</v>
      </c>
      <c r="BE49" s="2363" t="str">
        <f t="shared" si="56"/>
        <v/>
      </c>
      <c r="BF49" s="2364">
        <f t="shared" si="57"/>
        <v>0</v>
      </c>
      <c r="BG49" s="2556" t="str">
        <f t="shared" si="41"/>
        <v xml:space="preserve">queue  d’un cochon noir </v>
      </c>
      <c r="BH49" s="2241">
        <f t="shared" si="42"/>
        <v>0</v>
      </c>
      <c r="BI49" s="2242">
        <f t="shared" si="43"/>
        <v>0</v>
      </c>
      <c r="BJ49" s="2243">
        <f t="shared" si="44"/>
        <v>0</v>
      </c>
      <c r="BK49" s="2244" t="str" cm="1">
        <f t="array" aca="1" ref="BK4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9" s="2384"/>
      <c r="BM49" s="218" t="str">
        <f t="shared" si="60"/>
        <v>A</v>
      </c>
      <c r="BN49" s="2510"/>
      <c r="BO49" s="3"/>
      <c r="BP49" s="198" cm="1">
        <f t="array" ref="BP49">SUMPRODUCT(LEN(BQ49:BW49))</f>
        <v>0</v>
      </c>
      <c r="BQ49" s="199"/>
      <c r="BR49" s="200"/>
      <c r="BS49" s="200"/>
      <c r="BT49" s="200"/>
      <c r="BU49" s="200"/>
      <c r="BV49" s="200"/>
      <c r="BW49" s="201"/>
      <c r="BX49" s="3"/>
      <c r="BY49" s="3159" t="str">
        <f t="shared" si="34"/>
        <v>►</v>
      </c>
      <c r="BZ49" s="3151" t="str">
        <f t="shared" si="19"/>
        <v/>
      </c>
      <c r="CA49" s="3152" t="str">
        <f t="shared" si="45"/>
        <v/>
      </c>
      <c r="CB49" s="3162"/>
      <c r="CC49" s="3160" t="str">
        <f t="shared" si="20"/>
        <v xml:space="preserve"> ◄ ligne 49</v>
      </c>
      <c r="CD49" s="3151" t="str">
        <f t="shared" si="35"/>
        <v/>
      </c>
      <c r="CE49" s="3155" t="str">
        <f t="shared" si="36"/>
        <v/>
      </c>
      <c r="CF49" s="3156" t="str">
        <f>IF(LEN(TRIM(CK49))&gt;0,MAX(CF29:CF48)+1,"")</f>
        <v/>
      </c>
      <c r="CG49" s="3109" t="str">
        <f>IFERROR(INDEX(CK30:CK299,MATCH(ROW()-ROW(CK30)+1,CF30:CF299,0)),"")</f>
        <v/>
      </c>
      <c r="CH49" s="3149"/>
      <c r="CI49" s="3142"/>
      <c r="CJ49" s="3165" t="str">
        <f>TRIM(SUBSTITUTE(SUBSTITUTE(SUBSTITUTE(SUBSTITUTE(IF(OR(LEFT(CJ48,1)="-",LEFT(CJ48,1)="="),MID(CJ48,2,9999),CJ48),CHAR(160)," "),","," "),";"," "),"."," "))</f>
        <v>Portez à ébullition puis baissez le feu et</v>
      </c>
      <c r="CK49" s="3166" t="str">
        <f>IF(OR(CL48="",CJ50=""),"",IF(LEN(CL48)&lt;=CJ50,CL48,IFERROR(LEFT(CL48,FIND("♦",SUBSTITUTE(LEFT(CL48,CJ50+1)," ","♦",LEN(LEFT(CL48,CJ50+1))-LEN(SUBSTITUTE(LEFT(CL48,CJ50+1)," ",""))))),LEFT(CL48,IFERROR(FIND(" ",CL48)-1,LEN(CL48))))))</f>
        <v/>
      </c>
      <c r="CL49" s="3166" t="str">
        <f>IF(CK49="","",TRIM(RIGHT(CL48,LEN(CL48)-LEN(CK49))))</f>
        <v/>
      </c>
      <c r="CM49" s="3167" t="str">
        <f t="shared" ref="CM49:CM53" si="63">"ligne "&amp;ROW()&amp;" ►"</f>
        <v>ligne 49 ►</v>
      </c>
      <c r="CN49" s="3150" t="str">
        <f>IF(CA49="","",IF(OR(CA49=0,CA49&lt;CG17),0,IF(CA49&gt;CG17,(CA49-CG17)&amp;" car. en trop",(CA49-CG17)&amp;" car.")))</f>
        <v/>
      </c>
      <c r="CO49" s="3158" t="str">
        <f>IF(CA49="","",ROUNDUP(CA49/CG17,0)&amp;" ligne(s)")</f>
        <v/>
      </c>
      <c r="CP49" s="3"/>
      <c r="CQ49" s="142"/>
      <c r="CR49" s="2486">
        <v>25</v>
      </c>
      <c r="CS49" s="2487" t="s">
        <v>3848</v>
      </c>
      <c r="CT49" s="25"/>
      <c r="CU49" s="170"/>
      <c r="CV49" s="3"/>
      <c r="DQ49" s="163"/>
      <c r="DR49" s="163"/>
      <c r="DS49" s="163"/>
      <c r="EO49" s="3241"/>
      <c r="EP49" s="3241"/>
      <c r="ER49" s="3242"/>
      <c r="ES49" s="3242"/>
      <c r="EW49" s="3"/>
      <c r="EX49" s="373" t="s">
        <v>530</v>
      </c>
      <c r="EY49" s="181" t="s">
        <v>531</v>
      </c>
      <c r="EZ49" s="182">
        <v>255</v>
      </c>
      <c r="FA49" s="182">
        <v>0</v>
      </c>
      <c r="FB49" s="182">
        <v>255</v>
      </c>
      <c r="FC49" s="374" t="s">
        <v>532</v>
      </c>
      <c r="FD49" s="181" t="s">
        <v>533</v>
      </c>
      <c r="FE49" s="182">
        <v>51</v>
      </c>
      <c r="FF49" s="182">
        <v>51</v>
      </c>
      <c r="FG49" s="182">
        <v>153</v>
      </c>
      <c r="FI49" s="375"/>
      <c r="FJ49" s="205" t="s">
        <v>534</v>
      </c>
      <c r="FK49" s="206" t="s">
        <v>535</v>
      </c>
      <c r="FL49" s="207">
        <v>35</v>
      </c>
      <c r="FM49" s="208">
        <v>107</v>
      </c>
      <c r="FN49" s="209">
        <v>142</v>
      </c>
      <c r="FO49"/>
      <c r="FP49" s="376"/>
      <c r="FQ49" s="191" t="s">
        <v>536</v>
      </c>
      <c r="FR49" s="192" t="s">
        <v>537</v>
      </c>
      <c r="FS49" s="193">
        <v>10</v>
      </c>
      <c r="FT49" s="194">
        <v>10</v>
      </c>
      <c r="FU49" s="195">
        <v>10</v>
      </c>
      <c r="FV49"/>
      <c r="FW49" s="377"/>
      <c r="FX49" s="212" t="s">
        <v>538</v>
      </c>
      <c r="FY49" s="192" t="s">
        <v>539</v>
      </c>
      <c r="FZ49" s="193">
        <v>148</v>
      </c>
      <c r="GA49" s="194">
        <v>127</v>
      </c>
      <c r="GB49" s="195">
        <v>96</v>
      </c>
      <c r="GC49" s="10">
        <v>1</v>
      </c>
    </row>
    <row r="50" spans="1:185" ht="21" customHeight="1">
      <c r="A50" s="3"/>
      <c r="B50" s="218" t="str">
        <f t="shared" si="46"/>
        <v>A</v>
      </c>
      <c r="C50" s="2326" cm="1">
        <f t="array" ref="C50">IFERROR(_xlfn.LET(_xlpm.k,UPPER(TRIM(N50)),_xlpm.r,_xlfn.XLOOKUP(_xlpm.k,UPPER(TRIM($AD$89:$BK$89)),$AD$92:$BK$92,_xlfn.XLOOKUP(_xlpm.k,UPPER(TRIM($AD$90:$BK$90)),$AD$92:$BK$92,_xlfn.XLOOKUP(_xlpm.k,UPPER(TRIM($AD$91:$BK$91)),$AD$92:$BK$92,0.001))),_xlpm.r*M50),0)</f>
        <v>0</v>
      </c>
      <c r="D50" s="2329" cm="1">
        <f t="array" ref="D50">IFERROR(_xlfn.LET(_xlpm.k,UPPER(TRIM(Q50)),_xlpm.r,_xlfn.XLOOKUP(_xlpm.k,UPPER(TRIM($AD$89:$BK$89)),$AD$92:$BK$92,_xlfn.XLOOKUP(_xlpm.k,UPPER(TRIM($AD$90:$BK$90)),$AD$92:$BK$92,_xlfn.XLOOKUP(_xlpm.k,UPPER(TRIM($AD$91:$BK$91)),$AD$92:$BK$92,0.001))),_xlpm.r*P50),0)</f>
        <v>0</v>
      </c>
      <c r="E50" s="2332" cm="1">
        <f t="array" ref="E50">IFERROR(_xlfn.LET(_xlpm.k,UPPER(TRIM(T50)),_xlpm.r,_xlfn.XLOOKUP(_xlpm.k,UPPER(TRIM($AD$89:$BK$89)),$AD$92:$BK$92,_xlfn.XLOOKUP(_xlpm.k,UPPER(TRIM($AD$90:$BK$90)),$AD$92:$BK$92,_xlfn.XLOOKUP(_xlpm.k,UPPER(TRIM($AD$91:$BK$91)),$AD$92:$BK$92,0.001))),_xlpm.r*S50),0)</f>
        <v>0</v>
      </c>
      <c r="F50" s="2335" cm="1">
        <f t="array" ref="F50">IFERROR(_xlfn.LET(_xlpm.k,UPPER(TRIM(W50)),_xlpm.r,_xlfn.XLOOKUP(_xlpm.k,UPPER(TRIM($AD$89:$BK$89)),$AD$92:$BK$92,_xlfn.XLOOKUP(_xlpm.k,UPPER(TRIM($AD$90:$BK$90)),$AD$92:$BK$92,_xlfn.XLOOKUP(_xlpm.k,UPPER(TRIM($AD$91:$BK$91)),$AD$92:$BK$92,0.001))),_xlpm.r*V50),0)</f>
        <v>0</v>
      </c>
      <c r="G50" s="219" cm="1">
        <f t="array" ref="G50">IFERROR(_xlfn.LET(_xlpm.k,UPPER(TRIM(Z50)),_xlpm.r,_xlfn.XLOOKUP(_xlpm.k,UPPER(TRIM($AD$89:$BK$89)),$AD$92:$BK$92,_xlfn.XLOOKUP(_xlpm.k,UPPER(TRIM($AD$90:$BK$90)),$AD$92:$BK$92,_xlfn.XLOOKUP(_xlpm.k,UPPER(TRIM($AD$91:$BK$91)),$AD$92:$BK$92,0.001))),_xlpm.r*Y50),0)</f>
        <v>0</v>
      </c>
      <c r="H50" s="220" cm="1">
        <f t="array" ref="H50">IFERROR(_xlfn.LET(_xlpm.k,UPPER(TRIM(AC50)),_xlpm.r,_xlfn.XLOOKUP(_xlpm.k,UPPER(TRIM($AD$89:$BK$89)),$AD$92:$BK$92,_xlfn.XLOOKUP(_xlpm.k,UPPER(TRIM($AD$90:$BK$90)),$AD$92:$BK$92,_xlfn.XLOOKUP(_xlpm.k,UPPER(TRIM($AD$91:$BK$91)),$AD$92:$BK$92,0.001))),_xlpm.r*AB50),0)</f>
        <v>0</v>
      </c>
      <c r="I50" s="222" t="s">
        <v>3695</v>
      </c>
      <c r="J50" s="2587" t="s">
        <v>3650</v>
      </c>
      <c r="K50" s="2340" t="s">
        <v>14</v>
      </c>
      <c r="L50" s="2298"/>
      <c r="M50" s="2299"/>
      <c r="N50" s="2302"/>
      <c r="O50" s="2301"/>
      <c r="P50" s="2300"/>
      <c r="Q50" s="2303"/>
      <c r="R50" s="2304"/>
      <c r="S50" s="2300"/>
      <c r="T50" s="232"/>
      <c r="U50" s="2305"/>
      <c r="V50" s="2300"/>
      <c r="W50" s="232"/>
      <c r="X50" s="2297"/>
      <c r="Y50" s="2300"/>
      <c r="Z50" s="232"/>
      <c r="AA50" s="2308"/>
      <c r="AB50" s="2300"/>
      <c r="AC50" s="232"/>
      <c r="AD50" s="222" t="str">
        <f t="shared" si="21"/>
        <v>19 ►</v>
      </c>
      <c r="AE50" s="2339" t="str">
        <f t="shared" si="22"/>
        <v>vieux lard</v>
      </c>
      <c r="AF50" s="2296"/>
      <c r="AG50" s="2296"/>
      <c r="AH50" s="2454">
        <v>1</v>
      </c>
      <c r="AI50" s="223">
        <f t="shared" si="23"/>
        <v>0</v>
      </c>
      <c r="AJ50" s="224">
        <f t="shared" si="24"/>
        <v>0</v>
      </c>
      <c r="AK50" s="224" t="str">
        <f t="shared" si="47"/>
        <v/>
      </c>
      <c r="AL50" s="225">
        <f t="shared" si="48"/>
        <v>0</v>
      </c>
      <c r="AM50" s="2266">
        <f t="shared" si="25"/>
        <v>0</v>
      </c>
      <c r="AN50" s="2267">
        <f t="shared" si="26"/>
        <v>0</v>
      </c>
      <c r="AO50" s="2268" t="str">
        <f t="shared" si="49"/>
        <v/>
      </c>
      <c r="AP50" s="2269">
        <f t="shared" si="50"/>
        <v>0</v>
      </c>
      <c r="AQ50" s="2341">
        <f t="shared" si="27"/>
        <v>0</v>
      </c>
      <c r="AR50" s="2342">
        <f t="shared" si="28"/>
        <v>0</v>
      </c>
      <c r="AS50" s="2343" t="str">
        <f t="shared" si="51"/>
        <v/>
      </c>
      <c r="AT50" s="2344">
        <f t="shared" si="52"/>
        <v>0</v>
      </c>
      <c r="AU50" s="2350">
        <f t="shared" si="29"/>
        <v>0</v>
      </c>
      <c r="AV50" s="2351">
        <f t="shared" si="30"/>
        <v>0</v>
      </c>
      <c r="AW50" s="2352" t="str">
        <f t="shared" si="53"/>
        <v/>
      </c>
      <c r="AX50" s="2353">
        <f t="shared" si="54"/>
        <v>0</v>
      </c>
      <c r="AY50" s="2374">
        <f t="shared" si="31"/>
        <v>0</v>
      </c>
      <c r="AZ50" s="2375">
        <f t="shared" si="32"/>
        <v>0</v>
      </c>
      <c r="BA50" s="2376" t="str">
        <f t="shared" si="39"/>
        <v/>
      </c>
      <c r="BB50" s="2377">
        <f t="shared" si="40"/>
        <v>0</v>
      </c>
      <c r="BC50" s="2361">
        <f t="shared" si="55"/>
        <v>0</v>
      </c>
      <c r="BD50" s="2362">
        <f t="shared" si="33"/>
        <v>0</v>
      </c>
      <c r="BE50" s="2363" t="str">
        <f t="shared" si="56"/>
        <v/>
      </c>
      <c r="BF50" s="2364">
        <f t="shared" si="57"/>
        <v>0</v>
      </c>
      <c r="BG50" s="2556" t="str">
        <f t="shared" si="41"/>
        <v>vieux lard</v>
      </c>
      <c r="BH50" s="2241">
        <f t="shared" si="42"/>
        <v>0</v>
      </c>
      <c r="BI50" s="2242">
        <f t="shared" si="43"/>
        <v>0</v>
      </c>
      <c r="BJ50" s="2243">
        <f t="shared" si="44"/>
        <v>0</v>
      </c>
      <c r="BK50" s="2244" t="str" cm="1">
        <f t="array" aca="1" ref="BK5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0" s="2384"/>
      <c r="BM50" s="218" t="str">
        <f t="shared" si="60"/>
        <v>A</v>
      </c>
      <c r="BN50" s="2510"/>
      <c r="BO50" s="3"/>
      <c r="BP50" s="198" cm="1">
        <f t="array" ref="BP50">SUMPRODUCT(LEN(BQ50:BW50))</f>
        <v>0</v>
      </c>
      <c r="BQ50" s="199"/>
      <c r="BR50" s="200"/>
      <c r="BS50" s="200"/>
      <c r="BT50" s="200"/>
      <c r="BU50" s="200"/>
      <c r="BV50" s="200"/>
      <c r="BW50" s="201"/>
      <c r="BX50" s="3"/>
      <c r="BY50" s="3159" t="str">
        <f t="shared" si="34"/>
        <v>►</v>
      </c>
      <c r="BZ50" s="3151" t="str">
        <f t="shared" si="19"/>
        <v/>
      </c>
      <c r="CA50" s="3152" t="str">
        <f t="shared" si="45"/>
        <v/>
      </c>
      <c r="CB50" s="3162"/>
      <c r="CC50" s="3154" t="str">
        <f t="shared" si="20"/>
        <v xml:space="preserve"> ◄ ligne 50</v>
      </c>
      <c r="CD50" s="3151" t="str">
        <f t="shared" si="35"/>
        <v/>
      </c>
      <c r="CE50" s="3155" t="str">
        <f t="shared" si="36"/>
        <v/>
      </c>
      <c r="CF50" s="3156" t="str">
        <f>IF(LEN(TRIM(CK50))&gt;0,MAX(CF29:CF49)+1,"")</f>
        <v/>
      </c>
      <c r="CG50" s="3109" t="str">
        <f>IFERROR(INDEX(CK30:CK299,MATCH(ROW()-ROW(CK30)+1,CF30:CF299,0)),"")</f>
        <v/>
      </c>
      <c r="CH50" s="3149"/>
      <c r="CI50" s="3142"/>
      <c r="CJ50" s="3112">
        <f>CG17</f>
        <v>100</v>
      </c>
      <c r="CK50" s="3166" t="str">
        <f>IF(OR(CL49="",CJ50=""),"",IF(LEN(CL49)&lt;=CJ50,CL49,IFERROR(LEFT(CL49,FIND("♦",SUBSTITUTE(LEFT(CL49,CJ50+1)," ","♦",LEN(LEFT(CL49,CJ50+1))-LEN(SUBSTITUTE(LEFT(CL49,CJ50+1)," ",""))))),LEFT(CL49,IFERROR(FIND(" ",CL49)-1,LEN(CL49))))))</f>
        <v/>
      </c>
      <c r="CL50" s="3166" t="str">
        <f t="shared" ref="CL50:CL53" si="64">IF(CK50="","",TRIM(RIGHT(CL49,LEN(CL49)-LEN(CK50))))</f>
        <v/>
      </c>
      <c r="CM50" s="3167" t="str">
        <f t="shared" si="63"/>
        <v>ligne 50 ►</v>
      </c>
      <c r="CN50" s="3150" t="str">
        <f>IF(CA50="","",IF(OR(CA50=0,CA50&lt;CG17),0,IF(CA50&gt;CG17,(CA50-CG17)&amp;" car. en trop",(CA50-CG17)&amp;" car.")))</f>
        <v/>
      </c>
      <c r="CO50" s="3158" t="str">
        <f>IF(CA50="","",ROUNDUP(CA50/CG17,0)&amp;" ligne(s)")</f>
        <v/>
      </c>
      <c r="CP50" s="3"/>
      <c r="CQ50" s="142"/>
      <c r="CR50" s="2486">
        <v>12</v>
      </c>
      <c r="CS50" s="403" t="s">
        <v>3849</v>
      </c>
      <c r="CT50" s="25"/>
      <c r="CU50" s="170"/>
      <c r="CV50" s="3"/>
      <c r="CW50" s="3243" t="s">
        <v>540</v>
      </c>
      <c r="CX50" s="3243"/>
      <c r="CY50" s="3243"/>
      <c r="DA50" s="3225" t="s">
        <v>541</v>
      </c>
      <c r="DB50" s="3225"/>
      <c r="DC50" s="3225"/>
      <c r="DE50" s="3226" t="s">
        <v>542</v>
      </c>
      <c r="DF50" s="3226"/>
      <c r="DG50" s="3226"/>
      <c r="DI50" s="3227" t="s">
        <v>543</v>
      </c>
      <c r="DJ50" s="3227"/>
      <c r="DK50" s="3227"/>
      <c r="DM50" s="3236" t="s">
        <v>544</v>
      </c>
      <c r="DN50" s="3236"/>
      <c r="DO50" s="3236"/>
      <c r="DQ50" s="3232" t="s">
        <v>545</v>
      </c>
      <c r="DR50" s="3232"/>
      <c r="DS50" s="3232"/>
      <c r="DU50" s="3223" t="s">
        <v>546</v>
      </c>
      <c r="DV50" s="3223"/>
      <c r="DW50" s="3223"/>
      <c r="DY50" s="3224" t="s">
        <v>547</v>
      </c>
      <c r="DZ50" s="3224"/>
      <c r="EA50" s="3224"/>
      <c r="EC50" s="3229" t="s">
        <v>548</v>
      </c>
      <c r="ED50" s="3229"/>
      <c r="EE50" s="3229"/>
      <c r="EG50" s="3230" t="s">
        <v>549</v>
      </c>
      <c r="EH50" s="3230"/>
      <c r="EI50" s="3230"/>
      <c r="EK50" s="3231" t="s">
        <v>550</v>
      </c>
      <c r="EL50" s="3231"/>
      <c r="EM50" s="3231"/>
      <c r="EW50" s="3"/>
      <c r="EX50" s="378" t="s">
        <v>551</v>
      </c>
      <c r="EY50" s="181" t="s">
        <v>552</v>
      </c>
      <c r="EZ50" s="182">
        <v>255</v>
      </c>
      <c r="FA50" s="182">
        <v>255</v>
      </c>
      <c r="FB50" s="182">
        <v>0</v>
      </c>
      <c r="FC50" s="379" t="s">
        <v>553</v>
      </c>
      <c r="FD50" s="181" t="s">
        <v>554</v>
      </c>
      <c r="FE50" s="182">
        <v>51</v>
      </c>
      <c r="FF50" s="182">
        <v>51</v>
      </c>
      <c r="FG50" s="182">
        <v>51</v>
      </c>
      <c r="FI50" s="380"/>
      <c r="FJ50" s="236" t="s">
        <v>555</v>
      </c>
      <c r="FK50" s="206" t="s">
        <v>556</v>
      </c>
      <c r="FL50" s="207">
        <v>83</v>
      </c>
      <c r="FM50" s="208">
        <v>104</v>
      </c>
      <c r="FN50" s="209">
        <v>120</v>
      </c>
      <c r="FO50"/>
      <c r="FP50" s="381"/>
      <c r="FQ50" s="191" t="s">
        <v>557</v>
      </c>
      <c r="FR50" s="192" t="s">
        <v>558</v>
      </c>
      <c r="FS50" s="193">
        <v>8</v>
      </c>
      <c r="FT50" s="194">
        <v>8</v>
      </c>
      <c r="FU50" s="195">
        <v>8</v>
      </c>
      <c r="FV50"/>
      <c r="FW50" s="382"/>
      <c r="FX50" s="212" t="s">
        <v>559</v>
      </c>
      <c r="FY50" s="192" t="s">
        <v>560</v>
      </c>
      <c r="FZ50" s="193">
        <v>150</v>
      </c>
      <c r="GA50" s="194">
        <v>124</v>
      </c>
      <c r="GB50" s="195">
        <v>92</v>
      </c>
      <c r="GC50" s="10">
        <v>1</v>
      </c>
    </row>
    <row r="51" spans="1:185" ht="21" customHeight="1">
      <c r="A51" s="3"/>
      <c r="B51" s="218" t="str">
        <f t="shared" si="46"/>
        <v>A</v>
      </c>
      <c r="C51" s="2326" cm="1">
        <f t="array" ref="C51">IFERROR(_xlfn.LET(_xlpm.k,UPPER(TRIM(N51)),_xlpm.r,_xlfn.XLOOKUP(_xlpm.k,UPPER(TRIM($AD$89:$BK$89)),$AD$92:$BK$92,_xlfn.XLOOKUP(_xlpm.k,UPPER(TRIM($AD$90:$BK$90)),$AD$92:$BK$92,_xlfn.XLOOKUP(_xlpm.k,UPPER(TRIM($AD$91:$BK$91)),$AD$92:$BK$92,0.001))),_xlpm.r*M51),0)</f>
        <v>0</v>
      </c>
      <c r="D51" s="2329" cm="1">
        <f t="array" ref="D51">IFERROR(_xlfn.LET(_xlpm.k,UPPER(TRIM(Q51)),_xlpm.r,_xlfn.XLOOKUP(_xlpm.k,UPPER(TRIM($AD$89:$BK$89)),$AD$92:$BK$92,_xlfn.XLOOKUP(_xlpm.k,UPPER(TRIM($AD$90:$BK$90)),$AD$92:$BK$92,_xlfn.XLOOKUP(_xlpm.k,UPPER(TRIM($AD$91:$BK$91)),$AD$92:$BK$92,0.001))),_xlpm.r*P51),0)</f>
        <v>0</v>
      </c>
      <c r="E51" s="2332" cm="1">
        <f t="array" ref="E51">IFERROR(_xlfn.LET(_xlpm.k,UPPER(TRIM(T51)),_xlpm.r,_xlfn.XLOOKUP(_xlpm.k,UPPER(TRIM($AD$89:$BK$89)),$AD$92:$BK$92,_xlfn.XLOOKUP(_xlpm.k,UPPER(TRIM($AD$90:$BK$90)),$AD$92:$BK$92,_xlfn.XLOOKUP(_xlpm.k,UPPER(TRIM($AD$91:$BK$91)),$AD$92:$BK$92,0.001))),_xlpm.r*S51),0)</f>
        <v>0</v>
      </c>
      <c r="F51" s="2335" cm="1">
        <f t="array" ref="F51">IFERROR(_xlfn.LET(_xlpm.k,UPPER(TRIM(W51)),_xlpm.r,_xlfn.XLOOKUP(_xlpm.k,UPPER(TRIM($AD$89:$BK$89)),$AD$92:$BK$92,_xlfn.XLOOKUP(_xlpm.k,UPPER(TRIM($AD$90:$BK$90)),$AD$92:$BK$92,_xlfn.XLOOKUP(_xlpm.k,UPPER(TRIM($AD$91:$BK$91)),$AD$92:$BK$92,0.001))),_xlpm.r*V51),0)</f>
        <v>0</v>
      </c>
      <c r="G51" s="219" cm="1">
        <f t="array" ref="G51">IFERROR(_xlfn.LET(_xlpm.k,UPPER(TRIM(Z51)),_xlpm.r,_xlfn.XLOOKUP(_xlpm.k,UPPER(TRIM($AD$89:$BK$89)),$AD$92:$BK$92,_xlfn.XLOOKUP(_xlpm.k,UPPER(TRIM($AD$90:$BK$90)),$AD$92:$BK$92,_xlfn.XLOOKUP(_xlpm.k,UPPER(TRIM($AD$91:$BK$91)),$AD$92:$BK$92,0.001))),_xlpm.r*Y51),0)</f>
        <v>0</v>
      </c>
      <c r="H51" s="220" cm="1">
        <f t="array" ref="H51">IFERROR(_xlfn.LET(_xlpm.k,UPPER(TRIM(AC51)),_xlpm.r,_xlfn.XLOOKUP(_xlpm.k,UPPER(TRIM($AD$89:$BK$89)),$AD$92:$BK$92,_xlfn.XLOOKUP(_xlpm.k,UPPER(TRIM($AD$90:$BK$90)),$AD$92:$BK$92,_xlfn.XLOOKUP(_xlpm.k,UPPER(TRIM($AD$91:$BK$91)),$AD$92:$BK$92,0.001))),_xlpm.r*AB51),0)</f>
        <v>0</v>
      </c>
      <c r="I51" s="222" t="s">
        <v>3696</v>
      </c>
      <c r="J51" s="2587"/>
      <c r="K51" s="2340" t="s">
        <v>14</v>
      </c>
      <c r="L51" s="2298"/>
      <c r="M51" s="2299"/>
      <c r="N51" s="2302"/>
      <c r="O51" s="2301"/>
      <c r="P51" s="2300"/>
      <c r="Q51" s="2303"/>
      <c r="R51" s="2304"/>
      <c r="S51" s="2300"/>
      <c r="T51" s="232"/>
      <c r="U51" s="2305"/>
      <c r="V51" s="2300"/>
      <c r="W51" s="232"/>
      <c r="X51" s="2297"/>
      <c r="Y51" s="2300"/>
      <c r="Z51" s="232"/>
      <c r="AA51" s="2308"/>
      <c r="AB51" s="2300"/>
      <c r="AC51" s="232"/>
      <c r="AD51" s="222" t="str">
        <f t="shared" si="21"/>
        <v>20 ►</v>
      </c>
      <c r="AE51" s="2339">
        <f t="shared" si="22"/>
        <v>0</v>
      </c>
      <c r="AF51" s="2296"/>
      <c r="AG51" s="2296"/>
      <c r="AH51" s="2454">
        <v>1</v>
      </c>
      <c r="AI51" s="223">
        <f t="shared" si="23"/>
        <v>0</v>
      </c>
      <c r="AJ51" s="224">
        <f t="shared" si="24"/>
        <v>0</v>
      </c>
      <c r="AK51" s="224" t="str">
        <f t="shared" si="47"/>
        <v/>
      </c>
      <c r="AL51" s="225">
        <f t="shared" si="48"/>
        <v>0</v>
      </c>
      <c r="AM51" s="2266">
        <f t="shared" si="25"/>
        <v>0</v>
      </c>
      <c r="AN51" s="2267">
        <f t="shared" si="26"/>
        <v>0</v>
      </c>
      <c r="AO51" s="2268" t="str">
        <f t="shared" si="49"/>
        <v/>
      </c>
      <c r="AP51" s="2269">
        <f t="shared" si="50"/>
        <v>0</v>
      </c>
      <c r="AQ51" s="2341">
        <f t="shared" si="27"/>
        <v>0</v>
      </c>
      <c r="AR51" s="2342">
        <f t="shared" si="28"/>
        <v>0</v>
      </c>
      <c r="AS51" s="2343" t="str">
        <f t="shared" si="51"/>
        <v/>
      </c>
      <c r="AT51" s="2344">
        <f t="shared" si="52"/>
        <v>0</v>
      </c>
      <c r="AU51" s="2350">
        <f t="shared" si="29"/>
        <v>0</v>
      </c>
      <c r="AV51" s="2351">
        <f t="shared" si="30"/>
        <v>0</v>
      </c>
      <c r="AW51" s="2352" t="str">
        <f t="shared" si="53"/>
        <v/>
      </c>
      <c r="AX51" s="2353">
        <f t="shared" si="54"/>
        <v>0</v>
      </c>
      <c r="AY51" s="2374">
        <f t="shared" si="31"/>
        <v>0</v>
      </c>
      <c r="AZ51" s="2375">
        <f t="shared" si="32"/>
        <v>0</v>
      </c>
      <c r="BA51" s="2376" t="str">
        <f t="shared" si="39"/>
        <v/>
      </c>
      <c r="BB51" s="2377">
        <f t="shared" si="40"/>
        <v>0</v>
      </c>
      <c r="BC51" s="2361">
        <f t="shared" si="55"/>
        <v>0</v>
      </c>
      <c r="BD51" s="2362">
        <f t="shared" si="33"/>
        <v>0</v>
      </c>
      <c r="BE51" s="2363" t="str">
        <f t="shared" si="56"/>
        <v/>
      </c>
      <c r="BF51" s="2364">
        <f t="shared" si="57"/>
        <v>0</v>
      </c>
      <c r="BG51" s="2556">
        <f t="shared" si="41"/>
        <v>0</v>
      </c>
      <c r="BH51" s="2241">
        <f t="shared" si="42"/>
        <v>0</v>
      </c>
      <c r="BI51" s="2242">
        <f t="shared" si="43"/>
        <v>0</v>
      </c>
      <c r="BJ51" s="2243">
        <f t="shared" si="44"/>
        <v>0</v>
      </c>
      <c r="BK51" s="2244" t="str" cm="1">
        <f t="array" aca="1" ref="BK5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1" s="2384"/>
      <c r="BM51" s="218" t="str">
        <f t="shared" si="60"/>
        <v>A</v>
      </c>
      <c r="BN51" s="2510"/>
      <c r="BO51" s="3"/>
      <c r="BP51" s="198" cm="1">
        <f t="array" ref="BP51">SUMPRODUCT(LEN(BQ51:BW51))</f>
        <v>0</v>
      </c>
      <c r="BQ51" s="199"/>
      <c r="BR51" s="200"/>
      <c r="BS51" s="200"/>
      <c r="BT51" s="200"/>
      <c r="BU51" s="200"/>
      <c r="BV51" s="200"/>
      <c r="BW51" s="201"/>
      <c r="BX51" s="3"/>
      <c r="BY51" s="3159" t="str">
        <f t="shared" si="34"/>
        <v>►</v>
      </c>
      <c r="BZ51" s="3151" t="str">
        <f t="shared" si="19"/>
        <v/>
      </c>
      <c r="CA51" s="3152" t="str">
        <f t="shared" si="45"/>
        <v/>
      </c>
      <c r="CB51" s="3162"/>
      <c r="CC51" s="3160" t="str">
        <f t="shared" si="20"/>
        <v xml:space="preserve"> ◄ ligne 51</v>
      </c>
      <c r="CD51" s="3151" t="str">
        <f t="shared" si="35"/>
        <v/>
      </c>
      <c r="CE51" s="3155" t="str">
        <f t="shared" si="36"/>
        <v/>
      </c>
      <c r="CF51" s="3156" t="str">
        <f>IF(LEN(TRIM(CK51))&gt;0,MAX(CF29:CF50)+1,"")</f>
        <v/>
      </c>
      <c r="CG51" s="3109" t="str">
        <f>IFERROR(INDEX(CK30:CK299,MATCH(ROW()-ROW(CK30)+1,CF30:CF299,0)),"")</f>
        <v/>
      </c>
      <c r="CH51" s="3149"/>
      <c r="CI51" s="3142"/>
      <c r="CJ51" s="3165"/>
      <c r="CK51" s="3166" t="str">
        <f>IF(OR(CL50="",CJ50=""),"",IF(LEN(CL50)&lt;=CJ50,CL50,IFERROR(LEFT(CL50,FIND("♦",SUBSTITUTE(LEFT(CL50,CJ50+1)," ","♦",LEN(LEFT(CL50,CJ50+1))-LEN(SUBSTITUTE(LEFT(CL50,CJ50+1)," ",""))))),LEFT(CL50,IFERROR(FIND(" ",CL50)-1,LEN(CL50))))))</f>
        <v/>
      </c>
      <c r="CL51" s="3166" t="str">
        <f t="shared" si="64"/>
        <v/>
      </c>
      <c r="CM51" s="3167" t="str">
        <f t="shared" si="63"/>
        <v>ligne 51 ►</v>
      </c>
      <c r="CN51" s="3150" t="str">
        <f>IF(CA51="","",IF(OR(CA51=0,CA51&lt;CG17),0,IF(CA51&gt;CG17,(CA51-CG17)&amp;" car. en trop",(CA51-CG17)&amp;" car.")))</f>
        <v/>
      </c>
      <c r="CO51" s="3158" t="str">
        <f>IF(CA51="","",ROUNDUP(CA51/CG17,0)&amp;" ligne(s)")</f>
        <v/>
      </c>
      <c r="CP51" s="3"/>
      <c r="CQ51" s="142"/>
      <c r="CR51" s="2486">
        <v>7</v>
      </c>
      <c r="CS51" s="403" t="s">
        <v>3850</v>
      </c>
      <c r="CT51" s="25"/>
      <c r="CU51" s="170"/>
      <c r="CV51" s="3"/>
      <c r="CW51" s="3243"/>
      <c r="CX51" s="3243"/>
      <c r="CY51" s="3243"/>
      <c r="DA51" s="3225"/>
      <c r="DB51" s="3225"/>
      <c r="DC51" s="3225"/>
      <c r="DE51" s="3226"/>
      <c r="DF51" s="3226"/>
      <c r="DG51" s="3226"/>
      <c r="DI51" s="3227"/>
      <c r="DJ51" s="3227"/>
      <c r="DK51" s="3227"/>
      <c r="DM51" s="3236"/>
      <c r="DN51" s="3236"/>
      <c r="DO51" s="3236"/>
      <c r="DQ51" s="3232"/>
      <c r="DR51" s="3232"/>
      <c r="DS51" s="3232"/>
      <c r="DU51" s="3223"/>
      <c r="DV51" s="3223"/>
      <c r="DW51" s="3223"/>
      <c r="DY51" s="3224"/>
      <c r="DZ51" s="3224"/>
      <c r="EA51" s="3224"/>
      <c r="EC51" s="3229"/>
      <c r="ED51" s="3229"/>
      <c r="EE51" s="3229"/>
      <c r="EG51" s="3230"/>
      <c r="EH51" s="3230"/>
      <c r="EI51" s="3230"/>
      <c r="EK51" s="3231"/>
      <c r="EL51" s="3231"/>
      <c r="EM51" s="3231"/>
      <c r="EW51" s="3"/>
      <c r="EX51" s="384" t="s">
        <v>562</v>
      </c>
      <c r="EY51" s="181" t="s">
        <v>563</v>
      </c>
      <c r="EZ51" s="182">
        <v>0</v>
      </c>
      <c r="FA51" s="182">
        <v>255</v>
      </c>
      <c r="FB51" s="182">
        <v>255</v>
      </c>
      <c r="FI51" s="385"/>
      <c r="FJ51" s="205" t="s">
        <v>564</v>
      </c>
      <c r="FK51" s="206" t="s">
        <v>565</v>
      </c>
      <c r="FL51" s="207">
        <v>0</v>
      </c>
      <c r="FM51" s="208">
        <v>104</v>
      </c>
      <c r="FN51" s="209">
        <v>139</v>
      </c>
      <c r="FO51"/>
      <c r="FP51" s="386"/>
      <c r="FQ51" s="191" t="s">
        <v>566</v>
      </c>
      <c r="FR51" s="192" t="s">
        <v>567</v>
      </c>
      <c r="FS51" s="193">
        <v>5</v>
      </c>
      <c r="FT51" s="194">
        <v>5</v>
      </c>
      <c r="FU51" s="195">
        <v>5</v>
      </c>
      <c r="FV51"/>
      <c r="FW51" s="387"/>
      <c r="FX51" s="197" t="s">
        <v>568</v>
      </c>
      <c r="FY51" s="192" t="s">
        <v>569</v>
      </c>
      <c r="FZ51" s="193">
        <v>139</v>
      </c>
      <c r="GA51" s="194">
        <v>125</v>
      </c>
      <c r="GB51" s="195">
        <v>107</v>
      </c>
      <c r="GC51" s="10">
        <v>1</v>
      </c>
    </row>
    <row r="52" spans="1:185" ht="21" customHeight="1">
      <c r="A52" s="3"/>
      <c r="B52" s="218" t="str">
        <f t="shared" si="46"/>
        <v>A</v>
      </c>
      <c r="C52" s="2326" cm="1">
        <f t="array" ref="C52">IFERROR(_xlfn.LET(_xlpm.k,UPPER(TRIM(N52)),_xlpm.r,_xlfn.XLOOKUP(_xlpm.k,UPPER(TRIM($AD$89:$BK$89)),$AD$92:$BK$92,_xlfn.XLOOKUP(_xlpm.k,UPPER(TRIM($AD$90:$BK$90)),$AD$92:$BK$92,_xlfn.XLOOKUP(_xlpm.k,UPPER(TRIM($AD$91:$BK$91)),$AD$92:$BK$92,0.001))),_xlpm.r*M52),0)</f>
        <v>0</v>
      </c>
      <c r="D52" s="2329" cm="1">
        <f t="array" ref="D52">IFERROR(_xlfn.LET(_xlpm.k,UPPER(TRIM(Q52)),_xlpm.r,_xlfn.XLOOKUP(_xlpm.k,UPPER(TRIM($AD$89:$BK$89)),$AD$92:$BK$92,_xlfn.XLOOKUP(_xlpm.k,UPPER(TRIM($AD$90:$BK$90)),$AD$92:$BK$92,_xlfn.XLOOKUP(_xlpm.k,UPPER(TRIM($AD$91:$BK$91)),$AD$92:$BK$92,0.001))),_xlpm.r*P52),0)</f>
        <v>0</v>
      </c>
      <c r="E52" s="2332" cm="1">
        <f t="array" ref="E52">IFERROR(_xlfn.LET(_xlpm.k,UPPER(TRIM(T52)),_xlpm.r,_xlfn.XLOOKUP(_xlpm.k,UPPER(TRIM($AD$89:$BK$89)),$AD$92:$BK$92,_xlfn.XLOOKUP(_xlpm.k,UPPER(TRIM($AD$90:$BK$90)),$AD$92:$BK$92,_xlfn.XLOOKUP(_xlpm.k,UPPER(TRIM($AD$91:$BK$91)),$AD$92:$BK$92,0.001))),_xlpm.r*S52),0)</f>
        <v>0</v>
      </c>
      <c r="F52" s="2335" cm="1">
        <f t="array" ref="F52">IFERROR(_xlfn.LET(_xlpm.k,UPPER(TRIM(W52)),_xlpm.r,_xlfn.XLOOKUP(_xlpm.k,UPPER(TRIM($AD$89:$BK$89)),$AD$92:$BK$92,_xlfn.XLOOKUP(_xlpm.k,UPPER(TRIM($AD$90:$BK$90)),$AD$92:$BK$92,_xlfn.XLOOKUP(_xlpm.k,UPPER(TRIM($AD$91:$BK$91)),$AD$92:$BK$92,0.001))),_xlpm.r*V52),0)</f>
        <v>0</v>
      </c>
      <c r="G52" s="219" cm="1">
        <f t="array" ref="G52">IFERROR(_xlfn.LET(_xlpm.k,UPPER(TRIM(Z52)),_xlpm.r,_xlfn.XLOOKUP(_xlpm.k,UPPER(TRIM($AD$89:$BK$89)),$AD$92:$BK$92,_xlfn.XLOOKUP(_xlpm.k,UPPER(TRIM($AD$90:$BK$90)),$AD$92:$BK$92,_xlfn.XLOOKUP(_xlpm.k,UPPER(TRIM($AD$91:$BK$91)),$AD$92:$BK$92,0.001))),_xlpm.r*Y52),0)</f>
        <v>0</v>
      </c>
      <c r="H52" s="220" cm="1">
        <f t="array" ref="H52">IFERROR(_xlfn.LET(_xlpm.k,UPPER(TRIM(AC52)),_xlpm.r,_xlfn.XLOOKUP(_xlpm.k,UPPER(TRIM($AD$89:$BK$89)),$AD$92:$BK$92,_xlfn.XLOOKUP(_xlpm.k,UPPER(TRIM($AD$90:$BK$90)),$AD$92:$BK$92,_xlfn.XLOOKUP(_xlpm.k,UPPER(TRIM($AD$91:$BK$91)),$AD$92:$BK$92,0.001))),_xlpm.r*AB52),0)</f>
        <v>0</v>
      </c>
      <c r="I52" s="222" t="s">
        <v>3697</v>
      </c>
      <c r="J52" s="2585" t="s">
        <v>3670</v>
      </c>
      <c r="K52" s="2340" t="s">
        <v>14</v>
      </c>
      <c r="L52" s="2298"/>
      <c r="M52" s="2299"/>
      <c r="N52" s="2302"/>
      <c r="O52" s="2301"/>
      <c r="P52" s="2300"/>
      <c r="Q52" s="2303"/>
      <c r="R52" s="2304"/>
      <c r="S52" s="2300"/>
      <c r="T52" s="232"/>
      <c r="U52" s="2305"/>
      <c r="V52" s="2300"/>
      <c r="W52" s="232"/>
      <c r="X52" s="2297"/>
      <c r="Y52" s="2300"/>
      <c r="Z52" s="232"/>
      <c r="AA52" s="2308"/>
      <c r="AB52" s="2300"/>
      <c r="AC52" s="232"/>
      <c r="AD52" s="222" t="str">
        <f t="shared" si="21"/>
        <v>21 ►</v>
      </c>
      <c r="AE52" s="2339" t="str">
        <f t="shared" si="22"/>
        <v>2/ Garniture aromatique</v>
      </c>
      <c r="AF52" s="2296"/>
      <c r="AG52" s="2296"/>
      <c r="AH52" s="2454">
        <v>1</v>
      </c>
      <c r="AI52" s="223">
        <f t="shared" si="23"/>
        <v>0</v>
      </c>
      <c r="AJ52" s="224">
        <f t="shared" si="24"/>
        <v>0</v>
      </c>
      <c r="AK52" s="224" t="str">
        <f t="shared" si="47"/>
        <v/>
      </c>
      <c r="AL52" s="225">
        <f t="shared" si="48"/>
        <v>0</v>
      </c>
      <c r="AM52" s="2266">
        <f t="shared" si="25"/>
        <v>0</v>
      </c>
      <c r="AN52" s="2267">
        <f t="shared" si="26"/>
        <v>0</v>
      </c>
      <c r="AO52" s="2268" t="str">
        <f t="shared" si="49"/>
        <v/>
      </c>
      <c r="AP52" s="2269">
        <f t="shared" si="50"/>
        <v>0</v>
      </c>
      <c r="AQ52" s="2341">
        <f t="shared" si="27"/>
        <v>0</v>
      </c>
      <c r="AR52" s="2342">
        <f t="shared" si="28"/>
        <v>0</v>
      </c>
      <c r="AS52" s="2343" t="str">
        <f t="shared" si="51"/>
        <v/>
      </c>
      <c r="AT52" s="2344">
        <f t="shared" si="52"/>
        <v>0</v>
      </c>
      <c r="AU52" s="2350">
        <f t="shared" si="29"/>
        <v>0</v>
      </c>
      <c r="AV52" s="2351">
        <f t="shared" si="30"/>
        <v>0</v>
      </c>
      <c r="AW52" s="2352" t="str">
        <f t="shared" si="53"/>
        <v/>
      </c>
      <c r="AX52" s="2353">
        <f t="shared" si="54"/>
        <v>0</v>
      </c>
      <c r="AY52" s="2374">
        <f t="shared" si="31"/>
        <v>0</v>
      </c>
      <c r="AZ52" s="2375">
        <f t="shared" si="32"/>
        <v>0</v>
      </c>
      <c r="BA52" s="2376" t="str">
        <f t="shared" si="39"/>
        <v/>
      </c>
      <c r="BB52" s="2377">
        <f t="shared" si="40"/>
        <v>0</v>
      </c>
      <c r="BC52" s="2361">
        <f t="shared" si="55"/>
        <v>0</v>
      </c>
      <c r="BD52" s="2362">
        <f t="shared" si="33"/>
        <v>0</v>
      </c>
      <c r="BE52" s="2363" t="str">
        <f t="shared" si="56"/>
        <v/>
      </c>
      <c r="BF52" s="2364">
        <f t="shared" si="57"/>
        <v>0</v>
      </c>
      <c r="BG52" s="2556" t="str">
        <f t="shared" si="41"/>
        <v>2/ Garniture aromatique</v>
      </c>
      <c r="BH52" s="2241">
        <f t="shared" si="42"/>
        <v>0</v>
      </c>
      <c r="BI52" s="2242">
        <f t="shared" si="43"/>
        <v>0</v>
      </c>
      <c r="BJ52" s="2243">
        <f t="shared" si="44"/>
        <v>0</v>
      </c>
      <c r="BK52" s="2244" t="str" cm="1">
        <f t="array" aca="1" ref="BK5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2" s="2384"/>
      <c r="BM52" s="218" t="str">
        <f t="shared" si="60"/>
        <v>A</v>
      </c>
      <c r="BN52" s="2510"/>
      <c r="BO52" s="3"/>
      <c r="BP52" s="198" cm="1">
        <f t="array" ref="BP52">SUMPRODUCT(LEN(BQ52:BW52))</f>
        <v>0</v>
      </c>
      <c r="BQ52" s="199"/>
      <c r="BR52" s="200"/>
      <c r="BS52" s="200"/>
      <c r="BT52" s="200"/>
      <c r="BU52" s="200"/>
      <c r="BV52" s="200"/>
      <c r="BW52" s="201"/>
      <c r="BX52" s="3"/>
      <c r="BY52" s="3159" t="str">
        <f t="shared" si="34"/>
        <v>►</v>
      </c>
      <c r="BZ52" s="3151" t="str">
        <f t="shared" si="19"/>
        <v/>
      </c>
      <c r="CA52" s="3152" t="str">
        <f t="shared" si="45"/>
        <v/>
      </c>
      <c r="CB52" s="3162"/>
      <c r="CC52" s="3154" t="str">
        <f t="shared" si="20"/>
        <v xml:space="preserve"> ◄ ligne 52</v>
      </c>
      <c r="CD52" s="3151" t="str">
        <f t="shared" si="35"/>
        <v/>
      </c>
      <c r="CE52" s="3155" t="str">
        <f t="shared" si="36"/>
        <v/>
      </c>
      <c r="CF52" s="3156" t="str">
        <f>IF(LEN(TRIM(CK52))&gt;0,MAX(CF29:CF51)+1,"")</f>
        <v/>
      </c>
      <c r="CG52" s="3109" t="str">
        <f>IFERROR(INDEX(CK30:CK299,MATCH(ROW()-ROW(CK30)+1,CF30:CF299,0)),"")</f>
        <v/>
      </c>
      <c r="CH52" s="3149"/>
      <c r="CI52" s="3142"/>
      <c r="CJ52" s="3168"/>
      <c r="CK52" s="3166" t="str">
        <f>IF(OR(CL51="",CJ50=""),"",IF(LEN(CL51)&lt;=CJ50,CL51,IFERROR(LEFT(CL51,FIND("♦",SUBSTITUTE(LEFT(CL51,CJ50+1)," ","♦",LEN(LEFT(CL51,CJ50+1))-LEN(SUBSTITUTE(LEFT(CL51,CJ50+1)," ",""))))),LEFT(CL51,IFERROR(FIND(" ",CL51)-1,LEN(CL51))))))</f>
        <v/>
      </c>
      <c r="CL52" s="3166" t="str">
        <f t="shared" si="64"/>
        <v/>
      </c>
      <c r="CM52" s="3167" t="str">
        <f t="shared" si="63"/>
        <v>ligne 52 ►</v>
      </c>
      <c r="CN52" s="3150" t="str">
        <f>IF(CA52="","",IF(OR(CA52=0,CA52&lt;CG17),0,IF(CA52&gt;CG17,(CA52-CG17)&amp;" car. en trop",(CA52-CG17)&amp;" car.")))</f>
        <v/>
      </c>
      <c r="CO52" s="3158" t="str">
        <f>IF(CA52="","",ROUNDUP(CA52/CG17,0)&amp;" ligne(s)")</f>
        <v/>
      </c>
      <c r="CP52" s="3"/>
      <c r="CQ52" s="142"/>
      <c r="CR52" s="2506" t="s">
        <v>3861</v>
      </c>
      <c r="CS52" s="2488"/>
      <c r="CT52" s="25"/>
      <c r="CU52" s="170"/>
      <c r="CV52" s="3"/>
      <c r="DQ52" s="163"/>
      <c r="DR52" s="163"/>
      <c r="DS52" s="163"/>
      <c r="EW52" s="3"/>
      <c r="FI52" s="389"/>
      <c r="FJ52" s="236" t="s">
        <v>572</v>
      </c>
      <c r="FK52" s="206" t="s">
        <v>573</v>
      </c>
      <c r="FL52" s="207">
        <v>81</v>
      </c>
      <c r="FM52" s="208">
        <v>88</v>
      </c>
      <c r="FN52" s="209">
        <v>94</v>
      </c>
      <c r="FO52"/>
      <c r="FP52" s="390"/>
      <c r="FQ52" s="191" t="s">
        <v>574</v>
      </c>
      <c r="FR52" s="192" t="s">
        <v>575</v>
      </c>
      <c r="FS52" s="193">
        <v>3</v>
      </c>
      <c r="FT52" s="194">
        <v>3</v>
      </c>
      <c r="FU52" s="195">
        <v>3</v>
      </c>
      <c r="FV52"/>
      <c r="FW52" s="391"/>
      <c r="FX52" s="197" t="s">
        <v>576</v>
      </c>
      <c r="FY52" s="192" t="s">
        <v>577</v>
      </c>
      <c r="FZ52" s="193">
        <v>139</v>
      </c>
      <c r="GA52" s="194">
        <v>121</v>
      </c>
      <c r="GB52" s="195">
        <v>94</v>
      </c>
      <c r="GC52" s="10">
        <v>1</v>
      </c>
    </row>
    <row r="53" spans="1:185" ht="21" customHeight="1">
      <c r="A53" s="3"/>
      <c r="B53" s="218" t="str">
        <f t="shared" si="46"/>
        <v>A</v>
      </c>
      <c r="C53" s="2326" cm="1">
        <f t="array" ref="C53">IFERROR(_xlfn.LET(_xlpm.k,UPPER(TRIM(N53)),_xlpm.r,_xlfn.XLOOKUP(_xlpm.k,UPPER(TRIM($AD$89:$BK$89)),$AD$92:$BK$92,_xlfn.XLOOKUP(_xlpm.k,UPPER(TRIM($AD$90:$BK$90)),$AD$92:$BK$92,_xlfn.XLOOKUP(_xlpm.k,UPPER(TRIM($AD$91:$BK$91)),$AD$92:$BK$92,0.001))),_xlpm.r*M53),0)</f>
        <v>0</v>
      </c>
      <c r="D53" s="2329" cm="1">
        <f t="array" ref="D53">IFERROR(_xlfn.LET(_xlpm.k,UPPER(TRIM(Q53)),_xlpm.r,_xlfn.XLOOKUP(_xlpm.k,UPPER(TRIM($AD$89:$BK$89)),$AD$92:$BK$92,_xlfn.XLOOKUP(_xlpm.k,UPPER(TRIM($AD$90:$BK$90)),$AD$92:$BK$92,_xlfn.XLOOKUP(_xlpm.k,UPPER(TRIM($AD$91:$BK$91)),$AD$92:$BK$92,0.001))),_xlpm.r*P53),0)</f>
        <v>0</v>
      </c>
      <c r="E53" s="2332" cm="1">
        <f t="array" ref="E53">IFERROR(_xlfn.LET(_xlpm.k,UPPER(TRIM(T53)),_xlpm.r,_xlfn.XLOOKUP(_xlpm.k,UPPER(TRIM($AD$89:$BK$89)),$AD$92:$BK$92,_xlfn.XLOOKUP(_xlpm.k,UPPER(TRIM($AD$90:$BK$90)),$AD$92:$BK$92,_xlfn.XLOOKUP(_xlpm.k,UPPER(TRIM($AD$91:$BK$91)),$AD$92:$BK$92,0.001))),_xlpm.r*S53),0)</f>
        <v>0</v>
      </c>
      <c r="F53" s="2335" cm="1">
        <f t="array" ref="F53">IFERROR(_xlfn.LET(_xlpm.k,UPPER(TRIM(W53)),_xlpm.r,_xlfn.XLOOKUP(_xlpm.k,UPPER(TRIM($AD$89:$BK$89)),$AD$92:$BK$92,_xlfn.XLOOKUP(_xlpm.k,UPPER(TRIM($AD$90:$BK$90)),$AD$92:$BK$92,_xlfn.XLOOKUP(_xlpm.k,UPPER(TRIM($AD$91:$BK$91)),$AD$92:$BK$92,0.001))),_xlpm.r*V53),0)</f>
        <v>0</v>
      </c>
      <c r="G53" s="219" cm="1">
        <f t="array" ref="G53">IFERROR(_xlfn.LET(_xlpm.k,UPPER(TRIM(Z53)),_xlpm.r,_xlfn.XLOOKUP(_xlpm.k,UPPER(TRIM($AD$89:$BK$89)),$AD$92:$BK$92,_xlfn.XLOOKUP(_xlpm.k,UPPER(TRIM($AD$90:$BK$90)),$AD$92:$BK$92,_xlfn.XLOOKUP(_xlpm.k,UPPER(TRIM($AD$91:$BK$91)),$AD$92:$BK$92,0.001))),_xlpm.r*Y53),0)</f>
        <v>0</v>
      </c>
      <c r="H53" s="220" cm="1">
        <f t="array" ref="H53">IFERROR(_xlfn.LET(_xlpm.k,UPPER(TRIM(AC53)),_xlpm.r,_xlfn.XLOOKUP(_xlpm.k,UPPER(TRIM($AD$89:$BK$89)),$AD$92:$BK$92,_xlfn.XLOOKUP(_xlpm.k,UPPER(TRIM($AD$90:$BK$90)),$AD$92:$BK$92,_xlfn.XLOOKUP(_xlpm.k,UPPER(TRIM($AD$91:$BK$91)),$AD$92:$BK$92,0.001))),_xlpm.r*AB53),0)</f>
        <v>0</v>
      </c>
      <c r="I53" s="222" t="s">
        <v>3698</v>
      </c>
      <c r="J53" s="2587" t="s">
        <v>3645</v>
      </c>
      <c r="K53" s="2340" t="s">
        <v>14</v>
      </c>
      <c r="L53" s="2298"/>
      <c r="M53" s="2299"/>
      <c r="N53" s="2302"/>
      <c r="O53" s="2301"/>
      <c r="P53" s="2300"/>
      <c r="Q53" s="2303"/>
      <c r="R53" s="2304"/>
      <c r="S53" s="2300"/>
      <c r="T53" s="232"/>
      <c r="U53" s="2305"/>
      <c r="V53" s="2300"/>
      <c r="W53" s="232"/>
      <c r="X53" s="2297"/>
      <c r="Y53" s="2300"/>
      <c r="Z53" s="232"/>
      <c r="AA53" s="2308"/>
      <c r="AB53" s="2300"/>
      <c r="AC53" s="232"/>
      <c r="AD53" s="222" t="str">
        <f t="shared" si="21"/>
        <v>22 ►</v>
      </c>
      <c r="AE53" s="2339" t="str">
        <f t="shared" si="22"/>
        <v>bouillon de volaille</v>
      </c>
      <c r="AF53" s="2296"/>
      <c r="AG53" s="2296"/>
      <c r="AH53" s="2454">
        <v>1</v>
      </c>
      <c r="AI53" s="223">
        <f t="shared" si="23"/>
        <v>0</v>
      </c>
      <c r="AJ53" s="224">
        <f t="shared" si="24"/>
        <v>0</v>
      </c>
      <c r="AK53" s="224" t="str">
        <f t="shared" si="47"/>
        <v/>
      </c>
      <c r="AL53" s="225">
        <f t="shared" si="48"/>
        <v>0</v>
      </c>
      <c r="AM53" s="2266">
        <f t="shared" si="25"/>
        <v>0</v>
      </c>
      <c r="AN53" s="2267">
        <f t="shared" si="26"/>
        <v>0</v>
      </c>
      <c r="AO53" s="2268" t="str">
        <f t="shared" si="49"/>
        <v/>
      </c>
      <c r="AP53" s="2269">
        <f t="shared" si="50"/>
        <v>0</v>
      </c>
      <c r="AQ53" s="2341">
        <f t="shared" si="27"/>
        <v>0</v>
      </c>
      <c r="AR53" s="2342">
        <f t="shared" si="28"/>
        <v>0</v>
      </c>
      <c r="AS53" s="2343" t="str">
        <f t="shared" si="51"/>
        <v/>
      </c>
      <c r="AT53" s="2344">
        <f t="shared" si="52"/>
        <v>0</v>
      </c>
      <c r="AU53" s="2350">
        <f t="shared" si="29"/>
        <v>0</v>
      </c>
      <c r="AV53" s="2351">
        <f t="shared" si="30"/>
        <v>0</v>
      </c>
      <c r="AW53" s="2352" t="str">
        <f t="shared" si="53"/>
        <v/>
      </c>
      <c r="AX53" s="2353">
        <f t="shared" si="54"/>
        <v>0</v>
      </c>
      <c r="AY53" s="2374">
        <f t="shared" si="31"/>
        <v>0</v>
      </c>
      <c r="AZ53" s="2375">
        <f t="shared" si="32"/>
        <v>0</v>
      </c>
      <c r="BA53" s="2376" t="str">
        <f t="shared" si="39"/>
        <v/>
      </c>
      <c r="BB53" s="2377">
        <f t="shared" si="40"/>
        <v>0</v>
      </c>
      <c r="BC53" s="2361">
        <f t="shared" si="55"/>
        <v>0</v>
      </c>
      <c r="BD53" s="2362">
        <f t="shared" si="33"/>
        <v>0</v>
      </c>
      <c r="BE53" s="2363" t="str">
        <f t="shared" si="56"/>
        <v/>
      </c>
      <c r="BF53" s="2364">
        <f t="shared" si="57"/>
        <v>0</v>
      </c>
      <c r="BG53" s="2556" t="str">
        <f t="shared" si="41"/>
        <v>bouillon de volaille</v>
      </c>
      <c r="BH53" s="2241">
        <f t="shared" si="42"/>
        <v>0</v>
      </c>
      <c r="BI53" s="2242">
        <f t="shared" si="43"/>
        <v>0</v>
      </c>
      <c r="BJ53" s="2243">
        <f t="shared" si="44"/>
        <v>0</v>
      </c>
      <c r="BK53" s="2244" t="str" cm="1">
        <f t="array" aca="1" ref="BK5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3" s="2384"/>
      <c r="BM53" s="218" t="str">
        <f t="shared" si="60"/>
        <v>A</v>
      </c>
      <c r="BN53" s="2510"/>
      <c r="BO53" s="3"/>
      <c r="BP53" s="198" cm="1">
        <f t="array" ref="BP53">SUMPRODUCT(LEN(BQ53:BW53))</f>
        <v>0</v>
      </c>
      <c r="BQ53" s="199"/>
      <c r="BR53" s="200"/>
      <c r="BS53" s="200"/>
      <c r="BT53" s="200"/>
      <c r="BU53" s="200"/>
      <c r="BV53" s="200"/>
      <c r="BW53" s="201"/>
      <c r="BX53" s="3"/>
      <c r="BY53" s="3159" t="str">
        <f t="shared" si="34"/>
        <v>►</v>
      </c>
      <c r="BZ53" s="3151" t="str">
        <f t="shared" si="19"/>
        <v/>
      </c>
      <c r="CA53" s="3152" t="str">
        <f t="shared" si="45"/>
        <v/>
      </c>
      <c r="CB53" s="3162"/>
      <c r="CC53" s="3160" t="str">
        <f t="shared" si="20"/>
        <v xml:space="preserve"> ◄ ligne 53</v>
      </c>
      <c r="CD53" s="3151" t="str">
        <f t="shared" si="35"/>
        <v/>
      </c>
      <c r="CE53" s="3155" t="str">
        <f t="shared" si="36"/>
        <v/>
      </c>
      <c r="CF53" s="3156" t="str">
        <f>IF(LEN(TRIM(CK53))&gt;0,MAX(CF29:CF52)+1,"")</f>
        <v/>
      </c>
      <c r="CG53" s="3109" t="str">
        <f>IFERROR(INDEX(CK30:CK299,MATCH(ROW()-ROW(CK30)+1,CF30:CF299,0)),"")</f>
        <v/>
      </c>
      <c r="CH53" s="3149"/>
      <c r="CI53" s="3142"/>
      <c r="CJ53" s="3169"/>
      <c r="CK53" s="3166" t="str">
        <f>IF(OR(CL52="",CJ50=""),"",IF(LEN(CL52)&lt;=CJ50,CL52,IFERROR(LEFT(CL52,FIND("♦",SUBSTITUTE(LEFT(CL52,CJ50+1)," ","♦",LEN(LEFT(CL52,CJ50+1))-LEN(SUBSTITUTE(LEFT(CL52,CJ50+1)," ",""))))),LEFT(CL52,IFERROR(FIND(" ",CL52)-1,LEN(CL52))))))</f>
        <v/>
      </c>
      <c r="CL53" s="3166" t="str">
        <f t="shared" si="64"/>
        <v/>
      </c>
      <c r="CM53" s="3167" t="str">
        <f t="shared" si="63"/>
        <v>ligne 53 ►</v>
      </c>
      <c r="CN53" s="3150" t="str">
        <f>IF(CA53="","",IF(OR(CA53=0,CA53&lt;CG17),0,IF(CA53&gt;CG17,(CA53-CG17)&amp;" car. en trop",(CA53-CG17)&amp;" car.")))</f>
        <v/>
      </c>
      <c r="CO53" s="3158" t="str">
        <f>IF(CA53="","",ROUNDUP(CA53/CG17,0)&amp;" ligne(s)")</f>
        <v/>
      </c>
      <c r="CP53" s="3"/>
      <c r="CQ53" s="142"/>
      <c r="CR53" s="2506" t="s">
        <v>3862</v>
      </c>
      <c r="CS53" s="25"/>
      <c r="CT53" s="25"/>
      <c r="CU53" s="170"/>
      <c r="CV53" s="3"/>
      <c r="CW53" s="3240" t="s">
        <v>580</v>
      </c>
      <c r="CX53" s="3240"/>
      <c r="CY53" s="3240"/>
      <c r="DA53" s="3235" t="s">
        <v>581</v>
      </c>
      <c r="DB53" s="3235"/>
      <c r="DC53" s="3235"/>
      <c r="DE53" s="3226" t="s">
        <v>582</v>
      </c>
      <c r="DF53" s="3226"/>
      <c r="DG53" s="3226"/>
      <c r="DI53" s="3227" t="s">
        <v>583</v>
      </c>
      <c r="DJ53" s="3227"/>
      <c r="DK53" s="3227"/>
      <c r="DM53" s="3236" t="s">
        <v>584</v>
      </c>
      <c r="DN53" s="3236"/>
      <c r="DO53" s="3236"/>
      <c r="DQ53" s="3232" t="s">
        <v>585</v>
      </c>
      <c r="DR53" s="3232"/>
      <c r="DS53" s="3232"/>
      <c r="DU53" s="3223" t="s">
        <v>586</v>
      </c>
      <c r="DV53" s="3223"/>
      <c r="DW53" s="3223"/>
      <c r="DY53" s="3224" t="s">
        <v>587</v>
      </c>
      <c r="DZ53" s="3224"/>
      <c r="EA53" s="3224"/>
      <c r="EC53" s="3229" t="s">
        <v>588</v>
      </c>
      <c r="ED53" s="3229"/>
      <c r="EE53" s="3229"/>
      <c r="EG53" s="3230" t="s">
        <v>589</v>
      </c>
      <c r="EH53" s="3230"/>
      <c r="EI53" s="3230"/>
      <c r="EK53" s="3231" t="s">
        <v>590</v>
      </c>
      <c r="EL53" s="3231"/>
      <c r="EM53" s="3231"/>
      <c r="EW53" s="3"/>
      <c r="EX53" s="393" t="s">
        <v>591</v>
      </c>
      <c r="EY53"/>
      <c r="EZ53"/>
      <c r="FA53"/>
      <c r="FB53"/>
      <c r="FC53"/>
      <c r="FD53"/>
      <c r="FE53"/>
      <c r="FF53"/>
      <c r="FI53" s="394"/>
      <c r="FJ53" s="236" t="s">
        <v>592</v>
      </c>
      <c r="FK53" s="206" t="s">
        <v>593</v>
      </c>
      <c r="FL53" s="207">
        <v>36</v>
      </c>
      <c r="FM53" s="208">
        <v>68</v>
      </c>
      <c r="FN53" s="209">
        <v>92</v>
      </c>
      <c r="FO53"/>
      <c r="FP53" s="395"/>
      <c r="FQ53" s="272" t="s">
        <v>594</v>
      </c>
      <c r="FR53" s="192" t="s">
        <v>595</v>
      </c>
      <c r="FS53" s="193">
        <v>255</v>
      </c>
      <c r="FT53" s="194">
        <v>255</v>
      </c>
      <c r="FU53" s="195">
        <v>0</v>
      </c>
      <c r="FV53"/>
      <c r="FW53" s="396"/>
      <c r="FX53" s="197" t="s">
        <v>596</v>
      </c>
      <c r="FY53" s="192" t="s">
        <v>597</v>
      </c>
      <c r="FZ53" s="193">
        <v>139</v>
      </c>
      <c r="GA53" s="194">
        <v>115</v>
      </c>
      <c r="GB53" s="195">
        <v>85</v>
      </c>
      <c r="GC53" s="10">
        <v>1</v>
      </c>
    </row>
    <row r="54" spans="1:185" ht="21" customHeight="1">
      <c r="A54" s="3"/>
      <c r="B54" s="218" t="str">
        <f t="shared" si="46"/>
        <v>A</v>
      </c>
      <c r="C54" s="2326" cm="1">
        <f t="array" ref="C54">IFERROR(_xlfn.LET(_xlpm.k,UPPER(TRIM(N54)),_xlpm.r,_xlfn.XLOOKUP(_xlpm.k,UPPER(TRIM($AD$89:$BK$89)),$AD$92:$BK$92,_xlfn.XLOOKUP(_xlpm.k,UPPER(TRIM($AD$90:$BK$90)),$AD$92:$BK$92,_xlfn.XLOOKUP(_xlpm.k,UPPER(TRIM($AD$91:$BK$91)),$AD$92:$BK$92,0.001))),_xlpm.r*M54),0)</f>
        <v>0</v>
      </c>
      <c r="D54" s="2329" cm="1">
        <f t="array" ref="D54">IFERROR(_xlfn.LET(_xlpm.k,UPPER(TRIM(Q54)),_xlpm.r,_xlfn.XLOOKUP(_xlpm.k,UPPER(TRIM($AD$89:$BK$89)),$AD$92:$BK$92,_xlfn.XLOOKUP(_xlpm.k,UPPER(TRIM($AD$90:$BK$90)),$AD$92:$BK$92,_xlfn.XLOOKUP(_xlpm.k,UPPER(TRIM($AD$91:$BK$91)),$AD$92:$BK$92,0.001))),_xlpm.r*P54),0)</f>
        <v>0</v>
      </c>
      <c r="E54" s="2332" cm="1">
        <f t="array" ref="E54">IFERROR(_xlfn.LET(_xlpm.k,UPPER(TRIM(T54)),_xlpm.r,_xlfn.XLOOKUP(_xlpm.k,UPPER(TRIM($AD$89:$BK$89)),$AD$92:$BK$92,_xlfn.XLOOKUP(_xlpm.k,UPPER(TRIM($AD$90:$BK$90)),$AD$92:$BK$92,_xlfn.XLOOKUP(_xlpm.k,UPPER(TRIM($AD$91:$BK$91)),$AD$92:$BK$92,0.001))),_xlpm.r*S54),0)</f>
        <v>0</v>
      </c>
      <c r="F54" s="2335" cm="1">
        <f t="array" ref="F54">IFERROR(_xlfn.LET(_xlpm.k,UPPER(TRIM(W54)),_xlpm.r,_xlfn.XLOOKUP(_xlpm.k,UPPER(TRIM($AD$89:$BK$89)),$AD$92:$BK$92,_xlfn.XLOOKUP(_xlpm.k,UPPER(TRIM($AD$90:$BK$90)),$AD$92:$BK$92,_xlfn.XLOOKUP(_xlpm.k,UPPER(TRIM($AD$91:$BK$91)),$AD$92:$BK$92,0.001))),_xlpm.r*V54),0)</f>
        <v>0</v>
      </c>
      <c r="G54" s="219" cm="1">
        <f t="array" ref="G54">IFERROR(_xlfn.LET(_xlpm.k,UPPER(TRIM(Z54)),_xlpm.r,_xlfn.XLOOKUP(_xlpm.k,UPPER(TRIM($AD$89:$BK$89)),$AD$92:$BK$92,_xlfn.XLOOKUP(_xlpm.k,UPPER(TRIM($AD$90:$BK$90)),$AD$92:$BK$92,_xlfn.XLOOKUP(_xlpm.k,UPPER(TRIM($AD$91:$BK$91)),$AD$92:$BK$92,0.001))),_xlpm.r*Y54),0)</f>
        <v>0</v>
      </c>
      <c r="H54" s="220" cm="1">
        <f t="array" ref="H54">IFERROR(_xlfn.LET(_xlpm.k,UPPER(TRIM(AC54)),_xlpm.r,_xlfn.XLOOKUP(_xlpm.k,UPPER(TRIM($AD$89:$BK$89)),$AD$92:$BK$92,_xlfn.XLOOKUP(_xlpm.k,UPPER(TRIM($AD$90:$BK$90)),$AD$92:$BK$92,_xlfn.XLOOKUP(_xlpm.k,UPPER(TRIM($AD$91:$BK$91)),$AD$92:$BK$92,0.001))),_xlpm.r*AB54),0)</f>
        <v>0</v>
      </c>
      <c r="I54" s="222" t="s">
        <v>3699</v>
      </c>
      <c r="J54" s="2587" t="s">
        <v>3656</v>
      </c>
      <c r="K54" s="2340" t="s">
        <v>14</v>
      </c>
      <c r="L54" s="2298"/>
      <c r="M54" s="2299"/>
      <c r="N54" s="2302"/>
      <c r="O54" s="2301"/>
      <c r="P54" s="2300"/>
      <c r="Q54" s="2303"/>
      <c r="R54" s="2304"/>
      <c r="S54" s="2300"/>
      <c r="T54" s="232"/>
      <c r="U54" s="2305"/>
      <c r="V54" s="2300"/>
      <c r="W54" s="232"/>
      <c r="X54" s="2297"/>
      <c r="Y54" s="2300"/>
      <c r="Z54" s="232"/>
      <c r="AA54" s="2308"/>
      <c r="AB54" s="2300"/>
      <c r="AC54" s="232"/>
      <c r="AD54" s="222" t="str">
        <f t="shared" si="21"/>
        <v>23 ►</v>
      </c>
      <c r="AE54" s="2339" t="str">
        <f t="shared" si="22"/>
        <v>concentré de tomate (facultatif)</v>
      </c>
      <c r="AF54" s="2296"/>
      <c r="AG54" s="2296"/>
      <c r="AH54" s="2454">
        <v>1</v>
      </c>
      <c r="AI54" s="223">
        <f t="shared" si="23"/>
        <v>0</v>
      </c>
      <c r="AJ54" s="224">
        <f t="shared" si="24"/>
        <v>0</v>
      </c>
      <c r="AK54" s="224" t="str">
        <f t="shared" si="47"/>
        <v/>
      </c>
      <c r="AL54" s="225">
        <f t="shared" si="48"/>
        <v>0</v>
      </c>
      <c r="AM54" s="2266">
        <f t="shared" si="25"/>
        <v>0</v>
      </c>
      <c r="AN54" s="2267">
        <f t="shared" si="26"/>
        <v>0</v>
      </c>
      <c r="AO54" s="2268" t="str">
        <f t="shared" si="49"/>
        <v/>
      </c>
      <c r="AP54" s="2269">
        <f t="shared" si="50"/>
        <v>0</v>
      </c>
      <c r="AQ54" s="2341">
        <f t="shared" si="27"/>
        <v>0</v>
      </c>
      <c r="AR54" s="2342">
        <f t="shared" si="28"/>
        <v>0</v>
      </c>
      <c r="AS54" s="2343" t="str">
        <f t="shared" si="51"/>
        <v/>
      </c>
      <c r="AT54" s="2344">
        <f t="shared" si="52"/>
        <v>0</v>
      </c>
      <c r="AU54" s="2350">
        <f t="shared" si="29"/>
        <v>0</v>
      </c>
      <c r="AV54" s="2351">
        <f t="shared" si="30"/>
        <v>0</v>
      </c>
      <c r="AW54" s="2352" t="str">
        <f t="shared" si="53"/>
        <v/>
      </c>
      <c r="AX54" s="2353">
        <f t="shared" si="54"/>
        <v>0</v>
      </c>
      <c r="AY54" s="2374">
        <f t="shared" si="31"/>
        <v>0</v>
      </c>
      <c r="AZ54" s="2375">
        <f t="shared" si="32"/>
        <v>0</v>
      </c>
      <c r="BA54" s="2376" t="str">
        <f t="shared" si="39"/>
        <v/>
      </c>
      <c r="BB54" s="2377">
        <f t="shared" si="40"/>
        <v>0</v>
      </c>
      <c r="BC54" s="2361">
        <f t="shared" si="55"/>
        <v>0</v>
      </c>
      <c r="BD54" s="2362">
        <f t="shared" si="33"/>
        <v>0</v>
      </c>
      <c r="BE54" s="2363" t="str">
        <f t="shared" si="56"/>
        <v/>
      </c>
      <c r="BF54" s="2364">
        <f t="shared" si="57"/>
        <v>0</v>
      </c>
      <c r="BG54" s="2556" t="str">
        <f t="shared" si="41"/>
        <v>concentré de tomate (facultatif)</v>
      </c>
      <c r="BH54" s="2241">
        <f t="shared" si="42"/>
        <v>0</v>
      </c>
      <c r="BI54" s="2242">
        <f t="shared" si="43"/>
        <v>0</v>
      </c>
      <c r="BJ54" s="2243">
        <f t="shared" si="44"/>
        <v>0</v>
      </c>
      <c r="BK54" s="2244" t="str" cm="1">
        <f t="array" aca="1" ref="BK5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4" s="2384"/>
      <c r="BM54" s="218" t="str">
        <f t="shared" si="60"/>
        <v>A</v>
      </c>
      <c r="BN54" s="383" t="s">
        <v>561</v>
      </c>
      <c r="BO54" s="3"/>
      <c r="BP54" s="198" cm="1">
        <f t="array" ref="BP54">SUMPRODUCT(LEN(BQ54:BW54))</f>
        <v>0</v>
      </c>
      <c r="BQ54" s="199"/>
      <c r="BR54" s="200"/>
      <c r="BS54" s="200"/>
      <c r="BT54" s="200"/>
      <c r="BU54" s="200"/>
      <c r="BV54" s="200"/>
      <c r="BW54" s="201"/>
      <c r="BX54" s="3"/>
      <c r="BY54" s="3159" t="str">
        <f t="shared" si="34"/>
        <v>►</v>
      </c>
      <c r="BZ54" s="3151" t="str">
        <f t="shared" si="19"/>
        <v/>
      </c>
      <c r="CA54" s="3152" t="str">
        <f t="shared" si="45"/>
        <v/>
      </c>
      <c r="CB54" s="3162"/>
      <c r="CC54" s="3154" t="str">
        <f t="shared" si="20"/>
        <v xml:space="preserve"> ◄ ligne 54</v>
      </c>
      <c r="CD54" s="3151" t="str">
        <f t="shared" si="35"/>
        <v/>
      </c>
      <c r="CE54" s="3155" t="str">
        <f t="shared" si="36"/>
        <v/>
      </c>
      <c r="CF54" s="3156" t="str">
        <f>IF(LEN(TRIM(CK54))&gt;0,MAX(CF29:CF53)+1,"")</f>
        <v/>
      </c>
      <c r="CG54" s="3109" t="str">
        <f>IFERROR(INDEX(CK30:CK299,MATCH(ROW()-ROW(CK30)+1,CF30:CF299,0)),"")</f>
        <v/>
      </c>
      <c r="CH54" s="3149"/>
      <c r="CI54" s="3142"/>
      <c r="CJ54" s="2462" t="str">
        <f>(SUBSTITUTE(SUBSTITUTE(CB34,CHAR(13)&amp;CHAR(10)," "),CHAR(10)," "))</f>
        <v/>
      </c>
      <c r="CK54" s="3110" t="str">
        <f>IF(OR(CJ55="",CJ56=""),"",IF(LEN(CJ55)&lt;=CJ56,CJ55,IFERROR(LEFT(CJ55,FIND("♦",SUBSTITUTE(LEFT(CJ55,CJ56+1)," ","♦",LEN(LEFT(CJ55,CJ56+1))-LEN(SUBSTITUTE(LEFT(CJ55,CJ56+1)," ",""))))),LEFT(CJ55,IFERROR(FIND(" ",CJ55)-1,LEN(CJ55))))))</f>
        <v/>
      </c>
      <c r="CL54" s="3111" t="str">
        <f>IF(CK54="","",TRIM(RIGHT(CJ55,LEN(CJ55)-LEN(CK54))))</f>
        <v/>
      </c>
      <c r="CM54" s="3157" t="str">
        <f>CC34</f>
        <v xml:space="preserve"> ◄ ligne 34</v>
      </c>
      <c r="CN54" s="3150" t="str">
        <f>IF(CA54="","",IF(OR(CA54=0,CA54&lt;CG17),0,IF(CA54&gt;CG17,(CA54-CG17)&amp;" car. en trop",(CA54-CG17)&amp;" car.")))</f>
        <v/>
      </c>
      <c r="CO54" s="3158" t="str">
        <f>IF(CA54="","",ROUNDUP(CA54/CG17,0)&amp;" ligne(s)")</f>
        <v/>
      </c>
      <c r="CP54" s="3"/>
      <c r="CQ54" s="142"/>
      <c r="CR54" s="25"/>
      <c r="CS54" s="25"/>
      <c r="CT54" s="25"/>
      <c r="CU54" s="170"/>
      <c r="CV54" s="3"/>
      <c r="CW54" s="3240"/>
      <c r="CX54" s="3240"/>
      <c r="CY54" s="3240"/>
      <c r="DA54" s="3235"/>
      <c r="DB54" s="3235"/>
      <c r="DC54" s="3235"/>
      <c r="DE54" s="3226"/>
      <c r="DF54" s="3226"/>
      <c r="DG54" s="3226"/>
      <c r="DI54" s="3227"/>
      <c r="DJ54" s="3227"/>
      <c r="DK54" s="3227"/>
      <c r="DM54" s="3236"/>
      <c r="DN54" s="3236"/>
      <c r="DO54" s="3236"/>
      <c r="DQ54" s="3232"/>
      <c r="DR54" s="3232"/>
      <c r="DS54" s="3232"/>
      <c r="DU54" s="3223"/>
      <c r="DV54" s="3223"/>
      <c r="DW54" s="3223"/>
      <c r="DY54" s="3224"/>
      <c r="DZ54" s="3224"/>
      <c r="EA54" s="3224"/>
      <c r="EC54" s="3229"/>
      <c r="ED54" s="3229"/>
      <c r="EE54" s="3229"/>
      <c r="EG54" s="3230"/>
      <c r="EH54" s="3230"/>
      <c r="EI54" s="3230"/>
      <c r="EK54" s="3231"/>
      <c r="EL54" s="3231"/>
      <c r="EM54" s="3231"/>
      <c r="EW54" s="3"/>
      <c r="EX54" s="398" t="s">
        <v>599</v>
      </c>
      <c r="EY54"/>
      <c r="EZ54"/>
      <c r="FA54"/>
      <c r="FB54"/>
      <c r="FC54"/>
      <c r="FD54"/>
      <c r="FE54"/>
      <c r="FF54"/>
      <c r="FI54" s="399"/>
      <c r="FJ54" s="236" t="s">
        <v>600</v>
      </c>
      <c r="FK54" s="206" t="s">
        <v>601</v>
      </c>
      <c r="FL54" s="207">
        <v>54</v>
      </c>
      <c r="FM54" s="208">
        <v>69</v>
      </c>
      <c r="FN54" s="209">
        <v>79</v>
      </c>
      <c r="FO54"/>
      <c r="FP54" s="400"/>
      <c r="FQ54" s="272" t="s">
        <v>602</v>
      </c>
      <c r="FR54" s="192" t="s">
        <v>603</v>
      </c>
      <c r="FS54" s="193">
        <v>234</v>
      </c>
      <c r="FT54" s="194">
        <v>230</v>
      </c>
      <c r="FU54" s="195">
        <v>121</v>
      </c>
      <c r="FV54"/>
      <c r="FW54" s="401"/>
      <c r="FX54" s="212" t="s">
        <v>604</v>
      </c>
      <c r="FY54" s="192" t="s">
        <v>605</v>
      </c>
      <c r="FZ54" s="193">
        <v>128</v>
      </c>
      <c r="GA54" s="194">
        <v>109</v>
      </c>
      <c r="GB54" s="195">
        <v>90</v>
      </c>
      <c r="GC54" s="10">
        <v>1</v>
      </c>
    </row>
    <row r="55" spans="1:185" ht="21.75" customHeight="1">
      <c r="A55" s="3"/>
      <c r="B55" s="218" t="str">
        <f t="shared" si="46"/>
        <v>A</v>
      </c>
      <c r="C55" s="2326" cm="1">
        <f t="array" ref="C55">IFERROR(_xlfn.LET(_xlpm.k,UPPER(TRIM(N55)),_xlpm.r,_xlfn.XLOOKUP(_xlpm.k,UPPER(TRIM($AD$89:$BK$89)),$AD$92:$BK$92,_xlfn.XLOOKUP(_xlpm.k,UPPER(TRIM($AD$90:$BK$90)),$AD$92:$BK$92,_xlfn.XLOOKUP(_xlpm.k,UPPER(TRIM($AD$91:$BK$91)),$AD$92:$BK$92,0.001))),_xlpm.r*M55),0)</f>
        <v>0</v>
      </c>
      <c r="D55" s="2329" cm="1">
        <f t="array" ref="D55">IFERROR(_xlfn.LET(_xlpm.k,UPPER(TRIM(Q55)),_xlpm.r,_xlfn.XLOOKUP(_xlpm.k,UPPER(TRIM($AD$89:$BK$89)),$AD$92:$BK$92,_xlfn.XLOOKUP(_xlpm.k,UPPER(TRIM($AD$90:$BK$90)),$AD$92:$BK$92,_xlfn.XLOOKUP(_xlpm.k,UPPER(TRIM($AD$91:$BK$91)),$AD$92:$BK$92,0.001))),_xlpm.r*P55),0)</f>
        <v>0</v>
      </c>
      <c r="E55" s="2332" cm="1">
        <f t="array" ref="E55">IFERROR(_xlfn.LET(_xlpm.k,UPPER(TRIM(T55)),_xlpm.r,_xlfn.XLOOKUP(_xlpm.k,UPPER(TRIM($AD$89:$BK$89)),$AD$92:$BK$92,_xlfn.XLOOKUP(_xlpm.k,UPPER(TRIM($AD$90:$BK$90)),$AD$92:$BK$92,_xlfn.XLOOKUP(_xlpm.k,UPPER(TRIM($AD$91:$BK$91)),$AD$92:$BK$92,0.001))),_xlpm.r*S55),0)</f>
        <v>0</v>
      </c>
      <c r="F55" s="2335" cm="1">
        <f t="array" ref="F55">IFERROR(_xlfn.LET(_xlpm.k,UPPER(TRIM(W55)),_xlpm.r,_xlfn.XLOOKUP(_xlpm.k,UPPER(TRIM($AD$89:$BK$89)),$AD$92:$BK$92,_xlfn.XLOOKUP(_xlpm.k,UPPER(TRIM($AD$90:$BK$90)),$AD$92:$BK$92,_xlfn.XLOOKUP(_xlpm.k,UPPER(TRIM($AD$91:$BK$91)),$AD$92:$BK$92,0.001))),_xlpm.r*V55),0)</f>
        <v>0</v>
      </c>
      <c r="G55" s="219" cm="1">
        <f t="array" ref="G55">IFERROR(_xlfn.LET(_xlpm.k,UPPER(TRIM(Z55)),_xlpm.r,_xlfn.XLOOKUP(_xlpm.k,UPPER(TRIM($AD$89:$BK$89)),$AD$92:$BK$92,_xlfn.XLOOKUP(_xlpm.k,UPPER(TRIM($AD$90:$BK$90)),$AD$92:$BK$92,_xlfn.XLOOKUP(_xlpm.k,UPPER(TRIM($AD$91:$BK$91)),$AD$92:$BK$92,0.001))),_xlpm.r*Y55),0)</f>
        <v>0</v>
      </c>
      <c r="H55" s="220" cm="1">
        <f t="array" ref="H55">IFERROR(_xlfn.LET(_xlpm.k,UPPER(TRIM(AC55)),_xlpm.r,_xlfn.XLOOKUP(_xlpm.k,UPPER(TRIM($AD$89:$BK$89)),$AD$92:$BK$92,_xlfn.XLOOKUP(_xlpm.k,UPPER(TRIM($AD$90:$BK$90)),$AD$92:$BK$92,_xlfn.XLOOKUP(_xlpm.k,UPPER(TRIM($AD$91:$BK$91)),$AD$92:$BK$92,0.001))),_xlpm.r*AB55),0)</f>
        <v>0</v>
      </c>
      <c r="I55" s="222" t="s">
        <v>3700</v>
      </c>
      <c r="J55" s="2587" t="s">
        <v>3676</v>
      </c>
      <c r="K55" s="2340" t="s">
        <v>14</v>
      </c>
      <c r="L55" s="2298"/>
      <c r="M55" s="2299"/>
      <c r="N55" s="2302"/>
      <c r="O55" s="2301"/>
      <c r="P55" s="2300"/>
      <c r="Q55" s="2303"/>
      <c r="R55" s="2304"/>
      <c r="S55" s="2300"/>
      <c r="T55" s="232"/>
      <c r="U55" s="2305"/>
      <c r="V55" s="2300"/>
      <c r="W55" s="232"/>
      <c r="X55" s="2297"/>
      <c r="Y55" s="2300"/>
      <c r="Z55" s="232"/>
      <c r="AA55" s="2308"/>
      <c r="AB55" s="2300"/>
      <c r="AC55" s="232"/>
      <c r="AD55" s="222" t="str">
        <f t="shared" si="21"/>
        <v>24 ►</v>
      </c>
      <c r="AE55" s="2339" t="str">
        <f t="shared" si="22"/>
        <v>Coulis de tomates ou tomates fraiches pelées et épépinées</v>
      </c>
      <c r="AF55" s="2296"/>
      <c r="AG55" s="2296"/>
      <c r="AH55" s="2454">
        <v>1</v>
      </c>
      <c r="AI55" s="223">
        <f t="shared" si="23"/>
        <v>0</v>
      </c>
      <c r="AJ55" s="224">
        <f t="shared" si="24"/>
        <v>0</v>
      </c>
      <c r="AK55" s="224" t="str">
        <f t="shared" si="47"/>
        <v/>
      </c>
      <c r="AL55" s="225">
        <f t="shared" si="48"/>
        <v>0</v>
      </c>
      <c r="AM55" s="2266">
        <f t="shared" si="25"/>
        <v>0</v>
      </c>
      <c r="AN55" s="2267">
        <f t="shared" si="26"/>
        <v>0</v>
      </c>
      <c r="AO55" s="2268" t="str">
        <f t="shared" si="49"/>
        <v/>
      </c>
      <c r="AP55" s="2269">
        <f t="shared" si="50"/>
        <v>0</v>
      </c>
      <c r="AQ55" s="2341">
        <f t="shared" si="27"/>
        <v>0</v>
      </c>
      <c r="AR55" s="2342">
        <f t="shared" si="28"/>
        <v>0</v>
      </c>
      <c r="AS55" s="2343" t="str">
        <f t="shared" si="51"/>
        <v/>
      </c>
      <c r="AT55" s="2344">
        <f t="shared" si="52"/>
        <v>0</v>
      </c>
      <c r="AU55" s="2350">
        <f t="shared" si="29"/>
        <v>0</v>
      </c>
      <c r="AV55" s="2351">
        <f t="shared" si="30"/>
        <v>0</v>
      </c>
      <c r="AW55" s="2352" t="str">
        <f t="shared" si="53"/>
        <v/>
      </c>
      <c r="AX55" s="2353">
        <f t="shared" si="54"/>
        <v>0</v>
      </c>
      <c r="AY55" s="2374">
        <f t="shared" si="31"/>
        <v>0</v>
      </c>
      <c r="AZ55" s="2375">
        <f t="shared" si="32"/>
        <v>0</v>
      </c>
      <c r="BA55" s="2376" t="str">
        <f t="shared" si="39"/>
        <v/>
      </c>
      <c r="BB55" s="2377">
        <f t="shared" si="40"/>
        <v>0</v>
      </c>
      <c r="BC55" s="2361">
        <f t="shared" si="55"/>
        <v>0</v>
      </c>
      <c r="BD55" s="2362">
        <f t="shared" si="33"/>
        <v>0</v>
      </c>
      <c r="BE55" s="2363" t="str">
        <f t="shared" si="56"/>
        <v/>
      </c>
      <c r="BF55" s="2364">
        <f t="shared" si="57"/>
        <v>0</v>
      </c>
      <c r="BG55" s="2556" t="str">
        <f t="shared" si="41"/>
        <v>Coulis de tomates ou tomates fraiches pelées et épépinées</v>
      </c>
      <c r="BH55" s="2241">
        <f t="shared" si="42"/>
        <v>0</v>
      </c>
      <c r="BI55" s="2242">
        <f t="shared" si="43"/>
        <v>0</v>
      </c>
      <c r="BJ55" s="2243">
        <f t="shared" si="44"/>
        <v>0</v>
      </c>
      <c r="BK55" s="2244" t="str" cm="1">
        <f t="array" aca="1" ref="BK5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5" s="2384"/>
      <c r="BM55" s="218" t="str">
        <f t="shared" si="60"/>
        <v>A</v>
      </c>
      <c r="BN55" s="388" t="s">
        <v>571</v>
      </c>
      <c r="BO55" s="3"/>
      <c r="BP55" s="198" cm="1">
        <f t="array" ref="BP55">SUMPRODUCT(LEN(BQ55:BW55))</f>
        <v>0</v>
      </c>
      <c r="BQ55" s="199"/>
      <c r="BR55" s="200"/>
      <c r="BS55" s="200"/>
      <c r="BT55" s="200"/>
      <c r="BU55" s="200"/>
      <c r="BV55" s="200"/>
      <c r="BW55" s="201"/>
      <c r="BX55" s="3"/>
      <c r="BY55" s="3159" t="str">
        <f t="shared" si="34"/>
        <v>►</v>
      </c>
      <c r="BZ55" s="3151" t="str">
        <f t="shared" si="19"/>
        <v/>
      </c>
      <c r="CA55" s="3152" t="str">
        <f t="shared" si="45"/>
        <v/>
      </c>
      <c r="CB55" s="3162"/>
      <c r="CC55" s="3160" t="str">
        <f t="shared" si="20"/>
        <v xml:space="preserve"> ◄ ligne 55</v>
      </c>
      <c r="CD55" s="3151" t="str">
        <f t="shared" si="35"/>
        <v/>
      </c>
      <c r="CE55" s="3155" t="str">
        <f t="shared" si="36"/>
        <v/>
      </c>
      <c r="CF55" s="3156" t="str">
        <f>IF(LEN(TRIM(CK55))&gt;0,MAX(CF29:CF54)+1,"")</f>
        <v/>
      </c>
      <c r="CG55" s="3109" t="str">
        <f>IFERROR(INDEX(CK30:CK299,MATCH(ROW()-ROW(CK30)+1,CF30:CF299,0)),"")</f>
        <v/>
      </c>
      <c r="CH55" s="3149"/>
      <c r="CI55" s="3142"/>
      <c r="CJ55" s="3110" t="str">
        <f>TRIM(SUBSTITUTE(SUBSTITUTE(SUBSTITUTE(SUBSTITUTE(IF(OR(LEFT(CJ54,1)="-",LEFT(CJ54,1)="="),MID(CJ54,2,9999),CJ54),CHAR(160)," "),","," "),";"," "),"."," "))</f>
        <v/>
      </c>
      <c r="CK55" s="3111" t="str">
        <f>IF(OR(CL54="",CJ56=""),"",IF(LEN(CL54)&lt;=CJ56,CL54,IFERROR(LEFT(CL54,FIND("♦",SUBSTITUTE(LEFT(CL54,CJ56+1)," ","♦",LEN(LEFT(CL54,CJ56+1))-LEN(SUBSTITUTE(LEFT(CL54,CJ56+1)," ",""))))),LEFT(CL54,IFERROR(FIND(" ",CL54)-1,LEN(CL54))))))</f>
        <v/>
      </c>
      <c r="CL55" s="3111" t="str">
        <f>IF(CK55="","",TRIM(RIGHT(CL54,LEN(CL54)-LEN(CK55))))</f>
        <v/>
      </c>
      <c r="CM55" s="3161" t="str">
        <f t="shared" ref="CM55:CM59" si="65">"ligne "&amp;ROW()&amp;" ►"</f>
        <v>ligne 55 ►</v>
      </c>
      <c r="CN55" s="3150" t="str">
        <f>IF(CA55="","",IF(OR(CA55=0,CA55&lt;CG17),0,IF(CA55&gt;CG17,(CA55-CG17)&amp;" car. en trop",(CA55-CG17)&amp;" car.")))</f>
        <v/>
      </c>
      <c r="CO55" s="3158" t="str">
        <f>IF(CA55="","",ROUNDUP(CA55/CG17,0)&amp;" ligne(s)")</f>
        <v/>
      </c>
      <c r="CP55" s="3"/>
      <c r="CQ55" s="142"/>
      <c r="CR55" s="165" t="s">
        <v>3863</v>
      </c>
      <c r="CS55" s="25"/>
      <c r="CT55" s="25"/>
      <c r="CU55" s="170"/>
      <c r="CV55" s="3"/>
      <c r="DQ55" s="163"/>
      <c r="DR55" s="163"/>
      <c r="DS55" s="163"/>
      <c r="EW55" s="3"/>
      <c r="EX55"/>
      <c r="EY55"/>
      <c r="EZ55"/>
      <c r="FA55"/>
      <c r="FB55"/>
      <c r="FC55"/>
      <c r="FD55"/>
      <c r="FE55"/>
      <c r="FF55"/>
      <c r="FI55" s="404"/>
      <c r="FJ55" s="236" t="s">
        <v>608</v>
      </c>
      <c r="FK55" s="206" t="s">
        <v>609</v>
      </c>
      <c r="FL55" s="207">
        <v>32</v>
      </c>
      <c r="FM55" s="208">
        <v>40</v>
      </c>
      <c r="FN55" s="209">
        <v>48</v>
      </c>
      <c r="FO55"/>
      <c r="FP55" s="405"/>
      <c r="FQ55" s="272" t="s">
        <v>610</v>
      </c>
      <c r="FR55" s="192" t="s">
        <v>611</v>
      </c>
      <c r="FS55" s="193">
        <v>247</v>
      </c>
      <c r="FT55" s="194">
        <v>255</v>
      </c>
      <c r="FU55" s="195">
        <v>60</v>
      </c>
      <c r="FV55"/>
      <c r="FW55" s="406"/>
      <c r="FX55" s="212" t="s">
        <v>612</v>
      </c>
      <c r="FY55" s="192" t="s">
        <v>613</v>
      </c>
      <c r="FZ55" s="193">
        <v>139</v>
      </c>
      <c r="GA55" s="194">
        <v>108</v>
      </c>
      <c r="GB55" s="195">
        <v>66</v>
      </c>
      <c r="GC55" s="10">
        <v>1</v>
      </c>
    </row>
    <row r="56" spans="1:185" ht="21.75" customHeight="1">
      <c r="A56" s="3"/>
      <c r="B56" s="218" t="str">
        <f t="shared" si="46"/>
        <v>A</v>
      </c>
      <c r="C56" s="2326" cm="1">
        <f t="array" ref="C56">IFERROR(_xlfn.LET(_xlpm.k,UPPER(TRIM(N56)),_xlpm.r,_xlfn.XLOOKUP(_xlpm.k,UPPER(TRIM($AD$89:$BK$89)),$AD$92:$BK$92,_xlfn.XLOOKUP(_xlpm.k,UPPER(TRIM($AD$90:$BK$90)),$AD$92:$BK$92,_xlfn.XLOOKUP(_xlpm.k,UPPER(TRIM($AD$91:$BK$91)),$AD$92:$BK$92,0.001))),_xlpm.r*M56),0)</f>
        <v>0</v>
      </c>
      <c r="D56" s="2329" cm="1">
        <f t="array" ref="D56">IFERROR(_xlfn.LET(_xlpm.k,UPPER(TRIM(Q56)),_xlpm.r,_xlfn.XLOOKUP(_xlpm.k,UPPER(TRIM($AD$89:$BK$89)),$AD$92:$BK$92,_xlfn.XLOOKUP(_xlpm.k,UPPER(TRIM($AD$90:$BK$90)),$AD$92:$BK$92,_xlfn.XLOOKUP(_xlpm.k,UPPER(TRIM($AD$91:$BK$91)),$AD$92:$BK$92,0.001))),_xlpm.r*P56),0)</f>
        <v>0</v>
      </c>
      <c r="E56" s="2332" cm="1">
        <f t="array" ref="E56">IFERROR(_xlfn.LET(_xlpm.k,UPPER(TRIM(T56)),_xlpm.r,_xlfn.XLOOKUP(_xlpm.k,UPPER(TRIM($AD$89:$BK$89)),$AD$92:$BK$92,_xlfn.XLOOKUP(_xlpm.k,UPPER(TRIM($AD$90:$BK$90)),$AD$92:$BK$92,_xlfn.XLOOKUP(_xlpm.k,UPPER(TRIM($AD$91:$BK$91)),$AD$92:$BK$92,0.001))),_xlpm.r*S56),0)</f>
        <v>0</v>
      </c>
      <c r="F56" s="2335" cm="1">
        <f t="array" ref="F56">IFERROR(_xlfn.LET(_xlpm.k,UPPER(TRIM(W56)),_xlpm.r,_xlfn.XLOOKUP(_xlpm.k,UPPER(TRIM($AD$89:$BK$89)),$AD$92:$BK$92,_xlfn.XLOOKUP(_xlpm.k,UPPER(TRIM($AD$90:$BK$90)),$AD$92:$BK$92,_xlfn.XLOOKUP(_xlpm.k,UPPER(TRIM($AD$91:$BK$91)),$AD$92:$BK$92,0.001))),_xlpm.r*V56),0)</f>
        <v>0</v>
      </c>
      <c r="G56" s="219" cm="1">
        <f t="array" ref="G56">IFERROR(_xlfn.LET(_xlpm.k,UPPER(TRIM(Z56)),_xlpm.r,_xlfn.XLOOKUP(_xlpm.k,UPPER(TRIM($AD$89:$BK$89)),$AD$92:$BK$92,_xlfn.XLOOKUP(_xlpm.k,UPPER(TRIM($AD$90:$BK$90)),$AD$92:$BK$92,_xlfn.XLOOKUP(_xlpm.k,UPPER(TRIM($AD$91:$BK$91)),$AD$92:$BK$92,0.001))),_xlpm.r*Y56),0)</f>
        <v>0</v>
      </c>
      <c r="H56" s="220" cm="1">
        <f t="array" ref="H56">IFERROR(_xlfn.LET(_xlpm.k,UPPER(TRIM(AC56)),_xlpm.r,_xlfn.XLOOKUP(_xlpm.k,UPPER(TRIM($AD$89:$BK$89)),$AD$92:$BK$92,_xlfn.XLOOKUP(_xlpm.k,UPPER(TRIM($AD$90:$BK$90)),$AD$92:$BK$92,_xlfn.XLOOKUP(_xlpm.k,UPPER(TRIM($AD$91:$BK$91)),$AD$92:$BK$92,0.001))),_xlpm.r*AB56),0)</f>
        <v>0</v>
      </c>
      <c r="I56" s="222" t="s">
        <v>3701</v>
      </c>
      <c r="J56" s="2587"/>
      <c r="K56" s="2340" t="s">
        <v>14</v>
      </c>
      <c r="L56" s="2298"/>
      <c r="M56" s="2299"/>
      <c r="N56" s="2302"/>
      <c r="O56" s="2301"/>
      <c r="P56" s="2300"/>
      <c r="Q56" s="2303"/>
      <c r="R56" s="2304"/>
      <c r="S56" s="2300"/>
      <c r="T56" s="232"/>
      <c r="U56" s="2305"/>
      <c r="V56" s="2300"/>
      <c r="W56" s="232"/>
      <c r="X56" s="2297"/>
      <c r="Y56" s="2300"/>
      <c r="Z56" s="232"/>
      <c r="AA56" s="2308"/>
      <c r="AB56" s="2300"/>
      <c r="AC56" s="232"/>
      <c r="AD56" s="222" t="str">
        <f t="shared" si="21"/>
        <v>25 ►</v>
      </c>
      <c r="AE56" s="2339">
        <f t="shared" si="22"/>
        <v>0</v>
      </c>
      <c r="AF56" s="2296"/>
      <c r="AG56" s="2296"/>
      <c r="AH56" s="2454">
        <v>1</v>
      </c>
      <c r="AI56" s="223">
        <f t="shared" si="23"/>
        <v>0</v>
      </c>
      <c r="AJ56" s="224">
        <f t="shared" si="24"/>
        <v>0</v>
      </c>
      <c r="AK56" s="224" t="str">
        <f t="shared" si="47"/>
        <v/>
      </c>
      <c r="AL56" s="225">
        <f t="shared" si="48"/>
        <v>0</v>
      </c>
      <c r="AM56" s="2266">
        <f t="shared" si="25"/>
        <v>0</v>
      </c>
      <c r="AN56" s="2267">
        <f t="shared" si="26"/>
        <v>0</v>
      </c>
      <c r="AO56" s="2268" t="str">
        <f t="shared" si="49"/>
        <v/>
      </c>
      <c r="AP56" s="2269">
        <f t="shared" si="50"/>
        <v>0</v>
      </c>
      <c r="AQ56" s="2341">
        <f t="shared" si="27"/>
        <v>0</v>
      </c>
      <c r="AR56" s="2342">
        <f t="shared" si="28"/>
        <v>0</v>
      </c>
      <c r="AS56" s="2343" t="str">
        <f t="shared" si="51"/>
        <v/>
      </c>
      <c r="AT56" s="2344">
        <f t="shared" si="52"/>
        <v>0</v>
      </c>
      <c r="AU56" s="2350">
        <f t="shared" si="29"/>
        <v>0</v>
      </c>
      <c r="AV56" s="2351">
        <f t="shared" si="30"/>
        <v>0</v>
      </c>
      <c r="AW56" s="2352" t="str">
        <f t="shared" si="53"/>
        <v/>
      </c>
      <c r="AX56" s="2353">
        <f t="shared" si="54"/>
        <v>0</v>
      </c>
      <c r="AY56" s="2374">
        <f t="shared" si="31"/>
        <v>0</v>
      </c>
      <c r="AZ56" s="2375">
        <f t="shared" si="32"/>
        <v>0</v>
      </c>
      <c r="BA56" s="2376" t="str">
        <f t="shared" si="39"/>
        <v/>
      </c>
      <c r="BB56" s="2377">
        <f t="shared" si="40"/>
        <v>0</v>
      </c>
      <c r="BC56" s="2361">
        <f t="shared" si="55"/>
        <v>0</v>
      </c>
      <c r="BD56" s="2362">
        <f t="shared" si="33"/>
        <v>0</v>
      </c>
      <c r="BE56" s="2363" t="str">
        <f t="shared" si="56"/>
        <v/>
      </c>
      <c r="BF56" s="2364">
        <f t="shared" si="57"/>
        <v>0</v>
      </c>
      <c r="BG56" s="2556">
        <f t="shared" si="41"/>
        <v>0</v>
      </c>
      <c r="BH56" s="2241">
        <f t="shared" si="42"/>
        <v>0</v>
      </c>
      <c r="BI56" s="2242">
        <f t="shared" si="43"/>
        <v>0</v>
      </c>
      <c r="BJ56" s="2243">
        <f t="shared" si="44"/>
        <v>0</v>
      </c>
      <c r="BK56" s="2244" t="str" cm="1">
        <f t="array" aca="1" ref="BK5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6" s="2384"/>
      <c r="BM56" s="218" t="str">
        <f t="shared" si="60"/>
        <v>A</v>
      </c>
      <c r="BN56" s="383" t="s">
        <v>579</v>
      </c>
      <c r="BO56" s="3"/>
      <c r="BP56" s="198" cm="1">
        <f t="array" ref="BP56">SUMPRODUCT(LEN(BQ56:BW56))</f>
        <v>0</v>
      </c>
      <c r="BQ56" s="199"/>
      <c r="BR56" s="200"/>
      <c r="BS56" s="200"/>
      <c r="BT56" s="200"/>
      <c r="BU56" s="200"/>
      <c r="BV56" s="200"/>
      <c r="BW56" s="201"/>
      <c r="BX56" s="3"/>
      <c r="BY56" s="3159" t="str">
        <f t="shared" si="34"/>
        <v>►</v>
      </c>
      <c r="BZ56" s="3151" t="str">
        <f t="shared" si="19"/>
        <v/>
      </c>
      <c r="CA56" s="3152" t="str">
        <f t="shared" si="45"/>
        <v/>
      </c>
      <c r="CB56" s="3162"/>
      <c r="CC56" s="3154" t="str">
        <f t="shared" si="20"/>
        <v xml:space="preserve"> ◄ ligne 56</v>
      </c>
      <c r="CD56" s="3151" t="str">
        <f t="shared" si="35"/>
        <v/>
      </c>
      <c r="CE56" s="3155" t="str">
        <f t="shared" si="36"/>
        <v/>
      </c>
      <c r="CF56" s="3156" t="str">
        <f>IF(LEN(TRIM(CK56))&gt;0,MAX(CF29:CF55)+1,"")</f>
        <v/>
      </c>
      <c r="CG56" s="3109" t="str">
        <f>IFERROR(INDEX(CK30:CK299,MATCH(ROW()-ROW(CK30)+1,CF30:CF299,0)),"")</f>
        <v/>
      </c>
      <c r="CH56" s="3149"/>
      <c r="CI56" s="3142"/>
      <c r="CJ56" s="3112">
        <f>CG17</f>
        <v>100</v>
      </c>
      <c r="CK56" s="3111" t="str">
        <f>IF(OR(CL55="",CJ56=""),"",IF(LEN(CL55)&lt;=CJ56,CL55,IFERROR(LEFT(CL55,FIND("♦",SUBSTITUTE(LEFT(CL55,CJ56+1)," ","♦",LEN(LEFT(CL55,CJ56+1))-LEN(SUBSTITUTE(LEFT(CL55,CJ56+1)," ",""))))),LEFT(CL55,IFERROR(FIND(" ",CL55)-1,LEN(CL55))))))</f>
        <v/>
      </c>
      <c r="CL56" s="3111" t="str">
        <f t="shared" ref="CL56:CL59" si="66">IF(CK56="","",TRIM(RIGHT(CL55,LEN(CL55)-LEN(CK56))))</f>
        <v/>
      </c>
      <c r="CM56" s="3161" t="str">
        <f t="shared" si="65"/>
        <v>ligne 56 ►</v>
      </c>
      <c r="CN56" s="3150" t="str">
        <f>IF(CA56="","",IF(OR(CA56=0,CA56&lt;CG17),0,IF(CA56&gt;CG17,(CA56-CG17)&amp;" car. en trop",(CA56-CG17)&amp;" car.")))</f>
        <v/>
      </c>
      <c r="CO56" s="3158" t="str">
        <f>IF(CA56="","",ROUNDUP(CA56/CG17,0)&amp;" ligne(s)")</f>
        <v/>
      </c>
      <c r="CP56" s="3"/>
      <c r="CQ56" s="142"/>
      <c r="CR56" s="25" t="s">
        <v>3879</v>
      </c>
      <c r="CS56" s="25"/>
      <c r="CT56" s="25"/>
      <c r="CU56" s="170"/>
      <c r="CV56" s="3"/>
      <c r="CW56" s="3239" t="s">
        <v>615</v>
      </c>
      <c r="CX56" s="3239"/>
      <c r="CY56" s="3239"/>
      <c r="DA56" s="3225" t="s">
        <v>616</v>
      </c>
      <c r="DB56" s="3225"/>
      <c r="DC56" s="3225"/>
      <c r="DE56" s="3226" t="s">
        <v>617</v>
      </c>
      <c r="DF56" s="3226"/>
      <c r="DG56" s="3226"/>
      <c r="DI56" s="3227" t="s">
        <v>618</v>
      </c>
      <c r="DJ56" s="3227"/>
      <c r="DK56" s="3227"/>
      <c r="DM56" s="3238" t="s">
        <v>619</v>
      </c>
      <c r="DN56" s="3238"/>
      <c r="DO56" s="3238"/>
      <c r="DQ56" s="3232" t="s">
        <v>620</v>
      </c>
      <c r="DR56" s="3232"/>
      <c r="DS56" s="3232"/>
      <c r="DU56" s="3223" t="s">
        <v>621</v>
      </c>
      <c r="DV56" s="3223"/>
      <c r="DW56" s="3223"/>
      <c r="DY56" s="3224" t="s">
        <v>622</v>
      </c>
      <c r="DZ56" s="3224"/>
      <c r="EA56" s="3224"/>
      <c r="EC56" s="3229" t="s">
        <v>623</v>
      </c>
      <c r="ED56" s="3229"/>
      <c r="EE56" s="3229"/>
      <c r="EG56" s="3230" t="s">
        <v>624</v>
      </c>
      <c r="EH56" s="3230"/>
      <c r="EI56" s="3230"/>
      <c r="EK56" s="3231" t="s">
        <v>625</v>
      </c>
      <c r="EL56" s="3231"/>
      <c r="EM56" s="3231"/>
      <c r="EW56" s="3"/>
      <c r="EX56" s="407" t="s">
        <v>626</v>
      </c>
      <c r="EY56" s="408" t="s">
        <v>627</v>
      </c>
      <c r="EZ56" s="409" t="s">
        <v>628</v>
      </c>
      <c r="FA56" s="410" t="s">
        <v>629</v>
      </c>
      <c r="FB56" s="411" t="s">
        <v>630</v>
      </c>
      <c r="FC56" s="412" t="s">
        <v>631</v>
      </c>
      <c r="FD56" s="413" t="s">
        <v>632</v>
      </c>
      <c r="FE56" s="414" t="s">
        <v>633</v>
      </c>
      <c r="FF56" s="415" t="s">
        <v>634</v>
      </c>
      <c r="FI56" s="416"/>
      <c r="FJ56" s="236" t="s">
        <v>635</v>
      </c>
      <c r="FK56" s="206" t="s">
        <v>636</v>
      </c>
      <c r="FL56" s="207">
        <v>32</v>
      </c>
      <c r="FM56" s="208">
        <v>36</v>
      </c>
      <c r="FN56" s="209">
        <v>40</v>
      </c>
      <c r="FO56"/>
      <c r="FP56" s="417"/>
      <c r="FQ56" s="191" t="s">
        <v>637</v>
      </c>
      <c r="FR56" s="192" t="s">
        <v>638</v>
      </c>
      <c r="FS56" s="193">
        <v>205</v>
      </c>
      <c r="FT56" s="194">
        <v>205</v>
      </c>
      <c r="FU56" s="195">
        <v>180</v>
      </c>
      <c r="FV56"/>
      <c r="FW56" s="418"/>
      <c r="FX56" s="212" t="s">
        <v>639</v>
      </c>
      <c r="FY56" s="192" t="s">
        <v>640</v>
      </c>
      <c r="FZ56" s="193">
        <v>126</v>
      </c>
      <c r="GA56" s="194">
        <v>109</v>
      </c>
      <c r="GB56" s="195">
        <v>90</v>
      </c>
      <c r="GC56" s="10">
        <v>1</v>
      </c>
    </row>
    <row r="57" spans="1:185" ht="21.75" customHeight="1">
      <c r="A57" s="3"/>
      <c r="B57" s="218" t="str">
        <f t="shared" si="46"/>
        <v>A</v>
      </c>
      <c r="C57" s="2326" cm="1">
        <f t="array" ref="C57">IFERROR(_xlfn.LET(_xlpm.k,UPPER(TRIM(N57)),_xlpm.r,_xlfn.XLOOKUP(_xlpm.k,UPPER(TRIM($AD$89:$BK$89)),$AD$92:$BK$92,_xlfn.XLOOKUP(_xlpm.k,UPPER(TRIM($AD$90:$BK$90)),$AD$92:$BK$92,_xlfn.XLOOKUP(_xlpm.k,UPPER(TRIM($AD$91:$BK$91)),$AD$92:$BK$92,0.001))),_xlpm.r*M57),0)</f>
        <v>0</v>
      </c>
      <c r="D57" s="2329" cm="1">
        <f t="array" ref="D57">IFERROR(_xlfn.LET(_xlpm.k,UPPER(TRIM(Q57)),_xlpm.r,_xlfn.XLOOKUP(_xlpm.k,UPPER(TRIM($AD$89:$BK$89)),$AD$92:$BK$92,_xlfn.XLOOKUP(_xlpm.k,UPPER(TRIM($AD$90:$BK$90)),$AD$92:$BK$92,_xlfn.XLOOKUP(_xlpm.k,UPPER(TRIM($AD$91:$BK$91)),$AD$92:$BK$92,0.001))),_xlpm.r*P57),0)</f>
        <v>0</v>
      </c>
      <c r="E57" s="2332" cm="1">
        <f t="array" ref="E57">IFERROR(_xlfn.LET(_xlpm.k,UPPER(TRIM(T57)),_xlpm.r,_xlfn.XLOOKUP(_xlpm.k,UPPER(TRIM($AD$89:$BK$89)),$AD$92:$BK$92,_xlfn.XLOOKUP(_xlpm.k,UPPER(TRIM($AD$90:$BK$90)),$AD$92:$BK$92,_xlfn.XLOOKUP(_xlpm.k,UPPER(TRIM($AD$91:$BK$91)),$AD$92:$BK$92,0.001))),_xlpm.r*S57),0)</f>
        <v>0</v>
      </c>
      <c r="F57" s="2335" cm="1">
        <f t="array" ref="F57">IFERROR(_xlfn.LET(_xlpm.k,UPPER(TRIM(W57)),_xlpm.r,_xlfn.XLOOKUP(_xlpm.k,UPPER(TRIM($AD$89:$BK$89)),$AD$92:$BK$92,_xlfn.XLOOKUP(_xlpm.k,UPPER(TRIM($AD$90:$BK$90)),$AD$92:$BK$92,_xlfn.XLOOKUP(_xlpm.k,UPPER(TRIM($AD$91:$BK$91)),$AD$92:$BK$92,0.001))),_xlpm.r*V57),0)</f>
        <v>0</v>
      </c>
      <c r="G57" s="219" cm="1">
        <f t="array" ref="G57">IFERROR(_xlfn.LET(_xlpm.k,UPPER(TRIM(Z57)),_xlpm.r,_xlfn.XLOOKUP(_xlpm.k,UPPER(TRIM($AD$89:$BK$89)),$AD$92:$BK$92,_xlfn.XLOOKUP(_xlpm.k,UPPER(TRIM($AD$90:$BK$90)),$AD$92:$BK$92,_xlfn.XLOOKUP(_xlpm.k,UPPER(TRIM($AD$91:$BK$91)),$AD$92:$BK$92,0.001))),_xlpm.r*Y57),0)</f>
        <v>0</v>
      </c>
      <c r="H57" s="220" cm="1">
        <f t="array" ref="H57">IFERROR(_xlfn.LET(_xlpm.k,UPPER(TRIM(AC57)),_xlpm.r,_xlfn.XLOOKUP(_xlpm.k,UPPER(TRIM($AD$89:$BK$89)),$AD$92:$BK$92,_xlfn.XLOOKUP(_xlpm.k,UPPER(TRIM($AD$90:$BK$90)),$AD$92:$BK$92,_xlfn.XLOOKUP(_xlpm.k,UPPER(TRIM($AD$91:$BK$91)),$AD$92:$BK$92,0.001))),_xlpm.r*AB57),0)</f>
        <v>0</v>
      </c>
      <c r="I57" s="222" t="s">
        <v>3702</v>
      </c>
      <c r="J57" s="2587" t="s">
        <v>3734</v>
      </c>
      <c r="K57" s="2340" t="s">
        <v>14</v>
      </c>
      <c r="L57" s="2298"/>
      <c r="M57" s="2299"/>
      <c r="N57" s="2302"/>
      <c r="O57" s="2301"/>
      <c r="P57" s="2300"/>
      <c r="Q57" s="2303"/>
      <c r="R57" s="2304"/>
      <c r="S57" s="2300"/>
      <c r="T57" s="232"/>
      <c r="U57" s="2305"/>
      <c r="V57" s="2300"/>
      <c r="W57" s="232"/>
      <c r="X57" s="2297"/>
      <c r="Y57" s="2300"/>
      <c r="Z57" s="232"/>
      <c r="AA57" s="2308"/>
      <c r="AB57" s="2300"/>
      <c r="AC57" s="232"/>
      <c r="AD57" s="222" t="str">
        <f t="shared" si="21"/>
        <v>26 ►</v>
      </c>
      <c r="AE57" s="2339" t="str">
        <f t="shared" si="22"/>
        <v>ail rose de Lautrec gousses</v>
      </c>
      <c r="AF57" s="2296"/>
      <c r="AG57" s="2296"/>
      <c r="AH57" s="2454">
        <v>1</v>
      </c>
      <c r="AI57" s="223">
        <f t="shared" si="23"/>
        <v>0</v>
      </c>
      <c r="AJ57" s="224">
        <f t="shared" si="24"/>
        <v>0</v>
      </c>
      <c r="AK57" s="224" t="str">
        <f t="shared" si="47"/>
        <v/>
      </c>
      <c r="AL57" s="225">
        <f t="shared" si="48"/>
        <v>0</v>
      </c>
      <c r="AM57" s="2266">
        <f t="shared" si="25"/>
        <v>0</v>
      </c>
      <c r="AN57" s="2267">
        <f t="shared" si="26"/>
        <v>0</v>
      </c>
      <c r="AO57" s="2268" t="str">
        <f t="shared" si="49"/>
        <v/>
      </c>
      <c r="AP57" s="2269">
        <f t="shared" si="50"/>
        <v>0</v>
      </c>
      <c r="AQ57" s="2341">
        <f t="shared" si="27"/>
        <v>0</v>
      </c>
      <c r="AR57" s="2342">
        <f t="shared" si="28"/>
        <v>0</v>
      </c>
      <c r="AS57" s="2343" t="str">
        <f t="shared" si="51"/>
        <v/>
      </c>
      <c r="AT57" s="2344">
        <f t="shared" si="52"/>
        <v>0</v>
      </c>
      <c r="AU57" s="2350">
        <f t="shared" si="29"/>
        <v>0</v>
      </c>
      <c r="AV57" s="2351">
        <f t="shared" si="30"/>
        <v>0</v>
      </c>
      <c r="AW57" s="2352" t="str">
        <f t="shared" si="53"/>
        <v/>
      </c>
      <c r="AX57" s="2353">
        <f t="shared" si="54"/>
        <v>0</v>
      </c>
      <c r="AY57" s="2374">
        <f t="shared" si="31"/>
        <v>0</v>
      </c>
      <c r="AZ57" s="2375">
        <f t="shared" si="32"/>
        <v>0</v>
      </c>
      <c r="BA57" s="2376" t="str">
        <f t="shared" si="39"/>
        <v/>
      </c>
      <c r="BB57" s="2377">
        <f t="shared" si="40"/>
        <v>0</v>
      </c>
      <c r="BC57" s="2361">
        <f t="shared" si="55"/>
        <v>0</v>
      </c>
      <c r="BD57" s="2362">
        <f t="shared" si="33"/>
        <v>0</v>
      </c>
      <c r="BE57" s="2363" t="str">
        <f t="shared" si="56"/>
        <v/>
      </c>
      <c r="BF57" s="2364">
        <f t="shared" si="57"/>
        <v>0</v>
      </c>
      <c r="BG57" s="2556" t="str">
        <f t="shared" si="41"/>
        <v>ail rose de Lautrec gousses</v>
      </c>
      <c r="BH57" s="2241">
        <f t="shared" si="42"/>
        <v>0</v>
      </c>
      <c r="BI57" s="2242">
        <f t="shared" si="43"/>
        <v>0</v>
      </c>
      <c r="BJ57" s="2243">
        <f t="shared" si="44"/>
        <v>0</v>
      </c>
      <c r="BK57" s="2244" t="str" cm="1">
        <f t="array" aca="1" ref="BK5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7" s="2384"/>
      <c r="BM57" s="218" t="str">
        <f t="shared" si="60"/>
        <v>A</v>
      </c>
      <c r="BN57" s="388" t="s">
        <v>598</v>
      </c>
      <c r="BO57" s="3"/>
      <c r="BP57" s="198" cm="1">
        <f t="array" ref="BP57">SUMPRODUCT(LEN(BQ57:BW57))</f>
        <v>0</v>
      </c>
      <c r="BQ57" s="199"/>
      <c r="BR57" s="200"/>
      <c r="BS57" s="200"/>
      <c r="BT57" s="200"/>
      <c r="BU57" s="200"/>
      <c r="BV57" s="200"/>
      <c r="BW57" s="201"/>
      <c r="BX57" s="3"/>
      <c r="BY57" s="3159" t="str">
        <f t="shared" si="34"/>
        <v>►</v>
      </c>
      <c r="BZ57" s="3151" t="str">
        <f t="shared" si="19"/>
        <v/>
      </c>
      <c r="CA57" s="3152" t="str">
        <f t="shared" si="45"/>
        <v/>
      </c>
      <c r="CB57" s="3162"/>
      <c r="CC57" s="3160" t="str">
        <f t="shared" si="20"/>
        <v xml:space="preserve"> ◄ ligne 57</v>
      </c>
      <c r="CD57" s="3151" t="str">
        <f t="shared" si="35"/>
        <v/>
      </c>
      <c r="CE57" s="3155" t="str">
        <f t="shared" si="36"/>
        <v/>
      </c>
      <c r="CF57" s="3156" t="str">
        <f>IF(LEN(TRIM(CK57))&gt;0,MAX(CF29:CF56)+1,"")</f>
        <v/>
      </c>
      <c r="CG57" s="3109" t="str">
        <f>IFERROR(INDEX(CK30:CK299,MATCH(ROW()-ROW(CK30)+1,CF30:CF299,0)),"")</f>
        <v/>
      </c>
      <c r="CH57" s="3149"/>
      <c r="CI57" s="3142"/>
      <c r="CJ57" s="3110"/>
      <c r="CK57" s="3111" t="str">
        <f>IF(OR(CL56="",CJ56=""),"",IF(LEN(CL56)&lt;=CJ56,CL56,IFERROR(LEFT(CL56,FIND("♦",SUBSTITUTE(LEFT(CL56,CJ56+1)," ","♦",LEN(LEFT(CL56,CJ56+1))-LEN(SUBSTITUTE(LEFT(CL56,CJ56+1)," ",""))))),LEFT(CL56,IFERROR(FIND(" ",CL56)-1,LEN(CL56))))))</f>
        <v/>
      </c>
      <c r="CL57" s="3111" t="str">
        <f t="shared" si="66"/>
        <v/>
      </c>
      <c r="CM57" s="3161" t="str">
        <f t="shared" si="65"/>
        <v>ligne 57 ►</v>
      </c>
      <c r="CN57" s="3150" t="str">
        <f>IF(CA57="","",IF(OR(CA57=0,CA57&lt;CG17),0,IF(CA57&gt;CG17,(CA57-CG17)&amp;" car. en trop",(CA57-CG17)&amp;" car.")))</f>
        <v/>
      </c>
      <c r="CO57" s="3158" t="str">
        <f>IF(CA57="","",ROUNDUP(CA57/CG17,0)&amp;" ligne(s)")</f>
        <v/>
      </c>
      <c r="CP57" s="3"/>
      <c r="CQ57" s="142"/>
      <c r="CR57" s="25" t="s">
        <v>3878</v>
      </c>
      <c r="CS57" s="25"/>
      <c r="CT57" s="25"/>
      <c r="CU57" s="170"/>
      <c r="CV57" s="3"/>
      <c r="CW57" s="3239"/>
      <c r="CX57" s="3239"/>
      <c r="CY57" s="3239"/>
      <c r="DA57" s="3225"/>
      <c r="DB57" s="3225"/>
      <c r="DC57" s="3225"/>
      <c r="DE57" s="3226"/>
      <c r="DF57" s="3226"/>
      <c r="DG57" s="3226"/>
      <c r="DI57" s="3227"/>
      <c r="DJ57" s="3227"/>
      <c r="DK57" s="3227"/>
      <c r="DM57" s="3238"/>
      <c r="DN57" s="3238"/>
      <c r="DO57" s="3238"/>
      <c r="DQ57" s="3232"/>
      <c r="DR57" s="3232"/>
      <c r="DS57" s="3232"/>
      <c r="DU57" s="3223"/>
      <c r="DV57" s="3223"/>
      <c r="DW57" s="3223"/>
      <c r="DY57" s="3224"/>
      <c r="DZ57" s="3224"/>
      <c r="EA57" s="3224"/>
      <c r="EC57" s="3229"/>
      <c r="ED57" s="3229"/>
      <c r="EE57" s="3229"/>
      <c r="EG57" s="3230"/>
      <c r="EH57" s="3230"/>
      <c r="EI57" s="3230"/>
      <c r="EK57" s="3231"/>
      <c r="EL57" s="3231"/>
      <c r="EM57" s="3231"/>
      <c r="EW57" s="3"/>
      <c r="EX57" s="420" t="s">
        <v>641</v>
      </c>
      <c r="EY57" s="421" t="s">
        <v>642</v>
      </c>
      <c r="EZ57" s="422" t="s">
        <v>643</v>
      </c>
      <c r="FA57" s="423" t="s">
        <v>644</v>
      </c>
      <c r="FB57" s="424" t="s">
        <v>645</v>
      </c>
      <c r="FC57" s="425" t="s">
        <v>646</v>
      </c>
      <c r="FD57" s="426" t="s">
        <v>647</v>
      </c>
      <c r="FE57" s="427" t="s">
        <v>648</v>
      </c>
      <c r="FF57" s="428" t="s">
        <v>649</v>
      </c>
      <c r="FI57" s="429"/>
      <c r="FJ57" s="205" t="s">
        <v>650</v>
      </c>
      <c r="FK57" s="206" t="s">
        <v>651</v>
      </c>
      <c r="FL57" s="207">
        <v>99</v>
      </c>
      <c r="FM57" s="208">
        <v>184</v>
      </c>
      <c r="FN57" s="209">
        <v>255</v>
      </c>
      <c r="FO57"/>
      <c r="FP57" s="430"/>
      <c r="FQ57" s="272" t="s">
        <v>652</v>
      </c>
      <c r="FR57" s="192" t="s">
        <v>653</v>
      </c>
      <c r="FS57" s="193">
        <v>230</v>
      </c>
      <c r="FT57" s="194">
        <v>230</v>
      </c>
      <c r="FU57" s="195">
        <v>151</v>
      </c>
      <c r="FV57"/>
      <c r="FW57" s="431"/>
      <c r="FX57" s="212" t="s">
        <v>654</v>
      </c>
      <c r="FY57" s="192" t="s">
        <v>655</v>
      </c>
      <c r="FZ57" s="193">
        <v>150</v>
      </c>
      <c r="GA57" s="194">
        <v>113</v>
      </c>
      <c r="GB57" s="195">
        <v>23</v>
      </c>
      <c r="GC57" s="10">
        <v>1</v>
      </c>
    </row>
    <row r="58" spans="1:185" ht="21.75" customHeight="1">
      <c r="A58" s="3"/>
      <c r="B58" s="218" t="str">
        <f t="shared" si="46"/>
        <v>A</v>
      </c>
      <c r="C58" s="2326" cm="1">
        <f t="array" ref="C58">IFERROR(_xlfn.LET(_xlpm.k,UPPER(TRIM(N58)),_xlpm.r,_xlfn.XLOOKUP(_xlpm.k,UPPER(TRIM($AD$89:$BK$89)),$AD$92:$BK$92,_xlfn.XLOOKUP(_xlpm.k,UPPER(TRIM($AD$90:$BK$90)),$AD$92:$BK$92,_xlfn.XLOOKUP(_xlpm.k,UPPER(TRIM($AD$91:$BK$91)),$AD$92:$BK$92,0.001))),_xlpm.r*M58),0)</f>
        <v>0</v>
      </c>
      <c r="D58" s="2329" cm="1">
        <f t="array" ref="D58">IFERROR(_xlfn.LET(_xlpm.k,UPPER(TRIM(Q58)),_xlpm.r,_xlfn.XLOOKUP(_xlpm.k,UPPER(TRIM($AD$89:$BK$89)),$AD$92:$BK$92,_xlfn.XLOOKUP(_xlpm.k,UPPER(TRIM($AD$90:$BK$90)),$AD$92:$BK$92,_xlfn.XLOOKUP(_xlpm.k,UPPER(TRIM($AD$91:$BK$91)),$AD$92:$BK$92,0.001))),_xlpm.r*P58),0)</f>
        <v>0</v>
      </c>
      <c r="E58" s="2332" cm="1">
        <f t="array" ref="E58">IFERROR(_xlfn.LET(_xlpm.k,UPPER(TRIM(T58)),_xlpm.r,_xlfn.XLOOKUP(_xlpm.k,UPPER(TRIM($AD$89:$BK$89)),$AD$92:$BK$92,_xlfn.XLOOKUP(_xlpm.k,UPPER(TRIM($AD$90:$BK$90)),$AD$92:$BK$92,_xlfn.XLOOKUP(_xlpm.k,UPPER(TRIM($AD$91:$BK$91)),$AD$92:$BK$92,0.001))),_xlpm.r*S58),0)</f>
        <v>0</v>
      </c>
      <c r="F58" s="2335" cm="1">
        <f t="array" ref="F58">IFERROR(_xlfn.LET(_xlpm.k,UPPER(TRIM(W58)),_xlpm.r,_xlfn.XLOOKUP(_xlpm.k,UPPER(TRIM($AD$89:$BK$89)),$AD$92:$BK$92,_xlfn.XLOOKUP(_xlpm.k,UPPER(TRIM($AD$90:$BK$90)),$AD$92:$BK$92,_xlfn.XLOOKUP(_xlpm.k,UPPER(TRIM($AD$91:$BK$91)),$AD$92:$BK$92,0.001))),_xlpm.r*V58),0)</f>
        <v>0</v>
      </c>
      <c r="G58" s="219" cm="1">
        <f t="array" ref="G58">IFERROR(_xlfn.LET(_xlpm.k,UPPER(TRIM(Z58)),_xlpm.r,_xlfn.XLOOKUP(_xlpm.k,UPPER(TRIM($AD$89:$BK$89)),$AD$92:$BK$92,_xlfn.XLOOKUP(_xlpm.k,UPPER(TRIM($AD$90:$BK$90)),$AD$92:$BK$92,_xlfn.XLOOKUP(_xlpm.k,UPPER(TRIM($AD$91:$BK$91)),$AD$92:$BK$92,0.001))),_xlpm.r*Y58),0)</f>
        <v>0</v>
      </c>
      <c r="H58" s="220" cm="1">
        <f t="array" ref="H58">IFERROR(_xlfn.LET(_xlpm.k,UPPER(TRIM(AC58)),_xlpm.r,_xlfn.XLOOKUP(_xlpm.k,UPPER(TRIM($AD$89:$BK$89)),$AD$92:$BK$92,_xlfn.XLOOKUP(_xlpm.k,UPPER(TRIM($AD$90:$BK$90)),$AD$92:$BK$92,_xlfn.XLOOKUP(_xlpm.k,UPPER(TRIM($AD$91:$BK$91)),$AD$92:$BK$92,0.001))),_xlpm.r*AB58),0)</f>
        <v>0</v>
      </c>
      <c r="I58" s="222" t="s">
        <v>3703</v>
      </c>
      <c r="J58" s="2587" t="s">
        <v>3637</v>
      </c>
      <c r="K58" s="2340" t="s">
        <v>14</v>
      </c>
      <c r="L58" s="2298"/>
      <c r="M58" s="2299"/>
      <c r="N58" s="2302"/>
      <c r="O58" s="2301"/>
      <c r="P58" s="2300"/>
      <c r="Q58" s="2303"/>
      <c r="R58" s="2304"/>
      <c r="S58" s="2300"/>
      <c r="T58" s="232"/>
      <c r="U58" s="2305"/>
      <c r="V58" s="2300"/>
      <c r="W58" s="232"/>
      <c r="X58" s="2297"/>
      <c r="Y58" s="2300"/>
      <c r="Z58" s="232"/>
      <c r="AA58" s="2308"/>
      <c r="AB58" s="2300"/>
      <c r="AC58" s="232"/>
      <c r="AD58" s="222" t="str">
        <f t="shared" si="21"/>
        <v>27 ►</v>
      </c>
      <c r="AE58" s="2339" t="str">
        <f t="shared" si="22"/>
        <v>carottes</v>
      </c>
      <c r="AF58" s="2296"/>
      <c r="AG58" s="2296"/>
      <c r="AH58" s="2454">
        <v>1</v>
      </c>
      <c r="AI58" s="223">
        <f t="shared" si="23"/>
        <v>0</v>
      </c>
      <c r="AJ58" s="224">
        <f t="shared" si="24"/>
        <v>0</v>
      </c>
      <c r="AK58" s="224" t="str">
        <f t="shared" si="47"/>
        <v/>
      </c>
      <c r="AL58" s="225">
        <f t="shared" si="48"/>
        <v>0</v>
      </c>
      <c r="AM58" s="2266">
        <f t="shared" si="25"/>
        <v>0</v>
      </c>
      <c r="AN58" s="2267">
        <f t="shared" si="26"/>
        <v>0</v>
      </c>
      <c r="AO58" s="2268" t="str">
        <f t="shared" si="49"/>
        <v/>
      </c>
      <c r="AP58" s="2269">
        <f t="shared" si="50"/>
        <v>0</v>
      </c>
      <c r="AQ58" s="2341">
        <f t="shared" si="27"/>
        <v>0</v>
      </c>
      <c r="AR58" s="2342">
        <f t="shared" si="28"/>
        <v>0</v>
      </c>
      <c r="AS58" s="2343" t="str">
        <f t="shared" si="51"/>
        <v/>
      </c>
      <c r="AT58" s="2344">
        <f t="shared" si="52"/>
        <v>0</v>
      </c>
      <c r="AU58" s="2350">
        <f t="shared" si="29"/>
        <v>0</v>
      </c>
      <c r="AV58" s="2351">
        <f t="shared" si="30"/>
        <v>0</v>
      </c>
      <c r="AW58" s="2352" t="str">
        <f t="shared" si="53"/>
        <v/>
      </c>
      <c r="AX58" s="2353">
        <f t="shared" si="54"/>
        <v>0</v>
      </c>
      <c r="AY58" s="2374">
        <f t="shared" si="31"/>
        <v>0</v>
      </c>
      <c r="AZ58" s="2375">
        <f t="shared" si="32"/>
        <v>0</v>
      </c>
      <c r="BA58" s="2376" t="str">
        <f t="shared" si="39"/>
        <v/>
      </c>
      <c r="BB58" s="2377">
        <f t="shared" si="40"/>
        <v>0</v>
      </c>
      <c r="BC58" s="2361">
        <f t="shared" si="55"/>
        <v>0</v>
      </c>
      <c r="BD58" s="2362">
        <f t="shared" si="33"/>
        <v>0</v>
      </c>
      <c r="BE58" s="2363" t="str">
        <f t="shared" si="56"/>
        <v/>
      </c>
      <c r="BF58" s="2364">
        <f t="shared" si="57"/>
        <v>0</v>
      </c>
      <c r="BG58" s="2556" t="str">
        <f t="shared" si="41"/>
        <v>carottes</v>
      </c>
      <c r="BH58" s="2241">
        <f t="shared" si="42"/>
        <v>0</v>
      </c>
      <c r="BI58" s="2242">
        <f t="shared" si="43"/>
        <v>0</v>
      </c>
      <c r="BJ58" s="2243">
        <f t="shared" si="44"/>
        <v>0</v>
      </c>
      <c r="BK58" s="2244" t="str" cm="1">
        <f t="array" aca="1" ref="BK5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8" s="2384"/>
      <c r="BM58" s="218" t="str">
        <f t="shared" si="60"/>
        <v>A</v>
      </c>
      <c r="BN58" s="2510"/>
      <c r="BO58" s="3"/>
      <c r="BP58" s="198" cm="1">
        <f t="array" ref="BP58">SUMPRODUCT(LEN(BQ58:BW58))</f>
        <v>0</v>
      </c>
      <c r="BQ58" s="199"/>
      <c r="BR58" s="200"/>
      <c r="BS58" s="200"/>
      <c r="BT58" s="200"/>
      <c r="BU58" s="200"/>
      <c r="BV58" s="200"/>
      <c r="BW58" s="201"/>
      <c r="BX58" s="3"/>
      <c r="BY58" s="3159" t="str">
        <f t="shared" si="34"/>
        <v>►</v>
      </c>
      <c r="BZ58" s="3151" t="str">
        <f t="shared" si="19"/>
        <v/>
      </c>
      <c r="CA58" s="3152" t="str">
        <f t="shared" si="45"/>
        <v/>
      </c>
      <c r="CB58" s="3162"/>
      <c r="CC58" s="3154" t="str">
        <f t="shared" si="20"/>
        <v xml:space="preserve"> ◄ ligne 58</v>
      </c>
      <c r="CD58" s="3151" t="str">
        <f t="shared" si="35"/>
        <v/>
      </c>
      <c r="CE58" s="3155" t="str">
        <f t="shared" si="36"/>
        <v/>
      </c>
      <c r="CF58" s="3156" t="str">
        <f>IF(LEN(TRIM(CK58))&gt;0,MAX(CF29:CF57)+1,"")</f>
        <v/>
      </c>
      <c r="CG58" s="3109" t="str">
        <f>IFERROR(INDEX(CK30:CK299,MATCH(ROW()-ROW(CK30)+1,CF30:CF299,0)),"")</f>
        <v/>
      </c>
      <c r="CH58" s="3149"/>
      <c r="CI58" s="3142"/>
      <c r="CJ58" s="3163"/>
      <c r="CK58" s="3111" t="str">
        <f>IF(OR(CL57="",CJ56=""),"",IF(LEN(CL57)&lt;=CJ56,CL57,IFERROR(LEFT(CL57,FIND("♦",SUBSTITUTE(LEFT(CL57,CJ56+1)," ","♦",LEN(LEFT(CL57,CJ56+1))-LEN(SUBSTITUTE(LEFT(CL57,CJ56+1)," ",""))))),LEFT(CL57,IFERROR(FIND(" ",CL57)-1,LEN(CL57))))))</f>
        <v/>
      </c>
      <c r="CL58" s="3111" t="str">
        <f t="shared" si="66"/>
        <v/>
      </c>
      <c r="CM58" s="3161" t="str">
        <f t="shared" si="65"/>
        <v>ligne 58 ►</v>
      </c>
      <c r="CN58" s="3150" t="str">
        <f>IF(CA58="","",IF(OR(CA58=0,CA58&lt;CG17),0,IF(CA58&gt;CG17,(CA58-CG17)&amp;" car. en trop",(CA58-CG17)&amp;" car.")))</f>
        <v/>
      </c>
      <c r="CO58" s="3158" t="str">
        <f>IF(CA58="","",ROUNDUP(CA58/CG17,0)&amp;" ligne(s)")</f>
        <v/>
      </c>
      <c r="CP58" s="3"/>
      <c r="CQ58" s="142"/>
      <c r="CR58" s="25"/>
      <c r="CS58" s="25"/>
      <c r="CT58" s="25"/>
      <c r="CU58" s="170"/>
      <c r="CV58" s="3"/>
      <c r="DQ58" s="163"/>
      <c r="DR58" s="163"/>
      <c r="DS58" s="163"/>
      <c r="EW58" s="3"/>
      <c r="EX58" s="435" t="s">
        <v>656</v>
      </c>
      <c r="EY58" s="436" t="s">
        <v>657</v>
      </c>
      <c r="EZ58" s="437" t="s">
        <v>658</v>
      </c>
      <c r="FA58" s="438" t="s">
        <v>659</v>
      </c>
      <c r="FB58" s="439" t="s">
        <v>660</v>
      </c>
      <c r="FC58" s="440" t="s">
        <v>661</v>
      </c>
      <c r="FD58" s="441" t="s">
        <v>662</v>
      </c>
      <c r="FE58" s="442" t="s">
        <v>663</v>
      </c>
      <c r="FF58" s="443" t="s">
        <v>664</v>
      </c>
      <c r="FI58" s="444"/>
      <c r="FJ58" s="205" t="s">
        <v>665</v>
      </c>
      <c r="FK58" s="206" t="s">
        <v>666</v>
      </c>
      <c r="FL58" s="207">
        <v>176</v>
      </c>
      <c r="FM58" s="208">
        <v>196</v>
      </c>
      <c r="FN58" s="209">
        <v>222</v>
      </c>
      <c r="FO58"/>
      <c r="FP58" s="445"/>
      <c r="FQ58" s="272" t="s">
        <v>667</v>
      </c>
      <c r="FR58" s="192" t="s">
        <v>668</v>
      </c>
      <c r="FS58" s="193">
        <v>254</v>
      </c>
      <c r="FT58" s="194">
        <v>248</v>
      </c>
      <c r="FU58" s="195">
        <v>108</v>
      </c>
      <c r="FV58"/>
      <c r="FW58" s="446"/>
      <c r="FX58" s="212" t="s">
        <v>669</v>
      </c>
      <c r="FY58" s="192" t="s">
        <v>670</v>
      </c>
      <c r="FZ58" s="193">
        <v>133</v>
      </c>
      <c r="GA58" s="194">
        <v>109</v>
      </c>
      <c r="GB58" s="195">
        <v>77</v>
      </c>
      <c r="GC58" s="10">
        <v>1</v>
      </c>
    </row>
    <row r="59" spans="1:185" ht="21.75" customHeight="1">
      <c r="A59" s="3"/>
      <c r="B59" s="218" t="str">
        <f t="shared" si="46"/>
        <v>A</v>
      </c>
      <c r="C59" s="2326" cm="1">
        <f t="array" ref="C59">IFERROR(_xlfn.LET(_xlpm.k,UPPER(TRIM(N59)),_xlpm.r,_xlfn.XLOOKUP(_xlpm.k,UPPER(TRIM($AD$89:$BK$89)),$AD$92:$BK$92,_xlfn.XLOOKUP(_xlpm.k,UPPER(TRIM($AD$90:$BK$90)),$AD$92:$BK$92,_xlfn.XLOOKUP(_xlpm.k,UPPER(TRIM($AD$91:$BK$91)),$AD$92:$BK$92,0.001))),_xlpm.r*M59),0)</f>
        <v>0</v>
      </c>
      <c r="D59" s="2329" cm="1">
        <f t="array" ref="D59">IFERROR(_xlfn.LET(_xlpm.k,UPPER(TRIM(Q59)),_xlpm.r,_xlfn.XLOOKUP(_xlpm.k,UPPER(TRIM($AD$89:$BK$89)),$AD$92:$BK$92,_xlfn.XLOOKUP(_xlpm.k,UPPER(TRIM($AD$90:$BK$90)),$AD$92:$BK$92,_xlfn.XLOOKUP(_xlpm.k,UPPER(TRIM($AD$91:$BK$91)),$AD$92:$BK$92,0.001))),_xlpm.r*P59),0)</f>
        <v>0</v>
      </c>
      <c r="E59" s="2332" cm="1">
        <f t="array" ref="E59">IFERROR(_xlfn.LET(_xlpm.k,UPPER(TRIM(T59)),_xlpm.r,_xlfn.XLOOKUP(_xlpm.k,UPPER(TRIM($AD$89:$BK$89)),$AD$92:$BK$92,_xlfn.XLOOKUP(_xlpm.k,UPPER(TRIM($AD$90:$BK$90)),$AD$92:$BK$92,_xlfn.XLOOKUP(_xlpm.k,UPPER(TRIM($AD$91:$BK$91)),$AD$92:$BK$92,0.001))),_xlpm.r*S59),0)</f>
        <v>0</v>
      </c>
      <c r="F59" s="2335" cm="1">
        <f t="array" ref="F59">IFERROR(_xlfn.LET(_xlpm.k,UPPER(TRIM(W59)),_xlpm.r,_xlfn.XLOOKUP(_xlpm.k,UPPER(TRIM($AD$89:$BK$89)),$AD$92:$BK$92,_xlfn.XLOOKUP(_xlpm.k,UPPER(TRIM($AD$90:$BK$90)),$AD$92:$BK$92,_xlfn.XLOOKUP(_xlpm.k,UPPER(TRIM($AD$91:$BK$91)),$AD$92:$BK$92,0.001))),_xlpm.r*V59),0)</f>
        <v>0</v>
      </c>
      <c r="G59" s="219" cm="1">
        <f t="array" ref="G59">IFERROR(_xlfn.LET(_xlpm.k,UPPER(TRIM(Z59)),_xlpm.r,_xlfn.XLOOKUP(_xlpm.k,UPPER(TRIM($AD$89:$BK$89)),$AD$92:$BK$92,_xlfn.XLOOKUP(_xlpm.k,UPPER(TRIM($AD$90:$BK$90)),$AD$92:$BK$92,_xlfn.XLOOKUP(_xlpm.k,UPPER(TRIM($AD$91:$BK$91)),$AD$92:$BK$92,0.001))),_xlpm.r*Y59),0)</f>
        <v>0</v>
      </c>
      <c r="H59" s="220" cm="1">
        <f t="array" ref="H59">IFERROR(_xlfn.LET(_xlpm.k,UPPER(TRIM(AC59)),_xlpm.r,_xlfn.XLOOKUP(_xlpm.k,UPPER(TRIM($AD$89:$BK$89)),$AD$92:$BK$92,_xlfn.XLOOKUP(_xlpm.k,UPPER(TRIM($AD$90:$BK$90)),$AD$92:$BK$92,_xlfn.XLOOKUP(_xlpm.k,UPPER(TRIM($AD$91:$BK$91)),$AD$92:$BK$92,0.001))),_xlpm.r*AB59),0)</f>
        <v>0</v>
      </c>
      <c r="I59" s="222" t="s">
        <v>3704</v>
      </c>
      <c r="J59" s="2587" t="s">
        <v>3652</v>
      </c>
      <c r="K59" s="2340" t="s">
        <v>14</v>
      </c>
      <c r="L59" s="2298"/>
      <c r="M59" s="2299"/>
      <c r="N59" s="2302"/>
      <c r="O59" s="2301"/>
      <c r="P59" s="2300"/>
      <c r="Q59" s="2303"/>
      <c r="R59" s="2304"/>
      <c r="S59" s="2300"/>
      <c r="T59" s="232"/>
      <c r="U59" s="2305"/>
      <c r="V59" s="2300"/>
      <c r="W59" s="232"/>
      <c r="X59" s="2297"/>
      <c r="Y59" s="2300"/>
      <c r="Z59" s="232"/>
      <c r="AA59" s="2308"/>
      <c r="AB59" s="2300"/>
      <c r="AC59" s="232"/>
      <c r="AD59" s="222" t="str">
        <f t="shared" si="21"/>
        <v>28 ►</v>
      </c>
      <c r="AE59" s="2339" t="str">
        <f t="shared" si="22"/>
        <v>céleri branche</v>
      </c>
      <c r="AF59" s="2296"/>
      <c r="AG59" s="2296"/>
      <c r="AH59" s="2454">
        <v>1</v>
      </c>
      <c r="AI59" s="223">
        <f t="shared" si="23"/>
        <v>0</v>
      </c>
      <c r="AJ59" s="224">
        <f t="shared" si="24"/>
        <v>0</v>
      </c>
      <c r="AK59" s="224" t="str">
        <f t="shared" si="47"/>
        <v/>
      </c>
      <c r="AL59" s="225">
        <f t="shared" si="48"/>
        <v>0</v>
      </c>
      <c r="AM59" s="2266">
        <f t="shared" si="25"/>
        <v>0</v>
      </c>
      <c r="AN59" s="2267">
        <f t="shared" si="26"/>
        <v>0</v>
      </c>
      <c r="AO59" s="2268" t="str">
        <f t="shared" si="49"/>
        <v/>
      </c>
      <c r="AP59" s="2269">
        <f t="shared" si="50"/>
        <v>0</v>
      </c>
      <c r="AQ59" s="2341">
        <f t="shared" si="27"/>
        <v>0</v>
      </c>
      <c r="AR59" s="2342">
        <f t="shared" si="28"/>
        <v>0</v>
      </c>
      <c r="AS59" s="2343" t="str">
        <f t="shared" si="51"/>
        <v/>
      </c>
      <c r="AT59" s="2344">
        <f t="shared" si="52"/>
        <v>0</v>
      </c>
      <c r="AU59" s="2350">
        <f t="shared" si="29"/>
        <v>0</v>
      </c>
      <c r="AV59" s="2351">
        <f t="shared" si="30"/>
        <v>0</v>
      </c>
      <c r="AW59" s="2352" t="str">
        <f t="shared" si="53"/>
        <v/>
      </c>
      <c r="AX59" s="2353">
        <f t="shared" si="54"/>
        <v>0</v>
      </c>
      <c r="AY59" s="2374">
        <f t="shared" si="31"/>
        <v>0</v>
      </c>
      <c r="AZ59" s="2375">
        <f t="shared" si="32"/>
        <v>0</v>
      </c>
      <c r="BA59" s="2376" t="str">
        <f t="shared" si="39"/>
        <v/>
      </c>
      <c r="BB59" s="2377">
        <f t="shared" si="40"/>
        <v>0</v>
      </c>
      <c r="BC59" s="2361">
        <f t="shared" si="55"/>
        <v>0</v>
      </c>
      <c r="BD59" s="2362">
        <f t="shared" si="33"/>
        <v>0</v>
      </c>
      <c r="BE59" s="2363" t="str">
        <f t="shared" si="56"/>
        <v/>
      </c>
      <c r="BF59" s="2364">
        <f t="shared" si="57"/>
        <v>0</v>
      </c>
      <c r="BG59" s="2556" t="str">
        <f t="shared" si="41"/>
        <v>céleri branche</v>
      </c>
      <c r="BH59" s="2241">
        <f t="shared" si="42"/>
        <v>0</v>
      </c>
      <c r="BI59" s="2242">
        <f t="shared" si="43"/>
        <v>0</v>
      </c>
      <c r="BJ59" s="2243">
        <f t="shared" si="44"/>
        <v>0</v>
      </c>
      <c r="BK59" s="2244" t="str" cm="1">
        <f t="array" aca="1" ref="BK5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9" s="2384"/>
      <c r="BM59" s="218" t="str">
        <f t="shared" si="60"/>
        <v>A</v>
      </c>
      <c r="BN59" s="2510"/>
      <c r="BO59" s="3"/>
      <c r="BP59" s="198" cm="1">
        <f t="array" ref="BP59">SUMPRODUCT(LEN(BQ59:BW59))</f>
        <v>0</v>
      </c>
      <c r="BQ59" s="199"/>
      <c r="BR59" s="200"/>
      <c r="BS59" s="200"/>
      <c r="BT59" s="200"/>
      <c r="BU59" s="200"/>
      <c r="BV59" s="200"/>
      <c r="BW59" s="201"/>
      <c r="BX59" s="3"/>
      <c r="BY59" s="3159" t="str">
        <f t="shared" si="34"/>
        <v>►</v>
      </c>
      <c r="BZ59" s="3151" t="str">
        <f t="shared" si="19"/>
        <v/>
      </c>
      <c r="CA59" s="3152" t="str">
        <f t="shared" si="45"/>
        <v/>
      </c>
      <c r="CB59" s="3162"/>
      <c r="CC59" s="3160" t="str">
        <f t="shared" si="20"/>
        <v xml:space="preserve"> ◄ ligne 59</v>
      </c>
      <c r="CD59" s="3151" t="str">
        <f t="shared" si="35"/>
        <v/>
      </c>
      <c r="CE59" s="3155" t="str">
        <f t="shared" si="36"/>
        <v/>
      </c>
      <c r="CF59" s="3156" t="str">
        <f>IF(LEN(TRIM(CK59))&gt;0,MAX(CF29:CF58)+1,"")</f>
        <v/>
      </c>
      <c r="CG59" s="3109" t="str">
        <f>IFERROR(INDEX(CK30:CK299,MATCH(ROW()-ROW(CK30)+1,CF30:CF299,0)),"")</f>
        <v/>
      </c>
      <c r="CH59" s="3149"/>
      <c r="CI59" s="3142"/>
      <c r="CJ59" s="3164"/>
      <c r="CK59" s="3111" t="str">
        <f>IF(OR(CL58="",CJ56=""),"",IF(LEN(CL58)&lt;=CJ56,CL58,IFERROR(LEFT(CL58,FIND("♦",SUBSTITUTE(LEFT(CL58,CJ56+1)," ","♦",LEN(LEFT(CL58,CJ56+1))-LEN(SUBSTITUTE(LEFT(CL58,CJ56+1)," ",""))))),LEFT(CL58,IFERROR(FIND(" ",CL58)-1,LEN(CL58))))))</f>
        <v/>
      </c>
      <c r="CL59" s="3111" t="str">
        <f t="shared" si="66"/>
        <v/>
      </c>
      <c r="CM59" s="3161" t="str">
        <f t="shared" si="65"/>
        <v>ligne 59 ►</v>
      </c>
      <c r="CN59" s="3150" t="str">
        <f>IF(CA59="","",IF(OR(CA59=0,CA59&lt;CG17),0,IF(CA59&gt;CG17,(CA59-CG17)&amp;" car. en trop",(CA59-CG17)&amp;" car.")))</f>
        <v/>
      </c>
      <c r="CO59" s="3158" t="str">
        <f>IF(CA59="","",ROUNDUP(CA59/CG17,0)&amp;" ligne(s)")</f>
        <v/>
      </c>
      <c r="CP59" s="3"/>
      <c r="CQ59" s="142"/>
      <c r="CR59" s="2285" t="s">
        <v>3623</v>
      </c>
      <c r="CS59" s="102" t="s">
        <v>3875</v>
      </c>
      <c r="CT59" s="25"/>
      <c r="CU59" s="170"/>
      <c r="CV59" s="3"/>
      <c r="CW59" s="3369" t="s">
        <v>671</v>
      </c>
      <c r="CX59" s="3369"/>
      <c r="CY59" s="3369"/>
      <c r="DA59" s="3225" t="s">
        <v>672</v>
      </c>
      <c r="DB59" s="3225"/>
      <c r="DC59" s="3225"/>
      <c r="DE59" s="3226" t="s">
        <v>673</v>
      </c>
      <c r="DF59" s="3226"/>
      <c r="DG59" s="3226"/>
      <c r="DI59" s="3227" t="s">
        <v>674</v>
      </c>
      <c r="DJ59" s="3227"/>
      <c r="DK59" s="3227"/>
      <c r="DM59" s="3238" t="s">
        <v>675</v>
      </c>
      <c r="DN59" s="3238"/>
      <c r="DO59" s="3238"/>
      <c r="DQ59" s="3232" t="s">
        <v>676</v>
      </c>
      <c r="DR59" s="3232"/>
      <c r="DS59" s="3232"/>
      <c r="DU59" s="3223" t="s">
        <v>677</v>
      </c>
      <c r="DV59" s="3223"/>
      <c r="DW59" s="3223"/>
      <c r="DY59" s="3224" t="s">
        <v>678</v>
      </c>
      <c r="DZ59" s="3224"/>
      <c r="EA59" s="3224"/>
      <c r="EC59" s="3229" t="s">
        <v>679</v>
      </c>
      <c r="ED59" s="3229"/>
      <c r="EE59" s="3229"/>
      <c r="EG59" s="3230" t="s">
        <v>680</v>
      </c>
      <c r="EH59" s="3230"/>
      <c r="EI59" s="3230"/>
      <c r="EK59" s="3231" t="s">
        <v>681</v>
      </c>
      <c r="EL59" s="3231"/>
      <c r="EM59" s="3231"/>
      <c r="EW59" s="3"/>
      <c r="EX59" s="447" t="s">
        <v>682</v>
      </c>
      <c r="EY59" s="448" t="s">
        <v>683</v>
      </c>
      <c r="EZ59" s="449" t="s">
        <v>684</v>
      </c>
      <c r="FA59" s="450" t="s">
        <v>685</v>
      </c>
      <c r="FB59" s="451" t="s">
        <v>686</v>
      </c>
      <c r="FC59" s="452" t="s">
        <v>687</v>
      </c>
      <c r="FD59" s="453" t="s">
        <v>688</v>
      </c>
      <c r="FE59" s="454" t="s">
        <v>689</v>
      </c>
      <c r="FF59" s="455" t="s">
        <v>690</v>
      </c>
      <c r="FI59" s="456"/>
      <c r="FJ59" s="236" t="s">
        <v>691</v>
      </c>
      <c r="FK59" s="206" t="s">
        <v>692</v>
      </c>
      <c r="FL59" s="207">
        <v>119</v>
      </c>
      <c r="FM59" s="208">
        <v>181</v>
      </c>
      <c r="FN59" s="209">
        <v>254</v>
      </c>
      <c r="FO59"/>
      <c r="FP59" s="457"/>
      <c r="FQ59" s="272" t="s">
        <v>693</v>
      </c>
      <c r="FR59" s="192" t="s">
        <v>694</v>
      </c>
      <c r="FS59" s="193">
        <v>255</v>
      </c>
      <c r="FT59" s="194">
        <v>255</v>
      </c>
      <c r="FU59" s="195">
        <v>107</v>
      </c>
      <c r="FV59"/>
      <c r="FW59" s="458"/>
      <c r="FX59" s="212" t="s">
        <v>695</v>
      </c>
      <c r="FY59" s="192" t="s">
        <v>696</v>
      </c>
      <c r="FZ59" s="193">
        <v>146</v>
      </c>
      <c r="GA59" s="194">
        <v>109</v>
      </c>
      <c r="GB59" s="195">
        <v>39</v>
      </c>
      <c r="GC59" s="10">
        <v>1</v>
      </c>
    </row>
    <row r="60" spans="1:185" ht="21.75" customHeight="1">
      <c r="A60" s="3"/>
      <c r="B60" s="218" t="str">
        <f t="shared" si="46"/>
        <v>A</v>
      </c>
      <c r="C60" s="2326" cm="1">
        <f t="array" ref="C60">IFERROR(_xlfn.LET(_xlpm.k,UPPER(TRIM(N60)),_xlpm.r,_xlfn.XLOOKUP(_xlpm.k,UPPER(TRIM($AD$89:$BK$89)),$AD$92:$BK$92,_xlfn.XLOOKUP(_xlpm.k,UPPER(TRIM($AD$90:$BK$90)),$AD$92:$BK$92,_xlfn.XLOOKUP(_xlpm.k,UPPER(TRIM($AD$91:$BK$91)),$AD$92:$BK$92,0.001))),_xlpm.r*M60),0)</f>
        <v>0</v>
      </c>
      <c r="D60" s="2329" cm="1">
        <f t="array" ref="D60">IFERROR(_xlfn.LET(_xlpm.k,UPPER(TRIM(Q60)),_xlpm.r,_xlfn.XLOOKUP(_xlpm.k,UPPER(TRIM($AD$89:$BK$89)),$AD$92:$BK$92,_xlfn.XLOOKUP(_xlpm.k,UPPER(TRIM($AD$90:$BK$90)),$AD$92:$BK$92,_xlfn.XLOOKUP(_xlpm.k,UPPER(TRIM($AD$91:$BK$91)),$AD$92:$BK$92,0.001))),_xlpm.r*P60),0)</f>
        <v>0</v>
      </c>
      <c r="E60" s="2332" cm="1">
        <f t="array" ref="E60">IFERROR(_xlfn.LET(_xlpm.k,UPPER(TRIM(T60)),_xlpm.r,_xlfn.XLOOKUP(_xlpm.k,UPPER(TRIM($AD$89:$BK$89)),$AD$92:$BK$92,_xlfn.XLOOKUP(_xlpm.k,UPPER(TRIM($AD$90:$BK$90)),$AD$92:$BK$92,_xlfn.XLOOKUP(_xlpm.k,UPPER(TRIM($AD$91:$BK$91)),$AD$92:$BK$92,0.001))),_xlpm.r*S60),0)</f>
        <v>0</v>
      </c>
      <c r="F60" s="2335" cm="1">
        <f t="array" ref="F60">IFERROR(_xlfn.LET(_xlpm.k,UPPER(TRIM(W60)),_xlpm.r,_xlfn.XLOOKUP(_xlpm.k,UPPER(TRIM($AD$89:$BK$89)),$AD$92:$BK$92,_xlfn.XLOOKUP(_xlpm.k,UPPER(TRIM($AD$90:$BK$90)),$AD$92:$BK$92,_xlfn.XLOOKUP(_xlpm.k,UPPER(TRIM($AD$91:$BK$91)),$AD$92:$BK$92,0.001))),_xlpm.r*V60),0)</f>
        <v>0</v>
      </c>
      <c r="G60" s="219" cm="1">
        <f t="array" ref="G60">IFERROR(_xlfn.LET(_xlpm.k,UPPER(TRIM(Z60)),_xlpm.r,_xlfn.XLOOKUP(_xlpm.k,UPPER(TRIM($AD$89:$BK$89)),$AD$92:$BK$92,_xlfn.XLOOKUP(_xlpm.k,UPPER(TRIM($AD$90:$BK$90)),$AD$92:$BK$92,_xlfn.XLOOKUP(_xlpm.k,UPPER(TRIM($AD$91:$BK$91)),$AD$92:$BK$92,0.001))),_xlpm.r*Y60),0)</f>
        <v>0</v>
      </c>
      <c r="H60" s="220" cm="1">
        <f t="array" ref="H60">IFERROR(_xlfn.LET(_xlpm.k,UPPER(TRIM(AC60)),_xlpm.r,_xlfn.XLOOKUP(_xlpm.k,UPPER(TRIM($AD$89:$BK$89)),$AD$92:$BK$92,_xlfn.XLOOKUP(_xlpm.k,UPPER(TRIM($AD$90:$BK$90)),$AD$92:$BK$92,_xlfn.XLOOKUP(_xlpm.k,UPPER(TRIM($AD$91:$BK$91)),$AD$92:$BK$92,0.001))),_xlpm.r*AB60),0)</f>
        <v>0</v>
      </c>
      <c r="I60" s="222" t="s">
        <v>3705</v>
      </c>
      <c r="J60" s="2587" t="s">
        <v>3643</v>
      </c>
      <c r="K60" s="2340" t="s">
        <v>14</v>
      </c>
      <c r="L60" s="2298"/>
      <c r="M60" s="2299"/>
      <c r="N60" s="2302"/>
      <c r="O60" s="2301"/>
      <c r="P60" s="2300"/>
      <c r="Q60" s="2303"/>
      <c r="R60" s="2304"/>
      <c r="S60" s="2300"/>
      <c r="T60" s="232"/>
      <c r="U60" s="2305"/>
      <c r="V60" s="2300"/>
      <c r="W60" s="232"/>
      <c r="X60" s="2297"/>
      <c r="Y60" s="2300"/>
      <c r="Z60" s="232"/>
      <c r="AA60" s="2308"/>
      <c r="AB60" s="2300"/>
      <c r="AC60" s="232"/>
      <c r="AD60" s="222" t="str">
        <f t="shared" si="21"/>
        <v>29 ►</v>
      </c>
      <c r="AE60" s="2339" t="str">
        <f t="shared" si="22"/>
        <v>échalotes</v>
      </c>
      <c r="AF60" s="2296"/>
      <c r="AG60" s="2296"/>
      <c r="AH60" s="2454">
        <v>1</v>
      </c>
      <c r="AI60" s="223">
        <f t="shared" si="23"/>
        <v>0</v>
      </c>
      <c r="AJ60" s="224">
        <f t="shared" si="24"/>
        <v>0</v>
      </c>
      <c r="AK60" s="224" t="str">
        <f t="shared" si="47"/>
        <v/>
      </c>
      <c r="AL60" s="225">
        <f t="shared" si="48"/>
        <v>0</v>
      </c>
      <c r="AM60" s="2266">
        <f t="shared" si="25"/>
        <v>0</v>
      </c>
      <c r="AN60" s="2267">
        <f t="shared" si="26"/>
        <v>0</v>
      </c>
      <c r="AO60" s="2268" t="str">
        <f t="shared" si="49"/>
        <v/>
      </c>
      <c r="AP60" s="2269">
        <f t="shared" si="50"/>
        <v>0</v>
      </c>
      <c r="AQ60" s="2341">
        <f t="shared" si="27"/>
        <v>0</v>
      </c>
      <c r="AR60" s="2342">
        <f t="shared" si="28"/>
        <v>0</v>
      </c>
      <c r="AS60" s="2343" t="str">
        <f t="shared" si="51"/>
        <v/>
      </c>
      <c r="AT60" s="2344">
        <f t="shared" si="52"/>
        <v>0</v>
      </c>
      <c r="AU60" s="2350">
        <f t="shared" si="29"/>
        <v>0</v>
      </c>
      <c r="AV60" s="2351">
        <f t="shared" si="30"/>
        <v>0</v>
      </c>
      <c r="AW60" s="2352" t="str">
        <f t="shared" si="53"/>
        <v/>
      </c>
      <c r="AX60" s="2353">
        <f t="shared" si="54"/>
        <v>0</v>
      </c>
      <c r="AY60" s="2374">
        <f t="shared" si="31"/>
        <v>0</v>
      </c>
      <c r="AZ60" s="2375">
        <f t="shared" si="32"/>
        <v>0</v>
      </c>
      <c r="BA60" s="2376" t="str">
        <f t="shared" si="39"/>
        <v/>
      </c>
      <c r="BB60" s="2377">
        <f t="shared" si="40"/>
        <v>0</v>
      </c>
      <c r="BC60" s="2361">
        <f t="shared" si="55"/>
        <v>0</v>
      </c>
      <c r="BD60" s="2362">
        <f t="shared" si="33"/>
        <v>0</v>
      </c>
      <c r="BE60" s="2363" t="str">
        <f t="shared" si="56"/>
        <v/>
      </c>
      <c r="BF60" s="2364">
        <f t="shared" si="57"/>
        <v>0</v>
      </c>
      <c r="BG60" s="2556" t="str">
        <f t="shared" si="41"/>
        <v>échalotes</v>
      </c>
      <c r="BH60" s="2241">
        <f t="shared" si="42"/>
        <v>0</v>
      </c>
      <c r="BI60" s="2242">
        <f t="shared" si="43"/>
        <v>0</v>
      </c>
      <c r="BJ60" s="2243">
        <f t="shared" si="44"/>
        <v>0</v>
      </c>
      <c r="BK60" s="2244" t="str" cm="1">
        <f t="array" aca="1" ref="BK6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0" s="2384"/>
      <c r="BM60" s="218" t="str">
        <f t="shared" si="60"/>
        <v>A</v>
      </c>
      <c r="BN60" s="2510"/>
      <c r="BO60" s="3"/>
      <c r="BP60" s="198" cm="1">
        <f t="array" ref="BP60">SUMPRODUCT(LEN(BQ60:BW60))</f>
        <v>0</v>
      </c>
      <c r="BQ60" s="199"/>
      <c r="BR60" s="200"/>
      <c r="BS60" s="200"/>
      <c r="BT60" s="200"/>
      <c r="BU60" s="200"/>
      <c r="BV60" s="200"/>
      <c r="BW60" s="201"/>
      <c r="BX60" s="3"/>
      <c r="BY60" s="3159" t="str">
        <f t="shared" si="34"/>
        <v>►</v>
      </c>
      <c r="BZ60" s="3151" t="str">
        <f t="shared" si="19"/>
        <v/>
      </c>
      <c r="CA60" s="3152" t="str">
        <f t="shared" si="45"/>
        <v/>
      </c>
      <c r="CB60" s="3162"/>
      <c r="CC60" s="3154" t="str">
        <f t="shared" si="20"/>
        <v xml:space="preserve"> ◄ ligne 60</v>
      </c>
      <c r="CD60" s="3151" t="str">
        <f t="shared" si="35"/>
        <v/>
      </c>
      <c r="CE60" s="3155" t="str">
        <f t="shared" si="36"/>
        <v/>
      </c>
      <c r="CF60" s="3156">
        <f>IF(LEN(TRIM(CK60))&gt;0,MAX(CF29:CF59)+1,"")</f>
        <v>4</v>
      </c>
      <c r="CG60" s="3109" t="str">
        <f>IFERROR(INDEX(CK30:CK299,MATCH(ROW()-ROW(CK30)+1,CF30:CF299,0)),"")</f>
        <v/>
      </c>
      <c r="CH60" s="3149"/>
      <c r="CI60" s="3142"/>
      <c r="CJ60" s="2462" t="str">
        <f>(SUBSTITUTE(SUBSTITUTE(CB35,CHAR(13)&amp;CHAR(10),"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CK60" s="3165" t="str">
        <f>IF(OR(CJ61="",CJ62=""),"",IF(LEN(CJ61)&lt;=CJ62,CJ61,IFERROR(LEFT(CJ61,FIND("♦",SUBSTITUTE(LEFT(CJ61,CJ62+1)," ","♦",LEN(LEFT(CJ61,CJ62+1))-LEN(SUBSTITUTE(LEFT(CJ61,CJ62+1)," ",""))))),LEFT(CJ61,IFERROR(FIND(" ",CJ61)-1,LEN(CJ61))))))</f>
        <v xml:space="preserve">1 Coupez la viande en cubes d’environ 4 cm et mettez-la dans un grand saladier Ajoutez-y les oignons </v>
      </c>
      <c r="CL60" s="3166" t="str">
        <f>IF(CK60="","",TRIM(RIGHT(CJ61,LEN(CJ61)-LEN(CK60))))</f>
        <v>coupés en rondelles les carottes coupées en rondelles les lardons l’ail émincé et le bouquet garni Versez le vin rouge sur le tout et laissez mariner au frais pendant 24 heures</v>
      </c>
      <c r="CM60" s="3157" t="str">
        <f>CC35</f>
        <v xml:space="preserve"> ◄ ligne 35</v>
      </c>
      <c r="CN60" s="3150" t="str">
        <f>IF(CA60="","",IF(OR(CA60=0,CA60&lt;CG17),0,IF(CA60&gt;CG17,(CA60-CG17)&amp;" car. en trop",(CA60-CG17)&amp;" car.")))</f>
        <v/>
      </c>
      <c r="CO60" s="3158" t="str">
        <f>IF(CA60="","",ROUNDUP(CA60/CG17,0)&amp;" ligne(s)")</f>
        <v/>
      </c>
      <c r="CP60" s="3"/>
      <c r="CQ60" s="142"/>
      <c r="CR60" s="2281" t="s">
        <v>875</v>
      </c>
      <c r="CS60" s="102" t="s">
        <v>3876</v>
      </c>
      <c r="CT60" s="25"/>
      <c r="CU60" s="170"/>
      <c r="CV60" s="3"/>
      <c r="CW60" s="3369"/>
      <c r="CX60" s="3369"/>
      <c r="CY60" s="3369"/>
      <c r="DA60" s="3225"/>
      <c r="DB60" s="3225"/>
      <c r="DC60" s="3225"/>
      <c r="DE60" s="3226"/>
      <c r="DF60" s="3226"/>
      <c r="DG60" s="3226"/>
      <c r="DI60" s="3227"/>
      <c r="DJ60" s="3227"/>
      <c r="DK60" s="3227"/>
      <c r="DM60" s="3238"/>
      <c r="DN60" s="3238"/>
      <c r="DO60" s="3238"/>
      <c r="DQ60" s="3232"/>
      <c r="DR60" s="3232"/>
      <c r="DS60" s="3232"/>
      <c r="DU60" s="3223"/>
      <c r="DV60" s="3223"/>
      <c r="DW60" s="3223"/>
      <c r="DY60" s="3224"/>
      <c r="DZ60" s="3224"/>
      <c r="EA60" s="3224"/>
      <c r="EC60" s="3229"/>
      <c r="ED60" s="3229"/>
      <c r="EE60" s="3229"/>
      <c r="EG60" s="3230"/>
      <c r="EH60" s="3230"/>
      <c r="EI60" s="3230"/>
      <c r="EK60" s="3231"/>
      <c r="EL60" s="3231"/>
      <c r="EM60" s="3231"/>
      <c r="EW60" s="3"/>
      <c r="EX60" s="459" t="s">
        <v>697</v>
      </c>
      <c r="EY60" s="460" t="s">
        <v>698</v>
      </c>
      <c r="EZ60" s="461" t="s">
        <v>699</v>
      </c>
      <c r="FA60" s="462" t="s">
        <v>700</v>
      </c>
      <c r="FB60" s="463" t="s">
        <v>701</v>
      </c>
      <c r="FC60" s="464" t="s">
        <v>702</v>
      </c>
      <c r="FD60" s="465" t="s">
        <v>703</v>
      </c>
      <c r="FE60" s="466" t="s">
        <v>704</v>
      </c>
      <c r="FF60" s="467" t="s">
        <v>705</v>
      </c>
      <c r="FI60" s="468"/>
      <c r="FJ60" s="205"/>
      <c r="FK60" s="206" t="s">
        <v>706</v>
      </c>
      <c r="FL60" s="207">
        <v>153</v>
      </c>
      <c r="FM60" s="208">
        <v>204</v>
      </c>
      <c r="FN60" s="209">
        <v>255</v>
      </c>
      <c r="FO60"/>
      <c r="FP60" s="469"/>
      <c r="FQ60" s="191" t="s">
        <v>707</v>
      </c>
      <c r="FR60" s="192" t="s">
        <v>708</v>
      </c>
      <c r="FS60" s="193">
        <v>205</v>
      </c>
      <c r="FT60" s="194">
        <v>205</v>
      </c>
      <c r="FU60" s="195">
        <v>193</v>
      </c>
      <c r="FV60"/>
      <c r="FW60" s="470"/>
      <c r="FX60" s="197" t="s">
        <v>709</v>
      </c>
      <c r="FY60" s="192" t="s">
        <v>710</v>
      </c>
      <c r="FZ60" s="193">
        <v>142</v>
      </c>
      <c r="GA60" s="194">
        <v>107</v>
      </c>
      <c r="GB60" s="195">
        <v>35</v>
      </c>
      <c r="GC60" s="10">
        <v>1</v>
      </c>
    </row>
    <row r="61" spans="1:185" ht="21.75" customHeight="1">
      <c r="A61" s="3"/>
      <c r="B61" s="218" t="str">
        <f t="shared" si="46"/>
        <v>A</v>
      </c>
      <c r="C61" s="2326" cm="1">
        <f t="array" ref="C61">IFERROR(_xlfn.LET(_xlpm.k,UPPER(TRIM(N61)),_xlpm.r,_xlfn.XLOOKUP(_xlpm.k,UPPER(TRIM($AD$89:$BK$89)),$AD$92:$BK$92,_xlfn.XLOOKUP(_xlpm.k,UPPER(TRIM($AD$90:$BK$90)),$AD$92:$BK$92,_xlfn.XLOOKUP(_xlpm.k,UPPER(TRIM($AD$91:$BK$91)),$AD$92:$BK$92,0.001))),_xlpm.r*M61),0)</f>
        <v>0</v>
      </c>
      <c r="D61" s="2329" cm="1">
        <f t="array" ref="D61">IFERROR(_xlfn.LET(_xlpm.k,UPPER(TRIM(Q61)),_xlpm.r,_xlfn.XLOOKUP(_xlpm.k,UPPER(TRIM($AD$89:$BK$89)),$AD$92:$BK$92,_xlfn.XLOOKUP(_xlpm.k,UPPER(TRIM($AD$90:$BK$90)),$AD$92:$BK$92,_xlfn.XLOOKUP(_xlpm.k,UPPER(TRIM($AD$91:$BK$91)),$AD$92:$BK$92,0.001))),_xlpm.r*P61),0)</f>
        <v>0</v>
      </c>
      <c r="E61" s="2332" cm="1">
        <f t="array" ref="E61">IFERROR(_xlfn.LET(_xlpm.k,UPPER(TRIM(T61)),_xlpm.r,_xlfn.XLOOKUP(_xlpm.k,UPPER(TRIM($AD$89:$BK$89)),$AD$92:$BK$92,_xlfn.XLOOKUP(_xlpm.k,UPPER(TRIM($AD$90:$BK$90)),$AD$92:$BK$92,_xlfn.XLOOKUP(_xlpm.k,UPPER(TRIM($AD$91:$BK$91)),$AD$92:$BK$92,0.001))),_xlpm.r*S61),0)</f>
        <v>0</v>
      </c>
      <c r="F61" s="2335" cm="1">
        <f t="array" ref="F61">IFERROR(_xlfn.LET(_xlpm.k,UPPER(TRIM(W61)),_xlpm.r,_xlfn.XLOOKUP(_xlpm.k,UPPER(TRIM($AD$89:$BK$89)),$AD$92:$BK$92,_xlfn.XLOOKUP(_xlpm.k,UPPER(TRIM($AD$90:$BK$90)),$AD$92:$BK$92,_xlfn.XLOOKUP(_xlpm.k,UPPER(TRIM($AD$91:$BK$91)),$AD$92:$BK$92,0.001))),_xlpm.r*V61),0)</f>
        <v>0</v>
      </c>
      <c r="G61" s="219" cm="1">
        <f t="array" ref="G61">IFERROR(_xlfn.LET(_xlpm.k,UPPER(TRIM(Z61)),_xlpm.r,_xlfn.XLOOKUP(_xlpm.k,UPPER(TRIM($AD$89:$BK$89)),$AD$92:$BK$92,_xlfn.XLOOKUP(_xlpm.k,UPPER(TRIM($AD$90:$BK$90)),$AD$92:$BK$92,_xlfn.XLOOKUP(_xlpm.k,UPPER(TRIM($AD$91:$BK$91)),$AD$92:$BK$92,0.001))),_xlpm.r*Y61),0)</f>
        <v>0</v>
      </c>
      <c r="H61" s="220" cm="1">
        <f t="array" ref="H61">IFERROR(_xlfn.LET(_xlpm.k,UPPER(TRIM(AC61)),_xlpm.r,_xlfn.XLOOKUP(_xlpm.k,UPPER(TRIM($AD$89:$BK$89)),$AD$92:$BK$92,_xlfn.XLOOKUP(_xlpm.k,UPPER(TRIM($AD$90:$BK$90)),$AD$92:$BK$92,_xlfn.XLOOKUP(_xlpm.k,UPPER(TRIM($AD$91:$BK$91)),$AD$92:$BK$92,0.001))),_xlpm.r*AB61),0)</f>
        <v>0</v>
      </c>
      <c r="I61" s="222" t="s">
        <v>3706</v>
      </c>
      <c r="J61" s="2587" t="s">
        <v>3636</v>
      </c>
      <c r="K61" s="2340" t="s">
        <v>14</v>
      </c>
      <c r="L61" s="2298"/>
      <c r="M61" s="2299"/>
      <c r="N61" s="2302"/>
      <c r="O61" s="2301"/>
      <c r="P61" s="2300"/>
      <c r="Q61" s="2303"/>
      <c r="R61" s="2304"/>
      <c r="S61" s="2300"/>
      <c r="T61" s="232"/>
      <c r="U61" s="2305"/>
      <c r="V61" s="2300"/>
      <c r="W61" s="232"/>
      <c r="X61" s="2297"/>
      <c r="Y61" s="2300"/>
      <c r="Z61" s="232"/>
      <c r="AA61" s="2308"/>
      <c r="AB61" s="2300"/>
      <c r="AC61" s="232"/>
      <c r="AD61" s="222" t="str">
        <f t="shared" si="21"/>
        <v>30 ►</v>
      </c>
      <c r="AE61" s="2339" t="str">
        <f t="shared" si="22"/>
        <v>oignons</v>
      </c>
      <c r="AF61" s="2296"/>
      <c r="AG61" s="2296"/>
      <c r="AH61" s="2454">
        <v>1</v>
      </c>
      <c r="AI61" s="223">
        <f t="shared" si="23"/>
        <v>0</v>
      </c>
      <c r="AJ61" s="224">
        <f t="shared" si="24"/>
        <v>0</v>
      </c>
      <c r="AK61" s="224" t="str">
        <f t="shared" si="47"/>
        <v/>
      </c>
      <c r="AL61" s="225">
        <f t="shared" si="48"/>
        <v>0</v>
      </c>
      <c r="AM61" s="2266">
        <f t="shared" si="25"/>
        <v>0</v>
      </c>
      <c r="AN61" s="2267">
        <f t="shared" si="26"/>
        <v>0</v>
      </c>
      <c r="AO61" s="2268" t="str">
        <f t="shared" si="49"/>
        <v/>
      </c>
      <c r="AP61" s="2269">
        <f t="shared" si="50"/>
        <v>0</v>
      </c>
      <c r="AQ61" s="2341">
        <f t="shared" si="27"/>
        <v>0</v>
      </c>
      <c r="AR61" s="2342">
        <f t="shared" si="28"/>
        <v>0</v>
      </c>
      <c r="AS61" s="2343" t="str">
        <f t="shared" si="51"/>
        <v/>
      </c>
      <c r="AT61" s="2344">
        <f t="shared" si="52"/>
        <v>0</v>
      </c>
      <c r="AU61" s="2350">
        <f t="shared" si="29"/>
        <v>0</v>
      </c>
      <c r="AV61" s="2351">
        <f t="shared" si="30"/>
        <v>0</v>
      </c>
      <c r="AW61" s="2352" t="str">
        <f t="shared" si="53"/>
        <v/>
      </c>
      <c r="AX61" s="2353">
        <f t="shared" si="54"/>
        <v>0</v>
      </c>
      <c r="AY61" s="2374">
        <f t="shared" si="31"/>
        <v>0</v>
      </c>
      <c r="AZ61" s="2375">
        <f t="shared" si="32"/>
        <v>0</v>
      </c>
      <c r="BA61" s="2376" t="str">
        <f t="shared" si="39"/>
        <v/>
      </c>
      <c r="BB61" s="2377">
        <f t="shared" si="40"/>
        <v>0</v>
      </c>
      <c r="BC61" s="2361">
        <f t="shared" si="55"/>
        <v>0</v>
      </c>
      <c r="BD61" s="2362">
        <f t="shared" si="33"/>
        <v>0</v>
      </c>
      <c r="BE61" s="2363" t="str">
        <f t="shared" si="56"/>
        <v/>
      </c>
      <c r="BF61" s="2364">
        <f t="shared" si="57"/>
        <v>0</v>
      </c>
      <c r="BG61" s="2556" t="str">
        <f t="shared" si="41"/>
        <v>oignons</v>
      </c>
      <c r="BH61" s="2241">
        <f t="shared" si="42"/>
        <v>0</v>
      </c>
      <c r="BI61" s="2242">
        <f t="shared" si="43"/>
        <v>0</v>
      </c>
      <c r="BJ61" s="2243">
        <f t="shared" si="44"/>
        <v>0</v>
      </c>
      <c r="BK61" s="2244" t="str" cm="1">
        <f t="array" aca="1" ref="BK6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1" s="2384"/>
      <c r="BM61" s="218" t="str">
        <f t="shared" si="60"/>
        <v>A</v>
      </c>
      <c r="BN61" s="2510"/>
      <c r="BO61" s="3"/>
      <c r="BP61" s="198" cm="1">
        <f t="array" ref="BP61">SUMPRODUCT(LEN(BQ61:BW61))</f>
        <v>0</v>
      </c>
      <c r="BQ61" s="199"/>
      <c r="BR61" s="200"/>
      <c r="BS61" s="200"/>
      <c r="BT61" s="200"/>
      <c r="BU61" s="200"/>
      <c r="BV61" s="200"/>
      <c r="BW61" s="201"/>
      <c r="BX61" s="3"/>
      <c r="BY61" s="3159" t="str">
        <f t="shared" si="34"/>
        <v>►</v>
      </c>
      <c r="BZ61" s="3151" t="str">
        <f t="shared" si="19"/>
        <v/>
      </c>
      <c r="CA61" s="3152" t="str">
        <f t="shared" si="45"/>
        <v/>
      </c>
      <c r="CB61" s="3162"/>
      <c r="CC61" s="3160" t="str">
        <f t="shared" si="20"/>
        <v xml:space="preserve"> ◄ ligne 61</v>
      </c>
      <c r="CD61" s="3151" t="str">
        <f t="shared" si="35"/>
        <v/>
      </c>
      <c r="CE61" s="3155" t="str">
        <f t="shared" si="36"/>
        <v/>
      </c>
      <c r="CF61" s="3156">
        <f>IF(LEN(TRIM(CK61))&gt;0,MAX(CF29:CF60)+1,"")</f>
        <v>5</v>
      </c>
      <c r="CG61" s="3109" t="str">
        <f>IFERROR(INDEX(CK30:CK299,MATCH(ROW()-ROW(CK30)+1,CF30:CF299,0)),"")</f>
        <v/>
      </c>
      <c r="CH61" s="3149"/>
      <c r="CI61" s="3142"/>
      <c r="CJ61" s="3165" t="str">
        <f>TRIM(SUBSTITUTE(SUBSTITUTE(SUBSTITUTE(SUBSTITUTE(IF(OR(LEFT(CJ60,1)="-",LEFT(CJ60,1)="="),MID(CJ60,2,9999),CJ60),CHAR(160),"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CK61" s="3166" t="str">
        <f>IF(OR(CL60="",CJ62=""),"",IF(LEN(CL60)&lt;=CJ62,CL60,IFERROR(LEFT(CL60,FIND("♦",SUBSTITUTE(LEFT(CL60,CJ62+1)," ","♦",LEN(LEFT(CL60,CJ62+1))-LEN(SUBSTITUTE(LEFT(CL60,CJ62+1)," ",""))))),LEFT(CL60,IFERROR(FIND(" ",CL60)-1,LEN(CL60))))))</f>
        <v xml:space="preserve">coupés en rondelles les carottes coupées en rondelles les lardons l’ail émincé et le bouquet garni </v>
      </c>
      <c r="CL61" s="3166" t="str">
        <f>IF(CK61="","",TRIM(RIGHT(CL60,LEN(CL60)-LEN(CK61))))</f>
        <v>Versez le vin rouge sur le tout et laissez mariner au frais pendant 24 heures</v>
      </c>
      <c r="CM61" s="3167" t="str">
        <f t="shared" ref="CM61:CM65" si="67">"ligne "&amp;ROW()&amp;" ►"</f>
        <v>ligne 61 ►</v>
      </c>
      <c r="CN61" s="3150" t="str">
        <f>IF(CA61="","",IF(OR(CA61=0,CA61&lt;CG17),0,IF(CA61&gt;CG17,(CA61-CG17)&amp;" car. en trop",(CA61-CG17)&amp;" car.")))</f>
        <v/>
      </c>
      <c r="CO61" s="3158" t="str">
        <f>IF(CA61="","",ROUNDUP(CA61/CG17,0)&amp;" ligne(s)")</f>
        <v/>
      </c>
      <c r="CP61" s="3"/>
      <c r="CQ61" s="142"/>
      <c r="CR61" s="25"/>
      <c r="CS61" s="25"/>
      <c r="CT61" s="25"/>
      <c r="CU61" s="170"/>
      <c r="CV61" s="3"/>
      <c r="DQ61" s="163"/>
      <c r="DR61" s="163"/>
      <c r="DS61" s="163"/>
      <c r="EW61" s="3"/>
      <c r="EX61" s="471" t="s">
        <v>711</v>
      </c>
      <c r="EY61" s="472" t="s">
        <v>712</v>
      </c>
      <c r="EZ61" s="473" t="s">
        <v>713</v>
      </c>
      <c r="FA61" s="474" t="s">
        <v>714</v>
      </c>
      <c r="FB61" s="475" t="s">
        <v>715</v>
      </c>
      <c r="FC61" s="476" t="s">
        <v>716</v>
      </c>
      <c r="FD61" s="477" t="s">
        <v>717</v>
      </c>
      <c r="FE61" s="478" t="s">
        <v>718</v>
      </c>
      <c r="FF61" s="479" t="s">
        <v>719</v>
      </c>
      <c r="FI61" s="480"/>
      <c r="FJ61" s="205" t="s">
        <v>720</v>
      </c>
      <c r="FK61" s="206" t="s">
        <v>721</v>
      </c>
      <c r="FL61" s="207">
        <v>188</v>
      </c>
      <c r="FM61" s="208">
        <v>210</v>
      </c>
      <c r="FN61" s="209">
        <v>238</v>
      </c>
      <c r="FO61"/>
      <c r="FP61" s="481"/>
      <c r="FQ61" s="272" t="s">
        <v>722</v>
      </c>
      <c r="FR61" s="192" t="s">
        <v>723</v>
      </c>
      <c r="FS61" s="193">
        <v>235</v>
      </c>
      <c r="FT61" s="194">
        <v>232</v>
      </c>
      <c r="FU61" s="195">
        <v>164</v>
      </c>
      <c r="FV61"/>
      <c r="FW61" s="482"/>
      <c r="FX61" s="212" t="s">
        <v>724</v>
      </c>
      <c r="FY61" s="192" t="s">
        <v>725</v>
      </c>
      <c r="FZ61" s="193">
        <v>130</v>
      </c>
      <c r="GA61" s="194">
        <v>102</v>
      </c>
      <c r="GB61" s="195">
        <v>68</v>
      </c>
      <c r="GC61" s="10">
        <v>1</v>
      </c>
    </row>
    <row r="62" spans="1:185" ht="21.75" customHeight="1">
      <c r="A62" s="3"/>
      <c r="B62" s="218" t="str">
        <f t="shared" si="46"/>
        <v>A</v>
      </c>
      <c r="C62" s="2326" cm="1">
        <f t="array" ref="C62">IFERROR(_xlfn.LET(_xlpm.k,UPPER(TRIM(N62)),_xlpm.r,_xlfn.XLOOKUP(_xlpm.k,UPPER(TRIM($AD$89:$BK$89)),$AD$92:$BK$92,_xlfn.XLOOKUP(_xlpm.k,UPPER(TRIM($AD$90:$BK$90)),$AD$92:$BK$92,_xlfn.XLOOKUP(_xlpm.k,UPPER(TRIM($AD$91:$BK$91)),$AD$92:$BK$92,0.001))),_xlpm.r*M62),0)</f>
        <v>0</v>
      </c>
      <c r="D62" s="2329" cm="1">
        <f t="array" ref="D62">IFERROR(_xlfn.LET(_xlpm.k,UPPER(TRIM(Q62)),_xlpm.r,_xlfn.XLOOKUP(_xlpm.k,UPPER(TRIM($AD$89:$BK$89)),$AD$92:$BK$92,_xlfn.XLOOKUP(_xlpm.k,UPPER(TRIM($AD$90:$BK$90)),$AD$92:$BK$92,_xlfn.XLOOKUP(_xlpm.k,UPPER(TRIM($AD$91:$BK$91)),$AD$92:$BK$92,0.001))),_xlpm.r*P62),0)</f>
        <v>0</v>
      </c>
      <c r="E62" s="2332" cm="1">
        <f t="array" ref="E62">IFERROR(_xlfn.LET(_xlpm.k,UPPER(TRIM(T62)),_xlpm.r,_xlfn.XLOOKUP(_xlpm.k,UPPER(TRIM($AD$89:$BK$89)),$AD$92:$BK$92,_xlfn.XLOOKUP(_xlpm.k,UPPER(TRIM($AD$90:$BK$90)),$AD$92:$BK$92,_xlfn.XLOOKUP(_xlpm.k,UPPER(TRIM($AD$91:$BK$91)),$AD$92:$BK$92,0.001))),_xlpm.r*S62),0)</f>
        <v>0</v>
      </c>
      <c r="F62" s="2335" cm="1">
        <f t="array" ref="F62">IFERROR(_xlfn.LET(_xlpm.k,UPPER(TRIM(W62)),_xlpm.r,_xlfn.XLOOKUP(_xlpm.k,UPPER(TRIM($AD$89:$BK$89)),$AD$92:$BK$92,_xlfn.XLOOKUP(_xlpm.k,UPPER(TRIM($AD$90:$BK$90)),$AD$92:$BK$92,_xlfn.XLOOKUP(_xlpm.k,UPPER(TRIM($AD$91:$BK$91)),$AD$92:$BK$92,0.001))),_xlpm.r*V62),0)</f>
        <v>0</v>
      </c>
      <c r="G62" s="219" cm="1">
        <f t="array" ref="G62">IFERROR(_xlfn.LET(_xlpm.k,UPPER(TRIM(Z62)),_xlpm.r,_xlfn.XLOOKUP(_xlpm.k,UPPER(TRIM($AD$89:$BK$89)),$AD$92:$BK$92,_xlfn.XLOOKUP(_xlpm.k,UPPER(TRIM($AD$90:$BK$90)),$AD$92:$BK$92,_xlfn.XLOOKUP(_xlpm.k,UPPER(TRIM($AD$91:$BK$91)),$AD$92:$BK$92,0.001))),_xlpm.r*Y62),0)</f>
        <v>0</v>
      </c>
      <c r="H62" s="220" cm="1">
        <f t="array" ref="H62">IFERROR(_xlfn.LET(_xlpm.k,UPPER(TRIM(AC62)),_xlpm.r,_xlfn.XLOOKUP(_xlpm.k,UPPER(TRIM($AD$89:$BK$89)),$AD$92:$BK$92,_xlfn.XLOOKUP(_xlpm.k,UPPER(TRIM($AD$90:$BK$90)),$AD$92:$BK$92,_xlfn.XLOOKUP(_xlpm.k,UPPER(TRIM($AD$91:$BK$91)),$AD$92:$BK$92,0.001))),_xlpm.r*AB62),0)</f>
        <v>0</v>
      </c>
      <c r="I62" s="222" t="s">
        <v>3707</v>
      </c>
      <c r="J62" s="2587" t="s">
        <v>3658</v>
      </c>
      <c r="K62" s="2340" t="s">
        <v>14</v>
      </c>
      <c r="L62" s="2298"/>
      <c r="M62" s="2299"/>
      <c r="N62" s="2302"/>
      <c r="O62" s="2301"/>
      <c r="P62" s="2300"/>
      <c r="Q62" s="2303"/>
      <c r="R62" s="2304"/>
      <c r="S62" s="2300"/>
      <c r="T62" s="232"/>
      <c r="U62" s="2305"/>
      <c r="V62" s="2300"/>
      <c r="W62" s="232"/>
      <c r="X62" s="2297"/>
      <c r="Y62" s="2300"/>
      <c r="Z62" s="232"/>
      <c r="AA62" s="2308"/>
      <c r="AB62" s="2300"/>
      <c r="AC62" s="232"/>
      <c r="AD62" s="222" t="str">
        <f t="shared" si="21"/>
        <v>31 ►</v>
      </c>
      <c r="AE62" s="2339" t="str">
        <f t="shared" si="22"/>
        <v>persil</v>
      </c>
      <c r="AF62" s="2296"/>
      <c r="AG62" s="2296"/>
      <c r="AH62" s="2454">
        <v>1</v>
      </c>
      <c r="AI62" s="223">
        <f t="shared" si="23"/>
        <v>0</v>
      </c>
      <c r="AJ62" s="224">
        <f t="shared" si="24"/>
        <v>0</v>
      </c>
      <c r="AK62" s="224" t="str">
        <f t="shared" si="47"/>
        <v/>
      </c>
      <c r="AL62" s="225">
        <f t="shared" si="48"/>
        <v>0</v>
      </c>
      <c r="AM62" s="2266">
        <f t="shared" si="25"/>
        <v>0</v>
      </c>
      <c r="AN62" s="2267">
        <f t="shared" si="26"/>
        <v>0</v>
      </c>
      <c r="AO62" s="2268" t="str">
        <f t="shared" si="49"/>
        <v/>
      </c>
      <c r="AP62" s="2269">
        <f t="shared" si="50"/>
        <v>0</v>
      </c>
      <c r="AQ62" s="2341">
        <f t="shared" si="27"/>
        <v>0</v>
      </c>
      <c r="AR62" s="2342">
        <f t="shared" si="28"/>
        <v>0</v>
      </c>
      <c r="AS62" s="2343" t="str">
        <f t="shared" si="51"/>
        <v/>
      </c>
      <c r="AT62" s="2344">
        <f t="shared" si="52"/>
        <v>0</v>
      </c>
      <c r="AU62" s="2350">
        <f t="shared" si="29"/>
        <v>0</v>
      </c>
      <c r="AV62" s="2351">
        <f t="shared" si="30"/>
        <v>0</v>
      </c>
      <c r="AW62" s="2352" t="str">
        <f t="shared" si="53"/>
        <v/>
      </c>
      <c r="AX62" s="2353">
        <f t="shared" si="54"/>
        <v>0</v>
      </c>
      <c r="AY62" s="2374">
        <f t="shared" si="31"/>
        <v>0</v>
      </c>
      <c r="AZ62" s="2375">
        <f t="shared" si="32"/>
        <v>0</v>
      </c>
      <c r="BA62" s="2376" t="str">
        <f t="shared" si="39"/>
        <v/>
      </c>
      <c r="BB62" s="2377">
        <f t="shared" si="40"/>
        <v>0</v>
      </c>
      <c r="BC62" s="2361">
        <f t="shared" si="55"/>
        <v>0</v>
      </c>
      <c r="BD62" s="2362">
        <f t="shared" si="33"/>
        <v>0</v>
      </c>
      <c r="BE62" s="2363" t="str">
        <f t="shared" si="56"/>
        <v/>
      </c>
      <c r="BF62" s="2364">
        <f t="shared" si="57"/>
        <v>0</v>
      </c>
      <c r="BG62" s="2556" t="str">
        <f t="shared" si="41"/>
        <v>persil</v>
      </c>
      <c r="BH62" s="2241">
        <f t="shared" si="42"/>
        <v>0</v>
      </c>
      <c r="BI62" s="2242">
        <f t="shared" si="43"/>
        <v>0</v>
      </c>
      <c r="BJ62" s="2243">
        <f t="shared" si="44"/>
        <v>0</v>
      </c>
      <c r="BK62" s="2244" t="str" cm="1">
        <f t="array" aca="1" ref="BK6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2" s="2384"/>
      <c r="BM62" s="218" t="str">
        <f t="shared" si="60"/>
        <v>A</v>
      </c>
      <c r="BN62" s="2510"/>
      <c r="BO62" s="3"/>
      <c r="BP62" s="198" cm="1">
        <f t="array" ref="BP62">SUMPRODUCT(LEN(BQ62:BW62))</f>
        <v>0</v>
      </c>
      <c r="BQ62" s="199"/>
      <c r="BR62" s="200"/>
      <c r="BS62" s="200"/>
      <c r="BT62" s="200"/>
      <c r="BU62" s="200"/>
      <c r="BV62" s="200"/>
      <c r="BW62" s="201"/>
      <c r="BX62" s="3"/>
      <c r="BY62" s="3159" t="str">
        <f t="shared" si="34"/>
        <v>►</v>
      </c>
      <c r="BZ62" s="3151" t="str">
        <f t="shared" si="19"/>
        <v/>
      </c>
      <c r="CA62" s="3152" t="str">
        <f t="shared" si="45"/>
        <v/>
      </c>
      <c r="CB62" s="3162"/>
      <c r="CC62" s="3154" t="str">
        <f t="shared" si="20"/>
        <v xml:space="preserve"> ◄ ligne 62</v>
      </c>
      <c r="CD62" s="3151" t="str">
        <f t="shared" si="35"/>
        <v/>
      </c>
      <c r="CE62" s="3155" t="str">
        <f t="shared" si="36"/>
        <v/>
      </c>
      <c r="CF62" s="3156">
        <f>IF(LEN(TRIM(CK62))&gt;0,MAX(CF29:CF61)+1,"")</f>
        <v>6</v>
      </c>
      <c r="CG62" s="3109" t="str">
        <f>IFERROR(INDEX(CK30:CK299,MATCH(ROW()-ROW(CK30)+1,CF30:CF299,0)),"")</f>
        <v/>
      </c>
      <c r="CH62" s="3149"/>
      <c r="CI62" s="3142"/>
      <c r="CJ62" s="3112">
        <f>CG17</f>
        <v>100</v>
      </c>
      <c r="CK62" s="3166" t="str">
        <f>IF(OR(CL61="",CJ62=""),"",IF(LEN(CL61)&lt;=CJ62,CL61,IFERROR(LEFT(CL61,FIND("♦",SUBSTITUTE(LEFT(CL61,CJ62+1)," ","♦",LEN(LEFT(CL61,CJ62+1))-LEN(SUBSTITUTE(LEFT(CL61,CJ62+1)," ",""))))),LEFT(CL61,IFERROR(FIND(" ",CL61)-1,LEN(CL61))))))</f>
        <v>Versez le vin rouge sur le tout et laissez mariner au frais pendant 24 heures</v>
      </c>
      <c r="CL62" s="3166" t="str">
        <f t="shared" ref="CL62:CL65" si="68">IF(CK62="","",TRIM(RIGHT(CL61,LEN(CL61)-LEN(CK62))))</f>
        <v/>
      </c>
      <c r="CM62" s="3167" t="str">
        <f t="shared" si="67"/>
        <v>ligne 62 ►</v>
      </c>
      <c r="CN62" s="3150" t="str">
        <f>IF(CA62="","",IF(OR(CA62=0,CA62&lt;CG17),0,IF(CA62&gt;CG17,(CA62-CG17)&amp;" car. en trop",(CA62-CG17)&amp;" car.")))</f>
        <v/>
      </c>
      <c r="CO62" s="3158" t="str">
        <f>IF(CA62="","",ROUNDUP(CA62/CG17,0)&amp;" ligne(s)")</f>
        <v/>
      </c>
      <c r="CP62" s="3"/>
      <c r="CQ62" s="2663" t="s">
        <v>3931</v>
      </c>
      <c r="CR62" s="102"/>
      <c r="CS62" s="102"/>
      <c r="CT62" s="2666"/>
      <c r="CU62" s="2664"/>
      <c r="CV62" s="3"/>
      <c r="CW62" s="3237" t="s">
        <v>726</v>
      </c>
      <c r="CX62" s="3237"/>
      <c r="CY62" s="3237"/>
      <c r="DA62" s="3225" t="s">
        <v>727</v>
      </c>
      <c r="DB62" s="3225"/>
      <c r="DC62" s="3225"/>
      <c r="DE62" s="3226" t="s">
        <v>728</v>
      </c>
      <c r="DF62" s="3226"/>
      <c r="DG62" s="3226"/>
      <c r="DI62" s="3227" t="s">
        <v>729</v>
      </c>
      <c r="DJ62" s="3227"/>
      <c r="DK62" s="3227"/>
      <c r="DM62" s="3238" t="s">
        <v>730</v>
      </c>
      <c r="DN62" s="3238"/>
      <c r="DO62" s="3238"/>
      <c r="DQ62" s="3232" t="s">
        <v>731</v>
      </c>
      <c r="DR62" s="3232"/>
      <c r="DS62" s="3232"/>
      <c r="DU62" s="3223" t="s">
        <v>732</v>
      </c>
      <c r="DV62" s="3223"/>
      <c r="DW62" s="3223"/>
      <c r="DY62" s="3224" t="s">
        <v>733</v>
      </c>
      <c r="DZ62" s="3224"/>
      <c r="EA62" s="3224"/>
      <c r="EC62" s="3229" t="s">
        <v>734</v>
      </c>
      <c r="ED62" s="3229"/>
      <c r="EE62" s="3229"/>
      <c r="EG62" s="3230" t="s">
        <v>735</v>
      </c>
      <c r="EH62" s="3230"/>
      <c r="EI62" s="3230"/>
      <c r="EK62" s="3231" t="s">
        <v>736</v>
      </c>
      <c r="EL62" s="3231"/>
      <c r="EM62" s="3231"/>
      <c r="EW62" s="3"/>
      <c r="EX62" s="483" t="s">
        <v>737</v>
      </c>
      <c r="EY62" s="484" t="s">
        <v>738</v>
      </c>
      <c r="EZ62" s="485" t="s">
        <v>739</v>
      </c>
      <c r="FA62" s="486" t="s">
        <v>740</v>
      </c>
      <c r="FB62" s="487" t="s">
        <v>741</v>
      </c>
      <c r="FC62" s="488" t="s">
        <v>742</v>
      </c>
      <c r="FD62" s="489" t="s">
        <v>743</v>
      </c>
      <c r="FE62" s="490" t="s">
        <v>744</v>
      </c>
      <c r="FF62" s="491" t="s">
        <v>745</v>
      </c>
      <c r="FI62" s="492"/>
      <c r="FJ62" s="205" t="s">
        <v>746</v>
      </c>
      <c r="FK62" s="206" t="s">
        <v>747</v>
      </c>
      <c r="FL62" s="207">
        <v>202</v>
      </c>
      <c r="FM62" s="208">
        <v>225</v>
      </c>
      <c r="FN62" s="209">
        <v>255</v>
      </c>
      <c r="FO62"/>
      <c r="FP62" s="493"/>
      <c r="FQ62" s="191" t="s">
        <v>748</v>
      </c>
      <c r="FR62" s="192" t="s">
        <v>749</v>
      </c>
      <c r="FS62" s="193">
        <v>216</v>
      </c>
      <c r="FT62" s="194">
        <v>216</v>
      </c>
      <c r="FU62" s="195">
        <v>191</v>
      </c>
      <c r="FV62"/>
      <c r="FW62" s="494"/>
      <c r="FX62" s="197" t="s">
        <v>750</v>
      </c>
      <c r="FY62" s="192" t="s">
        <v>751</v>
      </c>
      <c r="FZ62" s="193">
        <v>139</v>
      </c>
      <c r="GA62" s="194">
        <v>105</v>
      </c>
      <c r="GB62" s="195">
        <v>20</v>
      </c>
      <c r="GC62" s="10">
        <v>1</v>
      </c>
    </row>
    <row r="63" spans="1:185" ht="21.75" customHeight="1">
      <c r="A63" s="3"/>
      <c r="B63" s="218" t="str">
        <f t="shared" si="46"/>
        <v>A</v>
      </c>
      <c r="C63" s="2326" cm="1">
        <f t="array" ref="C63">IFERROR(_xlfn.LET(_xlpm.k,UPPER(TRIM(N63)),_xlpm.r,_xlfn.XLOOKUP(_xlpm.k,UPPER(TRIM($AD$89:$BK$89)),$AD$92:$BK$92,_xlfn.XLOOKUP(_xlpm.k,UPPER(TRIM($AD$90:$BK$90)),$AD$92:$BK$92,_xlfn.XLOOKUP(_xlpm.k,UPPER(TRIM($AD$91:$BK$91)),$AD$92:$BK$92,0.001))),_xlpm.r*M63),0)</f>
        <v>0</v>
      </c>
      <c r="D63" s="2329" cm="1">
        <f t="array" ref="D63">IFERROR(_xlfn.LET(_xlpm.k,UPPER(TRIM(Q63)),_xlpm.r,_xlfn.XLOOKUP(_xlpm.k,UPPER(TRIM($AD$89:$BK$89)),$AD$92:$BK$92,_xlfn.XLOOKUP(_xlpm.k,UPPER(TRIM($AD$90:$BK$90)),$AD$92:$BK$92,_xlfn.XLOOKUP(_xlpm.k,UPPER(TRIM($AD$91:$BK$91)),$AD$92:$BK$92,0.001))),_xlpm.r*P63),0)</f>
        <v>0</v>
      </c>
      <c r="E63" s="2332" cm="1">
        <f t="array" ref="E63">IFERROR(_xlfn.LET(_xlpm.k,UPPER(TRIM(T63)),_xlpm.r,_xlfn.XLOOKUP(_xlpm.k,UPPER(TRIM($AD$89:$BK$89)),$AD$92:$BK$92,_xlfn.XLOOKUP(_xlpm.k,UPPER(TRIM($AD$90:$BK$90)),$AD$92:$BK$92,_xlfn.XLOOKUP(_xlpm.k,UPPER(TRIM($AD$91:$BK$91)),$AD$92:$BK$92,0.001))),_xlpm.r*S63),0)</f>
        <v>0</v>
      </c>
      <c r="F63" s="2335" cm="1">
        <f t="array" ref="F63">IFERROR(_xlfn.LET(_xlpm.k,UPPER(TRIM(W63)),_xlpm.r,_xlfn.XLOOKUP(_xlpm.k,UPPER(TRIM($AD$89:$BK$89)),$AD$92:$BK$92,_xlfn.XLOOKUP(_xlpm.k,UPPER(TRIM($AD$90:$BK$90)),$AD$92:$BK$92,_xlfn.XLOOKUP(_xlpm.k,UPPER(TRIM($AD$91:$BK$91)),$AD$92:$BK$92,0.001))),_xlpm.r*V63),0)</f>
        <v>0</v>
      </c>
      <c r="G63" s="219" cm="1">
        <f t="array" ref="G63">IFERROR(_xlfn.LET(_xlpm.k,UPPER(TRIM(Z63)),_xlpm.r,_xlfn.XLOOKUP(_xlpm.k,UPPER(TRIM($AD$89:$BK$89)),$AD$92:$BK$92,_xlfn.XLOOKUP(_xlpm.k,UPPER(TRIM($AD$90:$BK$90)),$AD$92:$BK$92,_xlfn.XLOOKUP(_xlpm.k,UPPER(TRIM($AD$91:$BK$91)),$AD$92:$BK$92,0.001))),_xlpm.r*Y63),0)</f>
        <v>0</v>
      </c>
      <c r="H63" s="220" cm="1">
        <f t="array" ref="H63">IFERROR(_xlfn.LET(_xlpm.k,UPPER(TRIM(AC63)),_xlpm.r,_xlfn.XLOOKUP(_xlpm.k,UPPER(TRIM($AD$89:$BK$89)),$AD$92:$BK$92,_xlfn.XLOOKUP(_xlpm.k,UPPER(TRIM($AD$90:$BK$90)),$AD$92:$BK$92,_xlfn.XLOOKUP(_xlpm.k,UPPER(TRIM($AD$91:$BK$91)),$AD$92:$BK$92,0.001))),_xlpm.r*AB63),0)</f>
        <v>0</v>
      </c>
      <c r="I63" s="222" t="s">
        <v>3708</v>
      </c>
      <c r="J63" s="2587" t="s">
        <v>3640</v>
      </c>
      <c r="K63" s="2340" t="s">
        <v>14</v>
      </c>
      <c r="L63" s="2298"/>
      <c r="M63" s="2299"/>
      <c r="N63" s="2302"/>
      <c r="O63" s="2301"/>
      <c r="P63" s="2300"/>
      <c r="Q63" s="2303"/>
      <c r="R63" s="2304"/>
      <c r="S63" s="2300"/>
      <c r="T63" s="232"/>
      <c r="U63" s="2305"/>
      <c r="V63" s="2300"/>
      <c r="W63" s="232"/>
      <c r="X63" s="2297"/>
      <c r="Y63" s="2300"/>
      <c r="Z63" s="232"/>
      <c r="AA63" s="2308"/>
      <c r="AB63" s="2300"/>
      <c r="AC63" s="232"/>
      <c r="AD63" s="222" t="str">
        <f t="shared" si="21"/>
        <v>32 ►</v>
      </c>
      <c r="AE63" s="2339" t="str">
        <f t="shared" si="22"/>
        <v>poireau émincé</v>
      </c>
      <c r="AF63" s="2296"/>
      <c r="AG63" s="2296"/>
      <c r="AH63" s="2454">
        <v>1</v>
      </c>
      <c r="AI63" s="223">
        <f t="shared" si="23"/>
        <v>0</v>
      </c>
      <c r="AJ63" s="224">
        <f t="shared" si="24"/>
        <v>0</v>
      </c>
      <c r="AK63" s="224" t="str">
        <f t="shared" si="47"/>
        <v/>
      </c>
      <c r="AL63" s="225">
        <f t="shared" si="48"/>
        <v>0</v>
      </c>
      <c r="AM63" s="2266">
        <f t="shared" si="25"/>
        <v>0</v>
      </c>
      <c r="AN63" s="2267">
        <f t="shared" si="26"/>
        <v>0</v>
      </c>
      <c r="AO63" s="2268" t="str">
        <f t="shared" si="49"/>
        <v/>
      </c>
      <c r="AP63" s="2269">
        <f t="shared" si="50"/>
        <v>0</v>
      </c>
      <c r="AQ63" s="2341">
        <f t="shared" si="27"/>
        <v>0</v>
      </c>
      <c r="AR63" s="2342">
        <f t="shared" si="28"/>
        <v>0</v>
      </c>
      <c r="AS63" s="2343" t="str">
        <f t="shared" si="51"/>
        <v/>
      </c>
      <c r="AT63" s="2344">
        <f t="shared" si="52"/>
        <v>0</v>
      </c>
      <c r="AU63" s="2350">
        <f t="shared" si="29"/>
        <v>0</v>
      </c>
      <c r="AV63" s="2351">
        <f t="shared" si="30"/>
        <v>0</v>
      </c>
      <c r="AW63" s="2352" t="str">
        <f t="shared" si="53"/>
        <v/>
      </c>
      <c r="AX63" s="2353">
        <f t="shared" si="54"/>
        <v>0</v>
      </c>
      <c r="AY63" s="2374">
        <f t="shared" si="31"/>
        <v>0</v>
      </c>
      <c r="AZ63" s="2375">
        <f t="shared" si="32"/>
        <v>0</v>
      </c>
      <c r="BA63" s="2376" t="str">
        <f t="shared" si="39"/>
        <v/>
      </c>
      <c r="BB63" s="2377">
        <f t="shared" si="40"/>
        <v>0</v>
      </c>
      <c r="BC63" s="2361">
        <f t="shared" si="55"/>
        <v>0</v>
      </c>
      <c r="BD63" s="2362">
        <f t="shared" si="33"/>
        <v>0</v>
      </c>
      <c r="BE63" s="2363" t="str">
        <f t="shared" si="56"/>
        <v/>
      </c>
      <c r="BF63" s="2364">
        <f t="shared" si="57"/>
        <v>0</v>
      </c>
      <c r="BG63" s="2556" t="str">
        <f t="shared" si="41"/>
        <v>poireau émincé</v>
      </c>
      <c r="BH63" s="2241">
        <f t="shared" si="42"/>
        <v>0</v>
      </c>
      <c r="BI63" s="2242">
        <f t="shared" si="43"/>
        <v>0</v>
      </c>
      <c r="BJ63" s="2243">
        <f t="shared" si="44"/>
        <v>0</v>
      </c>
      <c r="BK63" s="2244" t="str" cm="1">
        <f t="array" aca="1" ref="BK6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3" s="2384"/>
      <c r="BM63" s="218" t="str">
        <f t="shared" si="60"/>
        <v>A</v>
      </c>
      <c r="BN63" s="2510"/>
      <c r="BO63" s="3"/>
      <c r="BP63" s="198" cm="1">
        <f t="array" ref="BP63">SUMPRODUCT(LEN(BQ63:BW63))</f>
        <v>0</v>
      </c>
      <c r="BQ63" s="199"/>
      <c r="BR63" s="200"/>
      <c r="BS63" s="200"/>
      <c r="BT63" s="200"/>
      <c r="BU63" s="200"/>
      <c r="BV63" s="200"/>
      <c r="BW63" s="201"/>
      <c r="BX63" s="3"/>
      <c r="BY63" s="3159" t="str">
        <f t="shared" si="34"/>
        <v>►</v>
      </c>
      <c r="BZ63" s="3151" t="str">
        <f t="shared" si="19"/>
        <v/>
      </c>
      <c r="CA63" s="3152" t="str">
        <f t="shared" si="45"/>
        <v/>
      </c>
      <c r="CB63" s="3162"/>
      <c r="CC63" s="3160" t="str">
        <f t="shared" si="20"/>
        <v xml:space="preserve"> ◄ ligne 63</v>
      </c>
      <c r="CD63" s="3151" t="str">
        <f t="shared" si="35"/>
        <v/>
      </c>
      <c r="CE63" s="3155" t="str">
        <f t="shared" si="36"/>
        <v/>
      </c>
      <c r="CF63" s="3156" t="str">
        <f>IF(LEN(TRIM(CK63))&gt;0,MAX(CF29:CF62)+1,"")</f>
        <v/>
      </c>
      <c r="CG63" s="3109" t="str">
        <f>IFERROR(INDEX(CK30:CK299,MATCH(ROW()-ROW(CK30)+1,CF30:CF299,0)),"")</f>
        <v/>
      </c>
      <c r="CH63" s="3149"/>
      <c r="CI63" s="3142"/>
      <c r="CJ63" s="3165"/>
      <c r="CK63" s="3166" t="str">
        <f>IF(OR(CL62="",CJ62=""),"",IF(LEN(CL62)&lt;=CJ62,CL62,IFERROR(LEFT(CL62,FIND("♦",SUBSTITUTE(LEFT(CL62,CJ62+1)," ","♦",LEN(LEFT(CL62,CJ62+1))-LEN(SUBSTITUTE(LEFT(CL62,CJ62+1)," ",""))))),LEFT(CL62,IFERROR(FIND(" ",CL62)-1,LEN(CL62))))))</f>
        <v/>
      </c>
      <c r="CL63" s="3166" t="str">
        <f t="shared" si="68"/>
        <v/>
      </c>
      <c r="CM63" s="3167" t="str">
        <f t="shared" si="67"/>
        <v>ligne 63 ►</v>
      </c>
      <c r="CN63" s="3150" t="str">
        <f>IF(CA63="","",IF(OR(CA63=0,CA63&lt;CG17),0,IF(CA63&gt;CG17,(CA63-CG17)&amp;" car. en trop",(CA63-CG17)&amp;" car.")))</f>
        <v/>
      </c>
      <c r="CO63" s="3158" t="str">
        <f>IF(CA63="","",ROUNDUP(CA63/CG17,0)&amp;" ligne(s)")</f>
        <v/>
      </c>
      <c r="CP63" s="3"/>
      <c r="CQ63" s="287" t="s">
        <v>4013</v>
      </c>
      <c r="CR63" s="102"/>
      <c r="CS63" s="102"/>
      <c r="CT63" s="2666"/>
      <c r="CU63" s="2664"/>
      <c r="CV63" s="3"/>
      <c r="CW63" s="3237"/>
      <c r="CX63" s="3237"/>
      <c r="CY63" s="3237"/>
      <c r="DA63" s="3225"/>
      <c r="DB63" s="3225"/>
      <c r="DC63" s="3225"/>
      <c r="DE63" s="3226"/>
      <c r="DF63" s="3226"/>
      <c r="DG63" s="3226"/>
      <c r="DI63" s="3227"/>
      <c r="DJ63" s="3227"/>
      <c r="DK63" s="3227"/>
      <c r="DM63" s="3238"/>
      <c r="DN63" s="3238"/>
      <c r="DO63" s="3238"/>
      <c r="DQ63" s="3232"/>
      <c r="DR63" s="3232"/>
      <c r="DS63" s="3232"/>
      <c r="DU63" s="3223"/>
      <c r="DV63" s="3223"/>
      <c r="DW63" s="3223"/>
      <c r="DY63" s="3224"/>
      <c r="DZ63" s="3224"/>
      <c r="EA63" s="3224"/>
      <c r="EC63" s="3229"/>
      <c r="ED63" s="3229"/>
      <c r="EE63" s="3229"/>
      <c r="EG63" s="3230"/>
      <c r="EH63" s="3230"/>
      <c r="EI63" s="3230"/>
      <c r="EK63" s="3231"/>
      <c r="EL63" s="3231"/>
      <c r="EM63" s="3231"/>
      <c r="EW63" s="3"/>
      <c r="EX63" s="495" t="s">
        <v>752</v>
      </c>
      <c r="EY63" s="496" t="s">
        <v>753</v>
      </c>
      <c r="EZ63" s="497" t="s">
        <v>754</v>
      </c>
      <c r="FA63" s="498" t="s">
        <v>755</v>
      </c>
      <c r="FB63" s="499" t="s">
        <v>756</v>
      </c>
      <c r="FC63" s="500" t="s">
        <v>757</v>
      </c>
      <c r="FD63" s="501" t="s">
        <v>758</v>
      </c>
      <c r="FE63" s="502" t="s">
        <v>759</v>
      </c>
      <c r="FF63" s="503" t="s">
        <v>760</v>
      </c>
      <c r="FI63" s="504"/>
      <c r="FJ63" s="205" t="s">
        <v>761</v>
      </c>
      <c r="FK63" s="206" t="s">
        <v>762</v>
      </c>
      <c r="FL63" s="207">
        <v>162</v>
      </c>
      <c r="FM63" s="208">
        <v>181</v>
      </c>
      <c r="FN63" s="209">
        <v>205</v>
      </c>
      <c r="FO63"/>
      <c r="FP63" s="505"/>
      <c r="FQ63" s="191" t="s">
        <v>763</v>
      </c>
      <c r="FR63" s="192" t="s">
        <v>764</v>
      </c>
      <c r="FS63" s="193">
        <v>234</v>
      </c>
      <c r="FT63" s="194">
        <v>234</v>
      </c>
      <c r="FU63" s="195">
        <v>174</v>
      </c>
      <c r="FV63"/>
      <c r="FW63" s="506"/>
      <c r="FX63" s="197" t="s">
        <v>765</v>
      </c>
      <c r="FY63" s="192" t="s">
        <v>766</v>
      </c>
      <c r="FZ63" s="193">
        <v>139</v>
      </c>
      <c r="GA63" s="194">
        <v>101</v>
      </c>
      <c r="GB63" s="195">
        <v>8</v>
      </c>
      <c r="GC63" s="10">
        <v>1</v>
      </c>
    </row>
    <row r="64" spans="1:185" ht="21.75" customHeight="1">
      <c r="A64" s="3"/>
      <c r="B64" s="218" t="str">
        <f t="shared" si="46"/>
        <v>A</v>
      </c>
      <c r="C64" s="2326" cm="1">
        <f t="array" ref="C64">IFERROR(_xlfn.LET(_xlpm.k,UPPER(TRIM(N64)),_xlpm.r,_xlfn.XLOOKUP(_xlpm.k,UPPER(TRIM($AD$89:$BK$89)),$AD$92:$BK$92,_xlfn.XLOOKUP(_xlpm.k,UPPER(TRIM($AD$90:$BK$90)),$AD$92:$BK$92,_xlfn.XLOOKUP(_xlpm.k,UPPER(TRIM($AD$91:$BK$91)),$AD$92:$BK$92,0.001))),_xlpm.r*M64),0)</f>
        <v>0</v>
      </c>
      <c r="D64" s="2329" cm="1">
        <f t="array" ref="D64">IFERROR(_xlfn.LET(_xlpm.k,UPPER(TRIM(Q64)),_xlpm.r,_xlfn.XLOOKUP(_xlpm.k,UPPER(TRIM($AD$89:$BK$89)),$AD$92:$BK$92,_xlfn.XLOOKUP(_xlpm.k,UPPER(TRIM($AD$90:$BK$90)),$AD$92:$BK$92,_xlfn.XLOOKUP(_xlpm.k,UPPER(TRIM($AD$91:$BK$91)),$AD$92:$BK$92,0.001))),_xlpm.r*P64),0)</f>
        <v>0</v>
      </c>
      <c r="E64" s="2332" cm="1">
        <f t="array" ref="E64">IFERROR(_xlfn.LET(_xlpm.k,UPPER(TRIM(T64)),_xlpm.r,_xlfn.XLOOKUP(_xlpm.k,UPPER(TRIM($AD$89:$BK$89)),$AD$92:$BK$92,_xlfn.XLOOKUP(_xlpm.k,UPPER(TRIM($AD$90:$BK$90)),$AD$92:$BK$92,_xlfn.XLOOKUP(_xlpm.k,UPPER(TRIM($AD$91:$BK$91)),$AD$92:$BK$92,0.001))),_xlpm.r*S64),0)</f>
        <v>0</v>
      </c>
      <c r="F64" s="2335" cm="1">
        <f t="array" ref="F64">IFERROR(_xlfn.LET(_xlpm.k,UPPER(TRIM(W64)),_xlpm.r,_xlfn.XLOOKUP(_xlpm.k,UPPER(TRIM($AD$89:$BK$89)),$AD$92:$BK$92,_xlfn.XLOOKUP(_xlpm.k,UPPER(TRIM($AD$90:$BK$90)),$AD$92:$BK$92,_xlfn.XLOOKUP(_xlpm.k,UPPER(TRIM($AD$91:$BK$91)),$AD$92:$BK$92,0.001))),_xlpm.r*V64),0)</f>
        <v>0</v>
      </c>
      <c r="G64" s="219" cm="1">
        <f t="array" ref="G64">IFERROR(_xlfn.LET(_xlpm.k,UPPER(TRIM(Z64)),_xlpm.r,_xlfn.XLOOKUP(_xlpm.k,UPPER(TRIM($AD$89:$BK$89)),$AD$92:$BK$92,_xlfn.XLOOKUP(_xlpm.k,UPPER(TRIM($AD$90:$BK$90)),$AD$92:$BK$92,_xlfn.XLOOKUP(_xlpm.k,UPPER(TRIM($AD$91:$BK$91)),$AD$92:$BK$92,0.001))),_xlpm.r*Y64),0)</f>
        <v>0</v>
      </c>
      <c r="H64" s="220" cm="1">
        <f t="array" ref="H64">IFERROR(_xlfn.LET(_xlpm.k,UPPER(TRIM(AC64)),_xlpm.r,_xlfn.XLOOKUP(_xlpm.k,UPPER(TRIM($AD$89:$BK$89)),$AD$92:$BK$92,_xlfn.XLOOKUP(_xlpm.k,UPPER(TRIM($AD$90:$BK$90)),$AD$92:$BK$92,_xlfn.XLOOKUP(_xlpm.k,UPPER(TRIM($AD$91:$BK$91)),$AD$92:$BK$92,0.001))),_xlpm.r*AB64),0)</f>
        <v>0</v>
      </c>
      <c r="I64" s="222" t="s">
        <v>3709</v>
      </c>
      <c r="J64" s="2587"/>
      <c r="K64" s="2340" t="s">
        <v>14</v>
      </c>
      <c r="L64" s="2298"/>
      <c r="M64" s="2299"/>
      <c r="N64" s="2302"/>
      <c r="O64" s="2301"/>
      <c r="P64" s="2300"/>
      <c r="Q64" s="2303"/>
      <c r="R64" s="2304"/>
      <c r="S64" s="2300"/>
      <c r="T64" s="232"/>
      <c r="U64" s="2305"/>
      <c r="V64" s="2300"/>
      <c r="W64" s="232"/>
      <c r="X64" s="2297"/>
      <c r="Y64" s="2300"/>
      <c r="Z64" s="232"/>
      <c r="AA64" s="2308"/>
      <c r="AB64" s="2300"/>
      <c r="AC64" s="232"/>
      <c r="AD64" s="222" t="str">
        <f t="shared" ref="AD64:AD86" si="69">I64</f>
        <v>33 ►</v>
      </c>
      <c r="AE64" s="2339">
        <f t="shared" ref="AE64:AE86" si="70">J64</f>
        <v>0</v>
      </c>
      <c r="AF64" s="2296"/>
      <c r="AG64" s="2296"/>
      <c r="AH64" s="2454">
        <v>1</v>
      </c>
      <c r="AI64" s="223">
        <f t="shared" ref="AI64:AI86" si="71">IFERROR(L64*AL$23,0)</f>
        <v>0</v>
      </c>
      <c r="AJ64" s="224">
        <f t="shared" ref="AJ64:AJ86" si="72">IFERROR(C64*AL$23,0)</f>
        <v>0</v>
      </c>
      <c r="AK64" s="224" t="str">
        <f t="shared" si="47"/>
        <v/>
      </c>
      <c r="AL64" s="225">
        <f t="shared" si="48"/>
        <v>0</v>
      </c>
      <c r="AM64" s="2266">
        <f t="shared" ref="AM64:AM86" si="73">IFERROR(O64*AP$23,0)</f>
        <v>0</v>
      </c>
      <c r="AN64" s="2267">
        <f t="shared" ref="AN64:AN86" si="74">IFERROR(D64*AP$23,0)</f>
        <v>0</v>
      </c>
      <c r="AO64" s="2268" t="str">
        <f t="shared" si="49"/>
        <v/>
      </c>
      <c r="AP64" s="2269">
        <f t="shared" si="50"/>
        <v>0</v>
      </c>
      <c r="AQ64" s="2341">
        <f t="shared" ref="AQ64:AQ86" si="75">IFERROR(R64*AT$23,0)</f>
        <v>0</v>
      </c>
      <c r="AR64" s="2342">
        <f t="shared" ref="AR64:AR86" si="76">IFERROR(E64*AT$23,0)</f>
        <v>0</v>
      </c>
      <c r="AS64" s="2343" t="str">
        <f t="shared" si="51"/>
        <v/>
      </c>
      <c r="AT64" s="2344">
        <f t="shared" si="52"/>
        <v>0</v>
      </c>
      <c r="AU64" s="2350">
        <f t="shared" ref="AU64:AU86" si="77">IFERROR(U64*AX$23,0)</f>
        <v>0</v>
      </c>
      <c r="AV64" s="2351">
        <f t="shared" ref="AV64:AV86" si="78">IFERROR(F64*AX$23,0)</f>
        <v>0</v>
      </c>
      <c r="AW64" s="2352" t="str">
        <f t="shared" si="53"/>
        <v/>
      </c>
      <c r="AX64" s="2353">
        <f t="shared" si="54"/>
        <v>0</v>
      </c>
      <c r="AY64" s="2374">
        <f t="shared" ref="AY64:AY86" si="79">IFERROR(X64*BB$23,0)</f>
        <v>0</v>
      </c>
      <c r="AZ64" s="2375">
        <f t="shared" ref="AZ64:AZ86" si="80">IFERROR(G64*BB$23,0)</f>
        <v>0</v>
      </c>
      <c r="BA64" s="2376" t="str">
        <f t="shared" si="39"/>
        <v/>
      </c>
      <c r="BB64" s="2377">
        <f t="shared" si="40"/>
        <v>0</v>
      </c>
      <c r="BC64" s="2361">
        <f t="shared" si="55"/>
        <v>0</v>
      </c>
      <c r="BD64" s="2362">
        <f t="shared" ref="BD64:BD86" si="81">IFERROR(G64*BF$23,0)</f>
        <v>0</v>
      </c>
      <c r="BE64" s="2363" t="str">
        <f t="shared" si="56"/>
        <v/>
      </c>
      <c r="BF64" s="2364">
        <f t="shared" si="57"/>
        <v>0</v>
      </c>
      <c r="BG64" s="2556">
        <f t="shared" si="41"/>
        <v>0</v>
      </c>
      <c r="BH64" s="2241">
        <f t="shared" si="42"/>
        <v>0</v>
      </c>
      <c r="BI64" s="2242">
        <f t="shared" si="43"/>
        <v>0</v>
      </c>
      <c r="BJ64" s="2243">
        <f t="shared" si="44"/>
        <v>0</v>
      </c>
      <c r="BK64" s="2244" t="str" cm="1">
        <f t="array" aca="1" ref="BK6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4" s="2384"/>
      <c r="BM64" s="218" t="str">
        <f t="shared" si="60"/>
        <v>A</v>
      </c>
      <c r="BN64" s="2510"/>
      <c r="BO64" s="3"/>
      <c r="BP64" s="198" cm="1">
        <f t="array" ref="BP64">SUMPRODUCT(LEN(BQ64:BW64))</f>
        <v>0</v>
      </c>
      <c r="BQ64" s="199"/>
      <c r="BR64" s="200"/>
      <c r="BS64" s="200"/>
      <c r="BT64" s="200"/>
      <c r="BU64" s="200"/>
      <c r="BV64" s="200"/>
      <c r="BW64" s="201"/>
      <c r="BX64" s="3"/>
      <c r="BY64" s="3159" t="str">
        <f t="shared" si="34"/>
        <v>►</v>
      </c>
      <c r="BZ64" s="3151" t="str">
        <f t="shared" si="19"/>
        <v/>
      </c>
      <c r="CA64" s="3152" t="str">
        <f t="shared" si="45"/>
        <v/>
      </c>
      <c r="CB64" s="3162"/>
      <c r="CC64" s="3154" t="str">
        <f t="shared" si="20"/>
        <v xml:space="preserve"> ◄ ligne 64</v>
      </c>
      <c r="CD64" s="3151" t="str">
        <f t="shared" si="35"/>
        <v/>
      </c>
      <c r="CE64" s="3155" t="str">
        <f t="shared" si="36"/>
        <v/>
      </c>
      <c r="CF64" s="3156" t="str">
        <f>IF(LEN(TRIM(CK64))&gt;0,MAX(CF29:CF63)+1,"")</f>
        <v/>
      </c>
      <c r="CG64" s="3109" t="str">
        <f>IFERROR(INDEX(CK30:CK299,MATCH(ROW()-ROW(CK30)+1,CF30:CF299,0)),"")</f>
        <v/>
      </c>
      <c r="CH64" s="3149"/>
      <c r="CI64" s="3142"/>
      <c r="CJ64" s="3168"/>
      <c r="CK64" s="3166" t="str">
        <f>IF(OR(CL63="",CJ62=""),"",IF(LEN(CL63)&lt;=CJ62,CL63,IFERROR(LEFT(CL63,FIND("♦",SUBSTITUTE(LEFT(CL63,CJ62+1)," ","♦",LEN(LEFT(CL63,CJ62+1))-LEN(SUBSTITUTE(LEFT(CL63,CJ62+1)," ",""))))),LEFT(CL63,IFERROR(FIND(" ",CL63)-1,LEN(CL63))))))</f>
        <v/>
      </c>
      <c r="CL64" s="3166" t="str">
        <f t="shared" si="68"/>
        <v/>
      </c>
      <c r="CM64" s="3167" t="str">
        <f t="shared" si="67"/>
        <v>ligne 64 ►</v>
      </c>
      <c r="CN64" s="3150" t="str">
        <f>IF(CA64="","",IF(OR(CA64=0,CA64&lt;CG17),0,IF(CA64&gt;CG17,(CA64-CG17)&amp;" car. en trop",(CA64-CG17)&amp;" car.")))</f>
        <v/>
      </c>
      <c r="CO64" s="3158" t="str">
        <f>IF(CA64="","",ROUNDUP(CA64/CG17,0)&amp;" ligne(s)")</f>
        <v/>
      </c>
      <c r="CP64" s="3"/>
      <c r="CQ64" s="287" t="s">
        <v>4014</v>
      </c>
      <c r="CR64" s="2665" t="s">
        <v>3932</v>
      </c>
      <c r="CS64" s="2665"/>
      <c r="CT64" s="2665"/>
      <c r="CU64" s="2692"/>
      <c r="CV64" s="3"/>
      <c r="DQ64" s="163"/>
      <c r="DR64" s="163"/>
      <c r="DS64" s="163"/>
      <c r="EO64" s="3"/>
      <c r="EP64" s="3"/>
      <c r="EQ64" s="3"/>
      <c r="ER64" s="3"/>
      <c r="ES64" s="3"/>
      <c r="ET64" s="3"/>
      <c r="EU64" s="3"/>
      <c r="EV64" s="3"/>
      <c r="EW64" s="3"/>
      <c r="EX64" s="507" t="s">
        <v>767</v>
      </c>
      <c r="EY64" s="508" t="s">
        <v>768</v>
      </c>
      <c r="EZ64" s="509" t="s">
        <v>769</v>
      </c>
      <c r="FA64" s="510" t="s">
        <v>770</v>
      </c>
      <c r="FB64" s="511" t="s">
        <v>771</v>
      </c>
      <c r="FC64" s="512" t="s">
        <v>772</v>
      </c>
      <c r="FD64" s="513" t="s">
        <v>773</v>
      </c>
      <c r="FE64" s="514" t="s">
        <v>774</v>
      </c>
      <c r="FF64" s="515" t="s">
        <v>775</v>
      </c>
      <c r="FI64" s="516"/>
      <c r="FJ64" s="205" t="s">
        <v>776</v>
      </c>
      <c r="FK64" s="206" t="s">
        <v>777</v>
      </c>
      <c r="FL64" s="207">
        <v>92</v>
      </c>
      <c r="FM64" s="208">
        <v>172</v>
      </c>
      <c r="FN64" s="209">
        <v>238</v>
      </c>
      <c r="FO64"/>
      <c r="FP64" s="517"/>
      <c r="FQ64" s="191" t="s">
        <v>778</v>
      </c>
      <c r="FR64" s="192" t="s">
        <v>779</v>
      </c>
      <c r="FS64" s="193">
        <v>238</v>
      </c>
      <c r="FT64" s="194">
        <v>238</v>
      </c>
      <c r="FU64" s="195">
        <v>209</v>
      </c>
      <c r="FV64"/>
      <c r="FW64" s="518"/>
      <c r="FX64" s="212" t="s">
        <v>780</v>
      </c>
      <c r="FY64" s="192" t="s">
        <v>781</v>
      </c>
      <c r="FZ64" s="193">
        <v>120</v>
      </c>
      <c r="GA64" s="194">
        <v>94</v>
      </c>
      <c r="GB64" s="195">
        <v>47</v>
      </c>
      <c r="GC64" s="10">
        <v>1</v>
      </c>
    </row>
    <row r="65" spans="1:185" ht="21.75" customHeight="1">
      <c r="A65" s="3"/>
      <c r="B65" s="218" t="str">
        <f t="shared" si="46"/>
        <v>A</v>
      </c>
      <c r="C65" s="2326" cm="1">
        <f t="array" ref="C65">IFERROR(_xlfn.LET(_xlpm.k,UPPER(TRIM(N65)),_xlpm.r,_xlfn.XLOOKUP(_xlpm.k,UPPER(TRIM($AD$89:$BK$89)),$AD$92:$BK$92,_xlfn.XLOOKUP(_xlpm.k,UPPER(TRIM($AD$90:$BK$90)),$AD$92:$BK$92,_xlfn.XLOOKUP(_xlpm.k,UPPER(TRIM($AD$91:$BK$91)),$AD$92:$BK$92,0.001))),_xlpm.r*M65),0)</f>
        <v>0</v>
      </c>
      <c r="D65" s="2329" cm="1">
        <f t="array" ref="D65">IFERROR(_xlfn.LET(_xlpm.k,UPPER(TRIM(Q65)),_xlpm.r,_xlfn.XLOOKUP(_xlpm.k,UPPER(TRIM($AD$89:$BK$89)),$AD$92:$BK$92,_xlfn.XLOOKUP(_xlpm.k,UPPER(TRIM($AD$90:$BK$90)),$AD$92:$BK$92,_xlfn.XLOOKUP(_xlpm.k,UPPER(TRIM($AD$91:$BK$91)),$AD$92:$BK$92,0.001))),_xlpm.r*P65),0)</f>
        <v>0</v>
      </c>
      <c r="E65" s="2332" cm="1">
        <f t="array" ref="E65">IFERROR(_xlfn.LET(_xlpm.k,UPPER(TRIM(T65)),_xlpm.r,_xlfn.XLOOKUP(_xlpm.k,UPPER(TRIM($AD$89:$BK$89)),$AD$92:$BK$92,_xlfn.XLOOKUP(_xlpm.k,UPPER(TRIM($AD$90:$BK$90)),$AD$92:$BK$92,_xlfn.XLOOKUP(_xlpm.k,UPPER(TRIM($AD$91:$BK$91)),$AD$92:$BK$92,0.001))),_xlpm.r*S65),0)</f>
        <v>0</v>
      </c>
      <c r="F65" s="2335" cm="1">
        <f t="array" ref="F65">IFERROR(_xlfn.LET(_xlpm.k,UPPER(TRIM(W65)),_xlpm.r,_xlfn.XLOOKUP(_xlpm.k,UPPER(TRIM($AD$89:$BK$89)),$AD$92:$BK$92,_xlfn.XLOOKUP(_xlpm.k,UPPER(TRIM($AD$90:$BK$90)),$AD$92:$BK$92,_xlfn.XLOOKUP(_xlpm.k,UPPER(TRIM($AD$91:$BK$91)),$AD$92:$BK$92,0.001))),_xlpm.r*V65),0)</f>
        <v>0</v>
      </c>
      <c r="G65" s="219" cm="1">
        <f t="array" ref="G65">IFERROR(_xlfn.LET(_xlpm.k,UPPER(TRIM(Z65)),_xlpm.r,_xlfn.XLOOKUP(_xlpm.k,UPPER(TRIM($AD$89:$BK$89)),$AD$92:$BK$92,_xlfn.XLOOKUP(_xlpm.k,UPPER(TRIM($AD$90:$BK$90)),$AD$92:$BK$92,_xlfn.XLOOKUP(_xlpm.k,UPPER(TRIM($AD$91:$BK$91)),$AD$92:$BK$92,0.001))),_xlpm.r*Y65),0)</f>
        <v>0</v>
      </c>
      <c r="H65" s="220" cm="1">
        <f t="array" ref="H65">IFERROR(_xlfn.LET(_xlpm.k,UPPER(TRIM(AC65)),_xlpm.r,_xlfn.XLOOKUP(_xlpm.k,UPPER(TRIM($AD$89:$BK$89)),$AD$92:$BK$92,_xlfn.XLOOKUP(_xlpm.k,UPPER(TRIM($AD$90:$BK$90)),$AD$92:$BK$92,_xlfn.XLOOKUP(_xlpm.k,UPPER(TRIM($AD$91:$BK$91)),$AD$92:$BK$92,0.001))),_xlpm.r*AB65),0)</f>
        <v>0</v>
      </c>
      <c r="I65" s="222" t="s">
        <v>3710</v>
      </c>
      <c r="J65" s="2587" t="s">
        <v>3638</v>
      </c>
      <c r="K65" s="2340" t="s">
        <v>14</v>
      </c>
      <c r="L65" s="2298"/>
      <c r="M65" s="2299"/>
      <c r="N65" s="2302"/>
      <c r="O65" s="2301"/>
      <c r="P65" s="2300"/>
      <c r="Q65" s="2303"/>
      <c r="R65" s="2304"/>
      <c r="S65" s="2300"/>
      <c r="T65" s="232"/>
      <c r="U65" s="2305"/>
      <c r="V65" s="2300"/>
      <c r="W65" s="232"/>
      <c r="X65" s="2297"/>
      <c r="Y65" s="2300"/>
      <c r="Z65" s="232"/>
      <c r="AA65" s="2308"/>
      <c r="AB65" s="2300"/>
      <c r="AC65" s="232"/>
      <c r="AD65" s="222" t="str">
        <f t="shared" si="69"/>
        <v>34 ►</v>
      </c>
      <c r="AE65" s="2339" t="str">
        <f t="shared" si="70"/>
        <v>bouquet garni</v>
      </c>
      <c r="AF65" s="2296"/>
      <c r="AG65" s="2296"/>
      <c r="AH65" s="2454">
        <v>1</v>
      </c>
      <c r="AI65" s="223">
        <f t="shared" si="71"/>
        <v>0</v>
      </c>
      <c r="AJ65" s="224">
        <f t="shared" si="72"/>
        <v>0</v>
      </c>
      <c r="AK65" s="224" t="str">
        <f t="shared" si="47"/>
        <v/>
      </c>
      <c r="AL65" s="225">
        <f t="shared" si="48"/>
        <v>0</v>
      </c>
      <c r="AM65" s="2266">
        <f t="shared" si="73"/>
        <v>0</v>
      </c>
      <c r="AN65" s="2267">
        <f t="shared" si="74"/>
        <v>0</v>
      </c>
      <c r="AO65" s="2268" t="str">
        <f t="shared" si="49"/>
        <v/>
      </c>
      <c r="AP65" s="2269">
        <f t="shared" si="50"/>
        <v>0</v>
      </c>
      <c r="AQ65" s="2341">
        <f t="shared" si="75"/>
        <v>0</v>
      </c>
      <c r="AR65" s="2342">
        <f t="shared" si="76"/>
        <v>0</v>
      </c>
      <c r="AS65" s="2343" t="str">
        <f t="shared" si="51"/>
        <v/>
      </c>
      <c r="AT65" s="2344">
        <f t="shared" si="52"/>
        <v>0</v>
      </c>
      <c r="AU65" s="2350">
        <f t="shared" si="77"/>
        <v>0</v>
      </c>
      <c r="AV65" s="2351">
        <f t="shared" si="78"/>
        <v>0</v>
      </c>
      <c r="AW65" s="2352" t="str">
        <f t="shared" si="53"/>
        <v/>
      </c>
      <c r="AX65" s="2353">
        <f t="shared" si="54"/>
        <v>0</v>
      </c>
      <c r="AY65" s="2374">
        <f t="shared" si="79"/>
        <v>0</v>
      </c>
      <c r="AZ65" s="2375">
        <f t="shared" si="80"/>
        <v>0</v>
      </c>
      <c r="BA65" s="2376" t="str">
        <f t="shared" si="39"/>
        <v/>
      </c>
      <c r="BB65" s="2377">
        <f t="shared" si="40"/>
        <v>0</v>
      </c>
      <c r="BC65" s="2361">
        <f t="shared" si="55"/>
        <v>0</v>
      </c>
      <c r="BD65" s="2362">
        <f t="shared" si="81"/>
        <v>0</v>
      </c>
      <c r="BE65" s="2363" t="str">
        <f t="shared" si="56"/>
        <v/>
      </c>
      <c r="BF65" s="2364">
        <f t="shared" si="57"/>
        <v>0</v>
      </c>
      <c r="BG65" s="2556" t="str">
        <f t="shared" si="41"/>
        <v>bouquet garni</v>
      </c>
      <c r="BH65" s="2241">
        <f t="shared" si="42"/>
        <v>0</v>
      </c>
      <c r="BI65" s="2242">
        <f t="shared" si="43"/>
        <v>0</v>
      </c>
      <c r="BJ65" s="2243">
        <f t="shared" si="44"/>
        <v>0</v>
      </c>
      <c r="BK65" s="2244" t="str" cm="1">
        <f t="array" aca="1" ref="BK6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5" s="2384"/>
      <c r="BM65" s="218" t="str">
        <f t="shared" si="60"/>
        <v>A</v>
      </c>
      <c r="BN65" s="2510"/>
      <c r="BO65" s="3"/>
      <c r="BP65" s="198" cm="1">
        <f t="array" ref="BP65">SUMPRODUCT(LEN(BQ65:BW65))</f>
        <v>0</v>
      </c>
      <c r="BQ65" s="199"/>
      <c r="BR65" s="200"/>
      <c r="BS65" s="200"/>
      <c r="BT65" s="200"/>
      <c r="BU65" s="200"/>
      <c r="BV65" s="200"/>
      <c r="BW65" s="201"/>
      <c r="BX65" s="3"/>
      <c r="BY65" s="3159" t="str">
        <f t="shared" si="34"/>
        <v>►</v>
      </c>
      <c r="BZ65" s="3151" t="str">
        <f t="shared" si="19"/>
        <v/>
      </c>
      <c r="CA65" s="3152" t="str">
        <f t="shared" si="45"/>
        <v/>
      </c>
      <c r="CB65" s="3162"/>
      <c r="CC65" s="3160" t="str">
        <f t="shared" si="20"/>
        <v xml:space="preserve"> ◄ ligne 65</v>
      </c>
      <c r="CD65" s="3151" t="str">
        <f t="shared" si="35"/>
        <v/>
      </c>
      <c r="CE65" s="3155" t="str">
        <f t="shared" si="36"/>
        <v/>
      </c>
      <c r="CF65" s="3156" t="str">
        <f>IF(LEN(TRIM(CK65))&gt;0,MAX(CF29:CF64)+1,"")</f>
        <v/>
      </c>
      <c r="CG65" s="3109" t="str">
        <f>IFERROR(INDEX(CK30:CK299,MATCH(ROW()-ROW(CK30)+1,CF30:CF299,0)),"")</f>
        <v/>
      </c>
      <c r="CH65" s="3149"/>
      <c r="CI65" s="3142"/>
      <c r="CJ65" s="3169"/>
      <c r="CK65" s="3166" t="str">
        <f>IF(OR(CL64="",CJ62=""),"",IF(LEN(CL64)&lt;=CJ62,CL64,IFERROR(LEFT(CL64,FIND("♦",SUBSTITUTE(LEFT(CL64,CJ62+1)," ","♦",LEN(LEFT(CL64,CJ62+1))-LEN(SUBSTITUTE(LEFT(CL64,CJ62+1)," ",""))))),LEFT(CL64,IFERROR(FIND(" ",CL64)-1,LEN(CL64))))))</f>
        <v/>
      </c>
      <c r="CL65" s="3166" t="str">
        <f t="shared" si="68"/>
        <v/>
      </c>
      <c r="CM65" s="3167" t="str">
        <f t="shared" si="67"/>
        <v>ligne 65 ►</v>
      </c>
      <c r="CN65" s="3150" t="str">
        <f>IF(CA65="","",IF(OR(CA65=0,CA65&lt;CG17),0,IF(CA65&gt;CG17,(CA65-CG17)&amp;" car. en trop",(CA65-CG17)&amp;" car.")))</f>
        <v/>
      </c>
      <c r="CO65" s="3158" t="str">
        <f>IF(CA65="","",ROUNDUP(CA65/CG17,0)&amp;" ligne(s)")</f>
        <v/>
      </c>
      <c r="CP65" s="3"/>
      <c r="CQ65" s="142"/>
      <c r="CR65" s="2666" t="s">
        <v>3933</v>
      </c>
      <c r="CS65" s="2666" t="s">
        <v>3934</v>
      </c>
      <c r="CT65" s="2666" t="s">
        <v>4015</v>
      </c>
      <c r="CU65" s="2693" t="s">
        <v>3935</v>
      </c>
      <c r="CV65" s="3"/>
      <c r="CW65" s="3234" t="s">
        <v>782</v>
      </c>
      <c r="CX65" s="3234"/>
      <c r="CY65" s="3234"/>
      <c r="DA65" s="3235" t="s">
        <v>783</v>
      </c>
      <c r="DB65" s="3235"/>
      <c r="DC65" s="3235"/>
      <c r="DE65" s="3226" t="s">
        <v>784</v>
      </c>
      <c r="DF65" s="3226"/>
      <c r="DG65" s="3226"/>
      <c r="DI65" s="3227" t="s">
        <v>785</v>
      </c>
      <c r="DJ65" s="3227"/>
      <c r="DK65" s="3227"/>
      <c r="DM65" s="3236" t="s">
        <v>786</v>
      </c>
      <c r="DN65" s="3236"/>
      <c r="DO65" s="3236"/>
      <c r="DQ65" s="3232" t="s">
        <v>787</v>
      </c>
      <c r="DR65" s="3232"/>
      <c r="DS65" s="3232"/>
      <c r="DU65" s="3223" t="s">
        <v>788</v>
      </c>
      <c r="DV65" s="3223"/>
      <c r="DW65" s="3223"/>
      <c r="DY65" s="3224" t="s">
        <v>789</v>
      </c>
      <c r="DZ65" s="3224"/>
      <c r="EA65" s="3224"/>
      <c r="EC65" s="3229" t="s">
        <v>790</v>
      </c>
      <c r="ED65" s="3229"/>
      <c r="EE65" s="3229"/>
      <c r="EG65" s="3230" t="s">
        <v>791</v>
      </c>
      <c r="EH65" s="3230"/>
      <c r="EI65" s="3230"/>
      <c r="EK65" s="3231" t="s">
        <v>792</v>
      </c>
      <c r="EL65" s="3231"/>
      <c r="EM65" s="3231"/>
      <c r="EO65" s="3"/>
      <c r="EP65" s="3"/>
      <c r="EQ65" s="3"/>
      <c r="ER65" s="3"/>
      <c r="ES65" s="3"/>
      <c r="ET65" s="3"/>
      <c r="EU65" s="3"/>
      <c r="EV65" s="3"/>
      <c r="EW65" s="3"/>
      <c r="EX65" s="519" t="s">
        <v>793</v>
      </c>
      <c r="EY65" s="520" t="s">
        <v>794</v>
      </c>
      <c r="EZ65" s="521" t="s">
        <v>795</v>
      </c>
      <c r="FA65" s="522" t="s">
        <v>796</v>
      </c>
      <c r="FB65" s="523" t="s">
        <v>797</v>
      </c>
      <c r="FC65" s="524" t="s">
        <v>798</v>
      </c>
      <c r="FD65" s="525" t="s">
        <v>799</v>
      </c>
      <c r="FE65" s="526" t="s">
        <v>800</v>
      </c>
      <c r="FF65" s="527" t="s">
        <v>801</v>
      </c>
      <c r="FI65" s="528"/>
      <c r="FJ65" s="205"/>
      <c r="FK65" s="206" t="s">
        <v>802</v>
      </c>
      <c r="FL65" s="207">
        <v>102</v>
      </c>
      <c r="FM65" s="208">
        <v>153</v>
      </c>
      <c r="FN65" s="209">
        <v>204</v>
      </c>
      <c r="FO65"/>
      <c r="FP65" s="529"/>
      <c r="FQ65" s="191" t="s">
        <v>803</v>
      </c>
      <c r="FR65" s="192" t="s">
        <v>804</v>
      </c>
      <c r="FS65" s="193">
        <v>250</v>
      </c>
      <c r="FT65" s="194">
        <v>250</v>
      </c>
      <c r="FU65" s="195">
        <v>210</v>
      </c>
      <c r="FV65"/>
      <c r="FW65" s="518"/>
      <c r="FX65" s="212" t="s">
        <v>805</v>
      </c>
      <c r="FY65" s="192" t="s">
        <v>781</v>
      </c>
      <c r="FZ65" s="193">
        <v>120</v>
      </c>
      <c r="GA65" s="194">
        <v>94</v>
      </c>
      <c r="GB65" s="195">
        <v>47</v>
      </c>
      <c r="GC65" s="10">
        <v>1</v>
      </c>
    </row>
    <row r="66" spans="1:185" ht="21.75" customHeight="1">
      <c r="A66" s="3"/>
      <c r="B66" s="218" t="str">
        <f t="shared" si="46"/>
        <v>A</v>
      </c>
      <c r="C66" s="2326" cm="1">
        <f t="array" ref="C66">IFERROR(_xlfn.LET(_xlpm.k,UPPER(TRIM(N66)),_xlpm.r,_xlfn.XLOOKUP(_xlpm.k,UPPER(TRIM($AD$89:$BK$89)),$AD$92:$BK$92,_xlfn.XLOOKUP(_xlpm.k,UPPER(TRIM($AD$90:$BK$90)),$AD$92:$BK$92,_xlfn.XLOOKUP(_xlpm.k,UPPER(TRIM($AD$91:$BK$91)),$AD$92:$BK$92,0.001))),_xlpm.r*M66),0)</f>
        <v>0</v>
      </c>
      <c r="D66" s="2329" cm="1">
        <f t="array" ref="D66">IFERROR(_xlfn.LET(_xlpm.k,UPPER(TRIM(Q66)),_xlpm.r,_xlfn.XLOOKUP(_xlpm.k,UPPER(TRIM($AD$89:$BK$89)),$AD$92:$BK$92,_xlfn.XLOOKUP(_xlpm.k,UPPER(TRIM($AD$90:$BK$90)),$AD$92:$BK$92,_xlfn.XLOOKUP(_xlpm.k,UPPER(TRIM($AD$91:$BK$91)),$AD$92:$BK$92,0.001))),_xlpm.r*P66),0)</f>
        <v>0</v>
      </c>
      <c r="E66" s="2332" cm="1">
        <f t="array" ref="E66">IFERROR(_xlfn.LET(_xlpm.k,UPPER(TRIM(T66)),_xlpm.r,_xlfn.XLOOKUP(_xlpm.k,UPPER(TRIM($AD$89:$BK$89)),$AD$92:$BK$92,_xlfn.XLOOKUP(_xlpm.k,UPPER(TRIM($AD$90:$BK$90)),$AD$92:$BK$92,_xlfn.XLOOKUP(_xlpm.k,UPPER(TRIM($AD$91:$BK$91)),$AD$92:$BK$92,0.001))),_xlpm.r*S66),0)</f>
        <v>0</v>
      </c>
      <c r="F66" s="2335" cm="1">
        <f t="array" ref="F66">IFERROR(_xlfn.LET(_xlpm.k,UPPER(TRIM(W66)),_xlpm.r,_xlfn.XLOOKUP(_xlpm.k,UPPER(TRIM($AD$89:$BK$89)),$AD$92:$BK$92,_xlfn.XLOOKUP(_xlpm.k,UPPER(TRIM($AD$90:$BK$90)),$AD$92:$BK$92,_xlfn.XLOOKUP(_xlpm.k,UPPER(TRIM($AD$91:$BK$91)),$AD$92:$BK$92,0.001))),_xlpm.r*V66),0)</f>
        <v>0</v>
      </c>
      <c r="G66" s="219" cm="1">
        <f t="array" ref="G66">IFERROR(_xlfn.LET(_xlpm.k,UPPER(TRIM(Z66)),_xlpm.r,_xlfn.XLOOKUP(_xlpm.k,UPPER(TRIM($AD$89:$BK$89)),$AD$92:$BK$92,_xlfn.XLOOKUP(_xlpm.k,UPPER(TRIM($AD$90:$BK$90)),$AD$92:$BK$92,_xlfn.XLOOKUP(_xlpm.k,UPPER(TRIM($AD$91:$BK$91)),$AD$92:$BK$92,0.001))),_xlpm.r*Y66),0)</f>
        <v>0</v>
      </c>
      <c r="H66" s="220" cm="1">
        <f t="array" ref="H66">IFERROR(_xlfn.LET(_xlpm.k,UPPER(TRIM(AC66)),_xlpm.r,_xlfn.XLOOKUP(_xlpm.k,UPPER(TRIM($AD$89:$BK$89)),$AD$92:$BK$92,_xlfn.XLOOKUP(_xlpm.k,UPPER(TRIM($AD$90:$BK$90)),$AD$92:$BK$92,_xlfn.XLOOKUP(_xlpm.k,UPPER(TRIM($AD$91:$BK$91)),$AD$92:$BK$92,0.001))),_xlpm.r*AB66),0)</f>
        <v>0</v>
      </c>
      <c r="I66" s="222" t="s">
        <v>3711</v>
      </c>
      <c r="J66" s="2587" t="s">
        <v>3642</v>
      </c>
      <c r="K66" s="2340" t="s">
        <v>14</v>
      </c>
      <c r="L66" s="2298"/>
      <c r="M66" s="2299"/>
      <c r="N66" s="2302"/>
      <c r="O66" s="2301"/>
      <c r="P66" s="2300"/>
      <c r="Q66" s="2303"/>
      <c r="R66" s="2304"/>
      <c r="S66" s="2300"/>
      <c r="T66" s="232"/>
      <c r="U66" s="2305"/>
      <c r="V66" s="2300"/>
      <c r="W66" s="232"/>
      <c r="X66" s="2297"/>
      <c r="Y66" s="2300"/>
      <c r="Z66" s="232"/>
      <c r="AA66" s="2308"/>
      <c r="AB66" s="2300"/>
      <c r="AC66" s="232"/>
      <c r="AD66" s="222" t="str">
        <f t="shared" si="69"/>
        <v>35 ►</v>
      </c>
      <c r="AE66" s="2339" t="str">
        <f t="shared" si="70"/>
        <v>branche de sarriette</v>
      </c>
      <c r="AF66" s="2296"/>
      <c r="AG66" s="2296"/>
      <c r="AH66" s="2454">
        <v>1</v>
      </c>
      <c r="AI66" s="223">
        <f t="shared" si="71"/>
        <v>0</v>
      </c>
      <c r="AJ66" s="224">
        <f t="shared" si="72"/>
        <v>0</v>
      </c>
      <c r="AK66" s="224" t="str">
        <f t="shared" si="47"/>
        <v/>
      </c>
      <c r="AL66" s="225">
        <f t="shared" si="48"/>
        <v>0</v>
      </c>
      <c r="AM66" s="2266">
        <f t="shared" si="73"/>
        <v>0</v>
      </c>
      <c r="AN66" s="2267">
        <f t="shared" si="74"/>
        <v>0</v>
      </c>
      <c r="AO66" s="2268" t="str">
        <f t="shared" si="49"/>
        <v/>
      </c>
      <c r="AP66" s="2269">
        <f t="shared" si="50"/>
        <v>0</v>
      </c>
      <c r="AQ66" s="2341">
        <f t="shared" si="75"/>
        <v>0</v>
      </c>
      <c r="AR66" s="2342">
        <f t="shared" si="76"/>
        <v>0</v>
      </c>
      <c r="AS66" s="2343" t="str">
        <f t="shared" si="51"/>
        <v/>
      </c>
      <c r="AT66" s="2344">
        <f t="shared" si="52"/>
        <v>0</v>
      </c>
      <c r="AU66" s="2350">
        <f t="shared" si="77"/>
        <v>0</v>
      </c>
      <c r="AV66" s="2351">
        <f t="shared" si="78"/>
        <v>0</v>
      </c>
      <c r="AW66" s="2352" t="str">
        <f t="shared" si="53"/>
        <v/>
      </c>
      <c r="AX66" s="2353">
        <f t="shared" si="54"/>
        <v>0</v>
      </c>
      <c r="AY66" s="2374">
        <f t="shared" si="79"/>
        <v>0</v>
      </c>
      <c r="AZ66" s="2375">
        <f t="shared" si="80"/>
        <v>0</v>
      </c>
      <c r="BA66" s="2376" t="str">
        <f t="shared" si="39"/>
        <v/>
      </c>
      <c r="BB66" s="2377">
        <f t="shared" si="40"/>
        <v>0</v>
      </c>
      <c r="BC66" s="2361">
        <f t="shared" si="55"/>
        <v>0</v>
      </c>
      <c r="BD66" s="2362">
        <f t="shared" si="81"/>
        <v>0</v>
      </c>
      <c r="BE66" s="2363" t="str">
        <f t="shared" si="56"/>
        <v/>
      </c>
      <c r="BF66" s="2364">
        <f t="shared" si="57"/>
        <v>0</v>
      </c>
      <c r="BG66" s="2556" t="str">
        <f t="shared" si="41"/>
        <v>branche de sarriette</v>
      </c>
      <c r="BH66" s="2241">
        <f t="shared" si="42"/>
        <v>0</v>
      </c>
      <c r="BI66" s="2242">
        <f t="shared" si="43"/>
        <v>0</v>
      </c>
      <c r="BJ66" s="2243">
        <f t="shared" si="44"/>
        <v>0</v>
      </c>
      <c r="BK66" s="2244" t="str" cm="1">
        <f t="array" aca="1" ref="BK6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6" s="2384"/>
      <c r="BM66" s="218" t="str">
        <f t="shared" si="60"/>
        <v>A</v>
      </c>
      <c r="BN66" s="2510"/>
      <c r="BO66" s="3"/>
      <c r="BP66" s="198" cm="1">
        <f t="array" ref="BP66">SUMPRODUCT(LEN(BQ66:BW66))</f>
        <v>0</v>
      </c>
      <c r="BQ66" s="199"/>
      <c r="BR66" s="200"/>
      <c r="BS66" s="200"/>
      <c r="BT66" s="200"/>
      <c r="BU66" s="200"/>
      <c r="BV66" s="200"/>
      <c r="BW66" s="201"/>
      <c r="BX66" s="3"/>
      <c r="BY66" s="3159" t="str">
        <f t="shared" si="34"/>
        <v>►</v>
      </c>
      <c r="BZ66" s="3151" t="str">
        <f t="shared" si="19"/>
        <v/>
      </c>
      <c r="CA66" s="3152" t="str">
        <f t="shared" si="45"/>
        <v/>
      </c>
      <c r="CB66" s="3162"/>
      <c r="CC66" s="3154" t="str">
        <f t="shared" si="20"/>
        <v xml:space="preserve"> ◄ ligne 66</v>
      </c>
      <c r="CD66" s="3151" t="str">
        <f t="shared" si="35"/>
        <v/>
      </c>
      <c r="CE66" s="3155" t="str">
        <f t="shared" si="36"/>
        <v/>
      </c>
      <c r="CF66" s="3156">
        <f>IF(LEN(TRIM(CK66))&gt;0,MAX(CF29:CF65)+1,"")</f>
        <v>7</v>
      </c>
      <c r="CG66" s="3109" t="str">
        <f>IFERROR(INDEX(CK30:CK299,MATCH(ROW()-ROW(CK30)+1,CF30:CF299,0)),"")</f>
        <v/>
      </c>
      <c r="CH66" s="3149"/>
      <c r="CI66" s="3142"/>
      <c r="CJ66" s="2462" t="str">
        <f>(SUBSTITUTE(SUBSTITUTE(CB36,CHAR(13)&amp;CHAR(10)," "),CHAR(10)," "))</f>
        <v>2. Le lendemain, sortez la viande et les légumes de la marinade et égouttez-les. Réservez la marinade.</v>
      </c>
      <c r="CK66" s="3110" t="str">
        <f>IF(OR(CJ67="",CJ68=""),"",IF(LEN(CJ67)&lt;=CJ68,CJ67,IFERROR(LEFT(CJ67,FIND("♦",SUBSTITUTE(LEFT(CJ67,CJ68+1)," ","♦",LEN(LEFT(CJ67,CJ68+1))-LEN(SUBSTITUTE(LEFT(CJ67,CJ68+1)," ",""))))),LEFT(CJ67,IFERROR(FIND(" ",CJ67)-1,LEN(CJ67))))))</f>
        <v>2 Le lendemain sortez la viande et les légumes de la marinade et égouttez-les Réservez la marinade</v>
      </c>
      <c r="CL66" s="3111" t="str">
        <f>IF(CK66="","",TRIM(RIGHT(CJ67,LEN(CJ67)-LEN(CK66))))</f>
        <v/>
      </c>
      <c r="CM66" s="3157" t="str">
        <f>CC36</f>
        <v xml:space="preserve"> ◄ ligne 36</v>
      </c>
      <c r="CN66" s="3150" t="str">
        <f>IF(CA66="","",IF(OR(CA66=0,CA66&lt;CG17),0,IF(CA66&gt;CG17,(CA66-CG17)&amp;" car. en trop",(CA66-CG17)&amp;" car.")))</f>
        <v/>
      </c>
      <c r="CO66" s="3158" t="str">
        <f>IF(CA66="","",ROUNDUP(CA66/CG17,0)&amp;" ligne(s)")</f>
        <v/>
      </c>
      <c r="CP66" s="3"/>
      <c r="CQ66" s="142"/>
      <c r="CR66" s="2666" t="s">
        <v>3936</v>
      </c>
      <c r="CS66" s="2666"/>
      <c r="CT66" s="2666"/>
      <c r="CU66" s="2693" t="s">
        <v>3937</v>
      </c>
      <c r="CV66" s="3"/>
      <c r="CW66" s="3234"/>
      <c r="CX66" s="3234"/>
      <c r="CY66" s="3234"/>
      <c r="DA66" s="3235"/>
      <c r="DB66" s="3235"/>
      <c r="DC66" s="3235"/>
      <c r="DE66" s="3226"/>
      <c r="DF66" s="3226"/>
      <c r="DG66" s="3226"/>
      <c r="DI66" s="3227"/>
      <c r="DJ66" s="3227"/>
      <c r="DK66" s="3227"/>
      <c r="DM66" s="3236"/>
      <c r="DN66" s="3236"/>
      <c r="DO66" s="3236"/>
      <c r="DQ66" s="3232"/>
      <c r="DR66" s="3232"/>
      <c r="DS66" s="3232"/>
      <c r="DU66" s="3223"/>
      <c r="DV66" s="3223"/>
      <c r="DW66" s="3223"/>
      <c r="DY66" s="3224"/>
      <c r="DZ66" s="3224"/>
      <c r="EA66" s="3224"/>
      <c r="EC66" s="3229"/>
      <c r="ED66" s="3229"/>
      <c r="EE66" s="3229"/>
      <c r="EG66" s="3230"/>
      <c r="EH66" s="3230"/>
      <c r="EI66" s="3230"/>
      <c r="EK66" s="3231"/>
      <c r="EL66" s="3231"/>
      <c r="EM66" s="3231"/>
      <c r="EO66" s="3"/>
      <c r="EP66" s="3"/>
      <c r="EQ66" s="3"/>
      <c r="ER66" s="3"/>
      <c r="ES66" s="3"/>
      <c r="ET66" s="3"/>
      <c r="EU66" s="3"/>
      <c r="EV66" s="3"/>
      <c r="EW66" s="3"/>
      <c r="EX66" s="530" t="s">
        <v>806</v>
      </c>
      <c r="EY66" s="531" t="s">
        <v>807</v>
      </c>
      <c r="EZ66" s="532" t="s">
        <v>808</v>
      </c>
      <c r="FA66" s="533" t="s">
        <v>809</v>
      </c>
      <c r="FB66" s="534" t="s">
        <v>810</v>
      </c>
      <c r="FC66" s="535" t="s">
        <v>811</v>
      </c>
      <c r="FD66" s="536" t="s">
        <v>812</v>
      </c>
      <c r="FE66" s="537" t="s">
        <v>813</v>
      </c>
      <c r="FF66" s="538" t="s">
        <v>814</v>
      </c>
      <c r="FI66" s="539"/>
      <c r="FJ66" s="236" t="s">
        <v>815</v>
      </c>
      <c r="FK66" s="206" t="s">
        <v>816</v>
      </c>
      <c r="FL66" s="207">
        <v>73</v>
      </c>
      <c r="FM66" s="208">
        <v>151</v>
      </c>
      <c r="FN66" s="209">
        <v>208</v>
      </c>
      <c r="FO66"/>
      <c r="FP66" s="540"/>
      <c r="FQ66" s="191" t="s">
        <v>817</v>
      </c>
      <c r="FR66" s="192" t="s">
        <v>818</v>
      </c>
      <c r="FS66" s="193">
        <v>238</v>
      </c>
      <c r="FT66" s="194">
        <v>238</v>
      </c>
      <c r="FU66" s="195">
        <v>224</v>
      </c>
      <c r="FV66"/>
      <c r="FW66" s="541"/>
      <c r="FX66" s="212" t="s">
        <v>819</v>
      </c>
      <c r="FY66" s="192" t="s">
        <v>820</v>
      </c>
      <c r="FZ66" s="193">
        <v>108</v>
      </c>
      <c r="GA66" s="194">
        <v>84</v>
      </c>
      <c r="GB66" s="195">
        <v>30</v>
      </c>
      <c r="GC66" s="10">
        <v>1</v>
      </c>
    </row>
    <row r="67" spans="1:185" ht="21.75" customHeight="1">
      <c r="A67" s="3"/>
      <c r="B67" s="218" t="str">
        <f t="shared" si="46"/>
        <v>A</v>
      </c>
      <c r="C67" s="2326" cm="1">
        <f t="array" ref="C67">IFERROR(_xlfn.LET(_xlpm.k,UPPER(TRIM(N67)),_xlpm.r,_xlfn.XLOOKUP(_xlpm.k,UPPER(TRIM($AD$89:$BK$89)),$AD$92:$BK$92,_xlfn.XLOOKUP(_xlpm.k,UPPER(TRIM($AD$90:$BK$90)),$AD$92:$BK$92,_xlfn.XLOOKUP(_xlpm.k,UPPER(TRIM($AD$91:$BK$91)),$AD$92:$BK$92,0.001))),_xlpm.r*M67),0)</f>
        <v>0</v>
      </c>
      <c r="D67" s="2329" cm="1">
        <f t="array" ref="D67">IFERROR(_xlfn.LET(_xlpm.k,UPPER(TRIM(Q67)),_xlpm.r,_xlfn.XLOOKUP(_xlpm.k,UPPER(TRIM($AD$89:$BK$89)),$AD$92:$BK$92,_xlfn.XLOOKUP(_xlpm.k,UPPER(TRIM($AD$90:$BK$90)),$AD$92:$BK$92,_xlfn.XLOOKUP(_xlpm.k,UPPER(TRIM($AD$91:$BK$91)),$AD$92:$BK$92,0.001))),_xlpm.r*P67),0)</f>
        <v>0</v>
      </c>
      <c r="E67" s="2332" cm="1">
        <f t="array" ref="E67">IFERROR(_xlfn.LET(_xlpm.k,UPPER(TRIM(T67)),_xlpm.r,_xlfn.XLOOKUP(_xlpm.k,UPPER(TRIM($AD$89:$BK$89)),$AD$92:$BK$92,_xlfn.XLOOKUP(_xlpm.k,UPPER(TRIM($AD$90:$BK$90)),$AD$92:$BK$92,_xlfn.XLOOKUP(_xlpm.k,UPPER(TRIM($AD$91:$BK$91)),$AD$92:$BK$92,0.001))),_xlpm.r*S67),0)</f>
        <v>0</v>
      </c>
      <c r="F67" s="2335" cm="1">
        <f t="array" ref="F67">IFERROR(_xlfn.LET(_xlpm.k,UPPER(TRIM(W67)),_xlpm.r,_xlfn.XLOOKUP(_xlpm.k,UPPER(TRIM($AD$89:$BK$89)),$AD$92:$BK$92,_xlfn.XLOOKUP(_xlpm.k,UPPER(TRIM($AD$90:$BK$90)),$AD$92:$BK$92,_xlfn.XLOOKUP(_xlpm.k,UPPER(TRIM($AD$91:$BK$91)),$AD$92:$BK$92,0.001))),_xlpm.r*V67),0)</f>
        <v>0</v>
      </c>
      <c r="G67" s="219" cm="1">
        <f t="array" ref="G67">IFERROR(_xlfn.LET(_xlpm.k,UPPER(TRIM(Z67)),_xlpm.r,_xlfn.XLOOKUP(_xlpm.k,UPPER(TRIM($AD$89:$BK$89)),$AD$92:$BK$92,_xlfn.XLOOKUP(_xlpm.k,UPPER(TRIM($AD$90:$BK$90)),$AD$92:$BK$92,_xlfn.XLOOKUP(_xlpm.k,UPPER(TRIM($AD$91:$BK$91)),$AD$92:$BK$92,0.001))),_xlpm.r*Y67),0)</f>
        <v>0</v>
      </c>
      <c r="H67" s="220" cm="1">
        <f t="array" ref="H67">IFERROR(_xlfn.LET(_xlpm.k,UPPER(TRIM(AC67)),_xlpm.r,_xlfn.XLOOKUP(_xlpm.k,UPPER(TRIM($AD$89:$BK$89)),$AD$92:$BK$92,_xlfn.XLOOKUP(_xlpm.k,UPPER(TRIM($AD$90:$BK$90)),$AD$92:$BK$92,_xlfn.XLOOKUP(_xlpm.k,UPPER(TRIM($AD$91:$BK$91)),$AD$92:$BK$92,0.001))),_xlpm.r*AB67),0)</f>
        <v>0</v>
      </c>
      <c r="I67" s="222" t="s">
        <v>3712</v>
      </c>
      <c r="J67" s="2587" t="s">
        <v>3641</v>
      </c>
      <c r="K67" s="2340" t="s">
        <v>14</v>
      </c>
      <c r="L67" s="2298"/>
      <c r="M67" s="2299"/>
      <c r="N67" s="2302"/>
      <c r="O67" s="2301"/>
      <c r="P67" s="2300"/>
      <c r="Q67" s="2303"/>
      <c r="R67" s="2304"/>
      <c r="S67" s="2300"/>
      <c r="T67" s="232"/>
      <c r="U67" s="2305"/>
      <c r="V67" s="2300"/>
      <c r="W67" s="232"/>
      <c r="X67" s="2297"/>
      <c r="Y67" s="2300"/>
      <c r="Z67" s="232"/>
      <c r="AA67" s="2308"/>
      <c r="AB67" s="2300"/>
      <c r="AC67" s="232"/>
      <c r="AD67" s="222" t="str">
        <f t="shared" si="69"/>
        <v>36 ►</v>
      </c>
      <c r="AE67" s="2339" t="str">
        <f t="shared" si="70"/>
        <v>clous de girofle</v>
      </c>
      <c r="AF67" s="2296"/>
      <c r="AG67" s="2296"/>
      <c r="AH67" s="2454">
        <v>1</v>
      </c>
      <c r="AI67" s="223">
        <f t="shared" si="71"/>
        <v>0</v>
      </c>
      <c r="AJ67" s="224">
        <f t="shared" si="72"/>
        <v>0</v>
      </c>
      <c r="AK67" s="224" t="str">
        <f t="shared" si="47"/>
        <v/>
      </c>
      <c r="AL67" s="225">
        <f t="shared" si="48"/>
        <v>0</v>
      </c>
      <c r="AM67" s="2266">
        <f t="shared" si="73"/>
        <v>0</v>
      </c>
      <c r="AN67" s="2267">
        <f t="shared" si="74"/>
        <v>0</v>
      </c>
      <c r="AO67" s="2268" t="str">
        <f t="shared" si="49"/>
        <v/>
      </c>
      <c r="AP67" s="2269">
        <f t="shared" si="50"/>
        <v>0</v>
      </c>
      <c r="AQ67" s="2341">
        <f t="shared" si="75"/>
        <v>0</v>
      </c>
      <c r="AR67" s="2342">
        <f t="shared" si="76"/>
        <v>0</v>
      </c>
      <c r="AS67" s="2343" t="str">
        <f t="shared" si="51"/>
        <v/>
      </c>
      <c r="AT67" s="2344">
        <f t="shared" si="52"/>
        <v>0</v>
      </c>
      <c r="AU67" s="2350">
        <f t="shared" si="77"/>
        <v>0</v>
      </c>
      <c r="AV67" s="2351">
        <f t="shared" si="78"/>
        <v>0</v>
      </c>
      <c r="AW67" s="2352" t="str">
        <f t="shared" si="53"/>
        <v/>
      </c>
      <c r="AX67" s="2353">
        <f t="shared" si="54"/>
        <v>0</v>
      </c>
      <c r="AY67" s="2374">
        <f t="shared" si="79"/>
        <v>0</v>
      </c>
      <c r="AZ67" s="2375">
        <f t="shared" si="80"/>
        <v>0</v>
      </c>
      <c r="BA67" s="2376" t="str">
        <f t="shared" si="39"/>
        <v/>
      </c>
      <c r="BB67" s="2377">
        <f t="shared" si="40"/>
        <v>0</v>
      </c>
      <c r="BC67" s="2361">
        <f t="shared" si="55"/>
        <v>0</v>
      </c>
      <c r="BD67" s="2362">
        <f t="shared" si="81"/>
        <v>0</v>
      </c>
      <c r="BE67" s="2363" t="str">
        <f t="shared" si="56"/>
        <v/>
      </c>
      <c r="BF67" s="2364">
        <f t="shared" si="57"/>
        <v>0</v>
      </c>
      <c r="BG67" s="2556" t="str">
        <f t="shared" si="41"/>
        <v>clous de girofle</v>
      </c>
      <c r="BH67" s="2241">
        <f t="shared" si="42"/>
        <v>0</v>
      </c>
      <c r="BI67" s="2242">
        <f t="shared" si="43"/>
        <v>0</v>
      </c>
      <c r="BJ67" s="2243">
        <f t="shared" si="44"/>
        <v>0</v>
      </c>
      <c r="BK67" s="2244" t="str" cm="1">
        <f t="array" aca="1" ref="BK6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7" s="2384"/>
      <c r="BM67" s="218" t="str">
        <f t="shared" si="60"/>
        <v>A</v>
      </c>
      <c r="BN67" s="2510"/>
      <c r="BO67" s="3"/>
      <c r="BP67" s="198" cm="1">
        <f t="array" ref="BP67">SUMPRODUCT(LEN(BQ67:BW67))</f>
        <v>0</v>
      </c>
      <c r="BQ67" s="199"/>
      <c r="BR67" s="200"/>
      <c r="BS67" s="200"/>
      <c r="BT67" s="200"/>
      <c r="BU67" s="200"/>
      <c r="BV67" s="200"/>
      <c r="BW67" s="201"/>
      <c r="BX67" s="3"/>
      <c r="BY67" s="3159" t="str">
        <f t="shared" si="34"/>
        <v>►</v>
      </c>
      <c r="BZ67" s="3151" t="str">
        <f t="shared" si="19"/>
        <v/>
      </c>
      <c r="CA67" s="3152" t="str">
        <f t="shared" si="45"/>
        <v/>
      </c>
      <c r="CB67" s="3162"/>
      <c r="CC67" s="3160" t="str">
        <f t="shared" si="20"/>
        <v xml:space="preserve"> ◄ ligne 67</v>
      </c>
      <c r="CD67" s="3151" t="str">
        <f t="shared" si="35"/>
        <v/>
      </c>
      <c r="CE67" s="3155" t="str">
        <f t="shared" si="36"/>
        <v/>
      </c>
      <c r="CF67" s="3156" t="str">
        <f>IF(LEN(TRIM(CK67))&gt;0,MAX(CF29:CF66)+1,"")</f>
        <v/>
      </c>
      <c r="CG67" s="3109" t="str">
        <f>IFERROR(INDEX(CK30:CK299,MATCH(ROW()-ROW(CK30)+1,CF30:CF299,0)),"")</f>
        <v/>
      </c>
      <c r="CH67" s="3149"/>
      <c r="CI67" s="3142"/>
      <c r="CJ67" s="3110" t="str">
        <f>TRIM(SUBSTITUTE(SUBSTITUTE(SUBSTITUTE(SUBSTITUTE(IF(OR(LEFT(CJ66,1)="-",LEFT(CJ66,1)="="),MID(CJ66,2,9999),CJ66),CHAR(160)," "),","," "),";"," "),"."," "))</f>
        <v>2 Le lendemain sortez la viande et les légumes de la marinade et égouttez-les Réservez la marinade</v>
      </c>
      <c r="CK67" s="3111" t="str">
        <f>IF(OR(CL66="",CJ68=""),"",IF(LEN(CL66)&lt;=CJ68,CL66,IFERROR(LEFT(CL66,FIND("♦",SUBSTITUTE(LEFT(CL66,CJ68+1)," ","♦",LEN(LEFT(CL66,CJ68+1))-LEN(SUBSTITUTE(LEFT(CL66,CJ68+1)," ",""))))),LEFT(CL66,IFERROR(FIND(" ",CL66)-1,LEN(CL66))))))</f>
        <v/>
      </c>
      <c r="CL67" s="3111" t="str">
        <f>IF(CK67="","",TRIM(RIGHT(CL66,LEN(CL66)-LEN(CK67))))</f>
        <v/>
      </c>
      <c r="CM67" s="3161" t="str">
        <f t="shared" ref="CM67:CM71" si="82">"ligne "&amp;ROW()&amp;" ►"</f>
        <v>ligne 67 ►</v>
      </c>
      <c r="CN67" s="3150" t="str">
        <f>IF(CA67="","",IF(OR(CA67=0,CA67&lt;CG17),0,IF(CA67&gt;CG17,(CA67-CG17)&amp;" car. en trop",(CA67-CG17)&amp;" car.")))</f>
        <v/>
      </c>
      <c r="CO67" s="3158" t="str">
        <f>IF(CA67="","",ROUNDUP(CA67/CG17,0)&amp;" ligne(s)")</f>
        <v/>
      </c>
      <c r="CP67" s="3"/>
      <c r="CQ67" s="142"/>
      <c r="CR67" s="2666" t="s">
        <v>3938</v>
      </c>
      <c r="CS67" s="2666"/>
      <c r="CT67" s="2666"/>
      <c r="CU67" s="2693"/>
      <c r="CV67" s="3"/>
      <c r="DQ67" s="163"/>
      <c r="DR67" s="163"/>
      <c r="DS67" s="163"/>
      <c r="EO67" s="3"/>
      <c r="EP67" s="3"/>
      <c r="EQ67" s="3"/>
      <c r="ER67" s="3"/>
      <c r="ES67" s="3"/>
      <c r="ET67" s="3"/>
      <c r="EU67" s="3"/>
      <c r="EV67" s="3"/>
      <c r="EW67" s="3"/>
      <c r="EX67" s="542" t="s">
        <v>821</v>
      </c>
      <c r="EY67" s="543" t="s">
        <v>822</v>
      </c>
      <c r="EZ67" s="544" t="s">
        <v>823</v>
      </c>
      <c r="FA67" s="545" t="s">
        <v>824</v>
      </c>
      <c r="FB67" s="546" t="s">
        <v>825</v>
      </c>
      <c r="FC67" s="547" t="s">
        <v>826</v>
      </c>
      <c r="FD67" s="548" t="s">
        <v>827</v>
      </c>
      <c r="FE67" s="549" t="s">
        <v>828</v>
      </c>
      <c r="FF67" s="550" t="s">
        <v>829</v>
      </c>
      <c r="FI67" s="551"/>
      <c r="FJ67" s="205" t="s">
        <v>830</v>
      </c>
      <c r="FK67" s="206" t="s">
        <v>831</v>
      </c>
      <c r="FL67" s="207">
        <v>79</v>
      </c>
      <c r="FM67" s="208">
        <v>148</v>
      </c>
      <c r="FN67" s="209">
        <v>205</v>
      </c>
      <c r="FO67"/>
      <c r="FP67" s="552"/>
      <c r="FQ67" s="191" t="s">
        <v>832</v>
      </c>
      <c r="FR67" s="192" t="s">
        <v>833</v>
      </c>
      <c r="FS67" s="193">
        <v>245</v>
      </c>
      <c r="FT67" s="194">
        <v>245</v>
      </c>
      <c r="FU67" s="195">
        <v>220</v>
      </c>
      <c r="FV67"/>
      <c r="FW67" s="553"/>
      <c r="FX67" s="212" t="s">
        <v>834</v>
      </c>
      <c r="FY67" s="192" t="s">
        <v>835</v>
      </c>
      <c r="FZ67" s="193">
        <v>78</v>
      </c>
      <c r="GA67" s="194">
        <v>61</v>
      </c>
      <c r="GB67" s="195">
        <v>40</v>
      </c>
      <c r="GC67" s="10">
        <v>1</v>
      </c>
    </row>
    <row r="68" spans="1:185" ht="21.75" customHeight="1">
      <c r="A68" s="3"/>
      <c r="B68" s="218" t="str">
        <f t="shared" si="46"/>
        <v>A</v>
      </c>
      <c r="C68" s="2326" cm="1">
        <f t="array" ref="C68">IFERROR(_xlfn.LET(_xlpm.k,UPPER(TRIM(N68)),_xlpm.r,_xlfn.XLOOKUP(_xlpm.k,UPPER(TRIM($AD$89:$BK$89)),$AD$92:$BK$92,_xlfn.XLOOKUP(_xlpm.k,UPPER(TRIM($AD$90:$BK$90)),$AD$92:$BK$92,_xlfn.XLOOKUP(_xlpm.k,UPPER(TRIM($AD$91:$BK$91)),$AD$92:$BK$92,0.001))),_xlpm.r*M68),0)</f>
        <v>0</v>
      </c>
      <c r="D68" s="2329" cm="1">
        <f t="array" ref="D68">IFERROR(_xlfn.LET(_xlpm.k,UPPER(TRIM(Q68)),_xlpm.r,_xlfn.XLOOKUP(_xlpm.k,UPPER(TRIM($AD$89:$BK$89)),$AD$92:$BK$92,_xlfn.XLOOKUP(_xlpm.k,UPPER(TRIM($AD$90:$BK$90)),$AD$92:$BK$92,_xlfn.XLOOKUP(_xlpm.k,UPPER(TRIM($AD$91:$BK$91)),$AD$92:$BK$92,0.001))),_xlpm.r*P68),0)</f>
        <v>0</v>
      </c>
      <c r="E68" s="2332" cm="1">
        <f t="array" ref="E68">IFERROR(_xlfn.LET(_xlpm.k,UPPER(TRIM(T68)),_xlpm.r,_xlfn.XLOOKUP(_xlpm.k,UPPER(TRIM($AD$89:$BK$89)),$AD$92:$BK$92,_xlfn.XLOOKUP(_xlpm.k,UPPER(TRIM($AD$90:$BK$90)),$AD$92:$BK$92,_xlfn.XLOOKUP(_xlpm.k,UPPER(TRIM($AD$91:$BK$91)),$AD$92:$BK$92,0.001))),_xlpm.r*S68),0)</f>
        <v>0</v>
      </c>
      <c r="F68" s="2335" cm="1">
        <f t="array" ref="F68">IFERROR(_xlfn.LET(_xlpm.k,UPPER(TRIM(W68)),_xlpm.r,_xlfn.XLOOKUP(_xlpm.k,UPPER(TRIM($AD$89:$BK$89)),$AD$92:$BK$92,_xlfn.XLOOKUP(_xlpm.k,UPPER(TRIM($AD$90:$BK$90)),$AD$92:$BK$92,_xlfn.XLOOKUP(_xlpm.k,UPPER(TRIM($AD$91:$BK$91)),$AD$92:$BK$92,0.001))),_xlpm.r*V68),0)</f>
        <v>0</v>
      </c>
      <c r="G68" s="219" cm="1">
        <f t="array" ref="G68">IFERROR(_xlfn.LET(_xlpm.k,UPPER(TRIM(Z68)),_xlpm.r,_xlfn.XLOOKUP(_xlpm.k,UPPER(TRIM($AD$89:$BK$89)),$AD$92:$BK$92,_xlfn.XLOOKUP(_xlpm.k,UPPER(TRIM($AD$90:$BK$90)),$AD$92:$BK$92,_xlfn.XLOOKUP(_xlpm.k,UPPER(TRIM($AD$91:$BK$91)),$AD$92:$BK$92,0.001))),_xlpm.r*Y68),0)</f>
        <v>0</v>
      </c>
      <c r="H68" s="220" cm="1">
        <f t="array" ref="H68">IFERROR(_xlfn.LET(_xlpm.k,UPPER(TRIM(AC68)),_xlpm.r,_xlfn.XLOOKUP(_xlpm.k,UPPER(TRIM($AD$89:$BK$89)),$AD$92:$BK$92,_xlfn.XLOOKUP(_xlpm.k,UPPER(TRIM($AD$90:$BK$90)),$AD$92:$BK$92,_xlfn.XLOOKUP(_xlpm.k,UPPER(TRIM($AD$91:$BK$91)),$AD$92:$BK$92,0.001))),_xlpm.r*AB68),0)</f>
        <v>0</v>
      </c>
      <c r="I68" s="222" t="s">
        <v>3713</v>
      </c>
      <c r="J68" s="2587" t="s">
        <v>3654</v>
      </c>
      <c r="K68" s="2340" t="s">
        <v>14</v>
      </c>
      <c r="L68" s="2298"/>
      <c r="M68" s="2299"/>
      <c r="N68" s="2302"/>
      <c r="O68" s="2301"/>
      <c r="P68" s="2300"/>
      <c r="Q68" s="2303"/>
      <c r="R68" s="2304"/>
      <c r="S68" s="2300"/>
      <c r="T68" s="232"/>
      <c r="U68" s="2305"/>
      <c r="V68" s="2300"/>
      <c r="W68" s="232"/>
      <c r="X68" s="2297"/>
      <c r="Y68" s="2300"/>
      <c r="Z68" s="232"/>
      <c r="AA68" s="2308"/>
      <c r="AB68" s="2300"/>
      <c r="AC68" s="232"/>
      <c r="AD68" s="222" t="str">
        <f t="shared" si="69"/>
        <v>37 ►</v>
      </c>
      <c r="AE68" s="2339" t="str">
        <f t="shared" si="70"/>
        <v>laurier</v>
      </c>
      <c r="AF68" s="2296"/>
      <c r="AG68" s="2296"/>
      <c r="AH68" s="2454">
        <v>1</v>
      </c>
      <c r="AI68" s="223">
        <f t="shared" si="71"/>
        <v>0</v>
      </c>
      <c r="AJ68" s="224">
        <f t="shared" si="72"/>
        <v>0</v>
      </c>
      <c r="AK68" s="224" t="str">
        <f t="shared" si="47"/>
        <v/>
      </c>
      <c r="AL68" s="225">
        <f t="shared" si="48"/>
        <v>0</v>
      </c>
      <c r="AM68" s="2266">
        <f t="shared" si="73"/>
        <v>0</v>
      </c>
      <c r="AN68" s="2267">
        <f t="shared" si="74"/>
        <v>0</v>
      </c>
      <c r="AO68" s="2268" t="str">
        <f t="shared" si="49"/>
        <v/>
      </c>
      <c r="AP68" s="2269">
        <f t="shared" si="50"/>
        <v>0</v>
      </c>
      <c r="AQ68" s="2341">
        <f t="shared" si="75"/>
        <v>0</v>
      </c>
      <c r="AR68" s="2342">
        <f t="shared" si="76"/>
        <v>0</v>
      </c>
      <c r="AS68" s="2343" t="str">
        <f t="shared" si="51"/>
        <v/>
      </c>
      <c r="AT68" s="2344">
        <f t="shared" si="52"/>
        <v>0</v>
      </c>
      <c r="AU68" s="2350">
        <f t="shared" si="77"/>
        <v>0</v>
      </c>
      <c r="AV68" s="2351">
        <f t="shared" si="78"/>
        <v>0</v>
      </c>
      <c r="AW68" s="2352" t="str">
        <f t="shared" si="53"/>
        <v/>
      </c>
      <c r="AX68" s="2353">
        <f t="shared" si="54"/>
        <v>0</v>
      </c>
      <c r="AY68" s="2374">
        <f t="shared" si="79"/>
        <v>0</v>
      </c>
      <c r="AZ68" s="2375">
        <f t="shared" si="80"/>
        <v>0</v>
      </c>
      <c r="BA68" s="2376" t="str">
        <f t="shared" si="39"/>
        <v/>
      </c>
      <c r="BB68" s="2377">
        <f t="shared" si="40"/>
        <v>0</v>
      </c>
      <c r="BC68" s="2361">
        <f t="shared" si="55"/>
        <v>0</v>
      </c>
      <c r="BD68" s="2362">
        <f t="shared" si="81"/>
        <v>0</v>
      </c>
      <c r="BE68" s="2363" t="str">
        <f t="shared" si="56"/>
        <v/>
      </c>
      <c r="BF68" s="2364">
        <f t="shared" si="57"/>
        <v>0</v>
      </c>
      <c r="BG68" s="2556" t="str">
        <f t="shared" si="41"/>
        <v>laurier</v>
      </c>
      <c r="BH68" s="2241">
        <f t="shared" si="42"/>
        <v>0</v>
      </c>
      <c r="BI68" s="2242">
        <f t="shared" si="43"/>
        <v>0</v>
      </c>
      <c r="BJ68" s="2243">
        <f t="shared" si="44"/>
        <v>0</v>
      </c>
      <c r="BK68" s="2244" t="str" cm="1">
        <f t="array" aca="1" ref="BK6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8" s="2384"/>
      <c r="BM68" s="218" t="str">
        <f t="shared" si="60"/>
        <v>A</v>
      </c>
      <c r="BN68" s="2510"/>
      <c r="BO68" s="3"/>
      <c r="BP68" s="198" cm="1">
        <f t="array" ref="BP68">SUMPRODUCT(LEN(BQ68:BW68))</f>
        <v>0</v>
      </c>
      <c r="BQ68" s="199"/>
      <c r="BR68" s="200"/>
      <c r="BS68" s="200"/>
      <c r="BT68" s="200"/>
      <c r="BU68" s="200"/>
      <c r="BV68" s="200"/>
      <c r="BW68" s="201"/>
      <c r="BX68" s="3"/>
      <c r="BY68" s="3159" t="str">
        <f t="shared" si="34"/>
        <v>►</v>
      </c>
      <c r="BZ68" s="3151" t="str">
        <f t="shared" si="19"/>
        <v/>
      </c>
      <c r="CA68" s="3152" t="str">
        <f t="shared" si="45"/>
        <v/>
      </c>
      <c r="CB68" s="3162"/>
      <c r="CC68" s="3154" t="str">
        <f t="shared" si="20"/>
        <v xml:space="preserve"> ◄ ligne 68</v>
      </c>
      <c r="CD68" s="3151" t="str">
        <f t="shared" si="35"/>
        <v/>
      </c>
      <c r="CE68" s="3155" t="str">
        <f t="shared" si="36"/>
        <v/>
      </c>
      <c r="CF68" s="3156" t="str">
        <f>IF(LEN(TRIM(CK68))&gt;0,MAX(CF29:CF67)+1,"")</f>
        <v/>
      </c>
      <c r="CG68" s="3109" t="str">
        <f>IFERROR(INDEX(CK30:CK299,MATCH(ROW()-ROW(CK30)+1,CF30:CF299,0)),"")</f>
        <v/>
      </c>
      <c r="CH68" s="3149"/>
      <c r="CI68" s="3142"/>
      <c r="CJ68" s="3112">
        <f>CG17</f>
        <v>100</v>
      </c>
      <c r="CK68" s="3111" t="str">
        <f>IF(OR(CL67="",CJ68=""),"",IF(LEN(CL67)&lt;=CJ68,CL67,IFERROR(LEFT(CL67,FIND("♦",SUBSTITUTE(LEFT(CL67,CJ68+1)," ","♦",LEN(LEFT(CL67,CJ68+1))-LEN(SUBSTITUTE(LEFT(CL67,CJ68+1)," ",""))))),LEFT(CL67,IFERROR(FIND(" ",CL67)-1,LEN(CL67))))))</f>
        <v/>
      </c>
      <c r="CL68" s="3111" t="str">
        <f t="shared" ref="CL68:CL71" si="83">IF(CK68="","",TRIM(RIGHT(CL67,LEN(CL67)-LEN(CK68))))</f>
        <v/>
      </c>
      <c r="CM68" s="3161" t="str">
        <f t="shared" si="82"/>
        <v>ligne 68 ►</v>
      </c>
      <c r="CN68" s="3150" t="str">
        <f>IF(CA68="","",IF(OR(CA68=0,CA68&lt;CG17),0,IF(CA68&gt;CG17,(CA68-CG17)&amp;" car. en trop",(CA68-CG17)&amp;" car.")))</f>
        <v/>
      </c>
      <c r="CO68" s="3158" t="str">
        <f>IF(CA68="","",ROUNDUP(CA68/CG17,0)&amp;" ligne(s)")</f>
        <v/>
      </c>
      <c r="CP68" s="3"/>
      <c r="CQ68" s="142"/>
      <c r="CR68" s="2665" t="s">
        <v>3939</v>
      </c>
      <c r="CS68" s="2665"/>
      <c r="CT68" s="2665"/>
      <c r="CU68" s="2692"/>
      <c r="CV68" s="3"/>
      <c r="CW68" s="3295" t="s">
        <v>836</v>
      </c>
      <c r="CX68" s="3295"/>
      <c r="CY68" s="3295"/>
      <c r="DA68" s="3225" t="s">
        <v>837</v>
      </c>
      <c r="DB68" s="3225"/>
      <c r="DC68" s="3225"/>
      <c r="DE68" s="3226" t="s">
        <v>838</v>
      </c>
      <c r="DF68" s="3226"/>
      <c r="DG68" s="3226"/>
      <c r="DI68" s="3227" t="s">
        <v>839</v>
      </c>
      <c r="DJ68" s="3227"/>
      <c r="DK68" s="3227"/>
      <c r="DQ68" s="3232" t="s">
        <v>840</v>
      </c>
      <c r="DR68" s="3232"/>
      <c r="DS68" s="3232"/>
      <c r="DU68" s="3223" t="s">
        <v>841</v>
      </c>
      <c r="DV68" s="3223"/>
      <c r="DW68" s="3223"/>
      <c r="DY68" s="3224" t="s">
        <v>842</v>
      </c>
      <c r="DZ68" s="3224"/>
      <c r="EA68" s="3224"/>
      <c r="EC68" s="3229" t="s">
        <v>843</v>
      </c>
      <c r="ED68" s="3229"/>
      <c r="EE68" s="3229"/>
      <c r="EG68" s="3230" t="s">
        <v>844</v>
      </c>
      <c r="EH68" s="3230"/>
      <c r="EI68" s="3230"/>
      <c r="EK68" s="3231" t="s">
        <v>845</v>
      </c>
      <c r="EL68" s="3231"/>
      <c r="EM68" s="3231"/>
      <c r="EO68" s="3"/>
      <c r="EP68" s="3"/>
      <c r="EQ68" s="3"/>
      <c r="ER68" s="3"/>
      <c r="ES68" s="3"/>
      <c r="ET68" s="3"/>
      <c r="EU68" s="3"/>
      <c r="EV68" s="3"/>
      <c r="EW68" s="3"/>
      <c r="EX68" s="554" t="s">
        <v>846</v>
      </c>
      <c r="EY68" s="555" t="s">
        <v>847</v>
      </c>
      <c r="EZ68" s="556" t="s">
        <v>848</v>
      </c>
      <c r="FA68" s="557" t="s">
        <v>849</v>
      </c>
      <c r="FB68" s="558" t="s">
        <v>850</v>
      </c>
      <c r="FC68" s="559" t="s">
        <v>851</v>
      </c>
      <c r="FD68" s="560" t="s">
        <v>852</v>
      </c>
      <c r="FE68" s="561" t="s">
        <v>853</v>
      </c>
      <c r="FF68" s="562" t="s">
        <v>854</v>
      </c>
      <c r="FI68" s="563"/>
      <c r="FJ68" s="236" t="s">
        <v>855</v>
      </c>
      <c r="FK68" s="206" t="s">
        <v>856</v>
      </c>
      <c r="FL68" s="207">
        <v>30</v>
      </c>
      <c r="FM68" s="208">
        <v>127</v>
      </c>
      <c r="FN68" s="209">
        <v>203</v>
      </c>
      <c r="FO68"/>
      <c r="FP68" s="564"/>
      <c r="FQ68" s="272" t="s">
        <v>857</v>
      </c>
      <c r="FR68" s="192" t="s">
        <v>858</v>
      </c>
      <c r="FS68" s="193">
        <v>255</v>
      </c>
      <c r="FT68" s="194">
        <v>255</v>
      </c>
      <c r="FU68" s="195">
        <v>212</v>
      </c>
      <c r="FV68"/>
      <c r="FW68" s="565"/>
      <c r="FX68" s="212" t="s">
        <v>859</v>
      </c>
      <c r="FY68" s="192" t="s">
        <v>860</v>
      </c>
      <c r="FZ68" s="193">
        <v>59</v>
      </c>
      <c r="GA68" s="194">
        <v>49</v>
      </c>
      <c r="GB68" s="195">
        <v>33</v>
      </c>
      <c r="GC68" s="10">
        <v>1</v>
      </c>
    </row>
    <row r="69" spans="1:185" ht="21.75" customHeight="1">
      <c r="A69" s="3"/>
      <c r="B69" s="218" t="str">
        <f t="shared" si="46"/>
        <v>A</v>
      </c>
      <c r="C69" s="2326" cm="1">
        <f t="array" ref="C69">IFERROR(_xlfn.LET(_xlpm.k,UPPER(TRIM(N69)),_xlpm.r,_xlfn.XLOOKUP(_xlpm.k,UPPER(TRIM($AD$89:$BK$89)),$AD$92:$BK$92,_xlfn.XLOOKUP(_xlpm.k,UPPER(TRIM($AD$90:$BK$90)),$AD$92:$BK$92,_xlfn.XLOOKUP(_xlpm.k,UPPER(TRIM($AD$91:$BK$91)),$AD$92:$BK$92,0.001))),_xlpm.r*M69),0)</f>
        <v>0</v>
      </c>
      <c r="D69" s="2329" cm="1">
        <f t="array" ref="D69">IFERROR(_xlfn.LET(_xlpm.k,UPPER(TRIM(Q69)),_xlpm.r,_xlfn.XLOOKUP(_xlpm.k,UPPER(TRIM($AD$89:$BK$89)),$AD$92:$BK$92,_xlfn.XLOOKUP(_xlpm.k,UPPER(TRIM($AD$90:$BK$90)),$AD$92:$BK$92,_xlfn.XLOOKUP(_xlpm.k,UPPER(TRIM($AD$91:$BK$91)),$AD$92:$BK$92,0.001))),_xlpm.r*P69),0)</f>
        <v>0</v>
      </c>
      <c r="E69" s="2332" cm="1">
        <f t="array" ref="E69">IFERROR(_xlfn.LET(_xlpm.k,UPPER(TRIM(T69)),_xlpm.r,_xlfn.XLOOKUP(_xlpm.k,UPPER(TRIM($AD$89:$BK$89)),$AD$92:$BK$92,_xlfn.XLOOKUP(_xlpm.k,UPPER(TRIM($AD$90:$BK$90)),$AD$92:$BK$92,_xlfn.XLOOKUP(_xlpm.k,UPPER(TRIM($AD$91:$BK$91)),$AD$92:$BK$92,0.001))),_xlpm.r*S69),0)</f>
        <v>0</v>
      </c>
      <c r="F69" s="2335" cm="1">
        <f t="array" ref="F69">IFERROR(_xlfn.LET(_xlpm.k,UPPER(TRIM(W69)),_xlpm.r,_xlfn.XLOOKUP(_xlpm.k,UPPER(TRIM($AD$89:$BK$89)),$AD$92:$BK$92,_xlfn.XLOOKUP(_xlpm.k,UPPER(TRIM($AD$90:$BK$90)),$AD$92:$BK$92,_xlfn.XLOOKUP(_xlpm.k,UPPER(TRIM($AD$91:$BK$91)),$AD$92:$BK$92,0.001))),_xlpm.r*V69),0)</f>
        <v>0</v>
      </c>
      <c r="G69" s="219" cm="1">
        <f t="array" ref="G69">IFERROR(_xlfn.LET(_xlpm.k,UPPER(TRIM(Z69)),_xlpm.r,_xlfn.XLOOKUP(_xlpm.k,UPPER(TRIM($AD$89:$BK$89)),$AD$92:$BK$92,_xlfn.XLOOKUP(_xlpm.k,UPPER(TRIM($AD$90:$BK$90)),$AD$92:$BK$92,_xlfn.XLOOKUP(_xlpm.k,UPPER(TRIM($AD$91:$BK$91)),$AD$92:$BK$92,0.001))),_xlpm.r*Y69),0)</f>
        <v>0</v>
      </c>
      <c r="H69" s="220" cm="1">
        <f t="array" ref="H69">IFERROR(_xlfn.LET(_xlpm.k,UPPER(TRIM(AC69)),_xlpm.r,_xlfn.XLOOKUP(_xlpm.k,UPPER(TRIM($AD$89:$BK$89)),$AD$92:$BK$92,_xlfn.XLOOKUP(_xlpm.k,UPPER(TRIM($AD$90:$BK$90)),$AD$92:$BK$92,_xlfn.XLOOKUP(_xlpm.k,UPPER(TRIM($AD$91:$BK$91)),$AD$92:$BK$92,0.001))),_xlpm.r*AB69),0)</f>
        <v>0</v>
      </c>
      <c r="I69" s="222" t="s">
        <v>3714</v>
      </c>
      <c r="J69" s="2587" t="s">
        <v>3646</v>
      </c>
      <c r="K69" s="2340" t="s">
        <v>14</v>
      </c>
      <c r="L69" s="2298"/>
      <c r="M69" s="2299"/>
      <c r="N69" s="2302"/>
      <c r="O69" s="2301"/>
      <c r="P69" s="2300"/>
      <c r="Q69" s="2303"/>
      <c r="R69" s="2304"/>
      <c r="S69" s="2300"/>
      <c r="T69" s="232"/>
      <c r="U69" s="2305"/>
      <c r="V69" s="2300"/>
      <c r="W69" s="232"/>
      <c r="X69" s="2297"/>
      <c r="Y69" s="2300"/>
      <c r="Z69" s="232"/>
      <c r="AA69" s="2308"/>
      <c r="AB69" s="2300"/>
      <c r="AC69" s="232"/>
      <c r="AD69" s="222" t="str">
        <f t="shared" si="69"/>
        <v>38 ►</v>
      </c>
      <c r="AE69" s="2339" t="str">
        <f t="shared" si="70"/>
        <v>noix muscade</v>
      </c>
      <c r="AF69" s="2296"/>
      <c r="AG69" s="2296"/>
      <c r="AH69" s="2454">
        <v>1</v>
      </c>
      <c r="AI69" s="223">
        <f t="shared" si="71"/>
        <v>0</v>
      </c>
      <c r="AJ69" s="224">
        <f t="shared" si="72"/>
        <v>0</v>
      </c>
      <c r="AK69" s="224" t="str">
        <f t="shared" si="47"/>
        <v/>
      </c>
      <c r="AL69" s="225">
        <f t="shared" si="48"/>
        <v>0</v>
      </c>
      <c r="AM69" s="2266">
        <f t="shared" si="73"/>
        <v>0</v>
      </c>
      <c r="AN69" s="2267">
        <f t="shared" si="74"/>
        <v>0</v>
      </c>
      <c r="AO69" s="2268" t="str">
        <f t="shared" si="49"/>
        <v/>
      </c>
      <c r="AP69" s="2269">
        <f t="shared" si="50"/>
        <v>0</v>
      </c>
      <c r="AQ69" s="2341">
        <f t="shared" si="75"/>
        <v>0</v>
      </c>
      <c r="AR69" s="2342">
        <f t="shared" si="76"/>
        <v>0</v>
      </c>
      <c r="AS69" s="2343" t="str">
        <f t="shared" si="51"/>
        <v/>
      </c>
      <c r="AT69" s="2344">
        <f t="shared" si="52"/>
        <v>0</v>
      </c>
      <c r="AU69" s="2350">
        <f t="shared" si="77"/>
        <v>0</v>
      </c>
      <c r="AV69" s="2351">
        <f t="shared" si="78"/>
        <v>0</v>
      </c>
      <c r="AW69" s="2352" t="str">
        <f t="shared" si="53"/>
        <v/>
      </c>
      <c r="AX69" s="2353">
        <f t="shared" si="54"/>
        <v>0</v>
      </c>
      <c r="AY69" s="2374">
        <f t="shared" si="79"/>
        <v>0</v>
      </c>
      <c r="AZ69" s="2375">
        <f t="shared" si="80"/>
        <v>0</v>
      </c>
      <c r="BA69" s="2376" t="str">
        <f t="shared" si="39"/>
        <v/>
      </c>
      <c r="BB69" s="2377">
        <f t="shared" si="40"/>
        <v>0</v>
      </c>
      <c r="BC69" s="2361">
        <f t="shared" si="55"/>
        <v>0</v>
      </c>
      <c r="BD69" s="2362">
        <f t="shared" si="81"/>
        <v>0</v>
      </c>
      <c r="BE69" s="2363" t="str">
        <f t="shared" si="56"/>
        <v/>
      </c>
      <c r="BF69" s="2364">
        <f t="shared" si="57"/>
        <v>0</v>
      </c>
      <c r="BG69" s="2556" t="str">
        <f t="shared" si="41"/>
        <v>noix muscade</v>
      </c>
      <c r="BH69" s="2241">
        <f t="shared" si="42"/>
        <v>0</v>
      </c>
      <c r="BI69" s="2242">
        <f t="shared" si="43"/>
        <v>0</v>
      </c>
      <c r="BJ69" s="2243">
        <f t="shared" si="44"/>
        <v>0</v>
      </c>
      <c r="BK69" s="2244" t="str" cm="1">
        <f t="array" aca="1" ref="BK6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9" s="2384"/>
      <c r="BM69" s="218" t="str">
        <f t="shared" si="60"/>
        <v>A</v>
      </c>
      <c r="BN69" s="2510"/>
      <c r="BO69" s="3"/>
      <c r="BP69" s="198" cm="1">
        <f t="array" ref="BP69">SUMPRODUCT(LEN(BQ69:BW69))</f>
        <v>0</v>
      </c>
      <c r="BQ69" s="199"/>
      <c r="BR69" s="200"/>
      <c r="BS69" s="200"/>
      <c r="BT69" s="200"/>
      <c r="BU69" s="200"/>
      <c r="BV69" s="200"/>
      <c r="BW69" s="201"/>
      <c r="BX69" s="3"/>
      <c r="BY69" s="3159" t="str">
        <f t="shared" si="34"/>
        <v>►</v>
      </c>
      <c r="BZ69" s="3151" t="str">
        <f t="shared" si="19"/>
        <v/>
      </c>
      <c r="CA69" s="3152" t="str">
        <f t="shared" si="45"/>
        <v/>
      </c>
      <c r="CB69" s="3162"/>
      <c r="CC69" s="3160" t="str">
        <f t="shared" si="20"/>
        <v xml:space="preserve"> ◄ ligne 69</v>
      </c>
      <c r="CD69" s="3151" t="str">
        <f t="shared" si="35"/>
        <v/>
      </c>
      <c r="CE69" s="3155" t="str">
        <f t="shared" si="36"/>
        <v/>
      </c>
      <c r="CF69" s="3156" t="str">
        <f>IF(LEN(TRIM(CK69))&gt;0,MAX(CF29:CF68)+1,"")</f>
        <v/>
      </c>
      <c r="CG69" s="3109" t="str">
        <f>IFERROR(INDEX(CK30:CK299,MATCH(ROW()-ROW(CK30)+1,CF30:CF299,0)),"")</f>
        <v/>
      </c>
      <c r="CH69" s="3149"/>
      <c r="CI69" s="3142"/>
      <c r="CJ69" s="3110"/>
      <c r="CK69" s="3111" t="str">
        <f>IF(OR(CL68="",CJ68=""),"",IF(LEN(CL68)&lt;=CJ68,CL68,IFERROR(LEFT(CL68,FIND("♦",SUBSTITUTE(LEFT(CL68,CJ68+1)," ","♦",LEN(LEFT(CL68,CJ68+1))-LEN(SUBSTITUTE(LEFT(CL68,CJ68+1)," ",""))))),LEFT(CL68,IFERROR(FIND(" ",CL68)-1,LEN(CL68))))))</f>
        <v/>
      </c>
      <c r="CL69" s="3111" t="str">
        <f t="shared" si="83"/>
        <v/>
      </c>
      <c r="CM69" s="3161" t="str">
        <f t="shared" si="82"/>
        <v>ligne 69 ►</v>
      </c>
      <c r="CN69" s="3150" t="str">
        <f>IF(CA69="","",IF(OR(CA69=0,CA69&lt;CG17),0,IF(CA69&gt;CG17,(CA69-CG17)&amp;" car. en trop",(CA69-CG17)&amp;" car.")))</f>
        <v/>
      </c>
      <c r="CO69" s="3158" t="str">
        <f>IF(CA69="","",ROUNDUP(CA69/CG17,0)&amp;" ligne(s)")</f>
        <v/>
      </c>
      <c r="CP69" s="3"/>
      <c r="CQ69" s="142"/>
      <c r="CR69" s="2666" t="s">
        <v>3940</v>
      </c>
      <c r="CS69" s="2666" t="s">
        <v>3941</v>
      </c>
      <c r="CT69" s="2666" t="s">
        <v>3941</v>
      </c>
      <c r="CU69" s="2693" t="s">
        <v>4015</v>
      </c>
      <c r="CV69" s="3"/>
      <c r="CW69" s="3295"/>
      <c r="CX69" s="3295"/>
      <c r="CY69" s="3295"/>
      <c r="DA69" s="3225"/>
      <c r="DB69" s="3225"/>
      <c r="DC69" s="3225"/>
      <c r="DE69" s="3226"/>
      <c r="DF69" s="3226"/>
      <c r="DG69" s="3226"/>
      <c r="DI69" s="3227"/>
      <c r="DJ69" s="3227"/>
      <c r="DK69" s="3227"/>
      <c r="DQ69" s="3232"/>
      <c r="DR69" s="3232"/>
      <c r="DS69" s="3232"/>
      <c r="DU69" s="3223"/>
      <c r="DV69" s="3223"/>
      <c r="DW69" s="3223"/>
      <c r="DY69" s="3224"/>
      <c r="DZ69" s="3224"/>
      <c r="EA69" s="3224"/>
      <c r="EC69" s="3229"/>
      <c r="ED69" s="3229"/>
      <c r="EE69" s="3229"/>
      <c r="EG69" s="3230"/>
      <c r="EH69" s="3230"/>
      <c r="EI69" s="3230"/>
      <c r="EK69" s="3231"/>
      <c r="EL69" s="3231"/>
      <c r="EM69" s="3231"/>
      <c r="EO69" s="3"/>
      <c r="EP69" s="3"/>
      <c r="EQ69" s="3"/>
      <c r="ER69" s="3"/>
      <c r="ES69" s="3"/>
      <c r="ET69" s="3"/>
      <c r="EU69" s="3"/>
      <c r="EV69" s="3"/>
      <c r="EW69" s="3"/>
      <c r="EX69" s="570" t="s">
        <v>861</v>
      </c>
      <c r="EY69" s="571" t="s">
        <v>862</v>
      </c>
      <c r="EZ69" s="572" t="s">
        <v>863</v>
      </c>
      <c r="FA69" s="573" t="s">
        <v>864</v>
      </c>
      <c r="FB69" s="574" t="s">
        <v>865</v>
      </c>
      <c r="FC69" s="575" t="s">
        <v>866</v>
      </c>
      <c r="FD69" s="576" t="s">
        <v>867</v>
      </c>
      <c r="FE69" s="577" t="s">
        <v>868</v>
      </c>
      <c r="FF69" s="578" t="s">
        <v>869</v>
      </c>
      <c r="FI69" s="579"/>
      <c r="FJ69" s="205" t="s">
        <v>534</v>
      </c>
      <c r="FK69" s="206" t="s">
        <v>870</v>
      </c>
      <c r="FL69" s="207">
        <v>70</v>
      </c>
      <c r="FM69" s="208">
        <v>130</v>
      </c>
      <c r="FN69" s="209">
        <v>180</v>
      </c>
      <c r="FO69"/>
      <c r="FP69" s="580"/>
      <c r="FQ69" s="272" t="s">
        <v>871</v>
      </c>
      <c r="FR69" s="192" t="s">
        <v>872</v>
      </c>
      <c r="FS69" s="193">
        <v>254</v>
      </c>
      <c r="FT69" s="194">
        <v>254</v>
      </c>
      <c r="FU69" s="195">
        <v>224</v>
      </c>
      <c r="FV69"/>
      <c r="FW69" s="581"/>
      <c r="FX69" s="212" t="s">
        <v>873</v>
      </c>
      <c r="FY69" s="192" t="s">
        <v>874</v>
      </c>
      <c r="FZ69" s="193">
        <v>55</v>
      </c>
      <c r="GA69" s="194">
        <v>47</v>
      </c>
      <c r="GB69" s="195">
        <v>37</v>
      </c>
      <c r="GC69" s="10">
        <v>1</v>
      </c>
    </row>
    <row r="70" spans="1:185" ht="21.75" customHeight="1">
      <c r="A70" s="3"/>
      <c r="B70" s="218" t="str">
        <f t="shared" si="46"/>
        <v>A</v>
      </c>
      <c r="C70" s="2326" cm="1">
        <f t="array" ref="C70">IFERROR(_xlfn.LET(_xlpm.k,UPPER(TRIM(N70)),_xlpm.r,_xlfn.XLOOKUP(_xlpm.k,UPPER(TRIM($AD$89:$BK$89)),$AD$92:$BK$92,_xlfn.XLOOKUP(_xlpm.k,UPPER(TRIM($AD$90:$BK$90)),$AD$92:$BK$92,_xlfn.XLOOKUP(_xlpm.k,UPPER(TRIM($AD$91:$BK$91)),$AD$92:$BK$92,0.001))),_xlpm.r*M70),0)</f>
        <v>0</v>
      </c>
      <c r="D70" s="2329" cm="1">
        <f t="array" ref="D70">IFERROR(_xlfn.LET(_xlpm.k,UPPER(TRIM(Q70)),_xlpm.r,_xlfn.XLOOKUP(_xlpm.k,UPPER(TRIM($AD$89:$BK$89)),$AD$92:$BK$92,_xlfn.XLOOKUP(_xlpm.k,UPPER(TRIM($AD$90:$BK$90)),$AD$92:$BK$92,_xlfn.XLOOKUP(_xlpm.k,UPPER(TRIM($AD$91:$BK$91)),$AD$92:$BK$92,0.001))),_xlpm.r*P70),0)</f>
        <v>0</v>
      </c>
      <c r="E70" s="2332" cm="1">
        <f t="array" ref="E70">IFERROR(_xlfn.LET(_xlpm.k,UPPER(TRIM(T70)),_xlpm.r,_xlfn.XLOOKUP(_xlpm.k,UPPER(TRIM($AD$89:$BK$89)),$AD$92:$BK$92,_xlfn.XLOOKUP(_xlpm.k,UPPER(TRIM($AD$90:$BK$90)),$AD$92:$BK$92,_xlfn.XLOOKUP(_xlpm.k,UPPER(TRIM($AD$91:$BK$91)),$AD$92:$BK$92,0.001))),_xlpm.r*S70),0)</f>
        <v>0</v>
      </c>
      <c r="F70" s="2335" cm="1">
        <f t="array" ref="F70">IFERROR(_xlfn.LET(_xlpm.k,UPPER(TRIM(W70)),_xlpm.r,_xlfn.XLOOKUP(_xlpm.k,UPPER(TRIM($AD$89:$BK$89)),$AD$92:$BK$92,_xlfn.XLOOKUP(_xlpm.k,UPPER(TRIM($AD$90:$BK$90)),$AD$92:$BK$92,_xlfn.XLOOKUP(_xlpm.k,UPPER(TRIM($AD$91:$BK$91)),$AD$92:$BK$92,0.001))),_xlpm.r*V70),0)</f>
        <v>0</v>
      </c>
      <c r="G70" s="219" cm="1">
        <f t="array" ref="G70">IFERROR(_xlfn.LET(_xlpm.k,UPPER(TRIM(Z70)),_xlpm.r,_xlfn.XLOOKUP(_xlpm.k,UPPER(TRIM($AD$89:$BK$89)),$AD$92:$BK$92,_xlfn.XLOOKUP(_xlpm.k,UPPER(TRIM($AD$90:$BK$90)),$AD$92:$BK$92,_xlfn.XLOOKUP(_xlpm.k,UPPER(TRIM($AD$91:$BK$91)),$AD$92:$BK$92,0.001))),_xlpm.r*Y70),0)</f>
        <v>0</v>
      </c>
      <c r="H70" s="220" cm="1">
        <f t="array" ref="H70">IFERROR(_xlfn.LET(_xlpm.k,UPPER(TRIM(AC70)),_xlpm.r,_xlfn.XLOOKUP(_xlpm.k,UPPER(TRIM($AD$89:$BK$89)),$AD$92:$BK$92,_xlfn.XLOOKUP(_xlpm.k,UPPER(TRIM($AD$90:$BK$90)),$AD$92:$BK$92,_xlfn.XLOOKUP(_xlpm.k,UPPER(TRIM($AD$91:$BK$91)),$AD$92:$BK$92,0.001))),_xlpm.r*AB70),0)</f>
        <v>0</v>
      </c>
      <c r="I70" s="222" t="s">
        <v>3715</v>
      </c>
      <c r="J70" s="2587" t="s">
        <v>3653</v>
      </c>
      <c r="K70" s="2340" t="s">
        <v>14</v>
      </c>
      <c r="L70" s="2298"/>
      <c r="M70" s="2299"/>
      <c r="N70" s="2302"/>
      <c r="O70" s="2301"/>
      <c r="P70" s="2300"/>
      <c r="Q70" s="2303"/>
      <c r="R70" s="2304"/>
      <c r="S70" s="2300"/>
      <c r="T70" s="232"/>
      <c r="U70" s="2305"/>
      <c r="V70" s="2300"/>
      <c r="W70" s="232"/>
      <c r="X70" s="2297"/>
      <c r="Y70" s="2300"/>
      <c r="Z70" s="232"/>
      <c r="AA70" s="2308"/>
      <c r="AB70" s="2300"/>
      <c r="AC70" s="232"/>
      <c r="AD70" s="222" t="str">
        <f t="shared" si="69"/>
        <v>39 ►</v>
      </c>
      <c r="AE70" s="2339" t="str">
        <f t="shared" si="70"/>
        <v>Thym</v>
      </c>
      <c r="AF70" s="2296"/>
      <c r="AG70" s="2296"/>
      <c r="AH70" s="2454">
        <v>1</v>
      </c>
      <c r="AI70" s="223">
        <f t="shared" si="71"/>
        <v>0</v>
      </c>
      <c r="AJ70" s="224">
        <f t="shared" si="72"/>
        <v>0</v>
      </c>
      <c r="AK70" s="224" t="str">
        <f t="shared" si="47"/>
        <v/>
      </c>
      <c r="AL70" s="225">
        <f t="shared" si="48"/>
        <v>0</v>
      </c>
      <c r="AM70" s="2266">
        <f t="shared" si="73"/>
        <v>0</v>
      </c>
      <c r="AN70" s="2267">
        <f t="shared" si="74"/>
        <v>0</v>
      </c>
      <c r="AO70" s="2268" t="str">
        <f t="shared" si="49"/>
        <v/>
      </c>
      <c r="AP70" s="2269">
        <f t="shared" si="50"/>
        <v>0</v>
      </c>
      <c r="AQ70" s="2341">
        <f t="shared" si="75"/>
        <v>0</v>
      </c>
      <c r="AR70" s="2342">
        <f t="shared" si="76"/>
        <v>0</v>
      </c>
      <c r="AS70" s="2343" t="str">
        <f t="shared" si="51"/>
        <v/>
      </c>
      <c r="AT70" s="2344">
        <f t="shared" si="52"/>
        <v>0</v>
      </c>
      <c r="AU70" s="2350">
        <f t="shared" si="77"/>
        <v>0</v>
      </c>
      <c r="AV70" s="2351">
        <f t="shared" si="78"/>
        <v>0</v>
      </c>
      <c r="AW70" s="2352" t="str">
        <f t="shared" si="53"/>
        <v/>
      </c>
      <c r="AX70" s="2353">
        <f t="shared" si="54"/>
        <v>0</v>
      </c>
      <c r="AY70" s="2374">
        <f t="shared" si="79"/>
        <v>0</v>
      </c>
      <c r="AZ70" s="2375">
        <f t="shared" si="80"/>
        <v>0</v>
      </c>
      <c r="BA70" s="2376" t="str">
        <f t="shared" si="39"/>
        <v/>
      </c>
      <c r="BB70" s="2377">
        <f t="shared" si="40"/>
        <v>0</v>
      </c>
      <c r="BC70" s="2361">
        <f t="shared" si="55"/>
        <v>0</v>
      </c>
      <c r="BD70" s="2362">
        <f t="shared" si="81"/>
        <v>0</v>
      </c>
      <c r="BE70" s="2363" t="str">
        <f t="shared" si="56"/>
        <v/>
      </c>
      <c r="BF70" s="2364">
        <f t="shared" si="57"/>
        <v>0</v>
      </c>
      <c r="BG70" s="2556" t="str">
        <f t="shared" si="41"/>
        <v>Thym</v>
      </c>
      <c r="BH70" s="2241">
        <f t="shared" si="42"/>
        <v>0</v>
      </c>
      <c r="BI70" s="2242">
        <f t="shared" si="43"/>
        <v>0</v>
      </c>
      <c r="BJ70" s="2243">
        <f t="shared" si="44"/>
        <v>0</v>
      </c>
      <c r="BK70" s="2244" t="str" cm="1">
        <f t="array" aca="1" ref="BK7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0" s="2384"/>
      <c r="BM70" s="218" t="str">
        <f t="shared" si="60"/>
        <v>A</v>
      </c>
      <c r="BN70" s="2510"/>
      <c r="BO70" s="3"/>
      <c r="BP70" s="198" cm="1">
        <f t="array" ref="BP70">SUMPRODUCT(LEN(BQ70:BW70))</f>
        <v>0</v>
      </c>
      <c r="BQ70" s="199"/>
      <c r="BR70" s="200"/>
      <c r="BS70" s="200"/>
      <c r="BT70" s="200"/>
      <c r="BU70" s="200"/>
      <c r="BV70" s="200"/>
      <c r="BW70" s="201"/>
      <c r="BX70" s="3"/>
      <c r="BY70" s="3159" t="str">
        <f t="shared" si="34"/>
        <v>►</v>
      </c>
      <c r="BZ70" s="3151" t="str">
        <f t="shared" si="19"/>
        <v/>
      </c>
      <c r="CA70" s="3152" t="str">
        <f t="shared" si="45"/>
        <v/>
      </c>
      <c r="CB70" s="3162"/>
      <c r="CC70" s="3154" t="str">
        <f t="shared" si="20"/>
        <v xml:space="preserve"> ◄ ligne 70</v>
      </c>
      <c r="CD70" s="3151" t="str">
        <f t="shared" si="35"/>
        <v/>
      </c>
      <c r="CE70" s="3155" t="str">
        <f t="shared" si="36"/>
        <v/>
      </c>
      <c r="CF70" s="3156" t="str">
        <f>IF(LEN(TRIM(CK70))&gt;0,MAX(CF29:CF69)+1,"")</f>
        <v/>
      </c>
      <c r="CG70" s="3109" t="str">
        <f>IFERROR(INDEX(CK30:CK299,MATCH(ROW()-ROW(CK30)+1,CF30:CF299,0)),"")</f>
        <v/>
      </c>
      <c r="CH70" s="3149"/>
      <c r="CI70" s="3142"/>
      <c r="CJ70" s="3163"/>
      <c r="CK70" s="3111" t="str">
        <f>IF(OR(CL69="",CJ68=""),"",IF(LEN(CL69)&lt;=CJ68,CL69,IFERROR(LEFT(CL69,FIND("♦",SUBSTITUTE(LEFT(CL69,CJ68+1)," ","♦",LEN(LEFT(CL69,CJ68+1))-LEN(SUBSTITUTE(LEFT(CL69,CJ68+1)," ",""))))),LEFT(CL69,IFERROR(FIND(" ",CL69)-1,LEN(CL69))))))</f>
        <v/>
      </c>
      <c r="CL70" s="3111" t="str">
        <f t="shared" si="83"/>
        <v/>
      </c>
      <c r="CM70" s="3161" t="str">
        <f t="shared" si="82"/>
        <v>ligne 70 ►</v>
      </c>
      <c r="CN70" s="3150" t="str">
        <f>IF(CA70="","",IF(OR(CA70=0,CA70&lt;CG17),0,IF(CA70&gt;CG17,(CA70-CG17)&amp;" car. en trop",(CA70-CG17)&amp;" car.")))</f>
        <v/>
      </c>
      <c r="CO70" s="3158" t="str">
        <f>IF(CA70="","",ROUNDUP(CA70/CG17,0)&amp;" ligne(s)")</f>
        <v/>
      </c>
      <c r="CP70" s="3"/>
      <c r="CQ70" s="142"/>
      <c r="CR70" s="2666" t="s">
        <v>3942</v>
      </c>
      <c r="CS70" s="2666" t="s">
        <v>3943</v>
      </c>
      <c r="CT70" s="2666" t="s">
        <v>3944</v>
      </c>
      <c r="CU70" s="2693"/>
      <c r="CV70" s="3"/>
      <c r="DQ70" s="163"/>
      <c r="DR70" s="163"/>
      <c r="DS70" s="163"/>
      <c r="EG70"/>
      <c r="EH70"/>
      <c r="EI70"/>
      <c r="EK70"/>
      <c r="EL70"/>
      <c r="EM70"/>
      <c r="EO70" s="3"/>
      <c r="EP70" s="3"/>
      <c r="EQ70" s="3"/>
      <c r="ER70" s="3"/>
      <c r="ES70" s="3"/>
      <c r="ET70" s="3"/>
      <c r="EU70" s="3"/>
      <c r="EV70" s="3"/>
      <c r="EW70" s="3"/>
      <c r="EX70" s="585" t="s">
        <v>876</v>
      </c>
      <c r="EY70" s="586" t="s">
        <v>877</v>
      </c>
      <c r="EZ70" s="587" t="s">
        <v>878</v>
      </c>
      <c r="FA70" s="588" t="s">
        <v>879</v>
      </c>
      <c r="FB70" s="589" t="s">
        <v>880</v>
      </c>
      <c r="FC70" s="590" t="s">
        <v>881</v>
      </c>
      <c r="FD70" s="591" t="s">
        <v>882</v>
      </c>
      <c r="FE70" s="592" t="s">
        <v>883</v>
      </c>
      <c r="FF70" s="593" t="s">
        <v>884</v>
      </c>
      <c r="FI70" s="594"/>
      <c r="FJ70" s="236" t="s">
        <v>885</v>
      </c>
      <c r="FK70" s="206" t="s">
        <v>886</v>
      </c>
      <c r="FL70" s="207">
        <v>53</v>
      </c>
      <c r="FM70" s="208">
        <v>122</v>
      </c>
      <c r="FN70" s="209">
        <v>183</v>
      </c>
      <c r="FO70"/>
      <c r="FP70" s="595"/>
      <c r="FQ70" s="191" t="s">
        <v>887</v>
      </c>
      <c r="FR70" s="192" t="s">
        <v>888</v>
      </c>
      <c r="FS70" s="193">
        <v>255</v>
      </c>
      <c r="FT70" s="194">
        <v>255</v>
      </c>
      <c r="FU70" s="195">
        <v>224</v>
      </c>
      <c r="FV70"/>
      <c r="FW70" s="596"/>
      <c r="FX70" s="212" t="s">
        <v>889</v>
      </c>
      <c r="FY70" s="192" t="s">
        <v>890</v>
      </c>
      <c r="FZ70" s="193">
        <v>237</v>
      </c>
      <c r="GA70" s="194">
        <v>211</v>
      </c>
      <c r="GB70" s="195">
        <v>140</v>
      </c>
      <c r="GC70" s="10">
        <v>1</v>
      </c>
    </row>
    <row r="71" spans="1:185" ht="21.75" customHeight="1">
      <c r="A71" s="3"/>
      <c r="B71" s="218" t="str">
        <f t="shared" si="46"/>
        <v>A</v>
      </c>
      <c r="C71" s="2326" cm="1">
        <f t="array" ref="C71">IFERROR(_xlfn.LET(_xlpm.k,UPPER(TRIM(N71)),_xlpm.r,_xlfn.XLOOKUP(_xlpm.k,UPPER(TRIM($AD$89:$BK$89)),$AD$92:$BK$92,_xlfn.XLOOKUP(_xlpm.k,UPPER(TRIM($AD$90:$BK$90)),$AD$92:$BK$92,_xlfn.XLOOKUP(_xlpm.k,UPPER(TRIM($AD$91:$BK$91)),$AD$92:$BK$92,0.001))),_xlpm.r*M71),0)</f>
        <v>0</v>
      </c>
      <c r="D71" s="2329" cm="1">
        <f t="array" ref="D71">IFERROR(_xlfn.LET(_xlpm.k,UPPER(TRIM(Q71)),_xlpm.r,_xlfn.XLOOKUP(_xlpm.k,UPPER(TRIM($AD$89:$BK$89)),$AD$92:$BK$92,_xlfn.XLOOKUP(_xlpm.k,UPPER(TRIM($AD$90:$BK$90)),$AD$92:$BK$92,_xlfn.XLOOKUP(_xlpm.k,UPPER(TRIM($AD$91:$BK$91)),$AD$92:$BK$92,0.001))),_xlpm.r*P71),0)</f>
        <v>0</v>
      </c>
      <c r="E71" s="2332" cm="1">
        <f t="array" ref="E71">IFERROR(_xlfn.LET(_xlpm.k,UPPER(TRIM(T71)),_xlpm.r,_xlfn.XLOOKUP(_xlpm.k,UPPER(TRIM($AD$89:$BK$89)),$AD$92:$BK$92,_xlfn.XLOOKUP(_xlpm.k,UPPER(TRIM($AD$90:$BK$90)),$AD$92:$BK$92,_xlfn.XLOOKUP(_xlpm.k,UPPER(TRIM($AD$91:$BK$91)),$AD$92:$BK$92,0.001))),_xlpm.r*S71),0)</f>
        <v>0</v>
      </c>
      <c r="F71" s="2335" cm="1">
        <f t="array" ref="F71">IFERROR(_xlfn.LET(_xlpm.k,UPPER(TRIM(W71)),_xlpm.r,_xlfn.XLOOKUP(_xlpm.k,UPPER(TRIM($AD$89:$BK$89)),$AD$92:$BK$92,_xlfn.XLOOKUP(_xlpm.k,UPPER(TRIM($AD$90:$BK$90)),$AD$92:$BK$92,_xlfn.XLOOKUP(_xlpm.k,UPPER(TRIM($AD$91:$BK$91)),$AD$92:$BK$92,0.001))),_xlpm.r*V71),0)</f>
        <v>0</v>
      </c>
      <c r="G71" s="219" cm="1">
        <f t="array" ref="G71">IFERROR(_xlfn.LET(_xlpm.k,UPPER(TRIM(Z71)),_xlpm.r,_xlfn.XLOOKUP(_xlpm.k,UPPER(TRIM($AD$89:$BK$89)),$AD$92:$BK$92,_xlfn.XLOOKUP(_xlpm.k,UPPER(TRIM($AD$90:$BK$90)),$AD$92:$BK$92,_xlfn.XLOOKUP(_xlpm.k,UPPER(TRIM($AD$91:$BK$91)),$AD$92:$BK$92,0.001))),_xlpm.r*Y71),0)</f>
        <v>0</v>
      </c>
      <c r="H71" s="220" cm="1">
        <f t="array" ref="H71">IFERROR(_xlfn.LET(_xlpm.k,UPPER(TRIM(AC71)),_xlpm.r,_xlfn.XLOOKUP(_xlpm.k,UPPER(TRIM($AD$89:$BK$89)),$AD$92:$BK$92,_xlfn.XLOOKUP(_xlpm.k,UPPER(TRIM($AD$90:$BK$90)),$AD$92:$BK$92,_xlfn.XLOOKUP(_xlpm.k,UPPER(TRIM($AD$91:$BK$91)),$AD$92:$BK$92,0.001))),_xlpm.r*AB71),0)</f>
        <v>0</v>
      </c>
      <c r="I71" s="222" t="s">
        <v>3716</v>
      </c>
      <c r="J71" s="2587"/>
      <c r="K71" s="2340" t="s">
        <v>14</v>
      </c>
      <c r="L71" s="2298"/>
      <c r="M71" s="2299"/>
      <c r="N71" s="2302"/>
      <c r="O71" s="2301"/>
      <c r="P71" s="2300"/>
      <c r="Q71" s="2303"/>
      <c r="R71" s="2304"/>
      <c r="S71" s="2300"/>
      <c r="T71" s="232"/>
      <c r="U71" s="2305"/>
      <c r="V71" s="2300"/>
      <c r="W71" s="232"/>
      <c r="X71" s="2297"/>
      <c r="Y71" s="2300"/>
      <c r="Z71" s="232"/>
      <c r="AA71" s="2308"/>
      <c r="AB71" s="2300"/>
      <c r="AC71" s="232"/>
      <c r="AD71" s="222" t="str">
        <f t="shared" si="69"/>
        <v>40 ►</v>
      </c>
      <c r="AE71" s="2339">
        <f t="shared" si="70"/>
        <v>0</v>
      </c>
      <c r="AF71" s="2296"/>
      <c r="AG71" s="2296"/>
      <c r="AH71" s="2454">
        <v>1</v>
      </c>
      <c r="AI71" s="223">
        <f t="shared" si="71"/>
        <v>0</v>
      </c>
      <c r="AJ71" s="224">
        <f t="shared" si="72"/>
        <v>0</v>
      </c>
      <c r="AK71" s="224" t="str">
        <f t="shared" si="47"/>
        <v/>
      </c>
      <c r="AL71" s="225">
        <f t="shared" si="48"/>
        <v>0</v>
      </c>
      <c r="AM71" s="2266">
        <f t="shared" si="73"/>
        <v>0</v>
      </c>
      <c r="AN71" s="2267">
        <f t="shared" si="74"/>
        <v>0</v>
      </c>
      <c r="AO71" s="2268" t="str">
        <f t="shared" si="49"/>
        <v/>
      </c>
      <c r="AP71" s="2269">
        <f t="shared" si="50"/>
        <v>0</v>
      </c>
      <c r="AQ71" s="2341">
        <f t="shared" si="75"/>
        <v>0</v>
      </c>
      <c r="AR71" s="2342">
        <f t="shared" si="76"/>
        <v>0</v>
      </c>
      <c r="AS71" s="2343" t="str">
        <f t="shared" si="51"/>
        <v/>
      </c>
      <c r="AT71" s="2344">
        <f t="shared" si="52"/>
        <v>0</v>
      </c>
      <c r="AU71" s="2350">
        <f t="shared" si="77"/>
        <v>0</v>
      </c>
      <c r="AV71" s="2351">
        <f t="shared" si="78"/>
        <v>0</v>
      </c>
      <c r="AW71" s="2352" t="str">
        <f t="shared" si="53"/>
        <v/>
      </c>
      <c r="AX71" s="2353">
        <f t="shared" si="54"/>
        <v>0</v>
      </c>
      <c r="AY71" s="2374">
        <f t="shared" si="79"/>
        <v>0</v>
      </c>
      <c r="AZ71" s="2375">
        <f t="shared" si="80"/>
        <v>0</v>
      </c>
      <c r="BA71" s="2376" t="str">
        <f t="shared" si="39"/>
        <v/>
      </c>
      <c r="BB71" s="2377">
        <f t="shared" si="40"/>
        <v>0</v>
      </c>
      <c r="BC71" s="2361">
        <f t="shared" si="55"/>
        <v>0</v>
      </c>
      <c r="BD71" s="2362">
        <f t="shared" si="81"/>
        <v>0</v>
      </c>
      <c r="BE71" s="2363" t="str">
        <f t="shared" si="56"/>
        <v/>
      </c>
      <c r="BF71" s="2364">
        <f t="shared" si="57"/>
        <v>0</v>
      </c>
      <c r="BG71" s="2556">
        <f t="shared" si="41"/>
        <v>0</v>
      </c>
      <c r="BH71" s="2241">
        <f t="shared" si="42"/>
        <v>0</v>
      </c>
      <c r="BI71" s="2242">
        <f t="shared" si="43"/>
        <v>0</v>
      </c>
      <c r="BJ71" s="2243">
        <f t="shared" si="44"/>
        <v>0</v>
      </c>
      <c r="BK71" s="2244" t="str" cm="1">
        <f t="array" aca="1" ref="BK7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1" s="2384"/>
      <c r="BM71" s="218" t="str">
        <f t="shared" si="60"/>
        <v>A</v>
      </c>
      <c r="BN71" s="2510"/>
      <c r="BO71" s="3"/>
      <c r="BP71" s="198" cm="1">
        <f t="array" ref="BP71">SUMPRODUCT(LEN(BQ71:BW71))</f>
        <v>0</v>
      </c>
      <c r="BQ71" s="199"/>
      <c r="BR71" s="200"/>
      <c r="BS71" s="200"/>
      <c r="BT71" s="200"/>
      <c r="BU71" s="200"/>
      <c r="BV71" s="200"/>
      <c r="BW71" s="201"/>
      <c r="BX71" s="3"/>
      <c r="BY71" s="3159" t="str">
        <f t="shared" si="34"/>
        <v>►</v>
      </c>
      <c r="BZ71" s="3151" t="str">
        <f t="shared" si="19"/>
        <v/>
      </c>
      <c r="CA71" s="3152" t="str">
        <f t="shared" si="45"/>
        <v/>
      </c>
      <c r="CB71" s="3162"/>
      <c r="CC71" s="3160" t="str">
        <f t="shared" si="20"/>
        <v xml:space="preserve"> ◄ ligne 71</v>
      </c>
      <c r="CD71" s="3151" t="str">
        <f t="shared" si="35"/>
        <v/>
      </c>
      <c r="CE71" s="3155" t="str">
        <f t="shared" si="36"/>
        <v/>
      </c>
      <c r="CF71" s="3156" t="str">
        <f>IF(LEN(TRIM(CK71))&gt;0,MAX(CF29:CF70)+1,"")</f>
        <v/>
      </c>
      <c r="CG71" s="3109" t="str">
        <f>IFERROR(INDEX(CK30:CK299,MATCH(ROW()-ROW(CK30)+1,CF30:CF299,0)),"")</f>
        <v/>
      </c>
      <c r="CH71" s="3149"/>
      <c r="CI71" s="3142"/>
      <c r="CJ71" s="3164"/>
      <c r="CK71" s="3111" t="str">
        <f>IF(OR(CL70="",CJ68=""),"",IF(LEN(CL70)&lt;=CJ68,CL70,IFERROR(LEFT(CL70,FIND("♦",SUBSTITUTE(LEFT(CL70,CJ68+1)," ","♦",LEN(LEFT(CL70,CJ68+1))-LEN(SUBSTITUTE(LEFT(CL70,CJ68+1)," ",""))))),LEFT(CL70,IFERROR(FIND(" ",CL70)-1,LEN(CL70))))))</f>
        <v/>
      </c>
      <c r="CL71" s="3111" t="str">
        <f t="shared" si="83"/>
        <v/>
      </c>
      <c r="CM71" s="3161" t="str">
        <f t="shared" si="82"/>
        <v>ligne 71 ►</v>
      </c>
      <c r="CN71" s="3150" t="str">
        <f>IF(CA71="","",IF(OR(CA71=0,CA71&lt;CG17),0,IF(CA71&gt;CG17,(CA71-CG17)&amp;" car. en trop",(CA71-CG17)&amp;" car.")))</f>
        <v/>
      </c>
      <c r="CO71" s="3158" t="str">
        <f>IF(CA71="","",ROUNDUP(CA71/CG17,0)&amp;" ligne(s)")</f>
        <v/>
      </c>
      <c r="CP71" s="3"/>
      <c r="CQ71" s="142"/>
      <c r="CR71" s="2666"/>
      <c r="CS71" s="2666"/>
      <c r="CT71" s="2666" t="s">
        <v>3945</v>
      </c>
      <c r="CU71" s="2693"/>
      <c r="CV71" s="3"/>
      <c r="CW71" s="3233" t="s">
        <v>891</v>
      </c>
      <c r="CX71" s="3233"/>
      <c r="CY71" s="3233"/>
      <c r="DA71" s="3225" t="s">
        <v>892</v>
      </c>
      <c r="DB71" s="3225"/>
      <c r="DC71" s="3225"/>
      <c r="DE71" s="3226" t="s">
        <v>893</v>
      </c>
      <c r="DF71" s="3226"/>
      <c r="DG71" s="3226"/>
      <c r="DI71" s="3227" t="s">
        <v>894</v>
      </c>
      <c r="DJ71" s="3227"/>
      <c r="DK71" s="3227"/>
      <c r="DQ71" s="3232" t="s">
        <v>895</v>
      </c>
      <c r="DR71" s="3232"/>
      <c r="DS71" s="3232"/>
      <c r="DU71" s="3223" t="s">
        <v>896</v>
      </c>
      <c r="DV71" s="3223"/>
      <c r="DW71" s="3223"/>
      <c r="DY71" s="3224" t="s">
        <v>897</v>
      </c>
      <c r="DZ71" s="3224"/>
      <c r="EA71" s="3224"/>
      <c r="EC71" s="3229" t="s">
        <v>898</v>
      </c>
      <c r="ED71" s="3229"/>
      <c r="EE71" s="3229"/>
      <c r="EG71" s="3230" t="s">
        <v>899</v>
      </c>
      <c r="EH71" s="3230"/>
      <c r="EI71" s="3230"/>
      <c r="EK71" s="3231" t="s">
        <v>900</v>
      </c>
      <c r="EL71" s="3231"/>
      <c r="EM71" s="3231"/>
      <c r="EO71" s="3"/>
      <c r="EP71" s="3"/>
      <c r="EQ71" s="3"/>
      <c r="ER71" s="3"/>
      <c r="ES71" s="3"/>
      <c r="ET71" s="3"/>
      <c r="EU71" s="3"/>
      <c r="EV71" s="3"/>
      <c r="EW71" s="3"/>
      <c r="EX71" s="597" t="s">
        <v>901</v>
      </c>
      <c r="EY71" s="598" t="s">
        <v>902</v>
      </c>
      <c r="EZ71" s="599" t="s">
        <v>903</v>
      </c>
      <c r="FA71" s="600" t="s">
        <v>904</v>
      </c>
      <c r="FB71" s="601" t="s">
        <v>905</v>
      </c>
      <c r="FC71" s="602" t="s">
        <v>906</v>
      </c>
      <c r="FD71" s="603" t="s">
        <v>907</v>
      </c>
      <c r="FE71" s="604" t="s">
        <v>908</v>
      </c>
      <c r="FF71" s="605" t="s">
        <v>909</v>
      </c>
      <c r="FI71" s="606"/>
      <c r="FJ71" s="236" t="s">
        <v>910</v>
      </c>
      <c r="FK71" s="206" t="s">
        <v>911</v>
      </c>
      <c r="FL71" s="207">
        <v>86</v>
      </c>
      <c r="FM71" s="208">
        <v>115</v>
      </c>
      <c r="FN71" s="209">
        <v>154</v>
      </c>
      <c r="FO71"/>
      <c r="FP71" s="607"/>
      <c r="FQ71" s="272" t="s">
        <v>912</v>
      </c>
      <c r="FR71" s="192" t="s">
        <v>913</v>
      </c>
      <c r="FS71" s="193">
        <v>254</v>
      </c>
      <c r="FT71" s="194">
        <v>254</v>
      </c>
      <c r="FU71" s="195">
        <v>226</v>
      </c>
      <c r="FV71"/>
      <c r="FW71" s="608"/>
      <c r="FX71" s="212" t="s">
        <v>914</v>
      </c>
      <c r="FY71" s="192" t="s">
        <v>915</v>
      </c>
      <c r="FZ71" s="193">
        <v>224</v>
      </c>
      <c r="GA71" s="194">
        <v>205</v>
      </c>
      <c r="GB71" s="195">
        <v>169</v>
      </c>
      <c r="GC71" s="10">
        <v>1</v>
      </c>
    </row>
    <row r="72" spans="1:185" ht="21.75" customHeight="1">
      <c r="A72" s="3"/>
      <c r="B72" s="218" t="str">
        <f t="shared" si="46"/>
        <v>A</v>
      </c>
      <c r="C72" s="2326" cm="1">
        <f t="array" ref="C72">IFERROR(_xlfn.LET(_xlpm.k,UPPER(TRIM(N72)),_xlpm.r,_xlfn.XLOOKUP(_xlpm.k,UPPER(TRIM($AD$89:$BK$89)),$AD$92:$BK$92,_xlfn.XLOOKUP(_xlpm.k,UPPER(TRIM($AD$90:$BK$90)),$AD$92:$BK$92,_xlfn.XLOOKUP(_xlpm.k,UPPER(TRIM($AD$91:$BK$91)),$AD$92:$BK$92,0.001))),_xlpm.r*M72),0)</f>
        <v>0</v>
      </c>
      <c r="D72" s="2329" cm="1">
        <f t="array" ref="D72">IFERROR(_xlfn.LET(_xlpm.k,UPPER(TRIM(Q72)),_xlpm.r,_xlfn.XLOOKUP(_xlpm.k,UPPER(TRIM($AD$89:$BK$89)),$AD$92:$BK$92,_xlfn.XLOOKUP(_xlpm.k,UPPER(TRIM($AD$90:$BK$90)),$AD$92:$BK$92,_xlfn.XLOOKUP(_xlpm.k,UPPER(TRIM($AD$91:$BK$91)),$AD$92:$BK$92,0.001))),_xlpm.r*P72),0)</f>
        <v>0</v>
      </c>
      <c r="E72" s="2332" cm="1">
        <f t="array" ref="E72">IFERROR(_xlfn.LET(_xlpm.k,UPPER(TRIM(T72)),_xlpm.r,_xlfn.XLOOKUP(_xlpm.k,UPPER(TRIM($AD$89:$BK$89)),$AD$92:$BK$92,_xlfn.XLOOKUP(_xlpm.k,UPPER(TRIM($AD$90:$BK$90)),$AD$92:$BK$92,_xlfn.XLOOKUP(_xlpm.k,UPPER(TRIM($AD$91:$BK$91)),$AD$92:$BK$92,0.001))),_xlpm.r*S72),0)</f>
        <v>0</v>
      </c>
      <c r="F72" s="2335" cm="1">
        <f t="array" ref="F72">IFERROR(_xlfn.LET(_xlpm.k,UPPER(TRIM(W72)),_xlpm.r,_xlfn.XLOOKUP(_xlpm.k,UPPER(TRIM($AD$89:$BK$89)),$AD$92:$BK$92,_xlfn.XLOOKUP(_xlpm.k,UPPER(TRIM($AD$90:$BK$90)),$AD$92:$BK$92,_xlfn.XLOOKUP(_xlpm.k,UPPER(TRIM($AD$91:$BK$91)),$AD$92:$BK$92,0.001))),_xlpm.r*V72),0)</f>
        <v>0</v>
      </c>
      <c r="G72" s="219" cm="1">
        <f t="array" ref="G72">IFERROR(_xlfn.LET(_xlpm.k,UPPER(TRIM(Z72)),_xlpm.r,_xlfn.XLOOKUP(_xlpm.k,UPPER(TRIM($AD$89:$BK$89)),$AD$92:$BK$92,_xlfn.XLOOKUP(_xlpm.k,UPPER(TRIM($AD$90:$BK$90)),$AD$92:$BK$92,_xlfn.XLOOKUP(_xlpm.k,UPPER(TRIM($AD$91:$BK$91)),$AD$92:$BK$92,0.001))),_xlpm.r*Y72),0)</f>
        <v>0</v>
      </c>
      <c r="H72" s="220" cm="1">
        <f t="array" ref="H72">IFERROR(_xlfn.LET(_xlpm.k,UPPER(TRIM(AC72)),_xlpm.r,_xlfn.XLOOKUP(_xlpm.k,UPPER(TRIM($AD$89:$BK$89)),$AD$92:$BK$92,_xlfn.XLOOKUP(_xlpm.k,UPPER(TRIM($AD$90:$BK$90)),$AD$92:$BK$92,_xlfn.XLOOKUP(_xlpm.k,UPPER(TRIM($AD$91:$BK$91)),$AD$92:$BK$92,0.001))),_xlpm.r*AB72),0)</f>
        <v>0</v>
      </c>
      <c r="I72" s="222" t="s">
        <v>3717</v>
      </c>
      <c r="J72" s="2587" t="s">
        <v>3633</v>
      </c>
      <c r="K72" s="2340" t="s">
        <v>14</v>
      </c>
      <c r="L72" s="2298"/>
      <c r="M72" s="2299"/>
      <c r="N72" s="2302"/>
      <c r="O72" s="2301"/>
      <c r="P72" s="2300"/>
      <c r="Q72" s="2303"/>
      <c r="R72" s="2304"/>
      <c r="S72" s="2300"/>
      <c r="T72" s="232"/>
      <c r="U72" s="2305"/>
      <c r="V72" s="2300"/>
      <c r="W72" s="232"/>
      <c r="X72" s="2297"/>
      <c r="Y72" s="2300"/>
      <c r="Z72" s="232"/>
      <c r="AA72" s="2308"/>
      <c r="AB72" s="2300"/>
      <c r="AC72" s="232"/>
      <c r="AD72" s="222" t="str">
        <f t="shared" si="69"/>
        <v>41 ►</v>
      </c>
      <c r="AE72" s="2339" t="str">
        <f t="shared" si="70"/>
        <v>Poivre du moulin</v>
      </c>
      <c r="AF72" s="2296"/>
      <c r="AG72" s="2296"/>
      <c r="AH72" s="2454">
        <v>1</v>
      </c>
      <c r="AI72" s="223">
        <f t="shared" si="71"/>
        <v>0</v>
      </c>
      <c r="AJ72" s="224">
        <f t="shared" si="72"/>
        <v>0</v>
      </c>
      <c r="AK72" s="224" t="str">
        <f t="shared" si="47"/>
        <v/>
      </c>
      <c r="AL72" s="225">
        <f t="shared" si="48"/>
        <v>0</v>
      </c>
      <c r="AM72" s="2266">
        <f t="shared" si="73"/>
        <v>0</v>
      </c>
      <c r="AN72" s="2267">
        <f t="shared" si="74"/>
        <v>0</v>
      </c>
      <c r="AO72" s="2268" t="str">
        <f t="shared" si="49"/>
        <v/>
      </c>
      <c r="AP72" s="2269">
        <f t="shared" si="50"/>
        <v>0</v>
      </c>
      <c r="AQ72" s="2341">
        <f t="shared" si="75"/>
        <v>0</v>
      </c>
      <c r="AR72" s="2342">
        <f t="shared" si="76"/>
        <v>0</v>
      </c>
      <c r="AS72" s="2343" t="str">
        <f t="shared" si="51"/>
        <v/>
      </c>
      <c r="AT72" s="2344">
        <f t="shared" si="52"/>
        <v>0</v>
      </c>
      <c r="AU72" s="2350">
        <f t="shared" si="77"/>
        <v>0</v>
      </c>
      <c r="AV72" s="2351">
        <f t="shared" si="78"/>
        <v>0</v>
      </c>
      <c r="AW72" s="2352" t="str">
        <f t="shared" si="53"/>
        <v/>
      </c>
      <c r="AX72" s="2353">
        <f t="shared" si="54"/>
        <v>0</v>
      </c>
      <c r="AY72" s="2374">
        <f t="shared" si="79"/>
        <v>0</v>
      </c>
      <c r="AZ72" s="2375">
        <f t="shared" si="80"/>
        <v>0</v>
      </c>
      <c r="BA72" s="2376" t="str">
        <f t="shared" si="39"/>
        <v/>
      </c>
      <c r="BB72" s="2377">
        <f t="shared" si="40"/>
        <v>0</v>
      </c>
      <c r="BC72" s="2361">
        <f t="shared" si="55"/>
        <v>0</v>
      </c>
      <c r="BD72" s="2362">
        <f t="shared" si="81"/>
        <v>0</v>
      </c>
      <c r="BE72" s="2363" t="str">
        <f t="shared" si="56"/>
        <v/>
      </c>
      <c r="BF72" s="2364">
        <f t="shared" si="57"/>
        <v>0</v>
      </c>
      <c r="BG72" s="2556" t="str">
        <f t="shared" si="41"/>
        <v>Poivre du moulin</v>
      </c>
      <c r="BH72" s="2241">
        <f t="shared" si="42"/>
        <v>0</v>
      </c>
      <c r="BI72" s="2242">
        <f t="shared" si="43"/>
        <v>0</v>
      </c>
      <c r="BJ72" s="2243">
        <f t="shared" si="44"/>
        <v>0</v>
      </c>
      <c r="BK72" s="2244" t="str" cm="1">
        <f t="array" aca="1" ref="BK7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2" s="2384"/>
      <c r="BM72" s="218" t="str">
        <f t="shared" si="60"/>
        <v>A</v>
      </c>
      <c r="BN72" s="2510"/>
      <c r="BO72" s="3"/>
      <c r="BP72" s="198" cm="1">
        <f t="array" ref="BP72">SUMPRODUCT(LEN(BQ72:BW72))</f>
        <v>0</v>
      </c>
      <c r="BQ72" s="199"/>
      <c r="BR72" s="200"/>
      <c r="BS72" s="200"/>
      <c r="BT72" s="200"/>
      <c r="BU72" s="200"/>
      <c r="BV72" s="200"/>
      <c r="BW72" s="201"/>
      <c r="BX72" s="3"/>
      <c r="BY72" s="3159" t="str">
        <f t="shared" si="34"/>
        <v>►</v>
      </c>
      <c r="BZ72" s="3151" t="str">
        <f t="shared" si="19"/>
        <v/>
      </c>
      <c r="CA72" s="3152" t="str">
        <f t="shared" si="45"/>
        <v/>
      </c>
      <c r="CB72" s="3162"/>
      <c r="CC72" s="3154" t="str">
        <f t="shared" si="20"/>
        <v xml:space="preserve"> ◄ ligne 72</v>
      </c>
      <c r="CD72" s="3151" t="str">
        <f t="shared" si="35"/>
        <v/>
      </c>
      <c r="CE72" s="3155" t="str">
        <f t="shared" si="36"/>
        <v/>
      </c>
      <c r="CF72" s="3156">
        <f>IF(LEN(TRIM(CK72))&gt;0,MAX(CF29:CF71)+1,"")</f>
        <v>8</v>
      </c>
      <c r="CG72" s="3109" t="str">
        <f>IFERROR(INDEX(CK30:CK299,MATCH(ROW()-ROW(CK30)+1,CF30:CF299,0)),"")</f>
        <v/>
      </c>
      <c r="CH72" s="3149"/>
      <c r="CI72" s="3142"/>
      <c r="CJ72" s="2462" t="str">
        <f>(SUBSTITUTE(SUBSTITUTE(CB37,CHAR(13)&amp;CHAR(10)," "),CHAR(10)," "))</f>
        <v>3. Dans une cocotte en fonte, faites chauffer l’huile d’olive à feu moyen. Ajoutez la viande et faites-la dorer de tous les côtés. Retirez-la de la cocotte et réservez-la.</v>
      </c>
      <c r="CK72" s="3165" t="str">
        <f>IF(OR(CJ73="",CJ74=""),"",IF(LEN(CJ73)&lt;=CJ74,CJ73,IFERROR(LEFT(CJ73,FIND("♦",SUBSTITUTE(LEFT(CJ73,CJ74+1)," ","♦",LEN(LEFT(CJ73,CJ74+1))-LEN(SUBSTITUTE(LEFT(CJ73,CJ74+1)," ",""))))),LEFT(CJ73,IFERROR(FIND(" ",CJ73)-1,LEN(CJ73))))))</f>
        <v xml:space="preserve">3 Dans une cocotte en fonte faites chauffer l’huile d’olive à feu moyen Ajoutez la viande et </v>
      </c>
      <c r="CL72" s="3166" t="str">
        <f>IF(CK72="","",TRIM(RIGHT(CJ73,LEN(CJ73)-LEN(CK72))))</f>
        <v>faites-la dorer de tous les côtés Retirez-la de la cocotte et réservez-la</v>
      </c>
      <c r="CM72" s="3157" t="str">
        <f>CC37</f>
        <v xml:space="preserve"> ◄ ligne 37</v>
      </c>
      <c r="CN72" s="3150" t="str">
        <f>IF(CA72="","",IF(OR(CA72=0,CA72&lt;CG17),0,IF(CA72&gt;CG17,(CA72-CG17)&amp;" car. en trop",(CA72-CG17)&amp;" car.")))</f>
        <v/>
      </c>
      <c r="CO72" s="3158" t="str">
        <f>IF(CA72="","",ROUNDUP(CA72/CG17,0)&amp;" ligne(s)")</f>
        <v/>
      </c>
      <c r="CP72" s="3"/>
      <c r="CQ72" s="142"/>
      <c r="CR72" s="2665" t="s">
        <v>3946</v>
      </c>
      <c r="CS72" s="2665"/>
      <c r="CT72" s="2665"/>
      <c r="CU72" s="2692"/>
      <c r="CV72" s="3"/>
      <c r="CW72" s="3233"/>
      <c r="CX72" s="3233"/>
      <c r="CY72" s="3233"/>
      <c r="DA72" s="3225"/>
      <c r="DB72" s="3225"/>
      <c r="DC72" s="3225"/>
      <c r="DE72" s="3226"/>
      <c r="DF72" s="3226"/>
      <c r="DG72" s="3226"/>
      <c r="DI72" s="3227"/>
      <c r="DJ72" s="3227"/>
      <c r="DK72" s="3227"/>
      <c r="DQ72" s="3232"/>
      <c r="DR72" s="3232"/>
      <c r="DS72" s="3232"/>
      <c r="DU72" s="3223"/>
      <c r="DV72" s="3223"/>
      <c r="DW72" s="3223"/>
      <c r="DY72" s="3224"/>
      <c r="DZ72" s="3224"/>
      <c r="EA72" s="3224"/>
      <c r="EC72" s="3229"/>
      <c r="ED72" s="3229"/>
      <c r="EE72" s="3229"/>
      <c r="EG72" s="3230"/>
      <c r="EH72" s="3230"/>
      <c r="EI72" s="3230"/>
      <c r="EK72" s="3231"/>
      <c r="EL72" s="3231"/>
      <c r="EM72" s="3231"/>
      <c r="EO72" s="3"/>
      <c r="EP72" s="3"/>
      <c r="EQ72" s="3"/>
      <c r="ER72" s="3"/>
      <c r="ES72" s="3"/>
      <c r="ET72" s="3"/>
      <c r="EU72" s="3"/>
      <c r="EV72" s="3"/>
      <c r="EW72" s="3"/>
      <c r="EX72" s="609" t="s">
        <v>916</v>
      </c>
      <c r="EY72" s="610" t="s">
        <v>917</v>
      </c>
      <c r="EZ72" s="611" t="s">
        <v>918</v>
      </c>
      <c r="FA72" s="612" t="s">
        <v>919</v>
      </c>
      <c r="FB72" s="613" t="s">
        <v>920</v>
      </c>
      <c r="FC72" s="614" t="s">
        <v>921</v>
      </c>
      <c r="FD72" s="615" t="s">
        <v>922</v>
      </c>
      <c r="FE72" s="616" t="s">
        <v>923</v>
      </c>
      <c r="FF72" s="617" t="s">
        <v>924</v>
      </c>
      <c r="FI72" s="618"/>
      <c r="FJ72" s="205" t="s">
        <v>925</v>
      </c>
      <c r="FK72" s="206" t="s">
        <v>926</v>
      </c>
      <c r="FL72" s="207">
        <v>110</v>
      </c>
      <c r="FM72" s="208">
        <v>123</v>
      </c>
      <c r="FN72" s="209">
        <v>139</v>
      </c>
      <c r="FO72"/>
      <c r="FP72" s="619"/>
      <c r="FQ72" s="191" t="s">
        <v>857</v>
      </c>
      <c r="FR72" s="192" t="s">
        <v>927</v>
      </c>
      <c r="FS72" s="193">
        <v>255</v>
      </c>
      <c r="FT72" s="194">
        <v>255</v>
      </c>
      <c r="FU72" s="195">
        <v>240</v>
      </c>
      <c r="FV72"/>
      <c r="FW72" s="620"/>
      <c r="FX72" s="197" t="s">
        <v>928</v>
      </c>
      <c r="FY72" s="192" t="s">
        <v>929</v>
      </c>
      <c r="FZ72" s="193">
        <v>238</v>
      </c>
      <c r="GA72" s="194">
        <v>216</v>
      </c>
      <c r="GB72" s="195">
        <v>174</v>
      </c>
      <c r="GC72" s="10">
        <v>1</v>
      </c>
    </row>
    <row r="73" spans="1:185" ht="21.75" customHeight="1">
      <c r="A73" s="3"/>
      <c r="B73" s="218" t="str">
        <f t="shared" si="46"/>
        <v>A</v>
      </c>
      <c r="C73" s="2326" cm="1">
        <f t="array" ref="C73">IFERROR(_xlfn.LET(_xlpm.k,UPPER(TRIM(N73)),_xlpm.r,_xlfn.XLOOKUP(_xlpm.k,UPPER(TRIM($AD$89:$BK$89)),$AD$92:$BK$92,_xlfn.XLOOKUP(_xlpm.k,UPPER(TRIM($AD$90:$BK$90)),$AD$92:$BK$92,_xlfn.XLOOKUP(_xlpm.k,UPPER(TRIM($AD$91:$BK$91)),$AD$92:$BK$92,0.001))),_xlpm.r*M73),0)</f>
        <v>0</v>
      </c>
      <c r="D73" s="2329" cm="1">
        <f t="array" ref="D73">IFERROR(_xlfn.LET(_xlpm.k,UPPER(TRIM(Q73)),_xlpm.r,_xlfn.XLOOKUP(_xlpm.k,UPPER(TRIM($AD$89:$BK$89)),$AD$92:$BK$92,_xlfn.XLOOKUP(_xlpm.k,UPPER(TRIM($AD$90:$BK$90)),$AD$92:$BK$92,_xlfn.XLOOKUP(_xlpm.k,UPPER(TRIM($AD$91:$BK$91)),$AD$92:$BK$92,0.001))),_xlpm.r*P73),0)</f>
        <v>0</v>
      </c>
      <c r="E73" s="2332" cm="1">
        <f t="array" ref="E73">IFERROR(_xlfn.LET(_xlpm.k,UPPER(TRIM(T73)),_xlpm.r,_xlfn.XLOOKUP(_xlpm.k,UPPER(TRIM($AD$89:$BK$89)),$AD$92:$BK$92,_xlfn.XLOOKUP(_xlpm.k,UPPER(TRIM($AD$90:$BK$90)),$AD$92:$BK$92,_xlfn.XLOOKUP(_xlpm.k,UPPER(TRIM($AD$91:$BK$91)),$AD$92:$BK$92,0.001))),_xlpm.r*S73),0)</f>
        <v>0</v>
      </c>
      <c r="F73" s="2335" cm="1">
        <f t="array" ref="F73">IFERROR(_xlfn.LET(_xlpm.k,UPPER(TRIM(W73)),_xlpm.r,_xlfn.XLOOKUP(_xlpm.k,UPPER(TRIM($AD$89:$BK$89)),$AD$92:$BK$92,_xlfn.XLOOKUP(_xlpm.k,UPPER(TRIM($AD$90:$BK$90)),$AD$92:$BK$92,_xlfn.XLOOKUP(_xlpm.k,UPPER(TRIM($AD$91:$BK$91)),$AD$92:$BK$92,0.001))),_xlpm.r*V73),0)</f>
        <v>0</v>
      </c>
      <c r="G73" s="219" cm="1">
        <f t="array" ref="G73">IFERROR(_xlfn.LET(_xlpm.k,UPPER(TRIM(Z73)),_xlpm.r,_xlfn.XLOOKUP(_xlpm.k,UPPER(TRIM($AD$89:$BK$89)),$AD$92:$BK$92,_xlfn.XLOOKUP(_xlpm.k,UPPER(TRIM($AD$90:$BK$90)),$AD$92:$BK$92,_xlfn.XLOOKUP(_xlpm.k,UPPER(TRIM($AD$91:$BK$91)),$AD$92:$BK$92,0.001))),_xlpm.r*Y73),0)</f>
        <v>0</v>
      </c>
      <c r="H73" s="220" cm="1">
        <f t="array" ref="H73">IFERROR(_xlfn.LET(_xlpm.k,UPPER(TRIM(AC73)),_xlpm.r,_xlfn.XLOOKUP(_xlpm.k,UPPER(TRIM($AD$89:$BK$89)),$AD$92:$BK$92,_xlfn.XLOOKUP(_xlpm.k,UPPER(TRIM($AD$90:$BK$90)),$AD$92:$BK$92,_xlfn.XLOOKUP(_xlpm.k,UPPER(TRIM($AD$91:$BK$91)),$AD$92:$BK$92,0.001))),_xlpm.r*AB73),0)</f>
        <v>0</v>
      </c>
      <c r="I73" s="222" t="s">
        <v>3718</v>
      </c>
      <c r="J73" s="2587" t="s">
        <v>3675</v>
      </c>
      <c r="K73" s="2340" t="s">
        <v>14</v>
      </c>
      <c r="L73" s="2298"/>
      <c r="M73" s="2299"/>
      <c r="N73" s="2302"/>
      <c r="O73" s="2301"/>
      <c r="P73" s="2300"/>
      <c r="Q73" s="2303"/>
      <c r="R73" s="2304"/>
      <c r="S73" s="2300"/>
      <c r="T73" s="232"/>
      <c r="U73" s="2305"/>
      <c r="V73" s="2300"/>
      <c r="W73" s="232"/>
      <c r="X73" s="2297"/>
      <c r="Y73" s="2300"/>
      <c r="Z73" s="232"/>
      <c r="AA73" s="2308"/>
      <c r="AB73" s="2300"/>
      <c r="AC73" s="232"/>
      <c r="AD73" s="222" t="str">
        <f t="shared" si="69"/>
        <v>42 ►</v>
      </c>
      <c r="AE73" s="2339" t="str">
        <f t="shared" si="70"/>
        <v xml:space="preserve">Poivre en grains </v>
      </c>
      <c r="AF73" s="2296"/>
      <c r="AG73" s="2296"/>
      <c r="AH73" s="2454">
        <v>1</v>
      </c>
      <c r="AI73" s="223">
        <f t="shared" si="71"/>
        <v>0</v>
      </c>
      <c r="AJ73" s="224">
        <f t="shared" si="72"/>
        <v>0</v>
      </c>
      <c r="AK73" s="224" t="str">
        <f t="shared" si="47"/>
        <v/>
      </c>
      <c r="AL73" s="225">
        <f t="shared" si="48"/>
        <v>0</v>
      </c>
      <c r="AM73" s="2266">
        <f t="shared" si="73"/>
        <v>0</v>
      </c>
      <c r="AN73" s="2267">
        <f t="shared" si="74"/>
        <v>0</v>
      </c>
      <c r="AO73" s="2268" t="str">
        <f t="shared" si="49"/>
        <v/>
      </c>
      <c r="AP73" s="2269">
        <f t="shared" si="50"/>
        <v>0</v>
      </c>
      <c r="AQ73" s="2341">
        <f t="shared" si="75"/>
        <v>0</v>
      </c>
      <c r="AR73" s="2342">
        <f t="shared" si="76"/>
        <v>0</v>
      </c>
      <c r="AS73" s="2343" t="str">
        <f t="shared" si="51"/>
        <v/>
      </c>
      <c r="AT73" s="2344">
        <f t="shared" si="52"/>
        <v>0</v>
      </c>
      <c r="AU73" s="2350">
        <f t="shared" si="77"/>
        <v>0</v>
      </c>
      <c r="AV73" s="2351">
        <f t="shared" si="78"/>
        <v>0</v>
      </c>
      <c r="AW73" s="2352" t="str">
        <f t="shared" si="53"/>
        <v/>
      </c>
      <c r="AX73" s="2353">
        <f t="shared" si="54"/>
        <v>0</v>
      </c>
      <c r="AY73" s="2374">
        <f t="shared" si="79"/>
        <v>0</v>
      </c>
      <c r="AZ73" s="2375">
        <f t="shared" si="80"/>
        <v>0</v>
      </c>
      <c r="BA73" s="2376" t="str">
        <f t="shared" si="39"/>
        <v/>
      </c>
      <c r="BB73" s="2377">
        <f t="shared" si="40"/>
        <v>0</v>
      </c>
      <c r="BC73" s="2361">
        <f t="shared" si="55"/>
        <v>0</v>
      </c>
      <c r="BD73" s="2362">
        <f t="shared" si="81"/>
        <v>0</v>
      </c>
      <c r="BE73" s="2363" t="str">
        <f t="shared" si="56"/>
        <v/>
      </c>
      <c r="BF73" s="2364">
        <f t="shared" si="57"/>
        <v>0</v>
      </c>
      <c r="BG73" s="2556" t="str">
        <f t="shared" si="41"/>
        <v xml:space="preserve">Poivre en grains </v>
      </c>
      <c r="BH73" s="2241">
        <f t="shared" si="42"/>
        <v>0</v>
      </c>
      <c r="BI73" s="2242">
        <f t="shared" si="43"/>
        <v>0</v>
      </c>
      <c r="BJ73" s="2243">
        <f t="shared" si="44"/>
        <v>0</v>
      </c>
      <c r="BK73" s="2244" t="str" cm="1">
        <f t="array" aca="1" ref="BK7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3" s="2384"/>
      <c r="BM73" s="218" t="str">
        <f t="shared" si="60"/>
        <v>A</v>
      </c>
      <c r="BN73" s="2510"/>
      <c r="BO73" s="3"/>
      <c r="BP73" s="198" cm="1">
        <f t="array" ref="BP73">SUMPRODUCT(LEN(BQ73:BW73))</f>
        <v>0</v>
      </c>
      <c r="BQ73" s="199"/>
      <c r="BR73" s="200"/>
      <c r="BS73" s="200"/>
      <c r="BT73" s="200"/>
      <c r="BU73" s="200"/>
      <c r="BV73" s="200"/>
      <c r="BW73" s="201"/>
      <c r="BX73" s="3"/>
      <c r="BY73" s="3159" t="str">
        <f t="shared" si="34"/>
        <v>►</v>
      </c>
      <c r="BZ73" s="3151" t="str">
        <f t="shared" si="19"/>
        <v/>
      </c>
      <c r="CA73" s="3152" t="str">
        <f t="shared" si="45"/>
        <v/>
      </c>
      <c r="CB73" s="3162"/>
      <c r="CC73" s="3160" t="str">
        <f t="shared" si="20"/>
        <v xml:space="preserve"> ◄ ligne 73</v>
      </c>
      <c r="CD73" s="3151" t="str">
        <f t="shared" si="35"/>
        <v/>
      </c>
      <c r="CE73" s="3155" t="str">
        <f t="shared" si="36"/>
        <v/>
      </c>
      <c r="CF73" s="3156">
        <f>IF(LEN(TRIM(CK73))&gt;0,MAX(CF29:CF72)+1,"")</f>
        <v>9</v>
      </c>
      <c r="CG73" s="3109" t="str">
        <f>IFERROR(INDEX(CK30:CK299,MATCH(ROW()-ROW(CK30)+1,CF30:CF299,0)),"")</f>
        <v/>
      </c>
      <c r="CH73" s="3149"/>
      <c r="CI73" s="3142"/>
      <c r="CJ73" s="3165" t="str">
        <f>TRIM(SUBSTITUTE(SUBSTITUTE(SUBSTITUTE(SUBSTITUTE(IF(OR(LEFT(CJ72,1)="-",LEFT(CJ72,1)="="),MID(CJ72,2,9999),CJ72),CHAR(160)," "),","," "),";"," "),"."," "))</f>
        <v>3 Dans une cocotte en fonte faites chauffer l’huile d’olive à feu moyen Ajoutez la viande et faites-la dorer de tous les côtés Retirez-la de la cocotte et réservez-la</v>
      </c>
      <c r="CK73" s="3166" t="str">
        <f>IF(OR(CL72="",CJ74=""),"",IF(LEN(CL72)&lt;=CJ74,CL72,IFERROR(LEFT(CL72,FIND("♦",SUBSTITUTE(LEFT(CL72,CJ74+1)," ","♦",LEN(LEFT(CL72,CJ74+1))-LEN(SUBSTITUTE(LEFT(CL72,CJ74+1)," ",""))))),LEFT(CL72,IFERROR(FIND(" ",CL72)-1,LEN(CL72))))))</f>
        <v>faites-la dorer de tous les côtés Retirez-la de la cocotte et réservez-la</v>
      </c>
      <c r="CL73" s="3166" t="str">
        <f>IF(CK73="","",TRIM(RIGHT(CL72,LEN(CL72)-LEN(CK73))))</f>
        <v/>
      </c>
      <c r="CM73" s="3167" t="str">
        <f t="shared" ref="CM73:CM74" si="84">"ligne "&amp;ROW()&amp;" ►"</f>
        <v>ligne 73 ►</v>
      </c>
      <c r="CN73" s="3150" t="str">
        <f>IF(CA73="","",IF(OR(CA73=0,CA73&lt;CG17),0,IF(CA73&gt;CG17,(CA73-CG17)&amp;" car. en trop",(CA73-CG17)&amp;" car.")))</f>
        <v/>
      </c>
      <c r="CO73" s="3158" t="str">
        <f>IF(CA73="","",ROUNDUP(CA73/CG17,0)&amp;" ligne(s)")</f>
        <v/>
      </c>
      <c r="CP73" s="3"/>
      <c r="CQ73" s="142"/>
      <c r="CR73" s="2666" t="s">
        <v>3947</v>
      </c>
      <c r="CS73" s="2666" t="s">
        <v>3948</v>
      </c>
      <c r="CT73" s="2666" t="s">
        <v>3949</v>
      </c>
      <c r="CU73" s="2693" t="s">
        <v>4015</v>
      </c>
      <c r="CV73" s="3"/>
      <c r="DI73"/>
      <c r="DJ73"/>
      <c r="DK73"/>
      <c r="DQ73" s="163"/>
      <c r="DR73" s="163"/>
      <c r="DS73" s="163"/>
      <c r="EG73"/>
      <c r="EH73"/>
      <c r="EI73"/>
      <c r="EK73"/>
      <c r="EL73"/>
      <c r="EM73"/>
      <c r="EO73" s="3"/>
      <c r="EP73" s="3"/>
      <c r="EQ73" s="3"/>
      <c r="ER73" s="3"/>
      <c r="ES73" s="3"/>
      <c r="ET73" s="3"/>
      <c r="EU73" s="3"/>
      <c r="EV73" s="3"/>
      <c r="EW73" s="3"/>
      <c r="EX73" s="623" t="s">
        <v>931</v>
      </c>
      <c r="EY73" s="624" t="s">
        <v>932</v>
      </c>
      <c r="EZ73" s="625" t="s">
        <v>933</v>
      </c>
      <c r="FA73" s="626" t="s">
        <v>934</v>
      </c>
      <c r="FB73" s="627" t="s">
        <v>935</v>
      </c>
      <c r="FC73" s="628" t="s">
        <v>936</v>
      </c>
      <c r="FD73" s="629" t="s">
        <v>937</v>
      </c>
      <c r="FE73" s="630" t="s">
        <v>938</v>
      </c>
      <c r="FF73" s="631" t="s">
        <v>939</v>
      </c>
      <c r="FI73" s="632"/>
      <c r="FJ73" s="236" t="s">
        <v>940</v>
      </c>
      <c r="FK73" s="206" t="s">
        <v>941</v>
      </c>
      <c r="FL73" s="207">
        <v>0</v>
      </c>
      <c r="FM73" s="208">
        <v>103</v>
      </c>
      <c r="FN73" s="209">
        <v>165</v>
      </c>
      <c r="FO73"/>
      <c r="FP73" s="633"/>
      <c r="FQ73" s="272" t="s">
        <v>942</v>
      </c>
      <c r="FR73" s="192" t="s">
        <v>943</v>
      </c>
      <c r="FS73" s="193">
        <v>233</v>
      </c>
      <c r="FT73" s="194">
        <v>228</v>
      </c>
      <c r="FU73" s="195">
        <v>80</v>
      </c>
      <c r="FV73"/>
      <c r="FW73" s="634"/>
      <c r="FX73" s="197" t="s">
        <v>944</v>
      </c>
      <c r="FY73" s="192" t="s">
        <v>945</v>
      </c>
      <c r="FZ73" s="193">
        <v>245</v>
      </c>
      <c r="GA73" s="194">
        <v>222</v>
      </c>
      <c r="GB73" s="195">
        <v>179</v>
      </c>
      <c r="GC73" s="10">
        <v>1</v>
      </c>
    </row>
    <row r="74" spans="1:185" ht="21.75" customHeight="1">
      <c r="A74" s="3"/>
      <c r="B74" s="218" t="str">
        <f t="shared" si="46"/>
        <v>A</v>
      </c>
      <c r="C74" s="2326" cm="1">
        <f t="array" ref="C74">IFERROR(_xlfn.LET(_xlpm.k,UPPER(TRIM(N74)),_xlpm.r,_xlfn.XLOOKUP(_xlpm.k,UPPER(TRIM($AD$89:$BK$89)),$AD$92:$BK$92,_xlfn.XLOOKUP(_xlpm.k,UPPER(TRIM($AD$90:$BK$90)),$AD$92:$BK$92,_xlfn.XLOOKUP(_xlpm.k,UPPER(TRIM($AD$91:$BK$91)),$AD$92:$BK$92,0.001))),_xlpm.r*M74),0)</f>
        <v>0</v>
      </c>
      <c r="D74" s="2329" cm="1">
        <f t="array" ref="D74">IFERROR(_xlfn.LET(_xlpm.k,UPPER(TRIM(Q74)),_xlpm.r,_xlfn.XLOOKUP(_xlpm.k,UPPER(TRIM($AD$89:$BK$89)),$AD$92:$BK$92,_xlfn.XLOOKUP(_xlpm.k,UPPER(TRIM($AD$90:$BK$90)),$AD$92:$BK$92,_xlfn.XLOOKUP(_xlpm.k,UPPER(TRIM($AD$91:$BK$91)),$AD$92:$BK$92,0.001))),_xlpm.r*P74),0)</f>
        <v>0</v>
      </c>
      <c r="E74" s="2332" cm="1">
        <f t="array" ref="E74">IFERROR(_xlfn.LET(_xlpm.k,UPPER(TRIM(T74)),_xlpm.r,_xlfn.XLOOKUP(_xlpm.k,UPPER(TRIM($AD$89:$BK$89)),$AD$92:$BK$92,_xlfn.XLOOKUP(_xlpm.k,UPPER(TRIM($AD$90:$BK$90)),$AD$92:$BK$92,_xlfn.XLOOKUP(_xlpm.k,UPPER(TRIM($AD$91:$BK$91)),$AD$92:$BK$92,0.001))),_xlpm.r*S74),0)</f>
        <v>0</v>
      </c>
      <c r="F74" s="2335" cm="1">
        <f t="array" ref="F74">IFERROR(_xlfn.LET(_xlpm.k,UPPER(TRIM(W74)),_xlpm.r,_xlfn.XLOOKUP(_xlpm.k,UPPER(TRIM($AD$89:$BK$89)),$AD$92:$BK$92,_xlfn.XLOOKUP(_xlpm.k,UPPER(TRIM($AD$90:$BK$90)),$AD$92:$BK$92,_xlfn.XLOOKUP(_xlpm.k,UPPER(TRIM($AD$91:$BK$91)),$AD$92:$BK$92,0.001))),_xlpm.r*V74),0)</f>
        <v>0</v>
      </c>
      <c r="G74" s="219" cm="1">
        <f t="array" ref="G74">IFERROR(_xlfn.LET(_xlpm.k,UPPER(TRIM(Z74)),_xlpm.r,_xlfn.XLOOKUP(_xlpm.k,UPPER(TRIM($AD$89:$BK$89)),$AD$92:$BK$92,_xlfn.XLOOKUP(_xlpm.k,UPPER(TRIM($AD$90:$BK$90)),$AD$92:$BK$92,_xlfn.XLOOKUP(_xlpm.k,UPPER(TRIM($AD$91:$BK$91)),$AD$92:$BK$92,0.001))),_xlpm.r*Y74),0)</f>
        <v>0</v>
      </c>
      <c r="H74" s="220" cm="1">
        <f t="array" ref="H74">IFERROR(_xlfn.LET(_xlpm.k,UPPER(TRIM(AC74)),_xlpm.r,_xlfn.XLOOKUP(_xlpm.k,UPPER(TRIM($AD$89:$BK$89)),$AD$92:$BK$92,_xlfn.XLOOKUP(_xlpm.k,UPPER(TRIM($AD$90:$BK$90)),$AD$92:$BK$92,_xlfn.XLOOKUP(_xlpm.k,UPPER(TRIM($AD$91:$BK$91)),$AD$92:$BK$92,0.001))),_xlpm.r*AB74),0)</f>
        <v>0</v>
      </c>
      <c r="I74" s="222" t="s">
        <v>3719</v>
      </c>
      <c r="J74" s="2587" t="s">
        <v>3632</v>
      </c>
      <c r="K74" s="2340" t="s">
        <v>14</v>
      </c>
      <c r="L74" s="2298"/>
      <c r="M74" s="2299"/>
      <c r="N74" s="2302"/>
      <c r="O74" s="2301"/>
      <c r="P74" s="2300"/>
      <c r="Q74" s="2303"/>
      <c r="R74" s="2304"/>
      <c r="S74" s="2300"/>
      <c r="T74" s="232"/>
      <c r="U74" s="2305"/>
      <c r="V74" s="2300"/>
      <c r="W74" s="232"/>
      <c r="X74" s="2297"/>
      <c r="Y74" s="2300"/>
      <c r="Z74" s="232"/>
      <c r="AA74" s="2308"/>
      <c r="AB74" s="2300"/>
      <c r="AC74" s="232"/>
      <c r="AD74" s="222" t="str">
        <f t="shared" si="69"/>
        <v>43 ►</v>
      </c>
      <c r="AE74" s="2339" t="str">
        <f t="shared" si="70"/>
        <v>Sel</v>
      </c>
      <c r="AF74" s="2296"/>
      <c r="AG74" s="2296"/>
      <c r="AH74" s="2454">
        <v>1</v>
      </c>
      <c r="AI74" s="223">
        <f t="shared" si="71"/>
        <v>0</v>
      </c>
      <c r="AJ74" s="224">
        <f t="shared" si="72"/>
        <v>0</v>
      </c>
      <c r="AK74" s="224" t="str">
        <f t="shared" si="47"/>
        <v/>
      </c>
      <c r="AL74" s="225">
        <f t="shared" si="48"/>
        <v>0</v>
      </c>
      <c r="AM74" s="2266">
        <f t="shared" si="73"/>
        <v>0</v>
      </c>
      <c r="AN74" s="2267">
        <f t="shared" si="74"/>
        <v>0</v>
      </c>
      <c r="AO74" s="2268" t="str">
        <f t="shared" si="49"/>
        <v/>
      </c>
      <c r="AP74" s="2269">
        <f t="shared" si="50"/>
        <v>0</v>
      </c>
      <c r="AQ74" s="2341">
        <f t="shared" si="75"/>
        <v>0</v>
      </c>
      <c r="AR74" s="2342">
        <f t="shared" si="76"/>
        <v>0</v>
      </c>
      <c r="AS74" s="2343" t="str">
        <f t="shared" si="51"/>
        <v/>
      </c>
      <c r="AT74" s="2344">
        <f t="shared" si="52"/>
        <v>0</v>
      </c>
      <c r="AU74" s="2350">
        <f t="shared" si="77"/>
        <v>0</v>
      </c>
      <c r="AV74" s="2351">
        <f t="shared" si="78"/>
        <v>0</v>
      </c>
      <c r="AW74" s="2352" t="str">
        <f t="shared" si="53"/>
        <v/>
      </c>
      <c r="AX74" s="2353">
        <f t="shared" si="54"/>
        <v>0</v>
      </c>
      <c r="AY74" s="2374">
        <f t="shared" si="79"/>
        <v>0</v>
      </c>
      <c r="AZ74" s="2375">
        <f t="shared" si="80"/>
        <v>0</v>
      </c>
      <c r="BA74" s="2376" t="str">
        <f t="shared" si="39"/>
        <v/>
      </c>
      <c r="BB74" s="2377">
        <f t="shared" si="40"/>
        <v>0</v>
      </c>
      <c r="BC74" s="2361">
        <f t="shared" si="55"/>
        <v>0</v>
      </c>
      <c r="BD74" s="2362">
        <f t="shared" si="81"/>
        <v>0</v>
      </c>
      <c r="BE74" s="2363" t="str">
        <f t="shared" si="56"/>
        <v/>
      </c>
      <c r="BF74" s="2364">
        <f t="shared" si="57"/>
        <v>0</v>
      </c>
      <c r="BG74" s="2556" t="str">
        <f t="shared" si="41"/>
        <v>Sel</v>
      </c>
      <c r="BH74" s="2241">
        <f t="shared" si="42"/>
        <v>0</v>
      </c>
      <c r="BI74" s="2242">
        <f t="shared" si="43"/>
        <v>0</v>
      </c>
      <c r="BJ74" s="2243">
        <f t="shared" si="44"/>
        <v>0</v>
      </c>
      <c r="BK74" s="2244" t="str" cm="1">
        <f t="array" aca="1" ref="BK7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4" s="2384"/>
      <c r="BM74" s="218" t="str">
        <f t="shared" si="60"/>
        <v>A</v>
      </c>
      <c r="BN74" s="2510"/>
      <c r="BO74" s="3"/>
      <c r="BP74" s="198" cm="1">
        <f t="array" ref="BP74">SUMPRODUCT(LEN(BQ74:BW74))</f>
        <v>0</v>
      </c>
      <c r="BQ74" s="199"/>
      <c r="BR74" s="200"/>
      <c r="BS74" s="200"/>
      <c r="BT74" s="200"/>
      <c r="BU74" s="200"/>
      <c r="BV74" s="200"/>
      <c r="BW74" s="201"/>
      <c r="BX74" s="3"/>
      <c r="BY74" s="3159" t="str">
        <f t="shared" si="34"/>
        <v>►</v>
      </c>
      <c r="BZ74" s="3151" t="str">
        <f t="shared" si="19"/>
        <v/>
      </c>
      <c r="CA74" s="3152" t="str">
        <f t="shared" si="45"/>
        <v/>
      </c>
      <c r="CB74" s="3162"/>
      <c r="CC74" s="3154" t="str">
        <f t="shared" si="20"/>
        <v xml:space="preserve"> ◄ ligne 74</v>
      </c>
      <c r="CD74" s="3151" t="str">
        <f t="shared" si="35"/>
        <v/>
      </c>
      <c r="CE74" s="3155" t="str">
        <f t="shared" si="36"/>
        <v/>
      </c>
      <c r="CF74" s="3156" t="str">
        <f>IF(LEN(TRIM(CK74))&gt;0,MAX(CF29:CF73)+1,"")</f>
        <v/>
      </c>
      <c r="CG74" s="3109" t="str">
        <f>IFERROR(INDEX(CK30:CK299,MATCH(ROW()-ROW(CK30)+1,CF30:CF299,0)),"")</f>
        <v/>
      </c>
      <c r="CH74" s="3149"/>
      <c r="CI74" s="3142"/>
      <c r="CJ74" s="3112">
        <f>CG17</f>
        <v>100</v>
      </c>
      <c r="CK74" s="3166" t="str">
        <f>IF(OR(CL73="",CJ74=""),"",IF(LEN(CL73)&lt;=CJ74,CL73,IFERROR(LEFT(CL73,FIND("♦",SUBSTITUTE(LEFT(CL73,CJ74+1)," ","♦",LEN(LEFT(CL73,CJ74+1))-LEN(SUBSTITUTE(LEFT(CL73,CJ74+1)," ",""))))),LEFT(CL73,IFERROR(FIND(" ",CL73)-1,LEN(CL73))))))</f>
        <v/>
      </c>
      <c r="CL74" s="3166" t="str">
        <f t="shared" ref="CL74:CL77" si="85">IF(CK74="","",TRIM(RIGHT(CL73,LEN(CL73)-LEN(CK74))))</f>
        <v/>
      </c>
      <c r="CM74" s="3167" t="str">
        <f t="shared" si="84"/>
        <v>ligne 74 ►</v>
      </c>
      <c r="CN74" s="3150" t="str">
        <f>IF(CA74="","",IF(OR(CA74=0,CA74&lt;CG17),0,IF(CA74&gt;CG17,(CA74-CG17)&amp;" car. en trop",(CA74-CG17)&amp;" car.")))</f>
        <v/>
      </c>
      <c r="CO74" s="3158" t="str">
        <f>IF(CA74="","",ROUNDUP(CA74/CG17,0)&amp;" ligne(s)")</f>
        <v/>
      </c>
      <c r="CP74" s="3"/>
      <c r="CQ74" s="142"/>
      <c r="CR74" s="2666" t="s">
        <v>3950</v>
      </c>
      <c r="CS74" s="2666"/>
      <c r="CT74" s="2666" t="s">
        <v>3951</v>
      </c>
      <c r="CU74" s="2693"/>
      <c r="CV74" s="3"/>
      <c r="CW74" s="3368" t="s">
        <v>946</v>
      </c>
      <c r="CX74" s="3368"/>
      <c r="CY74" s="3368"/>
      <c r="DA74" s="3225" t="s">
        <v>947</v>
      </c>
      <c r="DB74" s="3225"/>
      <c r="DC74" s="3225"/>
      <c r="DE74" s="3226" t="s">
        <v>948</v>
      </c>
      <c r="DF74" s="3226"/>
      <c r="DG74" s="3226"/>
      <c r="DI74" s="3227" t="s">
        <v>949</v>
      </c>
      <c r="DJ74" s="3227"/>
      <c r="DK74" s="3227"/>
      <c r="DQ74" s="3232" t="s">
        <v>950</v>
      </c>
      <c r="DR74" s="3232"/>
      <c r="DS74" s="3232"/>
      <c r="DU74" s="3223" t="s">
        <v>951</v>
      </c>
      <c r="DV74" s="3223"/>
      <c r="DW74" s="3223"/>
      <c r="DY74" s="3224" t="s">
        <v>952</v>
      </c>
      <c r="DZ74" s="3224"/>
      <c r="EA74" s="3224"/>
      <c r="EC74" s="3229" t="s">
        <v>953</v>
      </c>
      <c r="ED74" s="3229"/>
      <c r="EE74" s="3229"/>
      <c r="EG74" s="3230" t="s">
        <v>954</v>
      </c>
      <c r="EH74" s="3230"/>
      <c r="EI74" s="3230"/>
      <c r="EK74" s="3231" t="s">
        <v>955</v>
      </c>
      <c r="EL74" s="3231"/>
      <c r="EM74" s="3231"/>
      <c r="EO74" s="3"/>
      <c r="EP74" s="3"/>
      <c r="EQ74" s="3"/>
      <c r="ER74" s="3"/>
      <c r="ES74" s="3"/>
      <c r="ET74" s="3"/>
      <c r="EU74" s="3"/>
      <c r="EV74" s="3"/>
      <c r="EW74" s="3"/>
      <c r="EX74" s="637" t="s">
        <v>956</v>
      </c>
      <c r="EY74" s="638" t="s">
        <v>957</v>
      </c>
      <c r="EZ74" s="639" t="s">
        <v>958</v>
      </c>
      <c r="FA74" s="640" t="s">
        <v>959</v>
      </c>
      <c r="FB74" s="641" t="s">
        <v>960</v>
      </c>
      <c r="FC74" s="642" t="s">
        <v>961</v>
      </c>
      <c r="FD74" s="643" t="s">
        <v>962</v>
      </c>
      <c r="FE74" s="644" t="s">
        <v>963</v>
      </c>
      <c r="FF74" s="645" t="s">
        <v>964</v>
      </c>
      <c r="FI74" s="646"/>
      <c r="FJ74" s="236" t="s">
        <v>965</v>
      </c>
      <c r="FK74" s="206" t="s">
        <v>966</v>
      </c>
      <c r="FL74" s="207">
        <v>67</v>
      </c>
      <c r="FM74" s="208">
        <v>107</v>
      </c>
      <c r="FN74" s="209">
        <v>149</v>
      </c>
      <c r="FO74"/>
      <c r="FP74" s="647"/>
      <c r="FQ74" s="191" t="s">
        <v>378</v>
      </c>
      <c r="FR74" s="192" t="s">
        <v>967</v>
      </c>
      <c r="FS74" s="193">
        <v>219</v>
      </c>
      <c r="FT74" s="194">
        <v>219</v>
      </c>
      <c r="FU74" s="195">
        <v>112</v>
      </c>
      <c r="FV74"/>
      <c r="FW74" s="648"/>
      <c r="FX74" s="197" t="s">
        <v>968</v>
      </c>
      <c r="FY74" s="192" t="s">
        <v>969</v>
      </c>
      <c r="FZ74" s="193">
        <v>255</v>
      </c>
      <c r="GA74" s="194">
        <v>228</v>
      </c>
      <c r="GB74" s="195">
        <v>181</v>
      </c>
      <c r="GC74" s="10">
        <v>1</v>
      </c>
    </row>
    <row r="75" spans="1:185" ht="21.75" customHeight="1">
      <c r="A75" s="3"/>
      <c r="B75" s="218" t="str">
        <f t="shared" si="46"/>
        <v>A</v>
      </c>
      <c r="C75" s="2326" cm="1">
        <f t="array" ref="C75">IFERROR(_xlfn.LET(_xlpm.k,UPPER(TRIM(N75)),_xlpm.r,_xlfn.XLOOKUP(_xlpm.k,UPPER(TRIM($AD$89:$BK$89)),$AD$92:$BK$92,_xlfn.XLOOKUP(_xlpm.k,UPPER(TRIM($AD$90:$BK$90)),$AD$92:$BK$92,_xlfn.XLOOKUP(_xlpm.k,UPPER(TRIM($AD$91:$BK$91)),$AD$92:$BK$92,0.001))),_xlpm.r*M75),0)</f>
        <v>0</v>
      </c>
      <c r="D75" s="2329" cm="1">
        <f t="array" ref="D75">IFERROR(_xlfn.LET(_xlpm.k,UPPER(TRIM(Q75)),_xlpm.r,_xlfn.XLOOKUP(_xlpm.k,UPPER(TRIM($AD$89:$BK$89)),$AD$92:$BK$92,_xlfn.XLOOKUP(_xlpm.k,UPPER(TRIM($AD$90:$BK$90)),$AD$92:$BK$92,_xlfn.XLOOKUP(_xlpm.k,UPPER(TRIM($AD$91:$BK$91)),$AD$92:$BK$92,0.001))),_xlpm.r*P75),0)</f>
        <v>0</v>
      </c>
      <c r="E75" s="2332" cm="1">
        <f t="array" ref="E75">IFERROR(_xlfn.LET(_xlpm.k,UPPER(TRIM(T75)),_xlpm.r,_xlfn.XLOOKUP(_xlpm.k,UPPER(TRIM($AD$89:$BK$89)),$AD$92:$BK$92,_xlfn.XLOOKUP(_xlpm.k,UPPER(TRIM($AD$90:$BK$90)),$AD$92:$BK$92,_xlfn.XLOOKUP(_xlpm.k,UPPER(TRIM($AD$91:$BK$91)),$AD$92:$BK$92,0.001))),_xlpm.r*S75),0)</f>
        <v>0</v>
      </c>
      <c r="F75" s="2335" cm="1">
        <f t="array" ref="F75">IFERROR(_xlfn.LET(_xlpm.k,UPPER(TRIM(W75)),_xlpm.r,_xlfn.XLOOKUP(_xlpm.k,UPPER(TRIM($AD$89:$BK$89)),$AD$92:$BK$92,_xlfn.XLOOKUP(_xlpm.k,UPPER(TRIM($AD$90:$BK$90)),$AD$92:$BK$92,_xlfn.XLOOKUP(_xlpm.k,UPPER(TRIM($AD$91:$BK$91)),$AD$92:$BK$92,0.001))),_xlpm.r*V75),0)</f>
        <v>0</v>
      </c>
      <c r="G75" s="219" cm="1">
        <f t="array" ref="G75">IFERROR(_xlfn.LET(_xlpm.k,UPPER(TRIM(Z75)),_xlpm.r,_xlfn.XLOOKUP(_xlpm.k,UPPER(TRIM($AD$89:$BK$89)),$AD$92:$BK$92,_xlfn.XLOOKUP(_xlpm.k,UPPER(TRIM($AD$90:$BK$90)),$AD$92:$BK$92,_xlfn.XLOOKUP(_xlpm.k,UPPER(TRIM($AD$91:$BK$91)),$AD$92:$BK$92,0.001))),_xlpm.r*Y75),0)</f>
        <v>0</v>
      </c>
      <c r="H75" s="220" cm="1">
        <f t="array" ref="H75">IFERROR(_xlfn.LET(_xlpm.k,UPPER(TRIM(AC75)),_xlpm.r,_xlfn.XLOOKUP(_xlpm.k,UPPER(TRIM($AD$89:$BK$89)),$AD$92:$BK$92,_xlfn.XLOOKUP(_xlpm.k,UPPER(TRIM($AD$90:$BK$90)),$AD$92:$BK$92,_xlfn.XLOOKUP(_xlpm.k,UPPER(TRIM($AD$91:$BK$91)),$AD$92:$BK$92,0.001))),_xlpm.r*AB75),0)</f>
        <v>0</v>
      </c>
      <c r="I75" s="222" t="s">
        <v>3720</v>
      </c>
      <c r="J75" s="2587"/>
      <c r="K75" s="2340" t="s">
        <v>14</v>
      </c>
      <c r="L75" s="2298"/>
      <c r="M75" s="2299"/>
      <c r="N75" s="2302"/>
      <c r="O75" s="2301"/>
      <c r="P75" s="2300"/>
      <c r="Q75" s="2303"/>
      <c r="R75" s="2304"/>
      <c r="S75" s="2300"/>
      <c r="T75" s="232"/>
      <c r="U75" s="2305"/>
      <c r="V75" s="2300"/>
      <c r="W75" s="232"/>
      <c r="X75" s="2297"/>
      <c r="Y75" s="2300"/>
      <c r="Z75" s="232"/>
      <c r="AA75" s="2308"/>
      <c r="AB75" s="2300"/>
      <c r="AC75" s="232"/>
      <c r="AD75" s="222" t="str">
        <f t="shared" si="69"/>
        <v>44 ►</v>
      </c>
      <c r="AE75" s="2339">
        <f t="shared" si="70"/>
        <v>0</v>
      </c>
      <c r="AF75" s="2296"/>
      <c r="AG75" s="2296"/>
      <c r="AH75" s="2454">
        <v>1</v>
      </c>
      <c r="AI75" s="223">
        <f t="shared" si="71"/>
        <v>0</v>
      </c>
      <c r="AJ75" s="224">
        <f t="shared" si="72"/>
        <v>0</v>
      </c>
      <c r="AK75" s="224" t="str">
        <f t="shared" si="47"/>
        <v/>
      </c>
      <c r="AL75" s="225">
        <f t="shared" si="48"/>
        <v>0</v>
      </c>
      <c r="AM75" s="2266">
        <f t="shared" si="73"/>
        <v>0</v>
      </c>
      <c r="AN75" s="2267">
        <f t="shared" si="74"/>
        <v>0</v>
      </c>
      <c r="AO75" s="2268" t="str">
        <f t="shared" si="49"/>
        <v/>
      </c>
      <c r="AP75" s="2269">
        <f t="shared" si="50"/>
        <v>0</v>
      </c>
      <c r="AQ75" s="2341">
        <f t="shared" si="75"/>
        <v>0</v>
      </c>
      <c r="AR75" s="2342">
        <f t="shared" si="76"/>
        <v>0</v>
      </c>
      <c r="AS75" s="2343" t="str">
        <f t="shared" si="51"/>
        <v/>
      </c>
      <c r="AT75" s="2344">
        <f t="shared" si="52"/>
        <v>0</v>
      </c>
      <c r="AU75" s="2350">
        <f t="shared" si="77"/>
        <v>0</v>
      </c>
      <c r="AV75" s="2351">
        <f t="shared" si="78"/>
        <v>0</v>
      </c>
      <c r="AW75" s="2352" t="str">
        <f t="shared" si="53"/>
        <v/>
      </c>
      <c r="AX75" s="2353">
        <f t="shared" si="54"/>
        <v>0</v>
      </c>
      <c r="AY75" s="2374">
        <f t="shared" si="79"/>
        <v>0</v>
      </c>
      <c r="AZ75" s="2375">
        <f t="shared" si="80"/>
        <v>0</v>
      </c>
      <c r="BA75" s="2376" t="str">
        <f t="shared" si="39"/>
        <v/>
      </c>
      <c r="BB75" s="2377">
        <f t="shared" si="40"/>
        <v>0</v>
      </c>
      <c r="BC75" s="2361">
        <f t="shared" si="55"/>
        <v>0</v>
      </c>
      <c r="BD75" s="2362">
        <f t="shared" si="81"/>
        <v>0</v>
      </c>
      <c r="BE75" s="2363" t="str">
        <f t="shared" si="56"/>
        <v/>
      </c>
      <c r="BF75" s="2364">
        <f t="shared" si="57"/>
        <v>0</v>
      </c>
      <c r="BG75" s="2556">
        <f t="shared" si="41"/>
        <v>0</v>
      </c>
      <c r="BH75" s="2241">
        <f t="shared" si="42"/>
        <v>0</v>
      </c>
      <c r="BI75" s="2242">
        <f t="shared" si="43"/>
        <v>0</v>
      </c>
      <c r="BJ75" s="2243">
        <f t="shared" si="44"/>
        <v>0</v>
      </c>
      <c r="BK75" s="2244" t="str" cm="1">
        <f t="array" aca="1" ref="BK7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5" s="2384"/>
      <c r="BM75" s="218" t="str">
        <f t="shared" ref="BM75:BM106" si="86">B76</f>
        <v>A</v>
      </c>
      <c r="BN75" s="2510"/>
      <c r="BO75" s="3"/>
      <c r="BP75" s="198" cm="1">
        <f t="array" ref="BP75">SUMPRODUCT(LEN(BQ75:BW75))</f>
        <v>0</v>
      </c>
      <c r="BQ75" s="199"/>
      <c r="BR75" s="200"/>
      <c r="BS75" s="200"/>
      <c r="BT75" s="200"/>
      <c r="BU75" s="200"/>
      <c r="BV75" s="200"/>
      <c r="BW75" s="201"/>
      <c r="BX75" s="3"/>
      <c r="BY75" s="3170">
        <v>5</v>
      </c>
      <c r="BZ75" s="3171">
        <v>12</v>
      </c>
      <c r="CA75" s="3171">
        <v>12</v>
      </c>
      <c r="CB75" s="3172">
        <f ca="1">CB76</f>
        <v>103</v>
      </c>
      <c r="CC75" s="3147" t="s">
        <v>14</v>
      </c>
      <c r="CD75" s="3151" t="str">
        <f t="shared" si="35"/>
        <v/>
      </c>
      <c r="CE75" s="3155" t="str">
        <f t="shared" si="36"/>
        <v/>
      </c>
      <c r="CF75" s="3156" t="str">
        <f>IF(LEN(TRIM(CK75))&gt;0,MAX(CF29:CF74)+1,"")</f>
        <v/>
      </c>
      <c r="CG75" s="3109" t="str">
        <f>IFERROR(INDEX(CK30:CK299,MATCH(ROW()-ROW(CK30)+1,CF30:CF299,0)),"")</f>
        <v/>
      </c>
      <c r="CH75" s="3149"/>
      <c r="CI75" s="3142"/>
      <c r="CJ75" s="3165"/>
      <c r="CK75" s="3166" t="str">
        <f>IF(OR(CL74="",CJ74=""),"",IF(LEN(CL74)&lt;=CJ74,CL74,IFERROR(LEFT(CL74,FIND("♦",SUBSTITUTE(LEFT(CL74,CJ74+1)," ","♦",LEN(LEFT(CL74,CJ74+1))-LEN(SUBSTITUTE(LEFT(CL74,CJ74+1)," ",""))))),LEFT(CL74,IFERROR(FIND(" ",CL74)-1,LEN(CL74))))))</f>
        <v/>
      </c>
      <c r="CL75" s="3166" t="str">
        <f t="shared" si="85"/>
        <v/>
      </c>
      <c r="CM75" s="3167"/>
      <c r="CN75" s="3173"/>
      <c r="CO75" s="3174"/>
      <c r="CP75" s="3"/>
      <c r="CQ75" s="142"/>
      <c r="CR75" s="2666"/>
      <c r="CS75" s="2666"/>
      <c r="CT75" s="2666"/>
      <c r="CU75" s="2693"/>
      <c r="CV75" s="3"/>
      <c r="CW75" s="3368"/>
      <c r="CX75" s="3368"/>
      <c r="CY75" s="3368"/>
      <c r="DA75" s="3225"/>
      <c r="DB75" s="3225"/>
      <c r="DC75" s="3225"/>
      <c r="DE75" s="3226"/>
      <c r="DF75" s="3226"/>
      <c r="DG75" s="3226"/>
      <c r="DI75" s="3227"/>
      <c r="DJ75" s="3227"/>
      <c r="DK75" s="3227"/>
      <c r="DQ75" s="3232"/>
      <c r="DR75" s="3232"/>
      <c r="DS75" s="3232"/>
      <c r="DU75" s="3223"/>
      <c r="DV75" s="3223"/>
      <c r="DW75" s="3223"/>
      <c r="DY75" s="3224"/>
      <c r="DZ75" s="3224"/>
      <c r="EA75" s="3224"/>
      <c r="EC75" s="3229"/>
      <c r="ED75" s="3229"/>
      <c r="EE75" s="3229"/>
      <c r="EG75" s="3230"/>
      <c r="EH75" s="3230"/>
      <c r="EI75" s="3230"/>
      <c r="EK75" s="3231"/>
      <c r="EL75" s="3231"/>
      <c r="EM75" s="3231"/>
      <c r="EO75" s="3"/>
      <c r="EP75" s="3"/>
      <c r="EQ75" s="3"/>
      <c r="ER75" s="3"/>
      <c r="ES75" s="3"/>
      <c r="ET75" s="3"/>
      <c r="EU75" s="3"/>
      <c r="EV75" s="3"/>
      <c r="EW75" s="3"/>
      <c r="EX75" s="652" t="s">
        <v>970</v>
      </c>
      <c r="EY75" s="653" t="s">
        <v>971</v>
      </c>
      <c r="EZ75" s="654" t="s">
        <v>972</v>
      </c>
      <c r="FA75" s="655" t="s">
        <v>973</v>
      </c>
      <c r="FB75" s="656" t="s">
        <v>974</v>
      </c>
      <c r="FC75" s="657" t="s">
        <v>975</v>
      </c>
      <c r="FD75" s="658" t="s">
        <v>976</v>
      </c>
      <c r="FE75" s="659" t="s">
        <v>977</v>
      </c>
      <c r="FF75" s="660" t="s">
        <v>978</v>
      </c>
      <c r="FI75" s="661"/>
      <c r="FJ75" s="205"/>
      <c r="FK75" s="206" t="s">
        <v>979</v>
      </c>
      <c r="FL75" s="207">
        <v>51</v>
      </c>
      <c r="FM75" s="208">
        <v>102</v>
      </c>
      <c r="FN75" s="209">
        <v>153</v>
      </c>
      <c r="FO75"/>
      <c r="FP75" s="662"/>
      <c r="FQ75" s="191" t="s">
        <v>980</v>
      </c>
      <c r="FR75" s="192" t="s">
        <v>981</v>
      </c>
      <c r="FS75" s="193">
        <v>238</v>
      </c>
      <c r="FT75" s="194">
        <v>238</v>
      </c>
      <c r="FU75" s="195">
        <v>0</v>
      </c>
      <c r="FV75"/>
      <c r="FW75" s="663"/>
      <c r="FX75" s="197" t="s">
        <v>982</v>
      </c>
      <c r="FY75" s="192" t="s">
        <v>983</v>
      </c>
      <c r="FZ75" s="193">
        <v>255</v>
      </c>
      <c r="GA75" s="194">
        <v>231</v>
      </c>
      <c r="GB75" s="195">
        <v>186</v>
      </c>
      <c r="GC75" s="10">
        <v>1</v>
      </c>
    </row>
    <row r="76" spans="1:185" ht="21.75" customHeight="1" thickBot="1">
      <c r="A76" s="3"/>
      <c r="B76" s="218" t="str">
        <f t="shared" si="46"/>
        <v>A</v>
      </c>
      <c r="C76" s="2326" cm="1">
        <f t="array" ref="C76">IFERROR(_xlfn.LET(_xlpm.k,UPPER(TRIM(N76)),_xlpm.r,_xlfn.XLOOKUP(_xlpm.k,UPPER(TRIM($AD$89:$BK$89)),$AD$92:$BK$92,_xlfn.XLOOKUP(_xlpm.k,UPPER(TRIM($AD$90:$BK$90)),$AD$92:$BK$92,_xlfn.XLOOKUP(_xlpm.k,UPPER(TRIM($AD$91:$BK$91)),$AD$92:$BK$92,0.001))),_xlpm.r*M76),0)</f>
        <v>0</v>
      </c>
      <c r="D76" s="2329" cm="1">
        <f t="array" ref="D76">IFERROR(_xlfn.LET(_xlpm.k,UPPER(TRIM(Q76)),_xlpm.r,_xlfn.XLOOKUP(_xlpm.k,UPPER(TRIM($AD$89:$BK$89)),$AD$92:$BK$92,_xlfn.XLOOKUP(_xlpm.k,UPPER(TRIM($AD$90:$BK$90)),$AD$92:$BK$92,_xlfn.XLOOKUP(_xlpm.k,UPPER(TRIM($AD$91:$BK$91)),$AD$92:$BK$92,0.001))),_xlpm.r*P76),0)</f>
        <v>0</v>
      </c>
      <c r="E76" s="2332" cm="1">
        <f t="array" ref="E76">IFERROR(_xlfn.LET(_xlpm.k,UPPER(TRIM(T76)),_xlpm.r,_xlfn.XLOOKUP(_xlpm.k,UPPER(TRIM($AD$89:$BK$89)),$AD$92:$BK$92,_xlfn.XLOOKUP(_xlpm.k,UPPER(TRIM($AD$90:$BK$90)),$AD$92:$BK$92,_xlfn.XLOOKUP(_xlpm.k,UPPER(TRIM($AD$91:$BK$91)),$AD$92:$BK$92,0.001))),_xlpm.r*S76),0)</f>
        <v>0</v>
      </c>
      <c r="F76" s="2335" cm="1">
        <f t="array" ref="F76">IFERROR(_xlfn.LET(_xlpm.k,UPPER(TRIM(W76)),_xlpm.r,_xlfn.XLOOKUP(_xlpm.k,UPPER(TRIM($AD$89:$BK$89)),$AD$92:$BK$92,_xlfn.XLOOKUP(_xlpm.k,UPPER(TRIM($AD$90:$BK$90)),$AD$92:$BK$92,_xlfn.XLOOKUP(_xlpm.k,UPPER(TRIM($AD$91:$BK$91)),$AD$92:$BK$92,0.001))),_xlpm.r*V76),0)</f>
        <v>0</v>
      </c>
      <c r="G76" s="219" cm="1">
        <f t="array" ref="G76">IFERROR(_xlfn.LET(_xlpm.k,UPPER(TRIM(Z76)),_xlpm.r,_xlfn.XLOOKUP(_xlpm.k,UPPER(TRIM($AD$89:$BK$89)),$AD$92:$BK$92,_xlfn.XLOOKUP(_xlpm.k,UPPER(TRIM($AD$90:$BK$90)),$AD$92:$BK$92,_xlfn.XLOOKUP(_xlpm.k,UPPER(TRIM($AD$91:$BK$91)),$AD$92:$BK$92,0.001))),_xlpm.r*Y76),0)</f>
        <v>0</v>
      </c>
      <c r="H76" s="220" cm="1">
        <f t="array" ref="H76">IFERROR(_xlfn.LET(_xlpm.k,UPPER(TRIM(AC76)),_xlpm.r,_xlfn.XLOOKUP(_xlpm.k,UPPER(TRIM($AD$89:$BK$89)),$AD$92:$BK$92,_xlfn.XLOOKUP(_xlpm.k,UPPER(TRIM($AD$90:$BK$90)),$AD$92:$BK$92,_xlfn.XLOOKUP(_xlpm.k,UPPER(TRIM($AD$91:$BK$91)),$AD$92:$BK$92,0.001))),_xlpm.r*AB76),0)</f>
        <v>0</v>
      </c>
      <c r="I76" s="222" t="s">
        <v>3721</v>
      </c>
      <c r="J76" s="2585" t="s">
        <v>3666</v>
      </c>
      <c r="K76" s="2340" t="s">
        <v>14</v>
      </c>
      <c r="L76" s="2298"/>
      <c r="M76" s="2299"/>
      <c r="N76" s="2302"/>
      <c r="O76" s="2301"/>
      <c r="P76" s="2300"/>
      <c r="Q76" s="2303"/>
      <c r="R76" s="2304"/>
      <c r="S76" s="2300"/>
      <c r="T76" s="232"/>
      <c r="U76" s="2305"/>
      <c r="V76" s="2300"/>
      <c r="W76" s="232"/>
      <c r="X76" s="2297"/>
      <c r="Y76" s="2300"/>
      <c r="Z76" s="232"/>
      <c r="AA76" s="2308"/>
      <c r="AB76" s="2300"/>
      <c r="AC76" s="232"/>
      <c r="AD76" s="222" t="str">
        <f t="shared" si="69"/>
        <v>45 ►</v>
      </c>
      <c r="AE76" s="2339" t="str">
        <f t="shared" si="70"/>
        <v>4/ Assemblage et cuisson au four</v>
      </c>
      <c r="AF76" s="2296"/>
      <c r="AG76" s="2296"/>
      <c r="AH76" s="2454">
        <v>1</v>
      </c>
      <c r="AI76" s="223">
        <f t="shared" si="71"/>
        <v>0</v>
      </c>
      <c r="AJ76" s="224">
        <f t="shared" si="72"/>
        <v>0</v>
      </c>
      <c r="AK76" s="224" t="str">
        <f t="shared" si="47"/>
        <v/>
      </c>
      <c r="AL76" s="225">
        <f t="shared" si="48"/>
        <v>0</v>
      </c>
      <c r="AM76" s="2266">
        <f t="shared" si="73"/>
        <v>0</v>
      </c>
      <c r="AN76" s="2267">
        <f t="shared" si="74"/>
        <v>0</v>
      </c>
      <c r="AO76" s="2268" t="str">
        <f t="shared" si="49"/>
        <v/>
      </c>
      <c r="AP76" s="2269">
        <f t="shared" si="50"/>
        <v>0</v>
      </c>
      <c r="AQ76" s="2341">
        <f t="shared" si="75"/>
        <v>0</v>
      </c>
      <c r="AR76" s="2342">
        <f t="shared" si="76"/>
        <v>0</v>
      </c>
      <c r="AS76" s="2343" t="str">
        <f t="shared" si="51"/>
        <v/>
      </c>
      <c r="AT76" s="2344">
        <f t="shared" si="52"/>
        <v>0</v>
      </c>
      <c r="AU76" s="2350">
        <f t="shared" si="77"/>
        <v>0</v>
      </c>
      <c r="AV76" s="2351">
        <f t="shared" si="78"/>
        <v>0</v>
      </c>
      <c r="AW76" s="2352" t="str">
        <f t="shared" si="53"/>
        <v/>
      </c>
      <c r="AX76" s="2353">
        <f t="shared" si="54"/>
        <v>0</v>
      </c>
      <c r="AY76" s="2374">
        <f t="shared" si="79"/>
        <v>0</v>
      </c>
      <c r="AZ76" s="2375">
        <f t="shared" si="80"/>
        <v>0</v>
      </c>
      <c r="BA76" s="2376" t="str">
        <f t="shared" si="39"/>
        <v/>
      </c>
      <c r="BB76" s="2377">
        <f t="shared" si="40"/>
        <v>0</v>
      </c>
      <c r="BC76" s="2361">
        <f t="shared" si="55"/>
        <v>0</v>
      </c>
      <c r="BD76" s="2362">
        <f t="shared" si="81"/>
        <v>0</v>
      </c>
      <c r="BE76" s="2363" t="str">
        <f t="shared" si="56"/>
        <v/>
      </c>
      <c r="BF76" s="2364">
        <f t="shared" si="57"/>
        <v>0</v>
      </c>
      <c r="BG76" s="2556" t="str">
        <f t="shared" si="41"/>
        <v>4/ Assemblage et cuisson au four</v>
      </c>
      <c r="BH76" s="2241">
        <f t="shared" si="42"/>
        <v>0</v>
      </c>
      <c r="BI76" s="2242">
        <f t="shared" si="43"/>
        <v>0</v>
      </c>
      <c r="BJ76" s="2243">
        <f t="shared" si="44"/>
        <v>0</v>
      </c>
      <c r="BK76" s="2244" t="str" cm="1">
        <f t="array" aca="1" ref="BK7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6" s="2384"/>
      <c r="BM76" s="218" t="str">
        <f t="shared" si="86"/>
        <v>A</v>
      </c>
      <c r="BN76" s="2510"/>
      <c r="BO76" s="3"/>
      <c r="BP76" s="198" cm="1">
        <f t="array" ref="BP76">SUMPRODUCT(LEN(BQ76:BW76))</f>
        <v>0</v>
      </c>
      <c r="BQ76" s="199"/>
      <c r="BR76" s="200"/>
      <c r="BS76" s="200"/>
      <c r="BT76" s="200"/>
      <c r="BU76" s="200"/>
      <c r="BV76" s="200"/>
      <c r="BW76" s="201"/>
      <c r="BX76" s="3"/>
      <c r="BY76" s="3175">
        <f t="shared" ref="BY76:CB76" ca="1" si="87">CELL("largeur",BY76)</f>
        <v>5</v>
      </c>
      <c r="BZ76" s="3115">
        <f t="shared" ca="1" si="87"/>
        <v>9</v>
      </c>
      <c r="CA76" s="3115">
        <f t="shared" ca="1" si="87"/>
        <v>7</v>
      </c>
      <c r="CB76" s="3176">
        <f t="shared" ca="1" si="87"/>
        <v>103</v>
      </c>
      <c r="CC76" s="3147" t="s">
        <v>14</v>
      </c>
      <c r="CD76" s="3151" t="str">
        <f t="shared" si="35"/>
        <v/>
      </c>
      <c r="CE76" s="3155" t="str">
        <f t="shared" si="36"/>
        <v/>
      </c>
      <c r="CF76" s="3156" t="str">
        <f>IF(LEN(TRIM(CK76))&gt;0,MAX(CF29:CF75)+1,"")</f>
        <v/>
      </c>
      <c r="CG76" s="3109" t="str">
        <f>IFERROR(INDEX(CK30:CK299,MATCH(ROW()-ROW(CK30)+1,CF30:CF299,0)),"")</f>
        <v/>
      </c>
      <c r="CH76" s="3149"/>
      <c r="CI76" s="3142"/>
      <c r="CJ76" s="3168"/>
      <c r="CK76" s="3166" t="str">
        <f>IF(OR(CL75="",CJ74=""),"",IF(LEN(CL75)&lt;=CJ74,CL75,IFERROR(LEFT(CL75,FIND("♦",SUBSTITUTE(LEFT(CL75,CJ74+1)," ","♦",LEN(LEFT(CL75,CJ74+1))-LEN(SUBSTITUTE(LEFT(CL75,CJ74+1)," ",""))))),LEFT(CL75,IFERROR(FIND(" ",CL75)-1,LEN(CL75))))))</f>
        <v/>
      </c>
      <c r="CL76" s="3166" t="str">
        <f t="shared" si="85"/>
        <v/>
      </c>
      <c r="CM76" s="3167"/>
      <c r="CN76" s="3173"/>
      <c r="CO76" s="3174"/>
      <c r="CP76" s="3"/>
      <c r="CQ76" s="142"/>
      <c r="CR76" s="2665" t="s">
        <v>3952</v>
      </c>
      <c r="CS76" s="2665"/>
      <c r="CT76" s="2665"/>
      <c r="CU76" s="2692"/>
      <c r="CV76" s="3"/>
      <c r="DE76"/>
      <c r="DF76"/>
      <c r="DG76"/>
      <c r="DI76"/>
      <c r="DJ76"/>
      <c r="DK76"/>
      <c r="DQ76" s="163"/>
      <c r="DR76" s="163"/>
      <c r="DS76" s="163"/>
      <c r="EG76"/>
      <c r="EH76"/>
      <c r="EI76"/>
      <c r="EK76"/>
      <c r="EL76"/>
      <c r="EM76"/>
      <c r="EO76" s="3"/>
      <c r="EP76" s="3"/>
      <c r="EQ76" s="3"/>
      <c r="ER76" s="3"/>
      <c r="ES76" s="3"/>
      <c r="ET76" s="3"/>
      <c r="EU76" s="3"/>
      <c r="EV76" s="3"/>
      <c r="EW76" s="3"/>
      <c r="EX76" s="664" t="s">
        <v>984</v>
      </c>
      <c r="EY76" s="665" t="s">
        <v>985</v>
      </c>
      <c r="EZ76" s="666" t="s">
        <v>986</v>
      </c>
      <c r="FA76" s="667" t="s">
        <v>987</v>
      </c>
      <c r="FB76" s="668" t="s">
        <v>988</v>
      </c>
      <c r="FC76" s="669" t="s">
        <v>989</v>
      </c>
      <c r="FD76" s="670" t="s">
        <v>990</v>
      </c>
      <c r="FE76" s="671" t="s">
        <v>991</v>
      </c>
      <c r="FF76" s="672" t="s">
        <v>992</v>
      </c>
      <c r="FI76" s="673"/>
      <c r="FJ76" s="205" t="s">
        <v>993</v>
      </c>
      <c r="FK76" s="206" t="s">
        <v>994</v>
      </c>
      <c r="FL76" s="207">
        <v>54</v>
      </c>
      <c r="FM76" s="208">
        <v>100</v>
      </c>
      <c r="FN76" s="209">
        <v>139</v>
      </c>
      <c r="FO76"/>
      <c r="FP76" s="674"/>
      <c r="FQ76" s="272" t="s">
        <v>995</v>
      </c>
      <c r="FR76" s="192" t="s">
        <v>996</v>
      </c>
      <c r="FS76" s="193">
        <v>179</v>
      </c>
      <c r="FT76" s="194">
        <v>177</v>
      </c>
      <c r="FU76" s="195">
        <v>145</v>
      </c>
      <c r="FV76"/>
      <c r="FW76" s="675"/>
      <c r="FX76" s="197" t="s">
        <v>997</v>
      </c>
      <c r="FY76" s="192" t="s">
        <v>998</v>
      </c>
      <c r="FZ76" s="193">
        <v>255</v>
      </c>
      <c r="GA76" s="194">
        <v>235</v>
      </c>
      <c r="GB76" s="195">
        <v>205</v>
      </c>
      <c r="GC76" s="10">
        <v>1</v>
      </c>
    </row>
    <row r="77" spans="1:185" ht="21.75" customHeight="1">
      <c r="A77" s="3"/>
      <c r="B77" s="218" t="str">
        <f t="shared" si="46"/>
        <v>A</v>
      </c>
      <c r="C77" s="2326" cm="1">
        <f t="array" ref="C77">IFERROR(_xlfn.LET(_xlpm.k,UPPER(TRIM(N77)),_xlpm.r,_xlfn.XLOOKUP(_xlpm.k,UPPER(TRIM($AD$89:$BK$89)),$AD$92:$BK$92,_xlfn.XLOOKUP(_xlpm.k,UPPER(TRIM($AD$90:$BK$90)),$AD$92:$BK$92,_xlfn.XLOOKUP(_xlpm.k,UPPER(TRIM($AD$91:$BK$91)),$AD$92:$BK$92,0.001))),_xlpm.r*M77),0)</f>
        <v>0</v>
      </c>
      <c r="D77" s="2329" cm="1">
        <f t="array" ref="D77">IFERROR(_xlfn.LET(_xlpm.k,UPPER(TRIM(Q77)),_xlpm.r,_xlfn.XLOOKUP(_xlpm.k,UPPER(TRIM($AD$89:$BK$89)),$AD$92:$BK$92,_xlfn.XLOOKUP(_xlpm.k,UPPER(TRIM($AD$90:$BK$90)),$AD$92:$BK$92,_xlfn.XLOOKUP(_xlpm.k,UPPER(TRIM($AD$91:$BK$91)),$AD$92:$BK$92,0.001))),_xlpm.r*P77),0)</f>
        <v>0</v>
      </c>
      <c r="E77" s="2332" cm="1">
        <f t="array" ref="E77">IFERROR(_xlfn.LET(_xlpm.k,UPPER(TRIM(T77)),_xlpm.r,_xlfn.XLOOKUP(_xlpm.k,UPPER(TRIM($AD$89:$BK$89)),$AD$92:$BK$92,_xlfn.XLOOKUP(_xlpm.k,UPPER(TRIM($AD$90:$BK$90)),$AD$92:$BK$92,_xlfn.XLOOKUP(_xlpm.k,UPPER(TRIM($AD$91:$BK$91)),$AD$92:$BK$92,0.001))),_xlpm.r*S77),0)</f>
        <v>0</v>
      </c>
      <c r="F77" s="2335" cm="1">
        <f t="array" ref="F77">IFERROR(_xlfn.LET(_xlpm.k,UPPER(TRIM(W77)),_xlpm.r,_xlfn.XLOOKUP(_xlpm.k,UPPER(TRIM($AD$89:$BK$89)),$AD$92:$BK$92,_xlfn.XLOOKUP(_xlpm.k,UPPER(TRIM($AD$90:$BK$90)),$AD$92:$BK$92,_xlfn.XLOOKUP(_xlpm.k,UPPER(TRIM($AD$91:$BK$91)),$AD$92:$BK$92,0.001))),_xlpm.r*V77),0)</f>
        <v>0</v>
      </c>
      <c r="G77" s="219" cm="1">
        <f t="array" ref="G77">IFERROR(_xlfn.LET(_xlpm.k,UPPER(TRIM(Z77)),_xlpm.r,_xlfn.XLOOKUP(_xlpm.k,UPPER(TRIM($AD$89:$BK$89)),$AD$92:$BK$92,_xlfn.XLOOKUP(_xlpm.k,UPPER(TRIM($AD$90:$BK$90)),$AD$92:$BK$92,_xlfn.XLOOKUP(_xlpm.k,UPPER(TRIM($AD$91:$BK$91)),$AD$92:$BK$92,0.001))),_xlpm.r*Y77),0)</f>
        <v>0</v>
      </c>
      <c r="H77" s="220" cm="1">
        <f t="array" ref="H77">IFERROR(_xlfn.LET(_xlpm.k,UPPER(TRIM(AC77)),_xlpm.r,_xlfn.XLOOKUP(_xlpm.k,UPPER(TRIM($AD$89:$BK$89)),$AD$92:$BK$92,_xlfn.XLOOKUP(_xlpm.k,UPPER(TRIM($AD$90:$BK$90)),$AD$92:$BK$92,_xlfn.XLOOKUP(_xlpm.k,UPPER(TRIM($AD$91:$BK$91)),$AD$92:$BK$92,0.001))),_xlpm.r*AB77),0)</f>
        <v>0</v>
      </c>
      <c r="I77" s="222" t="s">
        <v>3722</v>
      </c>
      <c r="J77" s="2587" t="s">
        <v>3664</v>
      </c>
      <c r="K77" s="2340" t="s">
        <v>14</v>
      </c>
      <c r="L77" s="2298"/>
      <c r="M77" s="2299"/>
      <c r="N77" s="2302"/>
      <c r="O77" s="2301"/>
      <c r="P77" s="2300"/>
      <c r="Q77" s="2303"/>
      <c r="R77" s="2304"/>
      <c r="S77" s="2300"/>
      <c r="T77" s="232"/>
      <c r="U77" s="2305"/>
      <c r="V77" s="2300"/>
      <c r="W77" s="232"/>
      <c r="X77" s="2297"/>
      <c r="Y77" s="2300"/>
      <c r="Z77" s="232"/>
      <c r="AA77" s="2308"/>
      <c r="AB77" s="2300"/>
      <c r="AC77" s="232"/>
      <c r="AD77" s="222" t="str">
        <f t="shared" si="69"/>
        <v>46 ►</v>
      </c>
      <c r="AE77" s="2339" t="str">
        <f t="shared" si="70"/>
        <v> cuisses de canard ou oie confites, coupées en deux.</v>
      </c>
      <c r="AF77" s="2296"/>
      <c r="AG77" s="2296"/>
      <c r="AH77" s="2454">
        <v>1</v>
      </c>
      <c r="AI77" s="223">
        <f t="shared" si="71"/>
        <v>0</v>
      </c>
      <c r="AJ77" s="224">
        <f t="shared" si="72"/>
        <v>0</v>
      </c>
      <c r="AK77" s="224" t="str">
        <f t="shared" si="47"/>
        <v/>
      </c>
      <c r="AL77" s="225">
        <f t="shared" si="48"/>
        <v>0</v>
      </c>
      <c r="AM77" s="2266">
        <f t="shared" si="73"/>
        <v>0</v>
      </c>
      <c r="AN77" s="2267">
        <f t="shared" si="74"/>
        <v>0</v>
      </c>
      <c r="AO77" s="2268" t="str">
        <f t="shared" si="49"/>
        <v/>
      </c>
      <c r="AP77" s="2269">
        <f t="shared" si="50"/>
        <v>0</v>
      </c>
      <c r="AQ77" s="2341">
        <f t="shared" si="75"/>
        <v>0</v>
      </c>
      <c r="AR77" s="2342">
        <f t="shared" si="76"/>
        <v>0</v>
      </c>
      <c r="AS77" s="2343" t="str">
        <f t="shared" si="51"/>
        <v/>
      </c>
      <c r="AT77" s="2344">
        <f t="shared" si="52"/>
        <v>0</v>
      </c>
      <c r="AU77" s="2350">
        <f t="shared" si="77"/>
        <v>0</v>
      </c>
      <c r="AV77" s="2351">
        <f t="shared" si="78"/>
        <v>0</v>
      </c>
      <c r="AW77" s="2352" t="str">
        <f t="shared" si="53"/>
        <v/>
      </c>
      <c r="AX77" s="2353">
        <f t="shared" si="54"/>
        <v>0</v>
      </c>
      <c r="AY77" s="2374">
        <f t="shared" si="79"/>
        <v>0</v>
      </c>
      <c r="AZ77" s="2375">
        <f t="shared" si="80"/>
        <v>0</v>
      </c>
      <c r="BA77" s="2376" t="str">
        <f t="shared" si="39"/>
        <v/>
      </c>
      <c r="BB77" s="2377">
        <f t="shared" si="40"/>
        <v>0</v>
      </c>
      <c r="BC77" s="2361">
        <f t="shared" si="55"/>
        <v>0</v>
      </c>
      <c r="BD77" s="2362">
        <f t="shared" si="81"/>
        <v>0</v>
      </c>
      <c r="BE77" s="2363" t="str">
        <f t="shared" si="56"/>
        <v/>
      </c>
      <c r="BF77" s="2364">
        <f>IFERROR(IF(BC77=0, BD77*$AH77, BC77*$AH77), 0)</f>
        <v>0</v>
      </c>
      <c r="BG77" s="2556" t="str">
        <f t="shared" si="41"/>
        <v> cuisses de canard ou oie confites, coupées en deux.</v>
      </c>
      <c r="BH77" s="2241">
        <f t="shared" si="42"/>
        <v>0</v>
      </c>
      <c r="BI77" s="2242">
        <f t="shared" si="43"/>
        <v>0</v>
      </c>
      <c r="BJ77" s="2243">
        <f t="shared" si="44"/>
        <v>0</v>
      </c>
      <c r="BK77" s="2244" t="str" cm="1">
        <f t="array" aca="1" ref="BK7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7" s="2384"/>
      <c r="BM77" s="218" t="str">
        <f t="shared" si="86"/>
        <v>A</v>
      </c>
      <c r="BN77" s="2510"/>
      <c r="BO77" s="3"/>
      <c r="BP77" s="198" cm="1">
        <f t="array" ref="BP77">SUMPRODUCT(LEN(BQ77:BW77))</f>
        <v>0</v>
      </c>
      <c r="BQ77" s="199"/>
      <c r="BR77" s="200"/>
      <c r="BS77" s="200"/>
      <c r="BT77" s="200"/>
      <c r="BU77" s="200"/>
      <c r="BV77" s="200"/>
      <c r="BW77" s="201"/>
      <c r="BX77" s="3"/>
      <c r="BZ77" s="3177"/>
      <c r="CA77" s="3177"/>
      <c r="CB77" s="3174"/>
      <c r="CC77" s="3177"/>
      <c r="CD77" s="3151" t="str">
        <f t="shared" si="35"/>
        <v/>
      </c>
      <c r="CE77" s="3155" t="str">
        <f t="shared" si="36"/>
        <v/>
      </c>
      <c r="CF77" s="3156" t="str">
        <f>IF(LEN(TRIM(CK77))&gt;0,MAX(CF29:CF76)+1,"")</f>
        <v/>
      </c>
      <c r="CG77" s="3109" t="str">
        <f>IFERROR(INDEX(CK30:CK299,MATCH(ROW()-ROW(CK30)+1,CF30:CF299,0)),"")</f>
        <v/>
      </c>
      <c r="CH77" s="3178"/>
      <c r="CI77" s="3177"/>
      <c r="CJ77" s="3169"/>
      <c r="CK77" s="3166" t="str">
        <f>IF(OR(CL76="",CJ74=""),"",IF(LEN(CL76)&lt;=CJ74,CL76,IFERROR(LEFT(CL76,FIND("♦",SUBSTITUTE(LEFT(CL76,CJ74+1)," ","♦",LEN(LEFT(CL76,CJ74+1))-LEN(SUBSTITUTE(LEFT(CL76,CJ74+1)," ",""))))),LEFT(CL76,IFERROR(FIND(" ",CL76)-1,LEN(CL76))))))</f>
        <v/>
      </c>
      <c r="CL77" s="3166" t="str">
        <f t="shared" si="85"/>
        <v/>
      </c>
      <c r="CM77" s="3167"/>
      <c r="CN77" s="3173"/>
      <c r="CO77" s="3174"/>
      <c r="CP77" s="3"/>
      <c r="CQ77" s="142"/>
      <c r="CR77" s="2666" t="s">
        <v>3953</v>
      </c>
      <c r="CS77" s="2666" t="s">
        <v>3954</v>
      </c>
      <c r="CT77" s="2666" t="s">
        <v>3955</v>
      </c>
      <c r="CU77" s="2693" t="s">
        <v>4015</v>
      </c>
      <c r="CV77" s="3"/>
      <c r="CW77" s="3228" t="s">
        <v>999</v>
      </c>
      <c r="CX77" s="3228"/>
      <c r="CY77" s="3228"/>
      <c r="DA77" s="3225" t="s">
        <v>1000</v>
      </c>
      <c r="DB77" s="3225"/>
      <c r="DC77" s="3225"/>
      <c r="DE77" s="3226" t="s">
        <v>1001</v>
      </c>
      <c r="DF77" s="3226"/>
      <c r="DG77" s="3226"/>
      <c r="DI77" s="3227" t="s">
        <v>1002</v>
      </c>
      <c r="DJ77" s="3227"/>
      <c r="DK77" s="3227"/>
      <c r="DQ77" s="3232" t="s">
        <v>1003</v>
      </c>
      <c r="DR77" s="3232"/>
      <c r="DS77" s="3232"/>
      <c r="DU77" s="3223" t="s">
        <v>1004</v>
      </c>
      <c r="DV77" s="3223"/>
      <c r="DW77" s="3223"/>
      <c r="DY77" s="3224" t="s">
        <v>1005</v>
      </c>
      <c r="DZ77" s="3224"/>
      <c r="EA77" s="3224"/>
      <c r="EC77" s="3229" t="s">
        <v>1006</v>
      </c>
      <c r="ED77" s="3229"/>
      <c r="EE77" s="3229"/>
      <c r="EG77" s="3230" t="s">
        <v>1007</v>
      </c>
      <c r="EH77" s="3230"/>
      <c r="EI77" s="3230"/>
      <c r="EK77" s="3231" t="s">
        <v>1008</v>
      </c>
      <c r="EL77" s="3231"/>
      <c r="EM77" s="3231"/>
      <c r="EO77" s="3"/>
      <c r="EP77" s="3"/>
      <c r="EQ77" s="3"/>
      <c r="ER77" s="3"/>
      <c r="ES77" s="3"/>
      <c r="ET77" s="3"/>
      <c r="EU77" s="3"/>
      <c r="EV77" s="3"/>
      <c r="EW77" s="3"/>
      <c r="EX77" s="676" t="s">
        <v>1009</v>
      </c>
      <c r="EY77" s="677" t="s">
        <v>1010</v>
      </c>
      <c r="EZ77" s="678" t="s">
        <v>1011</v>
      </c>
      <c r="FA77" s="679" t="s">
        <v>1012</v>
      </c>
      <c r="FB77" s="680" t="s">
        <v>1013</v>
      </c>
      <c r="FC77" s="681" t="s">
        <v>1014</v>
      </c>
      <c r="FD77" s="682" t="s">
        <v>1015</v>
      </c>
      <c r="FE77" s="683" t="s">
        <v>1016</v>
      </c>
      <c r="FF77" s="684" t="s">
        <v>1017</v>
      </c>
      <c r="FI77" s="685"/>
      <c r="FJ77" s="236" t="s">
        <v>1018</v>
      </c>
      <c r="FK77" s="206" t="s">
        <v>1019</v>
      </c>
      <c r="FL77" s="207">
        <v>0</v>
      </c>
      <c r="FM77" s="208">
        <v>65</v>
      </c>
      <c r="FN77" s="209">
        <v>106</v>
      </c>
      <c r="FO77"/>
      <c r="FP77" s="686"/>
      <c r="FQ77" s="191" t="s">
        <v>1020</v>
      </c>
      <c r="FR77" s="192" t="s">
        <v>1021</v>
      </c>
      <c r="FS77" s="193">
        <v>217</v>
      </c>
      <c r="FT77" s="194">
        <v>217</v>
      </c>
      <c r="FU77" s="195">
        <v>25</v>
      </c>
      <c r="FV77"/>
      <c r="FW77" s="687"/>
      <c r="FX77" s="212" t="s">
        <v>1022</v>
      </c>
      <c r="FY77" s="192" t="s">
        <v>1023</v>
      </c>
      <c r="FZ77" s="193">
        <v>255</v>
      </c>
      <c r="GA77" s="194">
        <v>239</v>
      </c>
      <c r="GB77" s="195">
        <v>213</v>
      </c>
      <c r="GC77" s="10">
        <v>1</v>
      </c>
    </row>
    <row r="78" spans="1:185" ht="21.75" customHeight="1">
      <c r="A78" s="3"/>
      <c r="B78" s="218" t="str">
        <f t="shared" si="46"/>
        <v>A</v>
      </c>
      <c r="C78" s="2326" cm="1">
        <f t="array" ref="C78">IFERROR(_xlfn.LET(_xlpm.k,UPPER(TRIM(N78)),_xlpm.r,_xlfn.XLOOKUP(_xlpm.k,UPPER(TRIM($AD$89:$BK$89)),$AD$92:$BK$92,_xlfn.XLOOKUP(_xlpm.k,UPPER(TRIM($AD$90:$BK$90)),$AD$92:$BK$92,_xlfn.XLOOKUP(_xlpm.k,UPPER(TRIM($AD$91:$BK$91)),$AD$92:$BK$92,0.001))),_xlpm.r*M78),0)</f>
        <v>0</v>
      </c>
      <c r="D78" s="2329" cm="1">
        <f t="array" ref="D78">IFERROR(_xlfn.LET(_xlpm.k,UPPER(TRIM(Q78)),_xlpm.r,_xlfn.XLOOKUP(_xlpm.k,UPPER(TRIM($AD$89:$BK$89)),$AD$92:$BK$92,_xlfn.XLOOKUP(_xlpm.k,UPPER(TRIM($AD$90:$BK$90)),$AD$92:$BK$92,_xlfn.XLOOKUP(_xlpm.k,UPPER(TRIM($AD$91:$BK$91)),$AD$92:$BK$92,0.001))),_xlpm.r*P78),0)</f>
        <v>0</v>
      </c>
      <c r="E78" s="2332" cm="1">
        <f t="array" ref="E78">IFERROR(_xlfn.LET(_xlpm.k,UPPER(TRIM(T78)),_xlpm.r,_xlfn.XLOOKUP(_xlpm.k,UPPER(TRIM($AD$89:$BK$89)),$AD$92:$BK$92,_xlfn.XLOOKUP(_xlpm.k,UPPER(TRIM($AD$90:$BK$90)),$AD$92:$BK$92,_xlfn.XLOOKUP(_xlpm.k,UPPER(TRIM($AD$91:$BK$91)),$AD$92:$BK$92,0.001))),_xlpm.r*S78),0)</f>
        <v>0</v>
      </c>
      <c r="F78" s="2335" cm="1">
        <f t="array" ref="F78">IFERROR(_xlfn.LET(_xlpm.k,UPPER(TRIM(W78)),_xlpm.r,_xlfn.XLOOKUP(_xlpm.k,UPPER(TRIM($AD$89:$BK$89)),$AD$92:$BK$92,_xlfn.XLOOKUP(_xlpm.k,UPPER(TRIM($AD$90:$BK$90)),$AD$92:$BK$92,_xlfn.XLOOKUP(_xlpm.k,UPPER(TRIM($AD$91:$BK$91)),$AD$92:$BK$92,0.001))),_xlpm.r*V78),0)</f>
        <v>0</v>
      </c>
      <c r="G78" s="219" cm="1">
        <f t="array" ref="G78">IFERROR(_xlfn.LET(_xlpm.k,UPPER(TRIM(Z78)),_xlpm.r,_xlfn.XLOOKUP(_xlpm.k,UPPER(TRIM($AD$89:$BK$89)),$AD$92:$BK$92,_xlfn.XLOOKUP(_xlpm.k,UPPER(TRIM($AD$90:$BK$90)),$AD$92:$BK$92,_xlfn.XLOOKUP(_xlpm.k,UPPER(TRIM($AD$91:$BK$91)),$AD$92:$BK$92,0.001))),_xlpm.r*Y78),0)</f>
        <v>0</v>
      </c>
      <c r="H78" s="220" cm="1">
        <f t="array" ref="H78">IFERROR(_xlfn.LET(_xlpm.k,UPPER(TRIM(AC78)),_xlpm.r,_xlfn.XLOOKUP(_xlpm.k,UPPER(TRIM($AD$89:$BK$89)),$AD$92:$BK$92,_xlfn.XLOOKUP(_xlpm.k,UPPER(TRIM($AD$90:$BK$90)),$AD$92:$BK$92,_xlfn.XLOOKUP(_xlpm.k,UPPER(TRIM($AD$91:$BK$91)),$AD$92:$BK$92,0.001))),_xlpm.r*AB78),0)</f>
        <v>0</v>
      </c>
      <c r="I78" s="222" t="s">
        <v>3723</v>
      </c>
      <c r="J78" s="2587" t="s">
        <v>3631</v>
      </c>
      <c r="K78" s="2340" t="s">
        <v>14</v>
      </c>
      <c r="L78" s="2298"/>
      <c r="M78" s="2299"/>
      <c r="N78" s="2302"/>
      <c r="O78" s="2301"/>
      <c r="P78" s="2300"/>
      <c r="Q78" s="2303"/>
      <c r="R78" s="2304"/>
      <c r="S78" s="2300"/>
      <c r="T78" s="232"/>
      <c r="U78" s="2305"/>
      <c r="V78" s="2300"/>
      <c r="W78" s="232"/>
      <c r="X78" s="2297"/>
      <c r="Y78" s="2300"/>
      <c r="Z78" s="232"/>
      <c r="AA78" s="2308"/>
      <c r="AB78" s="2300"/>
      <c r="AC78" s="232"/>
      <c r="AD78" s="222" t="str">
        <f t="shared" si="69"/>
        <v>47 ►</v>
      </c>
      <c r="AE78" s="2339" t="str">
        <f t="shared" si="70"/>
        <v>Des coustelous</v>
      </c>
      <c r="AF78" s="2296"/>
      <c r="AG78" s="2296"/>
      <c r="AH78" s="2454">
        <v>1</v>
      </c>
      <c r="AI78" s="223">
        <f t="shared" si="71"/>
        <v>0</v>
      </c>
      <c r="AJ78" s="224">
        <f t="shared" si="72"/>
        <v>0</v>
      </c>
      <c r="AK78" s="224" t="str">
        <f t="shared" si="47"/>
        <v/>
      </c>
      <c r="AL78" s="225">
        <f t="shared" si="48"/>
        <v>0</v>
      </c>
      <c r="AM78" s="2266">
        <f t="shared" si="73"/>
        <v>0</v>
      </c>
      <c r="AN78" s="2267">
        <f t="shared" si="74"/>
        <v>0</v>
      </c>
      <c r="AO78" s="2268" t="str">
        <f t="shared" si="49"/>
        <v/>
      </c>
      <c r="AP78" s="2269">
        <f t="shared" si="50"/>
        <v>0</v>
      </c>
      <c r="AQ78" s="2341">
        <f t="shared" si="75"/>
        <v>0</v>
      </c>
      <c r="AR78" s="2342">
        <f t="shared" si="76"/>
        <v>0</v>
      </c>
      <c r="AS78" s="2343" t="str">
        <f t="shared" si="51"/>
        <v/>
      </c>
      <c r="AT78" s="2344">
        <f t="shared" si="52"/>
        <v>0</v>
      </c>
      <c r="AU78" s="2350">
        <f t="shared" si="77"/>
        <v>0</v>
      </c>
      <c r="AV78" s="2351">
        <f t="shared" si="78"/>
        <v>0</v>
      </c>
      <c r="AW78" s="2352" t="str">
        <f t="shared" si="53"/>
        <v/>
      </c>
      <c r="AX78" s="2353">
        <f t="shared" si="54"/>
        <v>0</v>
      </c>
      <c r="AY78" s="2374">
        <f t="shared" si="79"/>
        <v>0</v>
      </c>
      <c r="AZ78" s="2375">
        <f t="shared" si="80"/>
        <v>0</v>
      </c>
      <c r="BA78" s="2376" t="str">
        <f t="shared" si="39"/>
        <v/>
      </c>
      <c r="BB78" s="2377">
        <f t="shared" si="40"/>
        <v>0</v>
      </c>
      <c r="BC78" s="2361">
        <f t="shared" si="55"/>
        <v>0</v>
      </c>
      <c r="BD78" s="2362">
        <f t="shared" si="81"/>
        <v>0</v>
      </c>
      <c r="BE78" s="2363" t="str">
        <f t="shared" si="56"/>
        <v/>
      </c>
      <c r="BF78" s="2364">
        <f t="shared" si="57"/>
        <v>0</v>
      </c>
      <c r="BG78" s="2556" t="str">
        <f t="shared" si="41"/>
        <v>Des coustelous</v>
      </c>
      <c r="BH78" s="2241">
        <f t="shared" si="42"/>
        <v>0</v>
      </c>
      <c r="BI78" s="2242">
        <f t="shared" si="43"/>
        <v>0</v>
      </c>
      <c r="BJ78" s="2243">
        <f t="shared" si="44"/>
        <v>0</v>
      </c>
      <c r="BK78" s="2244" t="str" cm="1">
        <f t="array" aca="1" ref="BK7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8" s="2384"/>
      <c r="BM78" s="218" t="str">
        <f t="shared" si="86"/>
        <v>A</v>
      </c>
      <c r="BN78" s="2510"/>
      <c r="BO78" s="3"/>
      <c r="BP78" s="198" cm="1">
        <f t="array" ref="BP78">SUMPRODUCT(LEN(BQ78:BW78))</f>
        <v>0</v>
      </c>
      <c r="BQ78" s="199"/>
      <c r="BR78" s="200"/>
      <c r="BS78" s="200"/>
      <c r="BT78" s="200"/>
      <c r="BU78" s="200"/>
      <c r="BV78" s="200"/>
      <c r="BW78" s="201"/>
      <c r="BX78" s="3"/>
      <c r="BZ78" s="3177"/>
      <c r="CA78" s="3177"/>
      <c r="CB78" s="3174"/>
      <c r="CC78" s="3177"/>
      <c r="CD78" s="3151" t="str">
        <f t="shared" si="35"/>
        <v/>
      </c>
      <c r="CE78" s="3155" t="str">
        <f t="shared" si="36"/>
        <v/>
      </c>
      <c r="CF78" s="3156">
        <f>IF(LEN(TRIM(CK78))&gt;0,MAX(CF29:CF77)+1,"")</f>
        <v>10</v>
      </c>
      <c r="CG78" s="3109" t="str">
        <f>IFERROR(INDEX(CK30:CK299,MATCH(ROW()-ROW(CK30)+1,CF30:CF299,0)),"")</f>
        <v/>
      </c>
      <c r="CH78" s="3178"/>
      <c r="CI78" s="3177"/>
      <c r="CJ78" s="2462" t="str">
        <f>(SUBSTITUTE(SUBSTITUTE(CB38,CHAR(13)&amp;CHAR(10)," "),CHAR(10)," "))</f>
        <v>4. Dans la même cocotte, faites revenir les légumes et les lardons pendant environ 5 minutes. Saupoudrez de farine et mélangez bien.</v>
      </c>
      <c r="CK78" s="3110" t="str">
        <f>IF(OR(CJ79="",CJ80=""),"",IF(LEN(CJ79)&lt;=CJ80,CJ79,IFERROR(LEFT(CJ79,FIND("♦",SUBSTITUTE(LEFT(CJ79,CJ80+1)," ","♦",LEN(LEFT(CJ79,CJ80+1))-LEN(SUBSTITUTE(LEFT(CJ79,CJ80+1)," ",""))))),LEFT(CJ79,IFERROR(FIND(" ",CJ79)-1,LEN(CJ79))))))</f>
        <v xml:space="preserve">4 Dans la même cocotte faites revenir les légumes et les lardons pendant environ 5 minutes </v>
      </c>
      <c r="CL78" s="3111" t="str">
        <f>IF(CK78="","",TRIM(RIGHT(CJ79,LEN(CJ79)-LEN(CK78))))</f>
        <v>Saupoudrez de farine et mélangez bien</v>
      </c>
      <c r="CM78" s="3157" t="str">
        <f>CC38</f>
        <v xml:space="preserve"> ◄ ligne 38</v>
      </c>
      <c r="CN78" s="3173"/>
      <c r="CO78" s="3174"/>
      <c r="CP78" s="3"/>
      <c r="CQ78" s="142"/>
      <c r="CR78" s="2666" t="s">
        <v>3956</v>
      </c>
      <c r="CS78" s="2666" t="s">
        <v>3957</v>
      </c>
      <c r="CT78" s="2666" t="s">
        <v>3958</v>
      </c>
      <c r="CU78" s="2693"/>
      <c r="CV78" s="3"/>
      <c r="CW78" s="3228"/>
      <c r="CX78" s="3228"/>
      <c r="CY78" s="3228"/>
      <c r="DA78" s="3225"/>
      <c r="DB78" s="3225"/>
      <c r="DC78" s="3225"/>
      <c r="DE78" s="3226"/>
      <c r="DF78" s="3226"/>
      <c r="DG78" s="3226"/>
      <c r="DI78" s="3227"/>
      <c r="DJ78" s="3227"/>
      <c r="DK78" s="3227"/>
      <c r="DQ78" s="3232"/>
      <c r="DR78" s="3232"/>
      <c r="DS78" s="3232"/>
      <c r="DU78" s="3223"/>
      <c r="DV78" s="3223"/>
      <c r="DW78" s="3223"/>
      <c r="DY78" s="3224"/>
      <c r="DZ78" s="3224"/>
      <c r="EA78" s="3224"/>
      <c r="EC78" s="3229"/>
      <c r="ED78" s="3229"/>
      <c r="EE78" s="3229"/>
      <c r="EG78" s="3230"/>
      <c r="EH78" s="3230"/>
      <c r="EI78" s="3230"/>
      <c r="EK78" s="3231"/>
      <c r="EL78" s="3231"/>
      <c r="EM78" s="3231"/>
      <c r="EO78" s="3"/>
      <c r="EP78" s="3"/>
      <c r="EQ78" s="3"/>
      <c r="ER78" s="3"/>
      <c r="ES78" s="3"/>
      <c r="ET78" s="3"/>
      <c r="EU78" s="3"/>
      <c r="EV78" s="3"/>
      <c r="EW78" s="3"/>
      <c r="EX78" s="689" t="s">
        <v>1024</v>
      </c>
      <c r="EY78" s="690" t="s">
        <v>1025</v>
      </c>
      <c r="EZ78" s="691" t="s">
        <v>1026</v>
      </c>
      <c r="FA78" s="692" t="s">
        <v>1027</v>
      </c>
      <c r="FB78" s="693" t="s">
        <v>1028</v>
      </c>
      <c r="FC78" s="694" t="s">
        <v>1029</v>
      </c>
      <c r="FD78" s="695" t="s">
        <v>1030</v>
      </c>
      <c r="FE78" s="696" t="s">
        <v>1031</v>
      </c>
      <c r="FF78" s="697" t="s">
        <v>1032</v>
      </c>
      <c r="FI78" s="698"/>
      <c r="FJ78" s="236" t="s">
        <v>1033</v>
      </c>
      <c r="FK78" s="206" t="s">
        <v>1034</v>
      </c>
      <c r="FL78" s="207">
        <v>0</v>
      </c>
      <c r="FM78" s="208">
        <v>48</v>
      </c>
      <c r="FN78" s="209">
        <v>78</v>
      </c>
      <c r="FO78"/>
      <c r="FP78" s="699"/>
      <c r="FQ78" s="272" t="s">
        <v>1035</v>
      </c>
      <c r="FR78" s="192" t="s">
        <v>1036</v>
      </c>
      <c r="FS78" s="193">
        <v>205</v>
      </c>
      <c r="FT78" s="194">
        <v>205</v>
      </c>
      <c r="FU78" s="195">
        <v>13</v>
      </c>
      <c r="FV78"/>
      <c r="FW78" s="700"/>
      <c r="FX78" s="197" t="s">
        <v>1037</v>
      </c>
      <c r="FY78" s="192" t="s">
        <v>1038</v>
      </c>
      <c r="FZ78" s="193">
        <v>253</v>
      </c>
      <c r="GA78" s="194">
        <v>245</v>
      </c>
      <c r="GB78" s="195">
        <v>230</v>
      </c>
      <c r="GC78" s="10">
        <v>1</v>
      </c>
    </row>
    <row r="79" spans="1:185" ht="21.75" customHeight="1">
      <c r="A79" s="3"/>
      <c r="B79" s="218" t="str">
        <f t="shared" si="46"/>
        <v>A</v>
      </c>
      <c r="C79" s="2326" cm="1">
        <f t="array" ref="C79">IFERROR(_xlfn.LET(_xlpm.k,UPPER(TRIM(N79)),_xlpm.r,_xlfn.XLOOKUP(_xlpm.k,UPPER(TRIM($AD$89:$BK$89)),$AD$92:$BK$92,_xlfn.XLOOKUP(_xlpm.k,UPPER(TRIM($AD$90:$BK$90)),$AD$92:$BK$92,_xlfn.XLOOKUP(_xlpm.k,UPPER(TRIM($AD$91:$BK$91)),$AD$92:$BK$92,0.001))),_xlpm.r*M79),0)</f>
        <v>0</v>
      </c>
      <c r="D79" s="2329" cm="1">
        <f t="array" ref="D79">IFERROR(_xlfn.LET(_xlpm.k,UPPER(TRIM(Q79)),_xlpm.r,_xlfn.XLOOKUP(_xlpm.k,UPPER(TRIM($AD$89:$BK$89)),$AD$92:$BK$92,_xlfn.XLOOKUP(_xlpm.k,UPPER(TRIM($AD$90:$BK$90)),$AD$92:$BK$92,_xlfn.XLOOKUP(_xlpm.k,UPPER(TRIM($AD$91:$BK$91)),$AD$92:$BK$92,0.001))),_xlpm.r*P79),0)</f>
        <v>0</v>
      </c>
      <c r="E79" s="2332" cm="1">
        <f t="array" ref="E79">IFERROR(_xlfn.LET(_xlpm.k,UPPER(TRIM(T79)),_xlpm.r,_xlfn.XLOOKUP(_xlpm.k,UPPER(TRIM($AD$89:$BK$89)),$AD$92:$BK$92,_xlfn.XLOOKUP(_xlpm.k,UPPER(TRIM($AD$90:$BK$90)),$AD$92:$BK$92,_xlfn.XLOOKUP(_xlpm.k,UPPER(TRIM($AD$91:$BK$91)),$AD$92:$BK$92,0.001))),_xlpm.r*S79),0)</f>
        <v>0</v>
      </c>
      <c r="F79" s="2335" cm="1">
        <f t="array" ref="F79">IFERROR(_xlfn.LET(_xlpm.k,UPPER(TRIM(W79)),_xlpm.r,_xlfn.XLOOKUP(_xlpm.k,UPPER(TRIM($AD$89:$BK$89)),$AD$92:$BK$92,_xlfn.XLOOKUP(_xlpm.k,UPPER(TRIM($AD$90:$BK$90)),$AD$92:$BK$92,_xlfn.XLOOKUP(_xlpm.k,UPPER(TRIM($AD$91:$BK$91)),$AD$92:$BK$92,0.001))),_xlpm.r*V79),0)</f>
        <v>0</v>
      </c>
      <c r="G79" s="219" cm="1">
        <f t="array" ref="G79">IFERROR(_xlfn.LET(_xlpm.k,UPPER(TRIM(Z79)),_xlpm.r,_xlfn.XLOOKUP(_xlpm.k,UPPER(TRIM($AD$89:$BK$89)),$AD$92:$BK$92,_xlfn.XLOOKUP(_xlpm.k,UPPER(TRIM($AD$90:$BK$90)),$AD$92:$BK$92,_xlfn.XLOOKUP(_xlpm.k,UPPER(TRIM($AD$91:$BK$91)),$AD$92:$BK$92,0.001))),_xlpm.r*Y79),0)</f>
        <v>0</v>
      </c>
      <c r="H79" s="220" cm="1">
        <f t="array" ref="H79">IFERROR(_xlfn.LET(_xlpm.k,UPPER(TRIM(AC79)),_xlpm.r,_xlfn.XLOOKUP(_xlpm.k,UPPER(TRIM($AD$89:$BK$89)),$AD$92:$BK$92,_xlfn.XLOOKUP(_xlpm.k,UPPER(TRIM($AD$90:$BK$90)),$AD$92:$BK$92,_xlfn.XLOOKUP(_xlpm.k,UPPER(TRIM($AD$91:$BK$91)),$AD$92:$BK$92,0.001))),_xlpm.r*AB79),0)</f>
        <v>0</v>
      </c>
      <c r="I79" s="222" t="s">
        <v>3724</v>
      </c>
      <c r="J79" s="2587" t="s">
        <v>3648</v>
      </c>
      <c r="K79" s="2340" t="s">
        <v>14</v>
      </c>
      <c r="L79" s="2298"/>
      <c r="M79" s="2299"/>
      <c r="N79" s="2302"/>
      <c r="O79" s="2301"/>
      <c r="P79" s="2300"/>
      <c r="Q79" s="2303"/>
      <c r="R79" s="2304"/>
      <c r="S79" s="2300"/>
      <c r="T79" s="232"/>
      <c r="U79" s="2306"/>
      <c r="V79" s="2300"/>
      <c r="W79" s="232"/>
      <c r="X79" s="2307"/>
      <c r="Y79" s="2300"/>
      <c r="Z79" s="232"/>
      <c r="AA79" s="221"/>
      <c r="AB79" s="2300"/>
      <c r="AC79" s="232"/>
      <c r="AD79" s="222" t="str">
        <f t="shared" si="69"/>
        <v>48 ►</v>
      </c>
      <c r="AE79" s="2339" t="str">
        <f t="shared" si="70"/>
        <v>saucisse pur porc dite « de Toulouse »</v>
      </c>
      <c r="AF79" s="2296"/>
      <c r="AG79" s="2296"/>
      <c r="AH79" s="2454">
        <v>1</v>
      </c>
      <c r="AI79" s="223">
        <f t="shared" si="71"/>
        <v>0</v>
      </c>
      <c r="AJ79" s="224">
        <f t="shared" si="72"/>
        <v>0</v>
      </c>
      <c r="AK79" s="224" t="str">
        <f t="shared" si="47"/>
        <v/>
      </c>
      <c r="AL79" s="225">
        <f t="shared" si="48"/>
        <v>0</v>
      </c>
      <c r="AM79" s="2266">
        <f t="shared" si="73"/>
        <v>0</v>
      </c>
      <c r="AN79" s="2267">
        <f t="shared" si="74"/>
        <v>0</v>
      </c>
      <c r="AO79" s="2268" t="str">
        <f t="shared" si="49"/>
        <v/>
      </c>
      <c r="AP79" s="2269">
        <f t="shared" si="50"/>
        <v>0</v>
      </c>
      <c r="AQ79" s="2341">
        <f t="shared" si="75"/>
        <v>0</v>
      </c>
      <c r="AR79" s="2342">
        <f t="shared" si="76"/>
        <v>0</v>
      </c>
      <c r="AS79" s="2343" t="str">
        <f t="shared" si="51"/>
        <v/>
      </c>
      <c r="AT79" s="2344">
        <f t="shared" si="52"/>
        <v>0</v>
      </c>
      <c r="AU79" s="2350">
        <f t="shared" si="77"/>
        <v>0</v>
      </c>
      <c r="AV79" s="2351">
        <f t="shared" si="78"/>
        <v>0</v>
      </c>
      <c r="AW79" s="2352" t="str">
        <f t="shared" si="53"/>
        <v/>
      </c>
      <c r="AX79" s="2353">
        <f t="shared" si="54"/>
        <v>0</v>
      </c>
      <c r="AY79" s="2374">
        <f t="shared" si="79"/>
        <v>0</v>
      </c>
      <c r="AZ79" s="2375">
        <f t="shared" si="80"/>
        <v>0</v>
      </c>
      <c r="BA79" s="2376" t="str">
        <f t="shared" si="39"/>
        <v/>
      </c>
      <c r="BB79" s="2377">
        <f t="shared" si="40"/>
        <v>0</v>
      </c>
      <c r="BC79" s="2361">
        <f t="shared" si="55"/>
        <v>0</v>
      </c>
      <c r="BD79" s="2362">
        <f t="shared" si="81"/>
        <v>0</v>
      </c>
      <c r="BE79" s="2363" t="str">
        <f t="shared" si="56"/>
        <v/>
      </c>
      <c r="BF79" s="2364">
        <f t="shared" si="57"/>
        <v>0</v>
      </c>
      <c r="BG79" s="2556" t="str">
        <f t="shared" si="41"/>
        <v>saucisse pur porc dite « de Toulouse »</v>
      </c>
      <c r="BH79" s="2241">
        <f t="shared" si="42"/>
        <v>0</v>
      </c>
      <c r="BI79" s="2242">
        <f t="shared" si="43"/>
        <v>0</v>
      </c>
      <c r="BJ79" s="2243">
        <f t="shared" si="44"/>
        <v>0</v>
      </c>
      <c r="BK79" s="2244" t="str" cm="1">
        <f t="array" aca="1" ref="BK7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79" s="2384"/>
      <c r="BM79" s="218" t="str">
        <f t="shared" si="86"/>
        <v>A</v>
      </c>
      <c r="BN79" s="2510"/>
      <c r="BO79" s="3"/>
      <c r="BP79" s="198" cm="1">
        <f t="array" ref="BP79">SUMPRODUCT(LEN(BQ79:BW79))</f>
        <v>0</v>
      </c>
      <c r="BQ79" s="199"/>
      <c r="BR79" s="200"/>
      <c r="BS79" s="200"/>
      <c r="BT79" s="200"/>
      <c r="BU79" s="200"/>
      <c r="BV79" s="200"/>
      <c r="BW79" s="201"/>
      <c r="BX79" s="3"/>
      <c r="BZ79" s="3177"/>
      <c r="CA79" s="3177"/>
      <c r="CB79" s="3174"/>
      <c r="CC79" s="3177"/>
      <c r="CD79" s="3151" t="str">
        <f t="shared" si="35"/>
        <v/>
      </c>
      <c r="CE79" s="3155" t="str">
        <f t="shared" si="36"/>
        <v/>
      </c>
      <c r="CF79" s="3156">
        <f>IF(LEN(TRIM(CK79))&gt;0,MAX(CF29:CF78)+1,"")</f>
        <v>11</v>
      </c>
      <c r="CG79" s="3109" t="str">
        <f>IFERROR(INDEX(CK30:CK299,MATCH(ROW()-ROW(CK30)+1,CF30:CF299,0)),"")</f>
        <v/>
      </c>
      <c r="CH79" s="3178"/>
      <c r="CI79" s="3177"/>
      <c r="CJ79" s="3110" t="str">
        <f>TRIM(SUBSTITUTE(SUBSTITUTE(SUBSTITUTE(SUBSTITUTE(IF(OR(LEFT(CJ78,1)="-",LEFT(CJ78,1)="="),MID(CJ78,2,9999),CJ78),CHAR(160)," "),","," "),";"," "),"."," "))</f>
        <v>4 Dans la même cocotte faites revenir les légumes et les lardons pendant environ 5 minutes Saupoudrez de farine et mélangez bien</v>
      </c>
      <c r="CK79" s="3111" t="str">
        <f>IF(OR(CL78="",CJ80=""),"",IF(LEN(CL78)&lt;=CJ80,CL78,IFERROR(LEFT(CL78,FIND("♦",SUBSTITUTE(LEFT(CL78,CJ80+1)," ","♦",LEN(LEFT(CL78,CJ80+1))-LEN(SUBSTITUTE(LEFT(CL78,CJ80+1)," ",""))))),LEFT(CL78,IFERROR(FIND(" ",CL78)-1,LEN(CL78))))))</f>
        <v>Saupoudrez de farine et mélangez bien</v>
      </c>
      <c r="CL79" s="3111" t="str">
        <f>IF(CK79="","",TRIM(RIGHT(CL78,LEN(CL78)-LEN(CK79))))</f>
        <v/>
      </c>
      <c r="CM79" s="3179"/>
      <c r="CN79" s="3173"/>
      <c r="CO79" s="3174"/>
      <c r="CP79" s="3"/>
      <c r="CQ79" s="142"/>
      <c r="CR79" s="2666"/>
      <c r="CS79" s="2666"/>
      <c r="CT79" s="2666"/>
      <c r="CU79" s="2693"/>
      <c r="CV79" s="3"/>
      <c r="DE79"/>
      <c r="DF79"/>
      <c r="DG79"/>
      <c r="DI79"/>
      <c r="DJ79"/>
      <c r="DK79"/>
      <c r="DQ79" s="163"/>
      <c r="DR79" s="163"/>
      <c r="DS79" s="163"/>
      <c r="EG79"/>
      <c r="EH79"/>
      <c r="EI79"/>
      <c r="EK79"/>
      <c r="EL79"/>
      <c r="EM79"/>
      <c r="EO79" s="3"/>
      <c r="EP79" s="3"/>
      <c r="EQ79" s="3"/>
      <c r="ER79" s="3"/>
      <c r="ES79" s="3"/>
      <c r="ET79" s="3"/>
      <c r="EU79" s="3"/>
      <c r="EV79" s="3"/>
      <c r="EW79" s="3"/>
      <c r="EX79" s="701" t="s">
        <v>1039</v>
      </c>
      <c r="EY79" s="702" t="s">
        <v>1040</v>
      </c>
      <c r="EZ79" s="703" t="s">
        <v>1041</v>
      </c>
      <c r="FA79" s="704" t="s">
        <v>1042</v>
      </c>
      <c r="FB79" s="705" t="s">
        <v>1043</v>
      </c>
      <c r="FC79" s="706" t="s">
        <v>1044</v>
      </c>
      <c r="FD79" s="707" t="s">
        <v>1045</v>
      </c>
      <c r="FE79" s="708" t="s">
        <v>1046</v>
      </c>
      <c r="FF79" s="709" t="s">
        <v>1047</v>
      </c>
      <c r="FI79" s="710"/>
      <c r="FJ79" s="236" t="s">
        <v>1048</v>
      </c>
      <c r="FK79" s="206" t="s">
        <v>1049</v>
      </c>
      <c r="FL79" s="207">
        <v>180</v>
      </c>
      <c r="FM79" s="208">
        <v>188</v>
      </c>
      <c r="FN79" s="209">
        <v>192</v>
      </c>
      <c r="FO79"/>
      <c r="FP79" s="711"/>
      <c r="FQ79" s="191" t="s">
        <v>1050</v>
      </c>
      <c r="FR79" s="192" t="s">
        <v>1051</v>
      </c>
      <c r="FS79" s="193">
        <v>205</v>
      </c>
      <c r="FT79" s="194">
        <v>205</v>
      </c>
      <c r="FU79" s="195">
        <v>0</v>
      </c>
      <c r="FV79"/>
      <c r="FW79" s="712"/>
      <c r="FX79" s="197" t="s">
        <v>1052</v>
      </c>
      <c r="FY79" s="192" t="s">
        <v>1053</v>
      </c>
      <c r="FZ79" s="193">
        <v>255</v>
      </c>
      <c r="GA79" s="194">
        <v>250</v>
      </c>
      <c r="GB79" s="195">
        <v>240</v>
      </c>
      <c r="GC79" s="10">
        <v>1</v>
      </c>
    </row>
    <row r="80" spans="1:185" ht="21.75" customHeight="1">
      <c r="A80" s="3"/>
      <c r="B80" s="218" t="str">
        <f t="shared" si="46"/>
        <v>A</v>
      </c>
      <c r="C80" s="2326" cm="1">
        <f t="array" ref="C80">IFERROR(_xlfn.LET(_xlpm.k,UPPER(TRIM(N80)),_xlpm.r,_xlfn.XLOOKUP(_xlpm.k,UPPER(TRIM($AD$89:$BK$89)),$AD$92:$BK$92,_xlfn.XLOOKUP(_xlpm.k,UPPER(TRIM($AD$90:$BK$90)),$AD$92:$BK$92,_xlfn.XLOOKUP(_xlpm.k,UPPER(TRIM($AD$91:$BK$91)),$AD$92:$BK$92,0.001))),_xlpm.r*M80),0)</f>
        <v>0</v>
      </c>
      <c r="D80" s="2329" cm="1">
        <f t="array" ref="D80">IFERROR(_xlfn.LET(_xlpm.k,UPPER(TRIM(Q80)),_xlpm.r,_xlfn.XLOOKUP(_xlpm.k,UPPER(TRIM($AD$89:$BK$89)),$AD$92:$BK$92,_xlfn.XLOOKUP(_xlpm.k,UPPER(TRIM($AD$90:$BK$90)),$AD$92:$BK$92,_xlfn.XLOOKUP(_xlpm.k,UPPER(TRIM($AD$91:$BK$91)),$AD$92:$BK$92,0.001))),_xlpm.r*P80),0)</f>
        <v>0</v>
      </c>
      <c r="E80" s="2332" cm="1">
        <f t="array" ref="E80">IFERROR(_xlfn.LET(_xlpm.k,UPPER(TRIM(T80)),_xlpm.r,_xlfn.XLOOKUP(_xlpm.k,UPPER(TRIM($AD$89:$BK$89)),$AD$92:$BK$92,_xlfn.XLOOKUP(_xlpm.k,UPPER(TRIM($AD$90:$BK$90)),$AD$92:$BK$92,_xlfn.XLOOKUP(_xlpm.k,UPPER(TRIM($AD$91:$BK$91)),$AD$92:$BK$92,0.001))),_xlpm.r*S80),0)</f>
        <v>0</v>
      </c>
      <c r="F80" s="2335" cm="1">
        <f t="array" ref="F80">IFERROR(_xlfn.LET(_xlpm.k,UPPER(TRIM(W80)),_xlpm.r,_xlfn.XLOOKUP(_xlpm.k,UPPER(TRIM($AD$89:$BK$89)),$AD$92:$BK$92,_xlfn.XLOOKUP(_xlpm.k,UPPER(TRIM($AD$90:$BK$90)),$AD$92:$BK$92,_xlfn.XLOOKUP(_xlpm.k,UPPER(TRIM($AD$91:$BK$91)),$AD$92:$BK$92,0.001))),_xlpm.r*V80),0)</f>
        <v>0</v>
      </c>
      <c r="G80" s="219" cm="1">
        <f t="array" ref="G80">IFERROR(_xlfn.LET(_xlpm.k,UPPER(TRIM(Z80)),_xlpm.r,_xlfn.XLOOKUP(_xlpm.k,UPPER(TRIM($AD$89:$BK$89)),$AD$92:$BK$92,_xlfn.XLOOKUP(_xlpm.k,UPPER(TRIM($AD$90:$BK$90)),$AD$92:$BK$92,_xlfn.XLOOKUP(_xlpm.k,UPPER(TRIM($AD$91:$BK$91)),$AD$92:$BK$92,0.001))),_xlpm.r*Y80),0)</f>
        <v>0</v>
      </c>
      <c r="H80" s="220" cm="1">
        <f t="array" ref="H80">IFERROR(_xlfn.LET(_xlpm.k,UPPER(TRIM(AC80)),_xlpm.r,_xlfn.XLOOKUP(_xlpm.k,UPPER(TRIM($AD$89:$BK$89)),$AD$92:$BK$92,_xlfn.XLOOKUP(_xlpm.k,UPPER(TRIM($AD$90:$BK$90)),$AD$92:$BK$92,_xlfn.XLOOKUP(_xlpm.k,UPPER(TRIM($AD$91:$BK$91)),$AD$92:$BK$92,0.001))),_xlpm.r*AB80),0)</f>
        <v>0</v>
      </c>
      <c r="I80" s="222" t="s">
        <v>3725</v>
      </c>
      <c r="J80" s="2587" t="s">
        <v>3732</v>
      </c>
      <c r="K80" s="2340" t="s">
        <v>14</v>
      </c>
      <c r="L80" s="2298"/>
      <c r="M80" s="2299"/>
      <c r="N80" s="2302"/>
      <c r="O80" s="2301"/>
      <c r="P80" s="2300"/>
      <c r="Q80" s="2303"/>
      <c r="R80" s="2304"/>
      <c r="S80" s="2300"/>
      <c r="T80" s="232"/>
      <c r="U80" s="2305"/>
      <c r="V80" s="2300"/>
      <c r="W80" s="232"/>
      <c r="X80" s="2297"/>
      <c r="Y80" s="2300"/>
      <c r="Z80" s="232"/>
      <c r="AA80" s="2308"/>
      <c r="AB80" s="2300"/>
      <c r="AC80" s="232"/>
      <c r="AD80" s="222" t="str">
        <f t="shared" si="69"/>
        <v>49 ►</v>
      </c>
      <c r="AE80" s="2339" t="str">
        <f t="shared" si="70"/>
        <v>confit d'oie ou de canard</v>
      </c>
      <c r="AF80" s="2296"/>
      <c r="AG80" s="2296"/>
      <c r="AH80" s="2454">
        <v>1</v>
      </c>
      <c r="AI80" s="223">
        <f t="shared" si="71"/>
        <v>0</v>
      </c>
      <c r="AJ80" s="224">
        <f t="shared" si="72"/>
        <v>0</v>
      </c>
      <c r="AK80" s="224" t="str">
        <f t="shared" si="47"/>
        <v/>
      </c>
      <c r="AL80" s="225">
        <f t="shared" si="48"/>
        <v>0</v>
      </c>
      <c r="AM80" s="2266">
        <f t="shared" si="73"/>
        <v>0</v>
      </c>
      <c r="AN80" s="2267">
        <f t="shared" si="74"/>
        <v>0</v>
      </c>
      <c r="AO80" s="2268" t="str">
        <f t="shared" si="49"/>
        <v/>
      </c>
      <c r="AP80" s="2269">
        <f t="shared" si="50"/>
        <v>0</v>
      </c>
      <c r="AQ80" s="2341">
        <f t="shared" si="75"/>
        <v>0</v>
      </c>
      <c r="AR80" s="2342">
        <f t="shared" si="76"/>
        <v>0</v>
      </c>
      <c r="AS80" s="2343" t="str">
        <f t="shared" si="51"/>
        <v/>
      </c>
      <c r="AT80" s="2344">
        <f t="shared" si="52"/>
        <v>0</v>
      </c>
      <c r="AU80" s="2350">
        <f t="shared" si="77"/>
        <v>0</v>
      </c>
      <c r="AV80" s="2351">
        <f t="shared" si="78"/>
        <v>0</v>
      </c>
      <c r="AW80" s="2352" t="str">
        <f t="shared" si="53"/>
        <v/>
      </c>
      <c r="AX80" s="2353">
        <f t="shared" si="54"/>
        <v>0</v>
      </c>
      <c r="AY80" s="2374">
        <f t="shared" si="79"/>
        <v>0</v>
      </c>
      <c r="AZ80" s="2375">
        <f t="shared" si="80"/>
        <v>0</v>
      </c>
      <c r="BA80" s="2376" t="str">
        <f t="shared" si="39"/>
        <v/>
      </c>
      <c r="BB80" s="2377">
        <f t="shared" si="40"/>
        <v>0</v>
      </c>
      <c r="BC80" s="2361">
        <f t="shared" si="55"/>
        <v>0</v>
      </c>
      <c r="BD80" s="2362">
        <f t="shared" si="81"/>
        <v>0</v>
      </c>
      <c r="BE80" s="2363" t="str">
        <f t="shared" si="56"/>
        <v/>
      </c>
      <c r="BF80" s="2364">
        <f t="shared" si="57"/>
        <v>0</v>
      </c>
      <c r="BG80" s="2556" t="str">
        <f t="shared" si="41"/>
        <v>confit d'oie ou de canard</v>
      </c>
      <c r="BH80" s="2241">
        <f t="shared" si="42"/>
        <v>0</v>
      </c>
      <c r="BI80" s="2242">
        <f t="shared" si="43"/>
        <v>0</v>
      </c>
      <c r="BJ80" s="2243">
        <f t="shared" si="44"/>
        <v>0</v>
      </c>
      <c r="BK80" s="2244" t="str" cm="1">
        <f t="array" aca="1" ref="BK8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0" s="2384"/>
      <c r="BM80" s="218" t="str">
        <f t="shared" si="86"/>
        <v>A</v>
      </c>
      <c r="BN80" s="2510"/>
      <c r="BO80" s="3"/>
      <c r="BP80" s="198" cm="1">
        <f t="array" ref="BP80">SUMPRODUCT(LEN(BQ80:BW80))</f>
        <v>0</v>
      </c>
      <c r="BQ80" s="199"/>
      <c r="BR80" s="200"/>
      <c r="BS80" s="200"/>
      <c r="BT80" s="200"/>
      <c r="BU80" s="200"/>
      <c r="BV80" s="200"/>
      <c r="BW80" s="201"/>
      <c r="BX80" s="3"/>
      <c r="BZ80" s="3177"/>
      <c r="CA80" s="3177"/>
      <c r="CB80" s="3174"/>
      <c r="CC80" s="3177"/>
      <c r="CD80" s="3151" t="str">
        <f t="shared" si="35"/>
        <v/>
      </c>
      <c r="CE80" s="3155" t="str">
        <f t="shared" si="36"/>
        <v/>
      </c>
      <c r="CF80" s="3156" t="str">
        <f>IF(LEN(TRIM(CK80))&gt;0,MAX(CF29:CF79)+1,"")</f>
        <v/>
      </c>
      <c r="CG80" s="3109" t="str">
        <f>IFERROR(INDEX(CK30:CK299,MATCH(ROW()-ROW(CK30)+1,CF30:CF299,0)),"")</f>
        <v/>
      </c>
      <c r="CH80" s="3178"/>
      <c r="CI80" s="3177"/>
      <c r="CJ80" s="3112">
        <f>CG17</f>
        <v>100</v>
      </c>
      <c r="CK80" s="3111" t="str">
        <f>IF(OR(CL79="",CJ80=""),"",IF(LEN(CL79)&lt;=CJ80,CL79,IFERROR(LEFT(CL79,FIND("♦",SUBSTITUTE(LEFT(CL79,CJ80+1)," ","♦",LEN(LEFT(CL79,CJ80+1))-LEN(SUBSTITUTE(LEFT(CL79,CJ80+1)," ",""))))),LEFT(CL79,IFERROR(FIND(" ",CL79)-1,LEN(CL79))))))</f>
        <v/>
      </c>
      <c r="CL80" s="3111" t="str">
        <f t="shared" ref="CL80:CL83" si="88">IF(CK80="","",TRIM(RIGHT(CL79,LEN(CL79)-LEN(CK80))))</f>
        <v/>
      </c>
      <c r="CM80" s="3179"/>
      <c r="CN80" s="3173"/>
      <c r="CO80" s="3174"/>
      <c r="CP80" s="3"/>
      <c r="CQ80" s="2663" t="s">
        <v>3959</v>
      </c>
      <c r="CR80" s="102"/>
      <c r="CS80" s="102"/>
      <c r="CT80" s="102"/>
      <c r="CU80" s="2664"/>
      <c r="CV80" s="3"/>
      <c r="CW80" s="3228" t="s">
        <v>1054</v>
      </c>
      <c r="CX80" s="3228"/>
      <c r="CY80" s="3228"/>
      <c r="DA80" s="3235" t="s">
        <v>1055</v>
      </c>
      <c r="DB80" s="3235"/>
      <c r="DC80" s="3235"/>
      <c r="DE80" s="3226" t="s">
        <v>1056</v>
      </c>
      <c r="DF80" s="3226"/>
      <c r="DG80" s="3226"/>
      <c r="DI80" s="3227" t="s">
        <v>618</v>
      </c>
      <c r="DJ80" s="3227"/>
      <c r="DK80" s="3227"/>
      <c r="DQ80" s="3232" t="s">
        <v>1057</v>
      </c>
      <c r="DR80" s="3232"/>
      <c r="DS80" s="3232"/>
      <c r="DU80" s="3223" t="s">
        <v>1058</v>
      </c>
      <c r="DV80" s="3223"/>
      <c r="DW80" s="3223"/>
      <c r="DY80" s="3224" t="s">
        <v>1059</v>
      </c>
      <c r="DZ80" s="3224"/>
      <c r="EA80" s="3224"/>
      <c r="EC80" s="3229"/>
      <c r="ED80" s="3229"/>
      <c r="EE80" s="3229"/>
      <c r="EG80" s="3230"/>
      <c r="EH80" s="3230"/>
      <c r="EI80" s="3230"/>
      <c r="EK80" s="3231"/>
      <c r="EL80" s="3231"/>
      <c r="EM80" s="3231"/>
      <c r="EO80" s="3"/>
      <c r="EP80" s="3"/>
      <c r="EQ80" s="3"/>
      <c r="ER80" s="3"/>
      <c r="ES80" s="3"/>
      <c r="ET80" s="3"/>
      <c r="EU80" s="3"/>
      <c r="EV80" s="3"/>
      <c r="EW80" s="3"/>
      <c r="EX80" s="713" t="s">
        <v>1060</v>
      </c>
      <c r="EY80" s="714" t="s">
        <v>1061</v>
      </c>
      <c r="EZ80" s="715" t="s">
        <v>1062</v>
      </c>
      <c r="FA80" s="716" t="s">
        <v>1063</v>
      </c>
      <c r="FB80" s="717" t="s">
        <v>1064</v>
      </c>
      <c r="FC80" s="718" t="s">
        <v>1065</v>
      </c>
      <c r="FD80" s="719" t="s">
        <v>1066</v>
      </c>
      <c r="FE80" s="720" t="s">
        <v>1067</v>
      </c>
      <c r="FF80" s="721" t="s">
        <v>1068</v>
      </c>
      <c r="FI80" s="722"/>
      <c r="FJ80" s="236" t="s">
        <v>129</v>
      </c>
      <c r="FK80" s="206" t="s">
        <v>1069</v>
      </c>
      <c r="FL80" s="207">
        <v>116</v>
      </c>
      <c r="FM80" s="208">
        <v>208</v>
      </c>
      <c r="FN80" s="209">
        <v>241</v>
      </c>
      <c r="FO80"/>
      <c r="FP80" s="723"/>
      <c r="FQ80" s="191" t="s">
        <v>1070</v>
      </c>
      <c r="FR80" s="192" t="s">
        <v>1071</v>
      </c>
      <c r="FS80" s="193">
        <v>139</v>
      </c>
      <c r="FT80" s="194">
        <v>139</v>
      </c>
      <c r="FU80" s="195">
        <v>131</v>
      </c>
      <c r="FV80"/>
      <c r="FW80" s="724"/>
      <c r="FX80" s="212" t="s">
        <v>1072</v>
      </c>
      <c r="FY80" s="192" t="s">
        <v>1073</v>
      </c>
      <c r="FZ80" s="193">
        <v>252</v>
      </c>
      <c r="GA80" s="194">
        <v>210</v>
      </c>
      <c r="GB80" s="195">
        <v>28</v>
      </c>
      <c r="GC80" s="10">
        <v>1</v>
      </c>
    </row>
    <row r="81" spans="1:185" ht="21.75" customHeight="1">
      <c r="A81" s="3"/>
      <c r="B81" s="218" t="str">
        <f t="shared" si="46"/>
        <v>A</v>
      </c>
      <c r="C81" s="2326" cm="1">
        <f t="array" ref="C81">IFERROR(_xlfn.LET(_xlpm.k,UPPER(TRIM(N81)),_xlpm.r,_xlfn.XLOOKUP(_xlpm.k,UPPER(TRIM($AD$89:$BK$89)),$AD$92:$BK$92,_xlfn.XLOOKUP(_xlpm.k,UPPER(TRIM($AD$90:$BK$90)),$AD$92:$BK$92,_xlfn.XLOOKUP(_xlpm.k,UPPER(TRIM($AD$91:$BK$91)),$AD$92:$BK$92,0.001))),_xlpm.r*M81),0)</f>
        <v>0</v>
      </c>
      <c r="D81" s="2329" cm="1">
        <f t="array" ref="D81">IFERROR(_xlfn.LET(_xlpm.k,UPPER(TRIM(Q81)),_xlpm.r,_xlfn.XLOOKUP(_xlpm.k,UPPER(TRIM($AD$89:$BK$89)),$AD$92:$BK$92,_xlfn.XLOOKUP(_xlpm.k,UPPER(TRIM($AD$90:$BK$90)),$AD$92:$BK$92,_xlfn.XLOOKUP(_xlpm.k,UPPER(TRIM($AD$91:$BK$91)),$AD$92:$BK$92,0.001))),_xlpm.r*P81),0)</f>
        <v>0</v>
      </c>
      <c r="E81" s="2332" cm="1">
        <f t="array" ref="E81">IFERROR(_xlfn.LET(_xlpm.k,UPPER(TRIM(T81)),_xlpm.r,_xlfn.XLOOKUP(_xlpm.k,UPPER(TRIM($AD$89:$BK$89)),$AD$92:$BK$92,_xlfn.XLOOKUP(_xlpm.k,UPPER(TRIM($AD$90:$BK$90)),$AD$92:$BK$92,_xlfn.XLOOKUP(_xlpm.k,UPPER(TRIM($AD$91:$BK$91)),$AD$92:$BK$92,0.001))),_xlpm.r*S81),0)</f>
        <v>0</v>
      </c>
      <c r="F81" s="2335" cm="1">
        <f t="array" ref="F81">IFERROR(_xlfn.LET(_xlpm.k,UPPER(TRIM(W81)),_xlpm.r,_xlfn.XLOOKUP(_xlpm.k,UPPER(TRIM($AD$89:$BK$89)),$AD$92:$BK$92,_xlfn.XLOOKUP(_xlpm.k,UPPER(TRIM($AD$90:$BK$90)),$AD$92:$BK$92,_xlfn.XLOOKUP(_xlpm.k,UPPER(TRIM($AD$91:$BK$91)),$AD$92:$BK$92,0.001))),_xlpm.r*V81),0)</f>
        <v>0</v>
      </c>
      <c r="G81" s="219" cm="1">
        <f t="array" ref="G81">IFERROR(_xlfn.LET(_xlpm.k,UPPER(TRIM(Z81)),_xlpm.r,_xlfn.XLOOKUP(_xlpm.k,UPPER(TRIM($AD$89:$BK$89)),$AD$92:$BK$92,_xlfn.XLOOKUP(_xlpm.k,UPPER(TRIM($AD$90:$BK$90)),$AD$92:$BK$92,_xlfn.XLOOKUP(_xlpm.k,UPPER(TRIM($AD$91:$BK$91)),$AD$92:$BK$92,0.001))),_xlpm.r*Y81),0)</f>
        <v>0</v>
      </c>
      <c r="H81" s="220" cm="1">
        <f t="array" ref="H81">IFERROR(_xlfn.LET(_xlpm.k,UPPER(TRIM(AC81)),_xlpm.r,_xlfn.XLOOKUP(_xlpm.k,UPPER(TRIM($AD$89:$BK$89)),$AD$92:$BK$92,_xlfn.XLOOKUP(_xlpm.k,UPPER(TRIM($AD$90:$BK$90)),$AD$92:$BK$92,_xlfn.XLOOKUP(_xlpm.k,UPPER(TRIM($AD$91:$BK$91)),$AD$92:$BK$92,0.001))),_xlpm.r*AB81),0)</f>
        <v>0</v>
      </c>
      <c r="I81" s="222" t="s">
        <v>3726</v>
      </c>
      <c r="J81" s="2587"/>
      <c r="K81" s="2340" t="s">
        <v>14</v>
      </c>
      <c r="L81" s="2298"/>
      <c r="M81" s="2299"/>
      <c r="N81" s="2302"/>
      <c r="O81" s="2301"/>
      <c r="P81" s="2300"/>
      <c r="Q81" s="2303"/>
      <c r="R81" s="2304"/>
      <c r="S81" s="2300"/>
      <c r="T81" s="232"/>
      <c r="U81" s="2305"/>
      <c r="V81" s="2300"/>
      <c r="W81" s="232"/>
      <c r="X81" s="2297"/>
      <c r="Y81" s="2300"/>
      <c r="Z81" s="232"/>
      <c r="AA81" s="2308"/>
      <c r="AB81" s="2300"/>
      <c r="AC81" s="232"/>
      <c r="AD81" s="222" t="str">
        <f t="shared" si="69"/>
        <v>50 ►</v>
      </c>
      <c r="AE81" s="2339">
        <f t="shared" si="70"/>
        <v>0</v>
      </c>
      <c r="AF81" s="2296"/>
      <c r="AG81" s="2296"/>
      <c r="AH81" s="2454">
        <v>1</v>
      </c>
      <c r="AI81" s="223">
        <f t="shared" si="71"/>
        <v>0</v>
      </c>
      <c r="AJ81" s="224">
        <f t="shared" si="72"/>
        <v>0</v>
      </c>
      <c r="AK81" s="224" t="str">
        <f t="shared" si="47"/>
        <v/>
      </c>
      <c r="AL81" s="225">
        <f t="shared" si="48"/>
        <v>0</v>
      </c>
      <c r="AM81" s="2266">
        <f t="shared" si="73"/>
        <v>0</v>
      </c>
      <c r="AN81" s="2267">
        <f t="shared" si="74"/>
        <v>0</v>
      </c>
      <c r="AO81" s="2268" t="str">
        <f t="shared" si="49"/>
        <v/>
      </c>
      <c r="AP81" s="2269">
        <f t="shared" si="50"/>
        <v>0</v>
      </c>
      <c r="AQ81" s="2341">
        <f t="shared" si="75"/>
        <v>0</v>
      </c>
      <c r="AR81" s="2342">
        <f t="shared" si="76"/>
        <v>0</v>
      </c>
      <c r="AS81" s="2343" t="str">
        <f t="shared" si="51"/>
        <v/>
      </c>
      <c r="AT81" s="2344">
        <f t="shared" si="52"/>
        <v>0</v>
      </c>
      <c r="AU81" s="2350">
        <f t="shared" si="77"/>
        <v>0</v>
      </c>
      <c r="AV81" s="2351">
        <f t="shared" si="78"/>
        <v>0</v>
      </c>
      <c r="AW81" s="2352" t="str">
        <f t="shared" si="53"/>
        <v/>
      </c>
      <c r="AX81" s="2353">
        <f t="shared" si="54"/>
        <v>0</v>
      </c>
      <c r="AY81" s="2374">
        <f t="shared" si="79"/>
        <v>0</v>
      </c>
      <c r="AZ81" s="2375">
        <f t="shared" si="80"/>
        <v>0</v>
      </c>
      <c r="BA81" s="2376" t="str">
        <f t="shared" si="39"/>
        <v/>
      </c>
      <c r="BB81" s="2377">
        <f t="shared" si="40"/>
        <v>0</v>
      </c>
      <c r="BC81" s="2361">
        <f t="shared" si="55"/>
        <v>0</v>
      </c>
      <c r="BD81" s="2362">
        <f t="shared" si="81"/>
        <v>0</v>
      </c>
      <c r="BE81" s="2363" t="str">
        <f t="shared" si="56"/>
        <v/>
      </c>
      <c r="BF81" s="2364">
        <f t="shared" si="57"/>
        <v>0</v>
      </c>
      <c r="BG81" s="2556">
        <f t="shared" si="41"/>
        <v>0</v>
      </c>
      <c r="BH81" s="2241">
        <f t="shared" si="42"/>
        <v>0</v>
      </c>
      <c r="BI81" s="2242">
        <f t="shared" si="43"/>
        <v>0</v>
      </c>
      <c r="BJ81" s="2243">
        <f t="shared" si="44"/>
        <v>0</v>
      </c>
      <c r="BK81" s="2244" t="str" cm="1">
        <f t="array" aca="1" ref="BK8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1" s="2384"/>
      <c r="BM81" s="218" t="str">
        <f t="shared" si="86"/>
        <v>A</v>
      </c>
      <c r="BN81" s="2510"/>
      <c r="BO81" s="3"/>
      <c r="BP81" s="198" cm="1">
        <f t="array" ref="BP81">SUMPRODUCT(LEN(BQ81:BW81))</f>
        <v>0</v>
      </c>
      <c r="BQ81" s="199"/>
      <c r="BR81" s="200"/>
      <c r="BS81" s="200"/>
      <c r="BT81" s="200"/>
      <c r="BU81" s="200"/>
      <c r="BV81" s="200"/>
      <c r="BW81" s="201"/>
      <c r="BX81" s="3"/>
      <c r="BZ81" s="3177"/>
      <c r="CA81" s="3177"/>
      <c r="CB81" s="3174"/>
      <c r="CC81" s="3177"/>
      <c r="CD81" s="3151" t="str">
        <f t="shared" si="35"/>
        <v/>
      </c>
      <c r="CE81" s="3155" t="str">
        <f t="shared" si="36"/>
        <v/>
      </c>
      <c r="CF81" s="3156" t="str">
        <f>IF(LEN(TRIM(CK81))&gt;0,MAX(CF29:CF80)+1,"")</f>
        <v/>
      </c>
      <c r="CG81" s="3109" t="str">
        <f>IFERROR(INDEX(CK30:CK299,MATCH(ROW()-ROW(CK30)+1,CF30:CF299,0)),"")</f>
        <v/>
      </c>
      <c r="CH81" s="3178"/>
      <c r="CI81" s="3177"/>
      <c r="CJ81" s="3110"/>
      <c r="CK81" s="3111" t="str">
        <f>IF(OR(CL80="",CJ80=""),"",IF(LEN(CL80)&lt;=CJ80,CL80,IFERROR(LEFT(CL80,FIND("♦",SUBSTITUTE(LEFT(CL80,CJ80+1)," ","♦",LEN(LEFT(CL80,CJ80+1))-LEN(SUBSTITUTE(LEFT(CL80,CJ80+1)," ",""))))),LEFT(CL80,IFERROR(FIND(" ",CL80)-1,LEN(CL80))))))</f>
        <v/>
      </c>
      <c r="CL81" s="3111" t="str">
        <f t="shared" si="88"/>
        <v/>
      </c>
      <c r="CM81" s="3179"/>
      <c r="CN81" s="3173"/>
      <c r="CO81" s="3174"/>
      <c r="CP81" s="3"/>
      <c r="CQ81" s="287" t="s">
        <v>4054</v>
      </c>
      <c r="CR81" s="102"/>
      <c r="CS81" s="102"/>
      <c r="CT81" s="2625" t="s">
        <v>3960</v>
      </c>
      <c r="CU81" s="2664"/>
      <c r="CV81" s="3"/>
      <c r="CW81" s="3228"/>
      <c r="CX81" s="3228"/>
      <c r="CY81" s="3228"/>
      <c r="DA81" s="3235"/>
      <c r="DB81" s="3235"/>
      <c r="DC81" s="3235"/>
      <c r="DE81" s="3226"/>
      <c r="DF81" s="3226"/>
      <c r="DG81" s="3226"/>
      <c r="DI81" s="3227"/>
      <c r="DJ81" s="3227"/>
      <c r="DK81" s="3227"/>
      <c r="DQ81" s="3232"/>
      <c r="DR81" s="3232"/>
      <c r="DS81" s="3232"/>
      <c r="DU81" s="3223"/>
      <c r="DV81" s="3223"/>
      <c r="DW81" s="3223"/>
      <c r="DY81" s="3224"/>
      <c r="DZ81" s="3224"/>
      <c r="EA81" s="3224"/>
      <c r="EC81" s="3229"/>
      <c r="ED81" s="3229"/>
      <c r="EE81" s="3229"/>
      <c r="EG81" s="3230"/>
      <c r="EH81" s="3230"/>
      <c r="EI81" s="3230"/>
      <c r="EK81" s="3231"/>
      <c r="EL81" s="3231"/>
      <c r="EM81" s="3231"/>
      <c r="EO81" s="3"/>
      <c r="EP81" s="3"/>
      <c r="EQ81" s="3"/>
      <c r="ER81" s="3"/>
      <c r="ES81" s="3"/>
      <c r="ET81" s="3"/>
      <c r="EU81" s="3"/>
      <c r="EV81" s="3"/>
      <c r="EW81" s="3"/>
      <c r="EX81" s="725" t="s">
        <v>1074</v>
      </c>
      <c r="EY81" s="726" t="s">
        <v>1075</v>
      </c>
      <c r="EZ81" s="727" t="s">
        <v>1076</v>
      </c>
      <c r="FA81" s="728" t="s">
        <v>1077</v>
      </c>
      <c r="FB81" s="729" t="s">
        <v>1078</v>
      </c>
      <c r="FC81" s="730" t="s">
        <v>1079</v>
      </c>
      <c r="FD81" s="731" t="s">
        <v>1080</v>
      </c>
      <c r="FE81" s="732" t="s">
        <v>1081</v>
      </c>
      <c r="FF81" s="733" t="s">
        <v>1082</v>
      </c>
      <c r="FI81" s="734"/>
      <c r="FJ81" s="205" t="s">
        <v>399</v>
      </c>
      <c r="FK81" s="206" t="s">
        <v>1083</v>
      </c>
      <c r="FL81" s="207">
        <v>135</v>
      </c>
      <c r="FM81" s="208">
        <v>206</v>
      </c>
      <c r="FN81" s="209">
        <v>235</v>
      </c>
      <c r="FO81"/>
      <c r="FP81" s="735"/>
      <c r="FQ81" s="272" t="s">
        <v>1084</v>
      </c>
      <c r="FR81" s="192" t="s">
        <v>1085</v>
      </c>
      <c r="FS81" s="193">
        <v>132</v>
      </c>
      <c r="FT81" s="194">
        <v>132</v>
      </c>
      <c r="FU81" s="195">
        <v>130</v>
      </c>
      <c r="FV81"/>
      <c r="FW81" s="736"/>
      <c r="FX81" s="212" t="s">
        <v>1086</v>
      </c>
      <c r="FY81" s="192" t="s">
        <v>1087</v>
      </c>
      <c r="FZ81" s="193">
        <v>226</v>
      </c>
      <c r="GA81" s="194">
        <v>188</v>
      </c>
      <c r="GB81" s="195">
        <v>116</v>
      </c>
      <c r="GC81" s="10">
        <v>1</v>
      </c>
    </row>
    <row r="82" spans="1:185" ht="21.75" customHeight="1">
      <c r="A82" s="3"/>
      <c r="B82" s="218" t="str">
        <f t="shared" si="46"/>
        <v>A</v>
      </c>
      <c r="C82" s="2326" cm="1">
        <f t="array" ref="C82">IFERROR(_xlfn.LET(_xlpm.k,UPPER(TRIM(N82)),_xlpm.r,_xlfn.XLOOKUP(_xlpm.k,UPPER(TRIM($AD$89:$BK$89)),$AD$92:$BK$92,_xlfn.XLOOKUP(_xlpm.k,UPPER(TRIM($AD$90:$BK$90)),$AD$92:$BK$92,_xlfn.XLOOKUP(_xlpm.k,UPPER(TRIM($AD$91:$BK$91)),$AD$92:$BK$92,0.001))),_xlpm.r*M82),0)</f>
        <v>0</v>
      </c>
      <c r="D82" s="2329" cm="1">
        <f t="array" ref="D82">IFERROR(_xlfn.LET(_xlpm.k,UPPER(TRIM(Q82)),_xlpm.r,_xlfn.XLOOKUP(_xlpm.k,UPPER(TRIM($AD$89:$BK$89)),$AD$92:$BK$92,_xlfn.XLOOKUP(_xlpm.k,UPPER(TRIM($AD$90:$BK$90)),$AD$92:$BK$92,_xlfn.XLOOKUP(_xlpm.k,UPPER(TRIM($AD$91:$BK$91)),$AD$92:$BK$92,0.001))),_xlpm.r*P82),0)</f>
        <v>0</v>
      </c>
      <c r="E82" s="2332" cm="1">
        <f t="array" ref="E82">IFERROR(_xlfn.LET(_xlpm.k,UPPER(TRIM(T82)),_xlpm.r,_xlfn.XLOOKUP(_xlpm.k,UPPER(TRIM($AD$89:$BK$89)),$AD$92:$BK$92,_xlfn.XLOOKUP(_xlpm.k,UPPER(TRIM($AD$90:$BK$90)),$AD$92:$BK$92,_xlfn.XLOOKUP(_xlpm.k,UPPER(TRIM($AD$91:$BK$91)),$AD$92:$BK$92,0.001))),_xlpm.r*S82),0)</f>
        <v>0</v>
      </c>
      <c r="F82" s="2335" cm="1">
        <f t="array" ref="F82">IFERROR(_xlfn.LET(_xlpm.k,UPPER(TRIM(W82)),_xlpm.r,_xlfn.XLOOKUP(_xlpm.k,UPPER(TRIM($AD$89:$BK$89)),$AD$92:$BK$92,_xlfn.XLOOKUP(_xlpm.k,UPPER(TRIM($AD$90:$BK$90)),$AD$92:$BK$92,_xlfn.XLOOKUP(_xlpm.k,UPPER(TRIM($AD$91:$BK$91)),$AD$92:$BK$92,0.001))),_xlpm.r*V82),0)</f>
        <v>0</v>
      </c>
      <c r="G82" s="219" cm="1">
        <f t="array" ref="G82">IFERROR(_xlfn.LET(_xlpm.k,UPPER(TRIM(Z82)),_xlpm.r,_xlfn.XLOOKUP(_xlpm.k,UPPER(TRIM($AD$89:$BK$89)),$AD$92:$BK$92,_xlfn.XLOOKUP(_xlpm.k,UPPER(TRIM($AD$90:$BK$90)),$AD$92:$BK$92,_xlfn.XLOOKUP(_xlpm.k,UPPER(TRIM($AD$91:$BK$91)),$AD$92:$BK$92,0.001))),_xlpm.r*Y82),0)</f>
        <v>0</v>
      </c>
      <c r="H82" s="220" cm="1">
        <f t="array" ref="H82">IFERROR(_xlfn.LET(_xlpm.k,UPPER(TRIM(AC82)),_xlpm.r,_xlfn.XLOOKUP(_xlpm.k,UPPER(TRIM($AD$89:$BK$89)),$AD$92:$BK$92,_xlfn.XLOOKUP(_xlpm.k,UPPER(TRIM($AD$90:$BK$90)),$AD$92:$BK$92,_xlfn.XLOOKUP(_xlpm.k,UPPER(TRIM($AD$91:$BK$91)),$AD$92:$BK$92,0.001))),_xlpm.r*AB82),0)</f>
        <v>0</v>
      </c>
      <c r="I82" s="222" t="s">
        <v>3727</v>
      </c>
      <c r="J82" s="2585" t="s">
        <v>3667</v>
      </c>
      <c r="K82" s="2340" t="s">
        <v>14</v>
      </c>
      <c r="L82" s="2298"/>
      <c r="M82" s="2299"/>
      <c r="N82" s="2302"/>
      <c r="O82" s="2301"/>
      <c r="P82" s="2300"/>
      <c r="Q82" s="2303"/>
      <c r="R82" s="2304"/>
      <c r="S82" s="2300"/>
      <c r="T82" s="232"/>
      <c r="U82" s="2305"/>
      <c r="V82" s="2300"/>
      <c r="W82" s="232"/>
      <c r="X82" s="2297"/>
      <c r="Y82" s="2300"/>
      <c r="Z82" s="232"/>
      <c r="AA82" s="2308"/>
      <c r="AB82" s="2300"/>
      <c r="AC82" s="232"/>
      <c r="AD82" s="222" t="str">
        <f t="shared" si="69"/>
        <v>51 ►</v>
      </c>
      <c r="AE82" s="2339" t="str">
        <f t="shared" si="70"/>
        <v>5/ Finition et service</v>
      </c>
      <c r="AF82" s="2296"/>
      <c r="AG82" s="2296"/>
      <c r="AH82" s="2454">
        <v>1</v>
      </c>
      <c r="AI82" s="223">
        <f t="shared" si="71"/>
        <v>0</v>
      </c>
      <c r="AJ82" s="224">
        <f t="shared" si="72"/>
        <v>0</v>
      </c>
      <c r="AK82" s="224" t="str">
        <f t="shared" si="47"/>
        <v/>
      </c>
      <c r="AL82" s="225">
        <f t="shared" si="48"/>
        <v>0</v>
      </c>
      <c r="AM82" s="2266">
        <f t="shared" si="73"/>
        <v>0</v>
      </c>
      <c r="AN82" s="2267">
        <f t="shared" si="74"/>
        <v>0</v>
      </c>
      <c r="AO82" s="2268" t="str">
        <f t="shared" si="49"/>
        <v/>
      </c>
      <c r="AP82" s="2269">
        <f t="shared" si="50"/>
        <v>0</v>
      </c>
      <c r="AQ82" s="2341">
        <f t="shared" si="75"/>
        <v>0</v>
      </c>
      <c r="AR82" s="2342">
        <f t="shared" si="76"/>
        <v>0</v>
      </c>
      <c r="AS82" s="2343" t="str">
        <f t="shared" si="51"/>
        <v/>
      </c>
      <c r="AT82" s="2344">
        <f t="shared" si="52"/>
        <v>0</v>
      </c>
      <c r="AU82" s="2350">
        <f t="shared" si="77"/>
        <v>0</v>
      </c>
      <c r="AV82" s="2351">
        <f t="shared" si="78"/>
        <v>0</v>
      </c>
      <c r="AW82" s="2352" t="str">
        <f t="shared" si="53"/>
        <v/>
      </c>
      <c r="AX82" s="2353">
        <f t="shared" si="54"/>
        <v>0</v>
      </c>
      <c r="AY82" s="2374">
        <f t="shared" si="79"/>
        <v>0</v>
      </c>
      <c r="AZ82" s="2375">
        <f t="shared" si="80"/>
        <v>0</v>
      </c>
      <c r="BA82" s="2376" t="str">
        <f t="shared" si="39"/>
        <v/>
      </c>
      <c r="BB82" s="2377">
        <f t="shared" si="40"/>
        <v>0</v>
      </c>
      <c r="BC82" s="2361">
        <f t="shared" si="55"/>
        <v>0</v>
      </c>
      <c r="BD82" s="2362">
        <f t="shared" si="81"/>
        <v>0</v>
      </c>
      <c r="BE82" s="2363" t="str">
        <f t="shared" si="56"/>
        <v/>
      </c>
      <c r="BF82" s="2364">
        <f t="shared" si="57"/>
        <v>0</v>
      </c>
      <c r="BG82" s="2556" t="str">
        <f t="shared" si="41"/>
        <v>5/ Finition et service</v>
      </c>
      <c r="BH82" s="2241">
        <f t="shared" si="42"/>
        <v>0</v>
      </c>
      <c r="BI82" s="2242">
        <f t="shared" si="43"/>
        <v>0</v>
      </c>
      <c r="BJ82" s="2243">
        <f t="shared" si="44"/>
        <v>0</v>
      </c>
      <c r="BK82" s="2244" t="str" cm="1">
        <f t="array" aca="1" ref="BK8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2" s="2384"/>
      <c r="BM82" s="218" t="str">
        <f t="shared" si="86"/>
        <v>A</v>
      </c>
      <c r="BN82" s="2510"/>
      <c r="BO82" s="3"/>
      <c r="BP82" s="198" cm="1">
        <f t="array" ref="BP82">SUMPRODUCT(LEN(BQ82:BW82))</f>
        <v>0</v>
      </c>
      <c r="BQ82" s="199"/>
      <c r="BR82" s="200"/>
      <c r="BS82" s="200"/>
      <c r="BT82" s="200"/>
      <c r="BU82" s="200"/>
      <c r="BV82" s="200"/>
      <c r="BW82" s="201"/>
      <c r="BX82" s="3"/>
      <c r="BZ82" s="3177"/>
      <c r="CA82" s="3177"/>
      <c r="CB82" s="3174"/>
      <c r="CC82" s="3177"/>
      <c r="CD82" s="3151" t="str">
        <f t="shared" si="35"/>
        <v/>
      </c>
      <c r="CE82" s="3155" t="str">
        <f t="shared" si="36"/>
        <v/>
      </c>
      <c r="CF82" s="3156" t="str">
        <f>IF(LEN(TRIM(CK82))&gt;0,MAX(CF29:CF81)+1,"")</f>
        <v/>
      </c>
      <c r="CG82" s="3109" t="str">
        <f>IFERROR(INDEX(CK30:CK299,MATCH(ROW()-ROW(CK30)+1,CF30:CF299,0)),"")</f>
        <v/>
      </c>
      <c r="CH82" s="3178"/>
      <c r="CI82" s="3177"/>
      <c r="CJ82" s="3163"/>
      <c r="CK82" s="3111" t="str">
        <f>IF(OR(CL81="",CJ80=""),"",IF(LEN(CL81)&lt;=CJ80,CL81,IFERROR(LEFT(CL81,FIND("♦",SUBSTITUTE(LEFT(CL81,CJ80+1)," ","♦",LEN(LEFT(CL81,CJ80+1))-LEN(SUBSTITUTE(LEFT(CL81,CJ80+1)," ",""))))),LEFT(CL81,IFERROR(FIND(" ",CL81)-1,LEN(CL81))))))</f>
        <v/>
      </c>
      <c r="CL82" s="3111" t="str">
        <f t="shared" si="88"/>
        <v/>
      </c>
      <c r="CM82" s="3179"/>
      <c r="CN82" s="3173"/>
      <c r="CO82" s="3174"/>
      <c r="CP82" s="3"/>
      <c r="CQ82" s="287" t="s">
        <v>3961</v>
      </c>
      <c r="CR82" s="102"/>
      <c r="CS82" s="102"/>
      <c r="CT82" s="2625" t="s">
        <v>3962</v>
      </c>
      <c r="CU82" s="2664"/>
      <c r="CV82" s="3"/>
      <c r="DE82"/>
      <c r="DF82"/>
      <c r="DG82"/>
      <c r="DI82"/>
      <c r="DJ82"/>
      <c r="DK82"/>
      <c r="DQ82" s="163"/>
      <c r="DR82" s="163"/>
      <c r="DS82" s="163"/>
      <c r="EC82" s="3"/>
      <c r="ED82" s="3"/>
      <c r="EE82" s="3"/>
      <c r="EF82" s="3"/>
      <c r="EG82" s="3"/>
      <c r="EH82" s="3"/>
      <c r="EI82" s="3"/>
      <c r="EJ82" s="3"/>
      <c r="EK82" s="3"/>
      <c r="EL82" s="3"/>
      <c r="EM82" s="3"/>
      <c r="EO82" s="3"/>
      <c r="EP82" s="3"/>
      <c r="EQ82" s="3"/>
      <c r="ER82" s="3"/>
      <c r="ES82" s="3"/>
      <c r="ET82" s="3"/>
      <c r="EU82" s="3"/>
      <c r="EV82" s="3"/>
      <c r="EW82" s="3"/>
      <c r="EX82" s="737" t="s">
        <v>1088</v>
      </c>
      <c r="EY82" s="738" t="s">
        <v>1089</v>
      </c>
      <c r="EZ82" s="739" t="s">
        <v>1090</v>
      </c>
      <c r="FA82" s="740" t="s">
        <v>1091</v>
      </c>
      <c r="FB82" s="741" t="s">
        <v>1092</v>
      </c>
      <c r="FC82" s="742" t="s">
        <v>1093</v>
      </c>
      <c r="FD82" s="743" t="s">
        <v>1094</v>
      </c>
      <c r="FE82" s="744" t="s">
        <v>1095</v>
      </c>
      <c r="FF82" s="745" t="s">
        <v>1096</v>
      </c>
      <c r="FI82" s="746"/>
      <c r="FJ82" s="205" t="s">
        <v>1097</v>
      </c>
      <c r="FK82" s="206" t="s">
        <v>1098</v>
      </c>
      <c r="FL82" s="207">
        <v>164</v>
      </c>
      <c r="FM82" s="208">
        <v>211</v>
      </c>
      <c r="FN82" s="209">
        <v>238</v>
      </c>
      <c r="FO82"/>
      <c r="FP82" s="747"/>
      <c r="FQ82" s="191" t="s">
        <v>1099</v>
      </c>
      <c r="FR82" s="192" t="s">
        <v>1100</v>
      </c>
      <c r="FS82" s="193">
        <v>139</v>
      </c>
      <c r="FT82" s="194">
        <v>139</v>
      </c>
      <c r="FU82" s="195">
        <v>122</v>
      </c>
      <c r="FV82"/>
      <c r="FW82" s="748"/>
      <c r="FX82" s="197" t="s">
        <v>1101</v>
      </c>
      <c r="FY82" s="192" t="s">
        <v>1102</v>
      </c>
      <c r="FZ82" s="193">
        <v>205</v>
      </c>
      <c r="GA82" s="194">
        <v>186</v>
      </c>
      <c r="GB82" s="195">
        <v>150</v>
      </c>
      <c r="GC82" s="10">
        <v>1</v>
      </c>
    </row>
    <row r="83" spans="1:185" ht="21.75" customHeight="1">
      <c r="A83" s="3"/>
      <c r="B83" s="218" t="str">
        <f t="shared" si="46"/>
        <v>A</v>
      </c>
      <c r="C83" s="2326" cm="1">
        <f t="array" ref="C83">IFERROR(_xlfn.LET(_xlpm.k,UPPER(TRIM(N83)),_xlpm.r,_xlfn.XLOOKUP(_xlpm.k,UPPER(TRIM($AD$89:$BK$89)),$AD$92:$BK$92,_xlfn.XLOOKUP(_xlpm.k,UPPER(TRIM($AD$90:$BK$90)),$AD$92:$BK$92,_xlfn.XLOOKUP(_xlpm.k,UPPER(TRIM($AD$91:$BK$91)),$AD$92:$BK$92,0.001))),_xlpm.r*M83),0)</f>
        <v>0</v>
      </c>
      <c r="D83" s="2329" cm="1">
        <f t="array" ref="D83">IFERROR(_xlfn.LET(_xlpm.k,UPPER(TRIM(Q83)),_xlpm.r,_xlfn.XLOOKUP(_xlpm.k,UPPER(TRIM($AD$89:$BK$89)),$AD$92:$BK$92,_xlfn.XLOOKUP(_xlpm.k,UPPER(TRIM($AD$90:$BK$90)),$AD$92:$BK$92,_xlfn.XLOOKUP(_xlpm.k,UPPER(TRIM($AD$91:$BK$91)),$AD$92:$BK$92,0.001))),_xlpm.r*P83),0)</f>
        <v>0</v>
      </c>
      <c r="E83" s="2332" cm="1">
        <f t="array" ref="E83">IFERROR(_xlfn.LET(_xlpm.k,UPPER(TRIM(T83)),_xlpm.r,_xlfn.XLOOKUP(_xlpm.k,UPPER(TRIM($AD$89:$BK$89)),$AD$92:$BK$92,_xlfn.XLOOKUP(_xlpm.k,UPPER(TRIM($AD$90:$BK$90)),$AD$92:$BK$92,_xlfn.XLOOKUP(_xlpm.k,UPPER(TRIM($AD$91:$BK$91)),$AD$92:$BK$92,0.001))),_xlpm.r*S83),0)</f>
        <v>0</v>
      </c>
      <c r="F83" s="2335" cm="1">
        <f t="array" ref="F83">IFERROR(_xlfn.LET(_xlpm.k,UPPER(TRIM(W83)),_xlpm.r,_xlfn.XLOOKUP(_xlpm.k,UPPER(TRIM($AD$89:$BK$89)),$AD$92:$BK$92,_xlfn.XLOOKUP(_xlpm.k,UPPER(TRIM($AD$90:$BK$90)),$AD$92:$BK$92,_xlfn.XLOOKUP(_xlpm.k,UPPER(TRIM($AD$91:$BK$91)),$AD$92:$BK$92,0.001))),_xlpm.r*V83),0)</f>
        <v>0</v>
      </c>
      <c r="G83" s="219" cm="1">
        <f t="array" ref="G83">IFERROR(_xlfn.LET(_xlpm.k,UPPER(TRIM(Z83)),_xlpm.r,_xlfn.XLOOKUP(_xlpm.k,UPPER(TRIM($AD$89:$BK$89)),$AD$92:$BK$92,_xlfn.XLOOKUP(_xlpm.k,UPPER(TRIM($AD$90:$BK$90)),$AD$92:$BK$92,_xlfn.XLOOKUP(_xlpm.k,UPPER(TRIM($AD$91:$BK$91)),$AD$92:$BK$92,0.001))),_xlpm.r*Y83),0)</f>
        <v>0</v>
      </c>
      <c r="H83" s="220" cm="1">
        <f t="array" ref="H83">IFERROR(_xlfn.LET(_xlpm.k,UPPER(TRIM(AC83)),_xlpm.r,_xlfn.XLOOKUP(_xlpm.k,UPPER(TRIM($AD$89:$BK$89)),$AD$92:$BK$92,_xlfn.XLOOKUP(_xlpm.k,UPPER(TRIM($AD$90:$BK$90)),$AD$92:$BK$92,_xlfn.XLOOKUP(_xlpm.k,UPPER(TRIM($AD$91:$BK$91)),$AD$92:$BK$92,0.001))),_xlpm.r*AB83),0)</f>
        <v>0</v>
      </c>
      <c r="I83" s="222" t="s">
        <v>3728</v>
      </c>
      <c r="J83" s="2587" t="s">
        <v>3657</v>
      </c>
      <c r="K83" s="2340" t="s">
        <v>14</v>
      </c>
      <c r="L83" s="2298"/>
      <c r="M83" s="2299"/>
      <c r="N83" s="2302"/>
      <c r="O83" s="2301"/>
      <c r="P83" s="2300"/>
      <c r="Q83" s="2303"/>
      <c r="R83" s="2304"/>
      <c r="S83" s="2300"/>
      <c r="T83" s="232"/>
      <c r="U83" s="2305"/>
      <c r="V83" s="2300"/>
      <c r="W83" s="232"/>
      <c r="X83" s="2297"/>
      <c r="Y83" s="2300"/>
      <c r="Z83" s="232"/>
      <c r="AA83" s="2308"/>
      <c r="AB83" s="2300"/>
      <c r="AC83" s="232"/>
      <c r="AD83" s="222" t="str">
        <f t="shared" si="69"/>
        <v>52 ►</v>
      </c>
      <c r="AE83" s="2339" t="str">
        <f t="shared" si="70"/>
        <v xml:space="preserve">chapelure </v>
      </c>
      <c r="AF83" s="2296"/>
      <c r="AG83" s="2296"/>
      <c r="AH83" s="2454">
        <v>1</v>
      </c>
      <c r="AI83" s="223">
        <f t="shared" si="71"/>
        <v>0</v>
      </c>
      <c r="AJ83" s="224">
        <f t="shared" si="72"/>
        <v>0</v>
      </c>
      <c r="AK83" s="224" t="str">
        <f t="shared" si="47"/>
        <v/>
      </c>
      <c r="AL83" s="225">
        <f t="shared" si="48"/>
        <v>0</v>
      </c>
      <c r="AM83" s="2266">
        <f t="shared" si="73"/>
        <v>0</v>
      </c>
      <c r="AN83" s="2267">
        <f t="shared" si="74"/>
        <v>0</v>
      </c>
      <c r="AO83" s="2268" t="str">
        <f t="shared" si="49"/>
        <v/>
      </c>
      <c r="AP83" s="2269">
        <f t="shared" si="50"/>
        <v>0</v>
      </c>
      <c r="AQ83" s="2341">
        <f t="shared" si="75"/>
        <v>0</v>
      </c>
      <c r="AR83" s="2342">
        <f t="shared" si="76"/>
        <v>0</v>
      </c>
      <c r="AS83" s="2343" t="str">
        <f t="shared" si="51"/>
        <v/>
      </c>
      <c r="AT83" s="2344">
        <f t="shared" si="52"/>
        <v>0</v>
      </c>
      <c r="AU83" s="2350">
        <f t="shared" si="77"/>
        <v>0</v>
      </c>
      <c r="AV83" s="2351">
        <f t="shared" si="78"/>
        <v>0</v>
      </c>
      <c r="AW83" s="2352" t="str">
        <f t="shared" si="53"/>
        <v/>
      </c>
      <c r="AX83" s="2353">
        <f t="shared" si="54"/>
        <v>0</v>
      </c>
      <c r="AY83" s="2374">
        <f t="shared" si="79"/>
        <v>0</v>
      </c>
      <c r="AZ83" s="2375">
        <f t="shared" si="80"/>
        <v>0</v>
      </c>
      <c r="BA83" s="2376" t="str">
        <f t="shared" si="39"/>
        <v/>
      </c>
      <c r="BB83" s="2377">
        <f t="shared" si="40"/>
        <v>0</v>
      </c>
      <c r="BC83" s="2361">
        <f t="shared" si="55"/>
        <v>0</v>
      </c>
      <c r="BD83" s="2362">
        <f t="shared" si="81"/>
        <v>0</v>
      </c>
      <c r="BE83" s="2363" t="str">
        <f t="shared" si="56"/>
        <v/>
      </c>
      <c r="BF83" s="2364">
        <f t="shared" si="57"/>
        <v>0</v>
      </c>
      <c r="BG83" s="2556" t="str">
        <f t="shared" si="41"/>
        <v xml:space="preserve">chapelure </v>
      </c>
      <c r="BH83" s="2241">
        <f t="shared" si="42"/>
        <v>0</v>
      </c>
      <c r="BI83" s="2242">
        <f t="shared" si="43"/>
        <v>0</v>
      </c>
      <c r="BJ83" s="2243">
        <f t="shared" si="44"/>
        <v>0</v>
      </c>
      <c r="BK83" s="2244" t="str" cm="1">
        <f t="array" aca="1" ref="BK8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3" s="2384"/>
      <c r="BM83" s="218" t="str">
        <f t="shared" si="86"/>
        <v>A</v>
      </c>
      <c r="BN83" s="2510"/>
      <c r="BO83" s="3"/>
      <c r="BP83" s="198" cm="1">
        <f t="array" ref="BP83">SUMPRODUCT(LEN(BQ83:BW83))</f>
        <v>0</v>
      </c>
      <c r="BQ83" s="199"/>
      <c r="BR83" s="200"/>
      <c r="BS83" s="200"/>
      <c r="BT83" s="200"/>
      <c r="BU83" s="200"/>
      <c r="BV83" s="200"/>
      <c r="BW83" s="201"/>
      <c r="BX83" s="3"/>
      <c r="BZ83" s="3177"/>
      <c r="CA83" s="3177"/>
      <c r="CB83" s="3174"/>
      <c r="CC83" s="3177"/>
      <c r="CD83" s="3151" t="str">
        <f t="shared" si="35"/>
        <v/>
      </c>
      <c r="CE83" s="3155" t="str">
        <f t="shared" si="36"/>
        <v/>
      </c>
      <c r="CF83" s="3156" t="str">
        <f>IF(LEN(TRIM(CK83))&gt;0,MAX(CF29:CF82)+1,"")</f>
        <v/>
      </c>
      <c r="CG83" s="3109" t="str">
        <f>IFERROR(INDEX(CK30:CK299,MATCH(ROW()-ROW(CK30)+1,CF30:CF299,0)),"")</f>
        <v/>
      </c>
      <c r="CH83" s="3178"/>
      <c r="CI83" s="3177"/>
      <c r="CJ83" s="3164"/>
      <c r="CK83" s="3111" t="str">
        <f>IF(OR(CL82="",CJ80=""),"",IF(LEN(CL82)&lt;=CJ80,CL82,IFERROR(LEFT(CL82,FIND("♦",SUBSTITUTE(LEFT(CL82,CJ80+1)," ","♦",LEN(LEFT(CL82,CJ80+1))-LEN(SUBSTITUTE(LEFT(CL82,CJ80+1)," ",""))))),LEFT(CL82,IFERROR(FIND(" ",CL82)-1,LEN(CL82))))))</f>
        <v/>
      </c>
      <c r="CL83" s="3111" t="str">
        <f t="shared" si="88"/>
        <v/>
      </c>
      <c r="CM83" s="3179"/>
      <c r="CN83" s="3173"/>
      <c r="CO83" s="3174"/>
      <c r="CP83" s="3"/>
      <c r="CQ83" s="287"/>
      <c r="CR83" s="102"/>
      <c r="CS83" s="102"/>
      <c r="CT83" s="102"/>
      <c r="CU83" s="2664"/>
      <c r="CV83" s="3"/>
      <c r="CW83" s="3228" t="s">
        <v>1103</v>
      </c>
      <c r="CX83" s="3228"/>
      <c r="CY83" s="3228"/>
      <c r="DA83" s="3225" t="s">
        <v>1104</v>
      </c>
      <c r="DB83" s="3225"/>
      <c r="DC83" s="3225"/>
      <c r="DE83" s="3226" t="s">
        <v>1105</v>
      </c>
      <c r="DF83" s="3226"/>
      <c r="DG83" s="3226"/>
      <c r="DI83" s="3227" t="s">
        <v>1106</v>
      </c>
      <c r="DJ83" s="3227"/>
      <c r="DK83" s="3227"/>
      <c r="DQ83" s="3232" t="s">
        <v>1107</v>
      </c>
      <c r="DR83" s="3232"/>
      <c r="DS83" s="3232"/>
      <c r="DU83" s="3223" t="s">
        <v>1108</v>
      </c>
      <c r="DV83" s="3223"/>
      <c r="DW83" s="3223"/>
      <c r="DY83" s="3224" t="s">
        <v>1109</v>
      </c>
      <c r="DZ83" s="3224"/>
      <c r="EA83" s="3224"/>
      <c r="EC83" s="3"/>
      <c r="ED83" s="3"/>
      <c r="EE83" s="3"/>
      <c r="EF83" s="3"/>
      <c r="EG83" s="3"/>
      <c r="EH83" s="3"/>
      <c r="EI83" s="3"/>
      <c r="EJ83" s="3"/>
      <c r="EK83" s="3"/>
      <c r="EL83" s="3"/>
      <c r="EM83" s="3"/>
      <c r="EO83" s="3"/>
      <c r="EP83" s="3"/>
      <c r="EQ83" s="3"/>
      <c r="ER83" s="3"/>
      <c r="ES83" s="3"/>
      <c r="ET83" s="3"/>
      <c r="EU83" s="3"/>
      <c r="EV83" s="3"/>
      <c r="EW83" s="3"/>
      <c r="EX83" s="749" t="s">
        <v>1110</v>
      </c>
      <c r="EY83" s="750" t="s">
        <v>1111</v>
      </c>
      <c r="EZ83" s="751" t="s">
        <v>1112</v>
      </c>
      <c r="FA83" s="752" t="s">
        <v>1113</v>
      </c>
      <c r="FB83" s="753" t="s">
        <v>1114</v>
      </c>
      <c r="FC83" s="754" t="s">
        <v>1115</v>
      </c>
      <c r="FD83" s="755" t="s">
        <v>1116</v>
      </c>
      <c r="FE83" s="756" t="s">
        <v>1117</v>
      </c>
      <c r="FF83" s="757" t="s">
        <v>1118</v>
      </c>
      <c r="FI83" s="758"/>
      <c r="FJ83" s="236" t="s">
        <v>1119</v>
      </c>
      <c r="FK83" s="206" t="s">
        <v>1120</v>
      </c>
      <c r="FL83" s="207">
        <v>187</v>
      </c>
      <c r="FM83" s="208">
        <v>210</v>
      </c>
      <c r="FN83" s="209">
        <v>225</v>
      </c>
      <c r="FO83"/>
      <c r="FP83" s="759"/>
      <c r="FQ83" s="272" t="s">
        <v>1121</v>
      </c>
      <c r="FR83" s="192" t="s">
        <v>1122</v>
      </c>
      <c r="FS83" s="193">
        <v>152</v>
      </c>
      <c r="FT83" s="194">
        <v>148</v>
      </c>
      <c r="FU83" s="195">
        <v>62</v>
      </c>
      <c r="FV83"/>
      <c r="FW83" s="760"/>
      <c r="FX83" s="212" t="s">
        <v>1123</v>
      </c>
      <c r="FY83" s="192" t="s">
        <v>1124</v>
      </c>
      <c r="FZ83" s="193">
        <v>243</v>
      </c>
      <c r="GA83" s="194">
        <v>195</v>
      </c>
      <c r="GB83" s="195">
        <v>0</v>
      </c>
      <c r="GC83" s="10">
        <v>1</v>
      </c>
    </row>
    <row r="84" spans="1:185" ht="21.75" customHeight="1">
      <c r="A84" s="3"/>
      <c r="B84" s="218" t="str">
        <f t="shared" si="46"/>
        <v>A</v>
      </c>
      <c r="C84" s="2326" cm="1">
        <f t="array" ref="C84">IFERROR(_xlfn.LET(_xlpm.k,UPPER(TRIM(N84)),_xlpm.r,_xlfn.XLOOKUP(_xlpm.k,UPPER(TRIM($AD$89:$BK$89)),$AD$92:$BK$92,_xlfn.XLOOKUP(_xlpm.k,UPPER(TRIM($AD$90:$BK$90)),$AD$92:$BK$92,_xlfn.XLOOKUP(_xlpm.k,UPPER(TRIM($AD$91:$BK$91)),$AD$92:$BK$92,0.001))),_xlpm.r*M84),0)</f>
        <v>0</v>
      </c>
      <c r="D84" s="2329" cm="1">
        <f t="array" ref="D84">IFERROR(_xlfn.LET(_xlpm.k,UPPER(TRIM(Q84)),_xlpm.r,_xlfn.XLOOKUP(_xlpm.k,UPPER(TRIM($AD$89:$BK$89)),$AD$92:$BK$92,_xlfn.XLOOKUP(_xlpm.k,UPPER(TRIM($AD$90:$BK$90)),$AD$92:$BK$92,_xlfn.XLOOKUP(_xlpm.k,UPPER(TRIM($AD$91:$BK$91)),$AD$92:$BK$92,0.001))),_xlpm.r*P84),0)</f>
        <v>0</v>
      </c>
      <c r="E84" s="2332" cm="1">
        <f t="array" ref="E84">IFERROR(_xlfn.LET(_xlpm.k,UPPER(TRIM(T84)),_xlpm.r,_xlfn.XLOOKUP(_xlpm.k,UPPER(TRIM($AD$89:$BK$89)),$AD$92:$BK$92,_xlfn.XLOOKUP(_xlpm.k,UPPER(TRIM($AD$90:$BK$90)),$AD$92:$BK$92,_xlfn.XLOOKUP(_xlpm.k,UPPER(TRIM($AD$91:$BK$91)),$AD$92:$BK$92,0.001))),_xlpm.r*S84),0)</f>
        <v>0</v>
      </c>
      <c r="F84" s="2335" cm="1">
        <f t="array" ref="F84">IFERROR(_xlfn.LET(_xlpm.k,UPPER(TRIM(W84)),_xlpm.r,_xlfn.XLOOKUP(_xlpm.k,UPPER(TRIM($AD$89:$BK$89)),$AD$92:$BK$92,_xlfn.XLOOKUP(_xlpm.k,UPPER(TRIM($AD$90:$BK$90)),$AD$92:$BK$92,_xlfn.XLOOKUP(_xlpm.k,UPPER(TRIM($AD$91:$BK$91)),$AD$92:$BK$92,0.001))),_xlpm.r*V84),0)</f>
        <v>0</v>
      </c>
      <c r="G84" s="219" cm="1">
        <f t="array" ref="G84">IFERROR(_xlfn.LET(_xlpm.k,UPPER(TRIM(Z84)),_xlpm.r,_xlfn.XLOOKUP(_xlpm.k,UPPER(TRIM($AD$89:$BK$89)),$AD$92:$BK$92,_xlfn.XLOOKUP(_xlpm.k,UPPER(TRIM($AD$90:$BK$90)),$AD$92:$BK$92,_xlfn.XLOOKUP(_xlpm.k,UPPER(TRIM($AD$91:$BK$91)),$AD$92:$BK$92,0.001))),_xlpm.r*Y84),0)</f>
        <v>0</v>
      </c>
      <c r="H84" s="220" cm="1">
        <f t="array" ref="H84">IFERROR(_xlfn.LET(_xlpm.k,UPPER(TRIM(AC84)),_xlpm.r,_xlfn.XLOOKUP(_xlpm.k,UPPER(TRIM($AD$89:$BK$89)),$AD$92:$BK$92,_xlfn.XLOOKUP(_xlpm.k,UPPER(TRIM($AD$90:$BK$90)),$AD$92:$BK$92,_xlfn.XLOOKUP(_xlpm.k,UPPER(TRIM($AD$91:$BK$91)),$AD$92:$BK$92,0.001))),_xlpm.r*AB84),0)</f>
        <v>0</v>
      </c>
      <c r="I84" s="222" t="s">
        <v>3729</v>
      </c>
      <c r="J84" s="2587" t="s">
        <v>3635</v>
      </c>
      <c r="K84" s="2340" t="s">
        <v>14</v>
      </c>
      <c r="L84" s="2298"/>
      <c r="M84" s="2299"/>
      <c r="N84" s="2302"/>
      <c r="O84" s="2301"/>
      <c r="P84" s="2300"/>
      <c r="Q84" s="2303"/>
      <c r="R84" s="2304"/>
      <c r="S84" s="2300"/>
      <c r="T84" s="232"/>
      <c r="U84" s="2305"/>
      <c r="V84" s="2300"/>
      <c r="W84" s="232"/>
      <c r="X84" s="2297"/>
      <c r="Y84" s="2300"/>
      <c r="Z84" s="232"/>
      <c r="AA84" s="2308"/>
      <c r="AB84" s="2300"/>
      <c r="AC84" s="232"/>
      <c r="AD84" s="222" t="str">
        <f t="shared" si="69"/>
        <v>53 ►</v>
      </c>
      <c r="AE84" s="2339" t="str">
        <f t="shared" si="70"/>
        <v>Graisse de canard</v>
      </c>
      <c r="AF84" s="2296"/>
      <c r="AG84" s="2296"/>
      <c r="AH84" s="2454">
        <v>1</v>
      </c>
      <c r="AI84" s="223">
        <f t="shared" si="71"/>
        <v>0</v>
      </c>
      <c r="AJ84" s="224">
        <f t="shared" si="72"/>
        <v>0</v>
      </c>
      <c r="AK84" s="224" t="str">
        <f t="shared" si="47"/>
        <v/>
      </c>
      <c r="AL84" s="225">
        <f t="shared" si="48"/>
        <v>0</v>
      </c>
      <c r="AM84" s="2266">
        <f t="shared" si="73"/>
        <v>0</v>
      </c>
      <c r="AN84" s="2267">
        <f t="shared" si="74"/>
        <v>0</v>
      </c>
      <c r="AO84" s="2268" t="str">
        <f t="shared" si="49"/>
        <v/>
      </c>
      <c r="AP84" s="2269">
        <f t="shared" si="50"/>
        <v>0</v>
      </c>
      <c r="AQ84" s="2341">
        <f t="shared" si="75"/>
        <v>0</v>
      </c>
      <c r="AR84" s="2342">
        <f t="shared" si="76"/>
        <v>0</v>
      </c>
      <c r="AS84" s="2343" t="str">
        <f t="shared" si="51"/>
        <v/>
      </c>
      <c r="AT84" s="2344">
        <f t="shared" si="52"/>
        <v>0</v>
      </c>
      <c r="AU84" s="2350">
        <f t="shared" si="77"/>
        <v>0</v>
      </c>
      <c r="AV84" s="2351">
        <f t="shared" si="78"/>
        <v>0</v>
      </c>
      <c r="AW84" s="2352" t="str">
        <f t="shared" si="53"/>
        <v/>
      </c>
      <c r="AX84" s="2353">
        <f t="shared" si="54"/>
        <v>0</v>
      </c>
      <c r="AY84" s="2374">
        <f t="shared" si="79"/>
        <v>0</v>
      </c>
      <c r="AZ84" s="2375">
        <f t="shared" si="80"/>
        <v>0</v>
      </c>
      <c r="BA84" s="2376" t="str">
        <f t="shared" si="39"/>
        <v/>
      </c>
      <c r="BB84" s="2377">
        <f t="shared" si="40"/>
        <v>0</v>
      </c>
      <c r="BC84" s="2361">
        <f t="shared" si="55"/>
        <v>0</v>
      </c>
      <c r="BD84" s="2362">
        <f t="shared" si="81"/>
        <v>0</v>
      </c>
      <c r="BE84" s="2363" t="str">
        <f t="shared" si="56"/>
        <v/>
      </c>
      <c r="BF84" s="2364">
        <f t="shared" si="57"/>
        <v>0</v>
      </c>
      <c r="BG84" s="2556" t="str">
        <f t="shared" si="41"/>
        <v>Graisse de canard</v>
      </c>
      <c r="BH84" s="2241">
        <f t="shared" si="42"/>
        <v>0</v>
      </c>
      <c r="BI84" s="2242">
        <f t="shared" si="43"/>
        <v>0</v>
      </c>
      <c r="BJ84" s="2243">
        <f t="shared" si="44"/>
        <v>0</v>
      </c>
      <c r="BK84" s="2244" t="str" cm="1">
        <f t="array" aca="1" ref="BK8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4" s="2384"/>
      <c r="BM84" s="218" t="str">
        <f t="shared" si="86"/>
        <v>A</v>
      </c>
      <c r="BN84" s="2510"/>
      <c r="BO84" s="3"/>
      <c r="BP84" s="198" cm="1">
        <f t="array" ref="BP84">SUMPRODUCT(LEN(BQ84:BW84))</f>
        <v>0</v>
      </c>
      <c r="BQ84" s="199"/>
      <c r="BR84" s="200"/>
      <c r="BS84" s="200"/>
      <c r="BT84" s="200"/>
      <c r="BU84" s="200"/>
      <c r="BV84" s="200"/>
      <c r="BW84" s="201"/>
      <c r="BX84" s="3"/>
      <c r="BZ84" s="3177"/>
      <c r="CA84" s="3177"/>
      <c r="CB84" s="3174"/>
      <c r="CC84" s="3177"/>
      <c r="CD84" s="3151" t="str">
        <f t="shared" si="35"/>
        <v/>
      </c>
      <c r="CE84" s="3155" t="str">
        <f t="shared" si="36"/>
        <v/>
      </c>
      <c r="CF84" s="3156">
        <f>IF(LEN(TRIM(CK84))&gt;0,MAX(CF29:CF83)+1,"")</f>
        <v>12</v>
      </c>
      <c r="CG84" s="3109" t="str">
        <f>IFERROR(INDEX(CK30:CK299,MATCH(ROW()-ROW(CK30)+1,CF30:CF299,0)),"")</f>
        <v/>
      </c>
      <c r="CH84" s="3178"/>
      <c r="CI84" s="3177"/>
      <c r="CJ84" s="2462" t="str">
        <f>(SUBSTITUTE(SUBSTITUTE(CB39,CHAR(13)&amp;CHAR(10)," "),CHAR(10)," "))</f>
        <v>5. Remettez la viande dans la cocotte et versez la marinade filtrée par-dessus. Ajoutez de l’eau si nécessaire pour recouvrir la viande. Salez et poivrez.</v>
      </c>
      <c r="CK84" s="3165" t="str">
        <f>IF(OR(CJ85="",CJ86=""),"",IF(LEN(CJ85)&lt;=CJ86,CJ85,IFERROR(LEFT(CJ85,FIND("♦",SUBSTITUTE(LEFT(CJ85,CJ86+1)," ","♦",LEN(LEFT(CJ85,CJ86+1))-LEN(SUBSTITUTE(LEFT(CJ85,CJ86+1)," ",""))))),LEFT(CJ85,IFERROR(FIND(" ",CJ85)-1,LEN(CJ85))))))</f>
        <v xml:space="preserve">5 Remettez la viande dans la cocotte et versez la marinade filtrée par-dessus Ajoutez de l’eau si </v>
      </c>
      <c r="CL84" s="3166" t="str">
        <f>IF(CK84="","",TRIM(RIGHT(CJ85,LEN(CJ85)-LEN(CK84))))</f>
        <v>nécessaire pour recouvrir la viande Salez et poivrez</v>
      </c>
      <c r="CM84" s="3157" t="str">
        <f>CC39</f>
        <v xml:space="preserve"> ◄ ligne 39</v>
      </c>
      <c r="CN84" s="3173"/>
      <c r="CO84" s="3174"/>
      <c r="CP84" s="3"/>
      <c r="CQ84" s="287"/>
      <c r="CR84" s="102"/>
      <c r="CS84" s="102"/>
      <c r="CT84" s="102"/>
      <c r="CU84" s="2664"/>
      <c r="CV84" s="3"/>
      <c r="CW84" s="3228"/>
      <c r="CX84" s="3228"/>
      <c r="CY84" s="3228"/>
      <c r="DA84" s="3225"/>
      <c r="DB84" s="3225"/>
      <c r="DC84" s="3225"/>
      <c r="DE84" s="3226"/>
      <c r="DF84" s="3226"/>
      <c r="DG84" s="3226"/>
      <c r="DI84" s="3227"/>
      <c r="DJ84" s="3227"/>
      <c r="DK84" s="3227"/>
      <c r="DQ84" s="3232"/>
      <c r="DR84" s="3232"/>
      <c r="DS84" s="3232"/>
      <c r="DU84" s="3223"/>
      <c r="DV84" s="3223"/>
      <c r="DW84" s="3223"/>
      <c r="DY84" s="3224"/>
      <c r="DZ84" s="3224"/>
      <c r="EA84" s="3224"/>
      <c r="EC84" s="3"/>
      <c r="ED84" s="3"/>
      <c r="EE84" s="3"/>
      <c r="EF84" s="3"/>
      <c r="EG84" s="3"/>
      <c r="EH84" s="3"/>
      <c r="EI84" s="3"/>
      <c r="EJ84" s="3"/>
      <c r="EK84" s="3"/>
      <c r="EL84" s="3"/>
      <c r="EM84" s="3"/>
      <c r="EO84" s="3"/>
      <c r="EP84" s="3"/>
      <c r="EQ84" s="3"/>
      <c r="ER84" s="3"/>
      <c r="ES84" s="3"/>
      <c r="ET84" s="3"/>
      <c r="EU84" s="3"/>
      <c r="EV84" s="3"/>
      <c r="EW84" s="3"/>
      <c r="EX84" s="761" t="s">
        <v>1125</v>
      </c>
      <c r="EY84" s="762" t="s">
        <v>1126</v>
      </c>
      <c r="EZ84" s="763" t="s">
        <v>1127</v>
      </c>
      <c r="FA84" s="764" t="s">
        <v>1128</v>
      </c>
      <c r="FB84" s="765" t="s">
        <v>1129</v>
      </c>
      <c r="FC84" s="766" t="s">
        <v>1130</v>
      </c>
      <c r="FD84" s="767" t="s">
        <v>1131</v>
      </c>
      <c r="FE84" s="768" t="s">
        <v>1132</v>
      </c>
      <c r="FF84" s="769" t="s">
        <v>1133</v>
      </c>
      <c r="FI84" s="770"/>
      <c r="FJ84" s="205" t="s">
        <v>1134</v>
      </c>
      <c r="FK84" s="206" t="s">
        <v>1135</v>
      </c>
      <c r="FL84" s="207">
        <v>176</v>
      </c>
      <c r="FM84" s="208">
        <v>226</v>
      </c>
      <c r="FN84" s="209">
        <v>255</v>
      </c>
      <c r="FO84"/>
      <c r="FP84" s="771"/>
      <c r="FQ84" s="191" t="s">
        <v>1136</v>
      </c>
      <c r="FR84" s="192" t="s">
        <v>1137</v>
      </c>
      <c r="FS84" s="193">
        <v>139</v>
      </c>
      <c r="FT84" s="194">
        <v>139</v>
      </c>
      <c r="FU84" s="195">
        <v>0</v>
      </c>
      <c r="FV84"/>
      <c r="FW84" s="772"/>
      <c r="FX84" s="212" t="s">
        <v>1138</v>
      </c>
      <c r="FY84" s="192" t="s">
        <v>1139</v>
      </c>
      <c r="FZ84" s="193">
        <v>240</v>
      </c>
      <c r="GA84" s="194">
        <v>195</v>
      </c>
      <c r="GB84" s="195">
        <v>0</v>
      </c>
      <c r="GC84" s="10">
        <v>1</v>
      </c>
    </row>
    <row r="85" spans="1:185" ht="21" customHeight="1">
      <c r="A85" s="3"/>
      <c r="B85" s="218" t="str">
        <f t="shared" si="46"/>
        <v>A</v>
      </c>
      <c r="C85" s="2326" cm="1">
        <f t="array" ref="C85">IFERROR(_xlfn.LET(_xlpm.k,UPPER(TRIM(N85)),_xlpm.r,_xlfn.XLOOKUP(_xlpm.k,UPPER(TRIM($AD$89:$BK$89)),$AD$92:$BK$92,_xlfn.XLOOKUP(_xlpm.k,UPPER(TRIM($AD$90:$BK$90)),$AD$92:$BK$92,_xlfn.XLOOKUP(_xlpm.k,UPPER(TRIM($AD$91:$BK$91)),$AD$92:$BK$92,0.001))),_xlpm.r*M85),0)</f>
        <v>0</v>
      </c>
      <c r="D85" s="2329" cm="1">
        <f t="array" ref="D85">IFERROR(_xlfn.LET(_xlpm.k,UPPER(TRIM(Q85)),_xlpm.r,_xlfn.XLOOKUP(_xlpm.k,UPPER(TRIM($AD$89:$BK$89)),$AD$92:$BK$92,_xlfn.XLOOKUP(_xlpm.k,UPPER(TRIM($AD$90:$BK$90)),$AD$92:$BK$92,_xlfn.XLOOKUP(_xlpm.k,UPPER(TRIM($AD$91:$BK$91)),$AD$92:$BK$92,0.001))),_xlpm.r*P85),0)</f>
        <v>0</v>
      </c>
      <c r="E85" s="2332" cm="1">
        <f t="array" ref="E85">IFERROR(_xlfn.LET(_xlpm.k,UPPER(TRIM(T85)),_xlpm.r,_xlfn.XLOOKUP(_xlpm.k,UPPER(TRIM($AD$89:$BK$89)),$AD$92:$BK$92,_xlfn.XLOOKUP(_xlpm.k,UPPER(TRIM($AD$90:$BK$90)),$AD$92:$BK$92,_xlfn.XLOOKUP(_xlpm.k,UPPER(TRIM($AD$91:$BK$91)),$AD$92:$BK$92,0.001))),_xlpm.r*S85),0)</f>
        <v>0</v>
      </c>
      <c r="F85" s="2335" cm="1">
        <f t="array" ref="F85">IFERROR(_xlfn.LET(_xlpm.k,UPPER(TRIM(W85)),_xlpm.r,_xlfn.XLOOKUP(_xlpm.k,UPPER(TRIM($AD$89:$BK$89)),$AD$92:$BK$92,_xlfn.XLOOKUP(_xlpm.k,UPPER(TRIM($AD$90:$BK$90)),$AD$92:$BK$92,_xlfn.XLOOKUP(_xlpm.k,UPPER(TRIM($AD$91:$BK$91)),$AD$92:$BK$92,0.001))),_xlpm.r*V85),0)</f>
        <v>0</v>
      </c>
      <c r="G85" s="219" cm="1">
        <f t="array" ref="G85">IFERROR(_xlfn.LET(_xlpm.k,UPPER(TRIM(Z85)),_xlpm.r,_xlfn.XLOOKUP(_xlpm.k,UPPER(TRIM($AD$89:$BK$89)),$AD$92:$BK$92,_xlfn.XLOOKUP(_xlpm.k,UPPER(TRIM($AD$90:$BK$90)),$AD$92:$BK$92,_xlfn.XLOOKUP(_xlpm.k,UPPER(TRIM($AD$91:$BK$91)),$AD$92:$BK$92,0.001))),_xlpm.r*Y85),0)</f>
        <v>0</v>
      </c>
      <c r="H85" s="220" cm="1">
        <f t="array" ref="H85">IFERROR(_xlfn.LET(_xlpm.k,UPPER(TRIM(AC85)),_xlpm.r,_xlfn.XLOOKUP(_xlpm.k,UPPER(TRIM($AD$89:$BK$89)),$AD$92:$BK$92,_xlfn.XLOOKUP(_xlpm.k,UPPER(TRIM($AD$90:$BK$90)),$AD$92:$BK$92,_xlfn.XLOOKUP(_xlpm.k,UPPER(TRIM($AD$91:$BK$91)),$AD$92:$BK$92,0.001))),_xlpm.r*AB85),0)</f>
        <v>0.06</v>
      </c>
      <c r="I85" s="222" t="s">
        <v>3730</v>
      </c>
      <c r="J85" s="2587" t="s">
        <v>3644</v>
      </c>
      <c r="K85" s="2340" t="s">
        <v>14</v>
      </c>
      <c r="L85" s="2298"/>
      <c r="M85" s="2299"/>
      <c r="N85" s="2302"/>
      <c r="O85" s="2301"/>
      <c r="P85" s="2300"/>
      <c r="Q85" s="2303"/>
      <c r="R85" s="2304"/>
      <c r="S85" s="2300"/>
      <c r="T85" s="232"/>
      <c r="U85" s="2305"/>
      <c r="V85" s="2300"/>
      <c r="W85" s="232"/>
      <c r="X85" s="2297"/>
      <c r="Y85" s="2300"/>
      <c r="Z85" s="232"/>
      <c r="AA85" s="2308"/>
      <c r="AB85" s="2300">
        <v>60</v>
      </c>
      <c r="AC85" s="2220" t="s">
        <v>171</v>
      </c>
      <c r="AD85" s="222" t="str">
        <f t="shared" si="69"/>
        <v>54 ►</v>
      </c>
      <c r="AE85" s="2339" t="str">
        <f t="shared" si="70"/>
        <v>graisse d'oie</v>
      </c>
      <c r="AF85" s="2296"/>
      <c r="AG85" s="2296"/>
      <c r="AH85" s="2454">
        <v>1</v>
      </c>
      <c r="AI85" s="223">
        <f t="shared" si="71"/>
        <v>0</v>
      </c>
      <c r="AJ85" s="224">
        <f t="shared" si="72"/>
        <v>0</v>
      </c>
      <c r="AK85" s="224" t="str">
        <f t="shared" si="47"/>
        <v/>
      </c>
      <c r="AL85" s="225">
        <f t="shared" si="48"/>
        <v>0</v>
      </c>
      <c r="AM85" s="2266">
        <f t="shared" si="73"/>
        <v>0</v>
      </c>
      <c r="AN85" s="2267">
        <f t="shared" si="74"/>
        <v>0</v>
      </c>
      <c r="AO85" s="2268" t="str">
        <f t="shared" si="49"/>
        <v/>
      </c>
      <c r="AP85" s="2269">
        <f t="shared" si="50"/>
        <v>0</v>
      </c>
      <c r="AQ85" s="2341">
        <f t="shared" si="75"/>
        <v>0</v>
      </c>
      <c r="AR85" s="2342">
        <f t="shared" si="76"/>
        <v>0</v>
      </c>
      <c r="AS85" s="2343" t="str">
        <f t="shared" si="51"/>
        <v/>
      </c>
      <c r="AT85" s="2344">
        <f t="shared" si="52"/>
        <v>0</v>
      </c>
      <c r="AU85" s="2350">
        <f t="shared" si="77"/>
        <v>0</v>
      </c>
      <c r="AV85" s="2351">
        <f t="shared" si="78"/>
        <v>0</v>
      </c>
      <c r="AW85" s="2352" t="str">
        <f t="shared" si="53"/>
        <v/>
      </c>
      <c r="AX85" s="2353">
        <f t="shared" si="54"/>
        <v>0</v>
      </c>
      <c r="AY85" s="2374">
        <f t="shared" si="79"/>
        <v>0</v>
      </c>
      <c r="AZ85" s="2375">
        <f t="shared" si="80"/>
        <v>0</v>
      </c>
      <c r="BA85" s="2376" t="str">
        <f t="shared" si="39"/>
        <v/>
      </c>
      <c r="BB85" s="2377">
        <f t="shared" si="40"/>
        <v>0</v>
      </c>
      <c r="BC85" s="2361">
        <f t="shared" si="55"/>
        <v>0</v>
      </c>
      <c r="BD85" s="2362">
        <f t="shared" si="81"/>
        <v>0</v>
      </c>
      <c r="BE85" s="2363" t="str">
        <f t="shared" si="56"/>
        <v>1 g</v>
      </c>
      <c r="BF85" s="2364">
        <f t="shared" si="57"/>
        <v>0</v>
      </c>
      <c r="BG85" s="2556" t="str">
        <f t="shared" si="41"/>
        <v>graisse d'oie</v>
      </c>
      <c r="BH85" s="2241">
        <f t="shared" si="42"/>
        <v>0</v>
      </c>
      <c r="BI85" s="2242">
        <f t="shared" si="43"/>
        <v>0</v>
      </c>
      <c r="BJ85" s="2243">
        <f t="shared" si="44"/>
        <v>0</v>
      </c>
      <c r="BK85" s="2244" t="str" cm="1">
        <f t="array" aca="1" ref="BK8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5" s="2384"/>
      <c r="BM85" s="218" t="str">
        <f t="shared" si="86"/>
        <v>A</v>
      </c>
      <c r="BN85" s="2510"/>
      <c r="BO85" s="3"/>
      <c r="BP85" s="198" cm="1">
        <f t="array" ref="BP85">SUMPRODUCT(LEN(BQ85:BW85))</f>
        <v>0</v>
      </c>
      <c r="BQ85" s="199"/>
      <c r="BR85" s="200"/>
      <c r="BS85" s="200"/>
      <c r="BT85" s="200"/>
      <c r="BU85" s="200"/>
      <c r="BV85" s="200"/>
      <c r="BW85" s="201"/>
      <c r="BX85" s="3"/>
      <c r="BZ85" s="3177"/>
      <c r="CA85" s="3177"/>
      <c r="CB85" s="3174"/>
      <c r="CC85" s="3177"/>
      <c r="CD85" s="3151" t="str">
        <f t="shared" si="35"/>
        <v/>
      </c>
      <c r="CE85" s="3155" t="str">
        <f t="shared" si="36"/>
        <v/>
      </c>
      <c r="CF85" s="3156">
        <f>IF(LEN(TRIM(CK85))&gt;0,MAX(CF29:CF84)+1,"")</f>
        <v>13</v>
      </c>
      <c r="CG85" s="3109" t="str">
        <f>IFERROR(INDEX(CK30:CK299,MATCH(ROW()-ROW(CK30)+1,CF30:CF299,0)),"")</f>
        <v/>
      </c>
      <c r="CH85" s="3178"/>
      <c r="CI85" s="3177"/>
      <c r="CJ85" s="3165" t="str">
        <f>TRIM(SUBSTITUTE(SUBSTITUTE(SUBSTITUTE(SUBSTITUTE(IF(OR(LEFT(CJ84,1)="-",LEFT(CJ84,1)="="),MID(CJ84,2,9999),CJ84),CHAR(160)," "),","," "),";"," "),"."," "))</f>
        <v>5 Remettez la viande dans la cocotte et versez la marinade filtrée par-dessus Ajoutez de l’eau si nécessaire pour recouvrir la viande Salez et poivrez</v>
      </c>
      <c r="CK85" s="3166" t="str">
        <f>IF(OR(CL84="",CJ86=""),"",IF(LEN(CL84)&lt;=CJ86,CL84,IFERROR(LEFT(CL84,FIND("♦",SUBSTITUTE(LEFT(CL84,CJ86+1)," ","♦",LEN(LEFT(CL84,CJ86+1))-LEN(SUBSTITUTE(LEFT(CL84,CJ86+1)," ",""))))),LEFT(CL84,IFERROR(FIND(" ",CL84)-1,LEN(CL84))))))</f>
        <v>nécessaire pour recouvrir la viande Salez et poivrez</v>
      </c>
      <c r="CL85" s="3166" t="str">
        <f>IF(CK85="","",TRIM(RIGHT(CL84,LEN(CL84)-LEN(CK85))))</f>
        <v/>
      </c>
      <c r="CM85" s="3180"/>
      <c r="CN85" s="3173"/>
      <c r="CO85" s="3174"/>
      <c r="CP85" s="3"/>
      <c r="CQ85" s="2667" t="s">
        <v>3963</v>
      </c>
      <c r="CR85" s="102"/>
      <c r="CS85" s="102"/>
      <c r="CT85" s="102"/>
      <c r="CU85" s="2664"/>
      <c r="CV85" s="3"/>
      <c r="DE85"/>
      <c r="DF85"/>
      <c r="DG85"/>
      <c r="DI85"/>
      <c r="DJ85"/>
      <c r="DK85"/>
      <c r="DQ85" s="163"/>
      <c r="DR85" s="163"/>
      <c r="DS85" s="163"/>
      <c r="EC85" s="3"/>
      <c r="ED85" s="3"/>
      <c r="EE85" s="3"/>
      <c r="EF85" s="3"/>
      <c r="EG85" s="3"/>
      <c r="EH85" s="3"/>
      <c r="EI85" s="3"/>
      <c r="EJ85" s="3"/>
      <c r="EK85" s="3"/>
      <c r="EL85" s="3"/>
      <c r="EM85" s="3"/>
      <c r="EO85" s="3"/>
      <c r="EP85" s="3"/>
      <c r="EQ85" s="3"/>
      <c r="ER85" s="3"/>
      <c r="ES85" s="3"/>
      <c r="ET85" s="3"/>
      <c r="EU85" s="3"/>
      <c r="EV85" s="3"/>
      <c r="EW85" s="3"/>
      <c r="EX85" s="773" t="s">
        <v>1140</v>
      </c>
      <c r="EY85" s="774" t="s">
        <v>1141</v>
      </c>
      <c r="EZ85" s="775" t="s">
        <v>1142</v>
      </c>
      <c r="FA85" s="776" t="s">
        <v>1143</v>
      </c>
      <c r="FB85" s="777" t="s">
        <v>1144</v>
      </c>
      <c r="FC85" s="778" t="s">
        <v>1145</v>
      </c>
      <c r="FD85" s="779" t="s">
        <v>1146</v>
      </c>
      <c r="FE85" s="780" t="s">
        <v>1147</v>
      </c>
      <c r="FF85" s="781" t="s">
        <v>1148</v>
      </c>
      <c r="FI85" s="782"/>
      <c r="FJ85" s="236" t="s">
        <v>1149</v>
      </c>
      <c r="FK85" s="206" t="s">
        <v>1150</v>
      </c>
      <c r="FL85" s="207">
        <v>223</v>
      </c>
      <c r="FM85" s="208">
        <v>242</v>
      </c>
      <c r="FN85" s="209">
        <v>255</v>
      </c>
      <c r="FO85"/>
      <c r="FP85" s="783"/>
      <c r="FQ85" s="191" t="s">
        <v>1151</v>
      </c>
      <c r="FR85" s="192" t="s">
        <v>1152</v>
      </c>
      <c r="FS85" s="193">
        <v>128</v>
      </c>
      <c r="FT85" s="194">
        <v>128</v>
      </c>
      <c r="FU85" s="195">
        <v>0</v>
      </c>
      <c r="FV85"/>
      <c r="FW85" s="784"/>
      <c r="FX85" s="212" t="s">
        <v>1153</v>
      </c>
      <c r="FY85" s="192" t="s">
        <v>1154</v>
      </c>
      <c r="FZ85" s="193">
        <v>187</v>
      </c>
      <c r="GA85" s="194">
        <v>174</v>
      </c>
      <c r="GB85" s="195">
        <v>152</v>
      </c>
      <c r="GC85" s="10">
        <v>1</v>
      </c>
    </row>
    <row r="86" spans="1:185" ht="21" customHeight="1">
      <c r="A86" s="3"/>
      <c r="B86" s="218" t="str">
        <f t="shared" si="46"/>
        <v>A</v>
      </c>
      <c r="C86" s="2326" cm="1">
        <f t="array" ref="C86">IFERROR(_xlfn.LET(_xlpm.k,UPPER(TRIM(N86)),_xlpm.r,_xlfn.XLOOKUP(_xlpm.k,UPPER(TRIM($AD$89:$BK$89)),$AD$92:$BK$92,_xlfn.XLOOKUP(_xlpm.k,UPPER(TRIM($AD$90:$BK$90)),$AD$92:$BK$92,_xlfn.XLOOKUP(_xlpm.k,UPPER(TRIM($AD$91:$BK$91)),$AD$92:$BK$92,0.001))),_xlpm.r*M86),0)</f>
        <v>0</v>
      </c>
      <c r="D86" s="2329" cm="1">
        <f t="array" ref="D86">IFERROR(_xlfn.LET(_xlpm.k,UPPER(TRIM(Q86)),_xlpm.r,_xlfn.XLOOKUP(_xlpm.k,UPPER(TRIM($AD$89:$BK$89)),$AD$92:$BK$92,_xlfn.XLOOKUP(_xlpm.k,UPPER(TRIM($AD$90:$BK$90)),$AD$92:$BK$92,_xlfn.XLOOKUP(_xlpm.k,UPPER(TRIM($AD$91:$BK$91)),$AD$92:$BK$92,0.001))),_xlpm.r*P86),0)</f>
        <v>0</v>
      </c>
      <c r="E86" s="2332" cm="1">
        <f t="array" ref="E86">IFERROR(_xlfn.LET(_xlpm.k,UPPER(TRIM(T86)),_xlpm.r,_xlfn.XLOOKUP(_xlpm.k,UPPER(TRIM($AD$89:$BK$89)),$AD$92:$BK$92,_xlfn.XLOOKUP(_xlpm.k,UPPER(TRIM($AD$90:$BK$90)),$AD$92:$BK$92,_xlfn.XLOOKUP(_xlpm.k,UPPER(TRIM($AD$91:$BK$91)),$AD$92:$BK$92,0.001))),_xlpm.r*S86),0)</f>
        <v>0</v>
      </c>
      <c r="F86" s="2335" cm="1">
        <f t="array" ref="F86">IFERROR(_xlfn.LET(_xlpm.k,UPPER(TRIM(W86)),_xlpm.r,_xlfn.XLOOKUP(_xlpm.k,UPPER(TRIM($AD$89:$BK$89)),$AD$92:$BK$92,_xlfn.XLOOKUP(_xlpm.k,UPPER(TRIM($AD$90:$BK$90)),$AD$92:$BK$92,_xlfn.XLOOKUP(_xlpm.k,UPPER(TRIM($AD$91:$BK$91)),$AD$92:$BK$92,0.001))),_xlpm.r*V86),0)</f>
        <v>0</v>
      </c>
      <c r="G86" s="219" cm="1">
        <f t="array" ref="G86">IFERROR(_xlfn.LET(_xlpm.k,UPPER(TRIM(Z86)),_xlpm.r,_xlfn.XLOOKUP(_xlpm.k,UPPER(TRIM($AD$89:$BK$89)),$AD$92:$BK$92,_xlfn.XLOOKUP(_xlpm.k,UPPER(TRIM($AD$90:$BK$90)),$AD$92:$BK$92,_xlfn.XLOOKUP(_xlpm.k,UPPER(TRIM($AD$91:$BK$91)),$AD$92:$BK$92,0.001))),_xlpm.r*Y86),0)</f>
        <v>0</v>
      </c>
      <c r="H86" s="220" cm="1">
        <f t="array" ref="H86">IFERROR(_xlfn.LET(_xlpm.k,UPPER(TRIM(AC86)),_xlpm.r,_xlfn.XLOOKUP(_xlpm.k,UPPER(TRIM($AD$89:$BK$89)),$AD$92:$BK$92,_xlfn.XLOOKUP(_xlpm.k,UPPER(TRIM($AD$90:$BK$90)),$AD$92:$BK$92,_xlfn.XLOOKUP(_xlpm.k,UPPER(TRIM($AD$91:$BK$91)),$AD$92:$BK$92,0.001))),_xlpm.r*AB86),0)</f>
        <v>0</v>
      </c>
      <c r="I86" s="222" t="s">
        <v>3731</v>
      </c>
      <c r="J86" s="2587"/>
      <c r="K86" s="2340" t="s">
        <v>14</v>
      </c>
      <c r="L86" s="2298"/>
      <c r="M86" s="2299"/>
      <c r="N86" s="2302"/>
      <c r="O86" s="2301"/>
      <c r="P86" s="2300"/>
      <c r="Q86" s="2303"/>
      <c r="R86" s="2304"/>
      <c r="S86" s="2300"/>
      <c r="T86" s="303"/>
      <c r="U86" s="2305"/>
      <c r="V86" s="2300"/>
      <c r="W86" s="303"/>
      <c r="X86" s="2297"/>
      <c r="Y86" s="2300"/>
      <c r="Z86" s="303"/>
      <c r="AA86" s="2308"/>
      <c r="AB86" s="2300"/>
      <c r="AC86" s="303"/>
      <c r="AD86" s="222" t="str">
        <f t="shared" si="69"/>
        <v>55 ►</v>
      </c>
      <c r="AE86" s="2339">
        <f t="shared" si="70"/>
        <v>0</v>
      </c>
      <c r="AF86" s="2296"/>
      <c r="AG86" s="2296"/>
      <c r="AH86" s="2454">
        <v>1</v>
      </c>
      <c r="AI86" s="223">
        <f t="shared" si="71"/>
        <v>0</v>
      </c>
      <c r="AJ86" s="224">
        <f t="shared" si="72"/>
        <v>0</v>
      </c>
      <c r="AK86" s="224" t="str">
        <f t="shared" si="47"/>
        <v/>
      </c>
      <c r="AL86" s="225">
        <f t="shared" si="48"/>
        <v>0</v>
      </c>
      <c r="AM86" s="2266">
        <f t="shared" si="73"/>
        <v>0</v>
      </c>
      <c r="AN86" s="2267">
        <f t="shared" si="74"/>
        <v>0</v>
      </c>
      <c r="AO86" s="2268" t="str">
        <f t="shared" si="49"/>
        <v/>
      </c>
      <c r="AP86" s="2269">
        <f t="shared" si="50"/>
        <v>0</v>
      </c>
      <c r="AQ86" s="2341">
        <f t="shared" si="75"/>
        <v>0</v>
      </c>
      <c r="AR86" s="2342">
        <f t="shared" si="76"/>
        <v>0</v>
      </c>
      <c r="AS86" s="2343" t="str">
        <f t="shared" si="51"/>
        <v/>
      </c>
      <c r="AT86" s="2344">
        <f t="shared" si="52"/>
        <v>0</v>
      </c>
      <c r="AU86" s="2350">
        <f t="shared" si="77"/>
        <v>0</v>
      </c>
      <c r="AV86" s="2351">
        <f t="shared" si="78"/>
        <v>0</v>
      </c>
      <c r="AW86" s="2352" t="str">
        <f t="shared" si="53"/>
        <v/>
      </c>
      <c r="AX86" s="2353">
        <f t="shared" si="54"/>
        <v>0</v>
      </c>
      <c r="AY86" s="2374">
        <f t="shared" si="79"/>
        <v>0</v>
      </c>
      <c r="AZ86" s="2375">
        <f t="shared" si="80"/>
        <v>0</v>
      </c>
      <c r="BA86" s="2376" t="str">
        <f t="shared" si="39"/>
        <v/>
      </c>
      <c r="BB86" s="2377">
        <f t="shared" si="40"/>
        <v>0</v>
      </c>
      <c r="BC86" s="2361">
        <f t="shared" si="55"/>
        <v>0</v>
      </c>
      <c r="BD86" s="2362">
        <f t="shared" si="81"/>
        <v>0</v>
      </c>
      <c r="BE86" s="2363" t="str">
        <f t="shared" si="56"/>
        <v/>
      </c>
      <c r="BF86" s="2364">
        <f t="shared" si="57"/>
        <v>0</v>
      </c>
      <c r="BG86" s="2556">
        <f t="shared" si="41"/>
        <v>0</v>
      </c>
      <c r="BH86" s="2241">
        <f t="shared" si="42"/>
        <v>0</v>
      </c>
      <c r="BI86" s="2242">
        <f t="shared" si="43"/>
        <v>0</v>
      </c>
      <c r="BJ86" s="2243">
        <f t="shared" si="44"/>
        <v>0</v>
      </c>
      <c r="BK86" s="2244" t="str" cm="1">
        <f t="array" aca="1" ref="BK8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86" s="2384"/>
      <c r="BM86" s="74" t="str">
        <f t="shared" si="86"/>
        <v>A</v>
      </c>
      <c r="BN86" s="5"/>
      <c r="BO86" s="3"/>
      <c r="BP86" s="198" cm="1">
        <f t="array" ref="BP86">SUMPRODUCT(LEN(BQ86:BW86))</f>
        <v>0</v>
      </c>
      <c r="BQ86" s="199"/>
      <c r="BR86" s="200"/>
      <c r="BS86" s="200"/>
      <c r="BT86" s="200"/>
      <c r="BU86" s="200"/>
      <c r="BV86" s="200"/>
      <c r="BW86" s="201"/>
      <c r="BX86" s="3"/>
      <c r="BZ86" s="3177"/>
      <c r="CA86" s="3177"/>
      <c r="CB86" s="3174"/>
      <c r="CC86" s="3177"/>
      <c r="CD86" s="3151" t="str">
        <f t="shared" si="35"/>
        <v/>
      </c>
      <c r="CE86" s="3155" t="str">
        <f t="shared" si="36"/>
        <v/>
      </c>
      <c r="CF86" s="3156" t="str">
        <f>IF(LEN(TRIM(CK86))&gt;0,MAX(CF29:CF85)+1,"")</f>
        <v/>
      </c>
      <c r="CG86" s="3109" t="str">
        <f>IFERROR(INDEX(CK30:CK299,MATCH(ROW()-ROW(CK30)+1,CF30:CF299,0)),"")</f>
        <v/>
      </c>
      <c r="CH86" s="3178"/>
      <c r="CI86" s="3177"/>
      <c r="CJ86" s="3112">
        <f>CG17</f>
        <v>100</v>
      </c>
      <c r="CK86" s="3166" t="str">
        <f>IF(OR(CL85="",CJ86=""),"",IF(LEN(CL85)&lt;=CJ86,CL85,IFERROR(LEFT(CL85,FIND("♦",SUBSTITUTE(LEFT(CL85,CJ86+1)," ","♦",LEN(LEFT(CL85,CJ86+1))-LEN(SUBSTITUTE(LEFT(CL85,CJ86+1)," ",""))))),LEFT(CL85,IFERROR(FIND(" ",CL85)-1,LEN(CL85))))))</f>
        <v/>
      </c>
      <c r="CL86" s="3166" t="str">
        <f t="shared" ref="CL86:CL89" si="89">IF(CK86="","",TRIM(RIGHT(CL85,LEN(CL85)-LEN(CK86))))</f>
        <v/>
      </c>
      <c r="CM86" s="3180"/>
      <c r="CN86" s="3173"/>
      <c r="CO86" s="3174"/>
      <c r="CP86" s="3"/>
      <c r="CQ86" s="2667" t="s">
        <v>3964</v>
      </c>
      <c r="CR86" s="102"/>
      <c r="CS86" s="102"/>
      <c r="CT86" s="102"/>
      <c r="CU86" s="2664"/>
      <c r="CV86" s="3"/>
      <c r="CW86" s="3228" t="s">
        <v>1155</v>
      </c>
      <c r="CX86" s="3228"/>
      <c r="CY86" s="3228"/>
      <c r="DA86" s="3225" t="s">
        <v>1156</v>
      </c>
      <c r="DB86" s="3225"/>
      <c r="DC86" s="3225"/>
      <c r="DE86" s="3226" t="s">
        <v>1157</v>
      </c>
      <c r="DF86" s="3226"/>
      <c r="DG86" s="3226"/>
      <c r="DI86" s="3227" t="s">
        <v>1158</v>
      </c>
      <c r="DJ86" s="3227"/>
      <c r="DK86" s="3227"/>
      <c r="DQ86" s="3232"/>
      <c r="DR86" s="3232"/>
      <c r="DS86" s="3232"/>
      <c r="DU86" s="3223" t="s">
        <v>1159</v>
      </c>
      <c r="DV86" s="3223"/>
      <c r="DW86" s="3223"/>
      <c r="DY86" s="3224" t="s">
        <v>1160</v>
      </c>
      <c r="DZ86" s="3224"/>
      <c r="EA86" s="3224"/>
      <c r="EC86" s="3"/>
      <c r="ED86" s="3"/>
      <c r="EE86" s="3"/>
      <c r="EF86" s="3"/>
      <c r="EG86" s="3"/>
      <c r="EH86" s="3"/>
      <c r="EI86" s="3"/>
      <c r="EJ86" s="3"/>
      <c r="EK86" s="3"/>
      <c r="EL86" s="3"/>
      <c r="EM86" s="3"/>
      <c r="EO86" s="3"/>
      <c r="EP86" s="3"/>
      <c r="EQ86" s="3"/>
      <c r="ER86" s="3"/>
      <c r="ES86" s="3"/>
      <c r="ET86" s="3"/>
      <c r="EU86" s="3"/>
      <c r="EV86" s="3"/>
      <c r="EW86" s="3"/>
      <c r="EX86" s="785" t="s">
        <v>1161</v>
      </c>
      <c r="EY86" s="786" t="s">
        <v>1162</v>
      </c>
      <c r="EZ86" s="787" t="s">
        <v>1163</v>
      </c>
      <c r="FA86" s="788" t="s">
        <v>1164</v>
      </c>
      <c r="FB86" s="789" t="s">
        <v>1165</v>
      </c>
      <c r="FC86" s="790" t="s">
        <v>1166</v>
      </c>
      <c r="FD86" s="791" t="s">
        <v>1167</v>
      </c>
      <c r="FE86" s="792" t="s">
        <v>1168</v>
      </c>
      <c r="FF86" s="793" t="s">
        <v>1169</v>
      </c>
      <c r="FI86" s="794"/>
      <c r="FJ86" s="205" t="s">
        <v>1170</v>
      </c>
      <c r="FK86" s="206" t="s">
        <v>1171</v>
      </c>
      <c r="FL86" s="207">
        <v>141</v>
      </c>
      <c r="FM86" s="208">
        <v>182</v>
      </c>
      <c r="FN86" s="209">
        <v>205</v>
      </c>
      <c r="FO86"/>
      <c r="FP86" s="795"/>
      <c r="FQ86" s="191" t="s">
        <v>1172</v>
      </c>
      <c r="FR86" s="192" t="s">
        <v>1173</v>
      </c>
      <c r="FS86" s="193">
        <v>79</v>
      </c>
      <c r="FT86" s="194">
        <v>79</v>
      </c>
      <c r="FU86" s="195">
        <v>47</v>
      </c>
      <c r="FV86"/>
      <c r="FW86" s="796"/>
      <c r="FX86" s="212" t="s">
        <v>1174</v>
      </c>
      <c r="FY86" s="192" t="s">
        <v>1175</v>
      </c>
      <c r="FZ86" s="193">
        <v>200</v>
      </c>
      <c r="GA86" s="194">
        <v>173</v>
      </c>
      <c r="GB86" s="195">
        <v>127</v>
      </c>
      <c r="GC86" s="10">
        <v>1</v>
      </c>
    </row>
    <row r="87" spans="1:185" ht="21" customHeight="1">
      <c r="A87" s="3"/>
      <c r="B87" s="74" t="s">
        <v>28</v>
      </c>
      <c r="C87" s="2327">
        <f>IFERROR(AI22/C88,0)</f>
        <v>0</v>
      </c>
      <c r="D87" s="2330">
        <f>IFERROR(AM22/D88,0)</f>
        <v>0</v>
      </c>
      <c r="E87" s="2333">
        <f>IFERROR(AQ22/E88,0)</f>
        <v>0</v>
      </c>
      <c r="F87" s="2336">
        <f>IFERROR(AU22/F88,0)</f>
        <v>0</v>
      </c>
      <c r="G87" s="311">
        <f>IFERROR(AY22/G88,0)</f>
        <v>0</v>
      </c>
      <c r="H87" s="312">
        <f>IFERROR(BC22/G88,0)</f>
        <v>0</v>
      </c>
      <c r="I87" s="2234"/>
      <c r="J87" s="2234"/>
      <c r="K87" s="2234"/>
      <c r="L87" s="2320"/>
      <c r="M87" s="2321"/>
      <c r="N87" s="2322"/>
      <c r="O87" s="2237"/>
      <c r="P87" s="2236"/>
      <c r="Q87" s="2237"/>
      <c r="R87" s="2315"/>
      <c r="S87" s="2316"/>
      <c r="T87" s="2315"/>
      <c r="U87" s="314"/>
      <c r="V87" s="313"/>
      <c r="W87" s="314"/>
      <c r="X87" s="2313"/>
      <c r="Y87" s="2313"/>
      <c r="Z87" s="2313"/>
      <c r="AA87" s="2309"/>
      <c r="AB87" s="2310"/>
      <c r="AC87" s="2309"/>
      <c r="AD87" s="315"/>
      <c r="AE87" s="315"/>
      <c r="AF87" s="315"/>
      <c r="AG87" s="315"/>
      <c r="AH87" s="315"/>
      <c r="AI87" s="2270"/>
      <c r="AJ87" s="2270"/>
      <c r="AK87" s="2270"/>
      <c r="AL87" s="2270"/>
      <c r="AM87" s="2271"/>
      <c r="AN87" s="2271"/>
      <c r="AO87" s="2271"/>
      <c r="AP87" s="2271"/>
      <c r="AQ87" s="2345"/>
      <c r="AR87" s="2345"/>
      <c r="AS87" s="2345"/>
      <c r="AT87" s="2345"/>
      <c r="AU87" s="2354"/>
      <c r="AV87" s="2354"/>
      <c r="AW87" s="2354"/>
      <c r="AX87" s="2354"/>
      <c r="AY87" s="2359"/>
      <c r="AZ87" s="2359"/>
      <c r="BA87" s="2359"/>
      <c r="BB87" s="2359"/>
      <c r="BC87" s="2365"/>
      <c r="BD87" s="2365"/>
      <c r="BE87" s="2365"/>
      <c r="BF87" s="2366"/>
      <c r="BG87" s="2250"/>
      <c r="BH87" s="2250"/>
      <c r="BI87" s="2250"/>
      <c r="BJ87" s="2512" t="str">
        <f>"Contrôle colonne "&amp;BK1&amp;" ►"</f>
        <v>Contrôle colonne BK ►</v>
      </c>
      <c r="BK87" s="2696" t="str" cm="1">
        <f t="array" aca="1" ref="BK87" ca="1">" ▲ "&amp;_xlfn.LET(_xlpm.r,BK32:BK86, _xlpm.n,SUMPRODUCT((_xlpm.r&lt;&gt;"")*(UPPER(TRIM(_xlpm.r))&lt;&gt;"OK")), IF(_xlpm.n=0,"OK", _xlpm.n&amp;" erreur"&amp;IF(_xlpm.n&gt;1,"s","")))</f>
        <v xml:space="preserve"> ▲ OK</v>
      </c>
      <c r="BL87" s="3194" t="s">
        <v>4016</v>
      </c>
      <c r="BM87" s="74" t="str">
        <f t="shared" si="86"/>
        <v>A</v>
      </c>
      <c r="BN87" s="5"/>
      <c r="BO87" s="3"/>
      <c r="BP87" s="198" cm="1">
        <f t="array" ref="BP87">SUMPRODUCT(LEN(BQ87:BW87))</f>
        <v>0</v>
      </c>
      <c r="BQ87" s="199"/>
      <c r="BR87" s="200"/>
      <c r="BS87" s="200"/>
      <c r="BT87" s="200"/>
      <c r="BU87" s="200"/>
      <c r="BV87" s="200"/>
      <c r="BW87" s="201"/>
      <c r="BX87" s="3"/>
      <c r="BZ87" s="3177"/>
      <c r="CA87" s="3177"/>
      <c r="CB87" s="3174"/>
      <c r="CC87" s="3177"/>
      <c r="CD87" s="3151" t="str">
        <f t="shared" si="35"/>
        <v/>
      </c>
      <c r="CE87" s="3155" t="str">
        <f t="shared" si="36"/>
        <v/>
      </c>
      <c r="CF87" s="3156" t="str">
        <f>IF(LEN(TRIM(CK87))&gt;0,MAX(CF29:CF86)+1,"")</f>
        <v/>
      </c>
      <c r="CG87" s="3109" t="str">
        <f>IFERROR(INDEX(CK30:CK299,MATCH(ROW()-ROW(CK30)+1,CF30:CF299,0)),"")</f>
        <v/>
      </c>
      <c r="CH87" s="3178"/>
      <c r="CI87" s="3177"/>
      <c r="CJ87" s="3165"/>
      <c r="CK87" s="3166" t="str">
        <f>IF(OR(CL86="",CJ86=""),"",IF(LEN(CL86)&lt;=CJ86,CL86,IFERROR(LEFT(CL86,FIND("♦",SUBSTITUTE(LEFT(CL86,CJ86+1)," ","♦",LEN(LEFT(CL86,CJ86+1))-LEN(SUBSTITUTE(LEFT(CL86,CJ86+1)," ",""))))),LEFT(CL86,IFERROR(FIND(" ",CL86)-1,LEN(CL86))))))</f>
        <v/>
      </c>
      <c r="CL87" s="3166" t="str">
        <f t="shared" si="89"/>
        <v/>
      </c>
      <c r="CM87" s="3180"/>
      <c r="CN87" s="3173"/>
      <c r="CO87" s="3174"/>
      <c r="CP87" s="3"/>
      <c r="CQ87" s="2667" t="s">
        <v>3965</v>
      </c>
      <c r="CR87" s="102"/>
      <c r="CS87" s="102"/>
      <c r="CT87" s="102"/>
      <c r="CU87" s="2664"/>
      <c r="CV87" s="3"/>
      <c r="CW87" s="3228"/>
      <c r="CX87" s="3228"/>
      <c r="CY87" s="3228"/>
      <c r="DA87" s="3225"/>
      <c r="DB87" s="3225"/>
      <c r="DC87" s="3225"/>
      <c r="DE87" s="3226"/>
      <c r="DF87" s="3226"/>
      <c r="DG87" s="3226"/>
      <c r="DI87" s="3227"/>
      <c r="DJ87" s="3227"/>
      <c r="DK87" s="3227"/>
      <c r="DQ87" s="3232"/>
      <c r="DR87" s="3232"/>
      <c r="DS87" s="3232"/>
      <c r="DU87" s="3223"/>
      <c r="DV87" s="3223"/>
      <c r="DW87" s="3223"/>
      <c r="DY87" s="3224"/>
      <c r="DZ87" s="3224"/>
      <c r="EA87" s="3224"/>
      <c r="EC87" s="3"/>
      <c r="ED87" s="3"/>
      <c r="EE87" s="3"/>
      <c r="EF87" s="3"/>
      <c r="EG87" s="3"/>
      <c r="EH87" s="3"/>
      <c r="EI87" s="3"/>
      <c r="EJ87" s="3"/>
      <c r="EK87" s="3"/>
      <c r="EL87" s="3"/>
      <c r="EM87" s="3"/>
      <c r="EO87" s="3"/>
      <c r="EP87" s="3"/>
      <c r="EQ87" s="3"/>
      <c r="ER87" s="3"/>
      <c r="ES87" s="3"/>
      <c r="ET87" s="3"/>
      <c r="EU87" s="3"/>
      <c r="EV87" s="3"/>
      <c r="EW87" s="3"/>
      <c r="EX87" s="797" t="s">
        <v>1176</v>
      </c>
      <c r="EY87" s="798" t="s">
        <v>1177</v>
      </c>
      <c r="EZ87" s="799" t="s">
        <v>1178</v>
      </c>
      <c r="FA87" s="800" t="s">
        <v>1179</v>
      </c>
      <c r="FB87" s="801" t="s">
        <v>1180</v>
      </c>
      <c r="FC87" s="802" t="s">
        <v>1181</v>
      </c>
      <c r="FD87" s="803" t="s">
        <v>1182</v>
      </c>
      <c r="FE87" s="804" t="s">
        <v>1183</v>
      </c>
      <c r="FF87" s="805" t="s">
        <v>1184</v>
      </c>
      <c r="FI87" s="806"/>
      <c r="FJ87" s="236" t="s">
        <v>1185</v>
      </c>
      <c r="FK87" s="206" t="s">
        <v>1186</v>
      </c>
      <c r="FL87" s="207">
        <v>38</v>
      </c>
      <c r="FM87" s="208">
        <v>196</v>
      </c>
      <c r="FN87" s="209">
        <v>236</v>
      </c>
      <c r="FO87"/>
      <c r="FP87" s="807"/>
      <c r="FQ87" s="272" t="s">
        <v>1187</v>
      </c>
      <c r="FR87" s="192" t="s">
        <v>1188</v>
      </c>
      <c r="FS87" s="193">
        <v>237</v>
      </c>
      <c r="FT87" s="194">
        <v>255</v>
      </c>
      <c r="FU87" s="195">
        <v>12</v>
      </c>
      <c r="FV87"/>
      <c r="FW87" s="808"/>
      <c r="FX87" s="212" t="s">
        <v>1189</v>
      </c>
      <c r="FY87" s="192" t="s">
        <v>1190</v>
      </c>
      <c r="FZ87" s="193">
        <v>223</v>
      </c>
      <c r="GA87" s="194">
        <v>175</v>
      </c>
      <c r="GB87" s="195">
        <v>44</v>
      </c>
      <c r="GC87" s="10">
        <v>1</v>
      </c>
    </row>
    <row r="88" spans="1:185" ht="21" customHeight="1">
      <c r="A88" s="3"/>
      <c r="B88" s="74" t="s">
        <v>28</v>
      </c>
      <c r="C88" s="2328">
        <f>SUM(C32:C86)</f>
        <v>0</v>
      </c>
      <c r="D88" s="2331">
        <f>SUM(D32:D86)</f>
        <v>0</v>
      </c>
      <c r="E88" s="2334">
        <f>SUM(E32:E86)</f>
        <v>0</v>
      </c>
      <c r="F88" s="2337">
        <f>SUM(F32:F86)</f>
        <v>0</v>
      </c>
      <c r="G88" s="2338">
        <f>SUM(G32:G86)</f>
        <v>0</v>
      </c>
      <c r="H88" s="321">
        <f>SUM(H32:H87)</f>
        <v>0.06</v>
      </c>
      <c r="I88" s="2235"/>
      <c r="J88" s="2235"/>
      <c r="K88" s="2235"/>
      <c r="L88" s="2323"/>
      <c r="M88" s="2324">
        <f>C88</f>
        <v>0</v>
      </c>
      <c r="N88" s="2325"/>
      <c r="O88" s="2238"/>
      <c r="P88" s="2239">
        <f>D88</f>
        <v>0</v>
      </c>
      <c r="Q88" s="2240"/>
      <c r="R88" s="2317"/>
      <c r="S88" s="2318">
        <f>E88</f>
        <v>0</v>
      </c>
      <c r="T88" s="2319"/>
      <c r="U88" s="322"/>
      <c r="V88" s="323">
        <f>F88</f>
        <v>0</v>
      </c>
      <c r="W88" s="324"/>
      <c r="X88" s="2314"/>
      <c r="Y88" s="2414">
        <f>G88</f>
        <v>0</v>
      </c>
      <c r="Z88" s="2314"/>
      <c r="AA88" s="2311"/>
      <c r="AB88" s="2312">
        <f>H88</f>
        <v>0.06</v>
      </c>
      <c r="AC88" s="2311"/>
      <c r="AD88" s="325"/>
      <c r="AE88" s="325"/>
      <c r="AF88" s="326"/>
      <c r="AG88" s="327"/>
      <c r="AH88" s="327"/>
      <c r="AI88" s="328"/>
      <c r="AJ88" s="329">
        <f>SUM(AJ32:AJ87)</f>
        <v>0</v>
      </c>
      <c r="AK88" s="330"/>
      <c r="AL88" s="331">
        <f>SUM(AL32:AL86)</f>
        <v>0</v>
      </c>
      <c r="AM88" s="2230"/>
      <c r="AN88" s="2231">
        <f>SUM(AN32:AN87)</f>
        <v>0</v>
      </c>
      <c r="AO88" s="2232"/>
      <c r="AP88" s="2233">
        <f>SUM(AP32:AP86)</f>
        <v>0</v>
      </c>
      <c r="AQ88" s="2346"/>
      <c r="AR88" s="2347">
        <f>SUM(AR32:AR87)</f>
        <v>0</v>
      </c>
      <c r="AS88" s="2348"/>
      <c r="AT88" s="2349">
        <f>SUM(AT32:AT86)</f>
        <v>0</v>
      </c>
      <c r="AU88" s="2355"/>
      <c r="AV88" s="2356">
        <f>SUM(AV32:AV87)</f>
        <v>0</v>
      </c>
      <c r="AW88" s="2357"/>
      <c r="AX88" s="2358">
        <f>SUM(AX32:AX86)</f>
        <v>0</v>
      </c>
      <c r="AY88" s="2378"/>
      <c r="AZ88" s="2379">
        <f>SUM(AZ32:AZ87)</f>
        <v>0</v>
      </c>
      <c r="BA88" s="2380"/>
      <c r="BB88" s="2381">
        <f>SUM(BB32:BB86)</f>
        <v>0</v>
      </c>
      <c r="BC88" s="2367"/>
      <c r="BD88" s="2368">
        <f>SUM(BD32:BD87)</f>
        <v>0</v>
      </c>
      <c r="BE88" s="2369"/>
      <c r="BF88" s="2370">
        <f>SUM(BF32:BF86)</f>
        <v>0</v>
      </c>
      <c r="BG88" s="2265" t="s">
        <v>3617</v>
      </c>
      <c r="BH88" s="2249"/>
      <c r="BI88" s="2253">
        <f t="shared" ref="BI88" si="90">IFERROR(AJ88,0)+IFERROR(AN88,0)+IFERROR(AR88,0)+IFERROR(AV88,0)+IFERROR(BD88,0)</f>
        <v>0</v>
      </c>
      <c r="BJ88" s="2469">
        <f>IFERROR(AL88,0)+IFERROR(AP88,0)+IFERROR(AT88,0)+IFERROR(AX88,0)+IFERROR(BF88,0)</f>
        <v>0</v>
      </c>
      <c r="BK88" s="2697" t="str" cm="1">
        <f t="array" aca="1" ref="BK88" ca="1">" ▲ "&amp;IF(SUMPRODUCT((BK32:BK86&lt;&gt;"")*(UPPER(TRIM(SUBSTITUTE(BK32:BK86,CHAR(160),"")))&lt;&gt;"OK"))=0,"OK",SUMPRODUCT((BK32:BK86&lt;&gt;"")*(UPPER(TRIM(SUBSTITUTE(BK32:BK86,CHAR(160),"")))&lt;&gt;"OK"))&amp;" erreur"&amp;IF(SUMPRODUCT((BK32:BK86&lt;&gt;"")*(UPPER(TRIM(SUBSTITUTE(BK32:BK86,CHAR(160),"")))&lt;&gt;"OK"))&gt;1,"s",""))</f>
        <v xml:space="preserve"> ▲ OK</v>
      </c>
      <c r="BL88" s="3194"/>
      <c r="BM88" s="74" t="str">
        <f t="shared" si="86"/>
        <v>A</v>
      </c>
      <c r="BN88" s="5"/>
      <c r="BO88" s="3"/>
      <c r="BP88" s="198" cm="1">
        <f t="array" ref="BP88">SUMPRODUCT(LEN(BQ88:BW88))</f>
        <v>0</v>
      </c>
      <c r="BQ88" s="199"/>
      <c r="BR88" s="200"/>
      <c r="BS88" s="200"/>
      <c r="BT88" s="200"/>
      <c r="BU88" s="200"/>
      <c r="BV88" s="200"/>
      <c r="BW88" s="201"/>
      <c r="BX88" s="3"/>
      <c r="BZ88" s="3177"/>
      <c r="CA88" s="3177"/>
      <c r="CB88" s="3174"/>
      <c r="CC88" s="3177"/>
      <c r="CD88" s="3151" t="str">
        <f t="shared" si="35"/>
        <v/>
      </c>
      <c r="CE88" s="3155" t="str">
        <f t="shared" si="36"/>
        <v/>
      </c>
      <c r="CF88" s="3156" t="str">
        <f>IF(LEN(TRIM(CK88))&gt;0,MAX(CF29:CF87)+1,"")</f>
        <v/>
      </c>
      <c r="CG88" s="3109" t="str">
        <f>IFERROR(INDEX(CK30:CK299,MATCH(ROW()-ROW(CK30)+1,CF30:CF299,0)),"")</f>
        <v/>
      </c>
      <c r="CH88" s="3178"/>
      <c r="CI88" s="3177"/>
      <c r="CJ88" s="3168"/>
      <c r="CK88" s="3166" t="str">
        <f>IF(OR(CL87="",CJ86=""),"",IF(LEN(CL87)&lt;=CJ86,CL87,IFERROR(LEFT(CL87,FIND("♦",SUBSTITUTE(LEFT(CL87,CJ86+1)," ","♦",LEN(LEFT(CL87,CJ86+1))-LEN(SUBSTITUTE(LEFT(CL87,CJ86+1)," ",""))))),LEFT(CL87,IFERROR(FIND(" ",CL87)-1,LEN(CL87))))))</f>
        <v/>
      </c>
      <c r="CL88" s="3166" t="str">
        <f t="shared" si="89"/>
        <v/>
      </c>
      <c r="CM88" s="3180"/>
      <c r="CN88" s="3173"/>
      <c r="CO88" s="3174"/>
      <c r="CP88" s="3"/>
      <c r="CQ88" s="2667" t="s">
        <v>3966</v>
      </c>
      <c r="CR88" s="102"/>
      <c r="CS88" s="102"/>
      <c r="CT88" s="102"/>
      <c r="CU88" s="2664"/>
      <c r="CV88" s="3"/>
      <c r="DE88"/>
      <c r="DF88"/>
      <c r="DG88"/>
      <c r="DI88"/>
      <c r="DJ88"/>
      <c r="DK88"/>
      <c r="DQ88" s="163"/>
      <c r="DR88" s="163"/>
      <c r="DS88" s="163"/>
      <c r="EC88" s="3"/>
      <c r="ED88" s="3"/>
      <c r="EE88" s="3"/>
      <c r="EF88" s="3"/>
      <c r="EG88" s="3"/>
      <c r="EH88" s="3"/>
      <c r="EI88" s="3"/>
      <c r="EJ88" s="3"/>
      <c r="EK88" s="3"/>
      <c r="EL88" s="3"/>
      <c r="EM88" s="3"/>
      <c r="EO88" s="3"/>
      <c r="EP88" s="3"/>
      <c r="EQ88" s="3"/>
      <c r="ER88" s="3"/>
      <c r="ES88" s="3"/>
      <c r="ET88" s="3"/>
      <c r="EU88" s="3"/>
      <c r="EV88" s="3"/>
      <c r="EW88" s="3"/>
      <c r="EX88" s="809" t="s">
        <v>1191</v>
      </c>
      <c r="EY88" s="810" t="s">
        <v>1192</v>
      </c>
      <c r="EZ88" s="811" t="s">
        <v>1193</v>
      </c>
      <c r="FA88" s="812" t="s">
        <v>1194</v>
      </c>
      <c r="FB88" s="813" t="s">
        <v>1195</v>
      </c>
      <c r="FC88" s="814" t="s">
        <v>1196</v>
      </c>
      <c r="FD88" s="815" t="s">
        <v>1197</v>
      </c>
      <c r="FE88" s="816" t="s">
        <v>1198</v>
      </c>
      <c r="FF88" s="817" t="s">
        <v>1199</v>
      </c>
      <c r="FI88" s="818"/>
      <c r="FJ88" s="205" t="s">
        <v>1200</v>
      </c>
      <c r="FK88" s="206" t="s">
        <v>1201</v>
      </c>
      <c r="FL88" s="207">
        <v>56</v>
      </c>
      <c r="FM88" s="208">
        <v>176</v>
      </c>
      <c r="FN88" s="209">
        <v>222</v>
      </c>
      <c r="FO88"/>
      <c r="FP88" s="819"/>
      <c r="FQ88" s="272" t="s">
        <v>1202</v>
      </c>
      <c r="FR88" s="192" t="s">
        <v>1203</v>
      </c>
      <c r="FS88" s="193">
        <v>218</v>
      </c>
      <c r="FT88" s="194">
        <v>223</v>
      </c>
      <c r="FU88" s="195">
        <v>183</v>
      </c>
      <c r="FV88"/>
      <c r="FW88" s="820"/>
      <c r="FX88" s="212" t="s">
        <v>1204</v>
      </c>
      <c r="FY88" s="192" t="s">
        <v>1205</v>
      </c>
      <c r="FZ88" s="193">
        <v>218</v>
      </c>
      <c r="GA88" s="194">
        <v>179</v>
      </c>
      <c r="GB88" s="195">
        <v>10</v>
      </c>
      <c r="GC88" s="10">
        <v>1</v>
      </c>
    </row>
    <row r="89" spans="1:185" ht="21" customHeight="1">
      <c r="A89" s="3"/>
      <c r="B89" s="74" t="s">
        <v>28</v>
      </c>
      <c r="C89" s="2700" t="str">
        <f>C31</f>
        <v>🅐</v>
      </c>
      <c r="D89" s="2700" t="str">
        <f t="shared" ref="D89:H89" si="91">D31</f>
        <v>🅑</v>
      </c>
      <c r="E89" s="2700" t="str">
        <f t="shared" si="91"/>
        <v>🅒</v>
      </c>
      <c r="F89" s="2700" t="str">
        <f t="shared" si="91"/>
        <v>🅓</v>
      </c>
      <c r="G89" s="2700" t="str">
        <f t="shared" si="91"/>
        <v>🅔</v>
      </c>
      <c r="H89" s="2700" t="str">
        <f t="shared" si="91"/>
        <v>🅕</v>
      </c>
      <c r="I89" s="2559"/>
      <c r="J89" s="2559"/>
      <c r="K89" s="2559"/>
      <c r="L89" s="2559"/>
      <c r="M89" s="2560"/>
      <c r="N89" s="2559"/>
      <c r="O89" s="2559"/>
      <c r="P89" s="2560"/>
      <c r="Q89" s="2561"/>
      <c r="R89" s="2561"/>
      <c r="S89" s="2561"/>
      <c r="T89" s="2561"/>
      <c r="U89" s="2561"/>
      <c r="V89" s="2561"/>
      <c r="W89" s="2561"/>
      <c r="X89" s="2561"/>
      <c r="Y89" s="2561"/>
      <c r="Z89" s="2561"/>
      <c r="AA89" s="2561"/>
      <c r="AB89" s="2561"/>
      <c r="AC89" s="2229" t="s">
        <v>3614</v>
      </c>
      <c r="AD89" s="2224" t="s">
        <v>426</v>
      </c>
      <c r="AE89" s="2220" t="s">
        <v>171</v>
      </c>
      <c r="AF89" s="2221" t="s">
        <v>427</v>
      </c>
      <c r="AG89" s="2221" t="s">
        <v>428</v>
      </c>
      <c r="AH89" s="2221" t="s">
        <v>3569</v>
      </c>
      <c r="AI89" s="2223" t="s">
        <v>472</v>
      </c>
      <c r="AJ89" s="2227" t="s">
        <v>3573</v>
      </c>
      <c r="AK89" s="2227" t="s">
        <v>476</v>
      </c>
      <c r="AL89" s="2227" t="s">
        <v>3574</v>
      </c>
      <c r="AM89" s="2227" t="s">
        <v>3575</v>
      </c>
      <c r="AN89" s="2227" t="s">
        <v>475</v>
      </c>
      <c r="AO89" s="2227" t="s">
        <v>473</v>
      </c>
      <c r="AP89" s="2227" t="s">
        <v>474</v>
      </c>
      <c r="AQ89" s="2225" t="s">
        <v>429</v>
      </c>
      <c r="AR89" s="2222" t="s">
        <v>477</v>
      </c>
      <c r="AS89" s="2222" t="s">
        <v>430</v>
      </c>
      <c r="AT89" s="2225" t="s">
        <v>478</v>
      </c>
      <c r="AU89" s="2412" t="s">
        <v>434</v>
      </c>
      <c r="AV89" s="2412" t="s">
        <v>435</v>
      </c>
      <c r="AW89" s="2412" t="s">
        <v>438</v>
      </c>
      <c r="AX89" s="2412" t="s">
        <v>436</v>
      </c>
      <c r="AY89" s="2412" t="s">
        <v>433</v>
      </c>
      <c r="AZ89" s="2412" t="s">
        <v>437</v>
      </c>
      <c r="BA89" s="2412" t="s">
        <v>439</v>
      </c>
      <c r="BB89" s="2226" t="s">
        <v>3571</v>
      </c>
      <c r="BC89" s="2251" t="s">
        <v>3572</v>
      </c>
      <c r="BD89" s="2251" t="s">
        <v>431</v>
      </c>
      <c r="BE89" s="2251" t="s">
        <v>432</v>
      </c>
      <c r="BF89" s="2228" t="s">
        <v>3570</v>
      </c>
      <c r="BG89" s="2413" t="s">
        <v>3622</v>
      </c>
      <c r="BH89" s="2252" t="s">
        <v>3576</v>
      </c>
      <c r="BI89" s="2228" t="s">
        <v>3761</v>
      </c>
      <c r="BJ89" s="2228" t="s">
        <v>3756</v>
      </c>
      <c r="BK89" s="2228" t="s">
        <v>3759</v>
      </c>
      <c r="BL89" s="3194"/>
      <c r="BM89" s="74" t="str">
        <f t="shared" si="86"/>
        <v>A</v>
      </c>
      <c r="BN89" s="5"/>
      <c r="BO89" s="3"/>
      <c r="BP89" s="198" cm="1">
        <f t="array" ref="BP89">SUMPRODUCT(LEN(BQ89:BW89))</f>
        <v>0</v>
      </c>
      <c r="BQ89" s="199"/>
      <c r="BR89" s="200"/>
      <c r="BS89" s="200"/>
      <c r="BT89" s="200"/>
      <c r="BU89" s="200"/>
      <c r="BV89" s="200"/>
      <c r="BW89" s="201"/>
      <c r="BX89" s="3"/>
      <c r="BZ89" s="3177"/>
      <c r="CA89" s="3177"/>
      <c r="CB89" s="3174"/>
      <c r="CC89" s="3177"/>
      <c r="CD89" s="3151" t="str">
        <f t="shared" si="35"/>
        <v/>
      </c>
      <c r="CE89" s="3155" t="str">
        <f t="shared" si="36"/>
        <v/>
      </c>
      <c r="CF89" s="3156" t="str">
        <f>IF(LEN(TRIM(CK89))&gt;0,MAX(CF29:CF88)+1,"")</f>
        <v/>
      </c>
      <c r="CG89" s="3109" t="str">
        <f>IFERROR(INDEX(CK30:CK299,MATCH(ROW()-ROW(CK30)+1,CF30:CF299,0)),"")</f>
        <v/>
      </c>
      <c r="CH89" s="3178"/>
      <c r="CI89" s="3177"/>
      <c r="CJ89" s="3169"/>
      <c r="CK89" s="3166" t="str">
        <f>IF(OR(CL88="",CJ86=""),"",IF(LEN(CL88)&lt;=CJ86,CL88,IFERROR(LEFT(CL88,FIND("♦",SUBSTITUTE(LEFT(CL88,CJ86+1)," ","♦",LEN(LEFT(CL88,CJ86+1))-LEN(SUBSTITUTE(LEFT(CL88,CJ86+1)," ",""))))),LEFT(CL88,IFERROR(FIND(" ",CL88)-1,LEN(CL88))))))</f>
        <v/>
      </c>
      <c r="CL89" s="3166" t="str">
        <f t="shared" si="89"/>
        <v/>
      </c>
      <c r="CM89" s="3180"/>
      <c r="CN89" s="3173"/>
      <c r="CO89" s="3174"/>
      <c r="CP89" s="3"/>
      <c r="CQ89" s="2667" t="s">
        <v>3967</v>
      </c>
      <c r="CR89" s="102"/>
      <c r="CS89" s="102"/>
      <c r="CT89" s="102"/>
      <c r="CU89" s="2664"/>
      <c r="CV89" s="3"/>
      <c r="CW89" s="3228" t="s">
        <v>1206</v>
      </c>
      <c r="CX89" s="3228"/>
      <c r="CY89" s="3228"/>
      <c r="DA89" s="3225" t="s">
        <v>1207</v>
      </c>
      <c r="DB89" s="3225"/>
      <c r="DC89" s="3225"/>
      <c r="DE89" s="3226" t="s">
        <v>1208</v>
      </c>
      <c r="DF89" s="3226"/>
      <c r="DG89" s="3226"/>
      <c r="DI89" s="3227" t="s">
        <v>1209</v>
      </c>
      <c r="DJ89" s="3227"/>
      <c r="DK89" s="3227"/>
      <c r="DU89" s="3223" t="s">
        <v>1210</v>
      </c>
      <c r="DV89" s="3223"/>
      <c r="DW89" s="3223"/>
      <c r="DY89" s="3224" t="s">
        <v>1211</v>
      </c>
      <c r="DZ89" s="3224"/>
      <c r="EA89" s="3224"/>
      <c r="EC89" s="3"/>
      <c r="ED89" s="3"/>
      <c r="EE89" s="3"/>
      <c r="EF89" s="3"/>
      <c r="EG89" s="3"/>
      <c r="EH89" s="3"/>
      <c r="EI89" s="3"/>
      <c r="EJ89" s="3"/>
      <c r="EK89" s="3"/>
      <c r="EL89" s="3"/>
      <c r="EM89" s="3"/>
      <c r="EN89" s="3"/>
      <c r="EO89" s="3"/>
      <c r="EP89" s="3"/>
      <c r="EQ89" s="3"/>
      <c r="ER89" s="3"/>
      <c r="ES89" s="3"/>
      <c r="ET89" s="3"/>
      <c r="EU89" s="3"/>
      <c r="EV89" s="3"/>
      <c r="EW89" s="3"/>
      <c r="EX89" s="821" t="s">
        <v>1212</v>
      </c>
      <c r="EY89" s="822" t="s">
        <v>1213</v>
      </c>
      <c r="EZ89" s="823" t="s">
        <v>1214</v>
      </c>
      <c r="FA89" s="824" t="s">
        <v>1215</v>
      </c>
      <c r="FB89" s="825" t="s">
        <v>1216</v>
      </c>
      <c r="FC89" s="826" t="s">
        <v>1217</v>
      </c>
      <c r="FD89" s="827" t="s">
        <v>1218</v>
      </c>
      <c r="FE89" s="828" t="s">
        <v>1219</v>
      </c>
      <c r="FF89" s="829" t="s">
        <v>1220</v>
      </c>
      <c r="FI89" s="830"/>
      <c r="FJ89" s="236" t="s">
        <v>1221</v>
      </c>
      <c r="FK89" s="206" t="s">
        <v>1222</v>
      </c>
      <c r="FL89" s="207">
        <v>0</v>
      </c>
      <c r="FM89" s="208">
        <v>161</v>
      </c>
      <c r="FN89" s="209">
        <v>194</v>
      </c>
      <c r="FO89"/>
      <c r="FP89" s="831"/>
      <c r="FQ89" s="272" t="s">
        <v>1223</v>
      </c>
      <c r="FR89" s="192" t="s">
        <v>1224</v>
      </c>
      <c r="FS89" s="193">
        <v>231</v>
      </c>
      <c r="FT89" s="194">
        <v>240</v>
      </c>
      <c r="FU89" s="195">
        <v>13</v>
      </c>
      <c r="FV89"/>
      <c r="FW89" s="832"/>
      <c r="FX89" s="212" t="s">
        <v>1225</v>
      </c>
      <c r="FY89" s="192" t="s">
        <v>1226</v>
      </c>
      <c r="FZ89" s="193">
        <v>201</v>
      </c>
      <c r="GA89" s="194">
        <v>174</v>
      </c>
      <c r="GB89" s="195">
        <v>93</v>
      </c>
      <c r="GC89" s="10">
        <v>1</v>
      </c>
    </row>
    <row r="90" spans="1:185" ht="21" customHeight="1">
      <c r="A90" s="3"/>
      <c r="B90" s="74" t="s">
        <v>28</v>
      </c>
      <c r="C90" s="2559"/>
      <c r="D90" s="2701" t="s">
        <v>3755</v>
      </c>
      <c r="E90" s="2559"/>
      <c r="F90" s="2559"/>
      <c r="G90" s="2559"/>
      <c r="H90" s="2559"/>
      <c r="I90" s="2559"/>
      <c r="J90" s="2559"/>
      <c r="K90" s="2559"/>
      <c r="L90" s="2563"/>
      <c r="M90" s="2560"/>
      <c r="N90" s="2559"/>
      <c r="O90" s="2559"/>
      <c r="P90" s="2560"/>
      <c r="Q90" s="2561"/>
      <c r="R90" s="2561"/>
      <c r="S90" s="2561"/>
      <c r="T90" s="2561"/>
      <c r="U90" s="2561"/>
      <c r="V90" s="2561"/>
      <c r="W90" s="2561"/>
      <c r="X90" s="2561"/>
      <c r="Y90" s="2561"/>
      <c r="Z90" s="2561"/>
      <c r="AA90" s="2561"/>
      <c r="AB90" s="2561"/>
      <c r="AC90" s="2229" t="s">
        <v>3615</v>
      </c>
      <c r="AD90" s="2224" t="s">
        <v>426</v>
      </c>
      <c r="AE90" s="2220" t="s">
        <v>171</v>
      </c>
      <c r="AF90" s="2221" t="s">
        <v>3577</v>
      </c>
      <c r="AG90" s="2221" t="s">
        <v>3578</v>
      </c>
      <c r="AH90" s="2221" t="s">
        <v>3579</v>
      </c>
      <c r="AI90" s="2223" t="s">
        <v>472</v>
      </c>
      <c r="AJ90" s="2227" t="s">
        <v>3582</v>
      </c>
      <c r="AK90" s="2223" t="s">
        <v>3583</v>
      </c>
      <c r="AL90" s="2227" t="s">
        <v>3574</v>
      </c>
      <c r="AM90" s="2227" t="s">
        <v>3575</v>
      </c>
      <c r="AN90" s="2227" t="s">
        <v>3584</v>
      </c>
      <c r="AO90" s="2227" t="s">
        <v>3585</v>
      </c>
      <c r="AP90" s="2227" t="s">
        <v>3586</v>
      </c>
      <c r="AQ90" s="2225" t="s">
        <v>429</v>
      </c>
      <c r="AR90" s="2222" t="s">
        <v>477</v>
      </c>
      <c r="AS90" s="2222" t="s">
        <v>430</v>
      </c>
      <c r="AT90" s="2225" t="s">
        <v>478</v>
      </c>
      <c r="AU90" s="2412" t="s">
        <v>482</v>
      </c>
      <c r="AV90" s="2412" t="s">
        <v>483</v>
      </c>
      <c r="AW90" s="2412" t="s">
        <v>486</v>
      </c>
      <c r="AX90" s="2412" t="s">
        <v>484</v>
      </c>
      <c r="AY90" s="2412" t="s">
        <v>481</v>
      </c>
      <c r="AZ90" s="2412" t="s">
        <v>485</v>
      </c>
      <c r="BA90" s="2412" t="s">
        <v>487</v>
      </c>
      <c r="BB90" s="2226" t="s">
        <v>3580</v>
      </c>
      <c r="BC90" s="2226" t="s">
        <v>3581</v>
      </c>
      <c r="BD90" s="2226" t="s">
        <v>479</v>
      </c>
      <c r="BE90" s="2226" t="s">
        <v>480</v>
      </c>
      <c r="BF90" s="2228" t="s">
        <v>3587</v>
      </c>
      <c r="BG90" s="2413" t="s">
        <v>3622</v>
      </c>
      <c r="BH90" s="2228" t="s">
        <v>3576</v>
      </c>
      <c r="BI90" s="2228" t="s">
        <v>3761</v>
      </c>
      <c r="BJ90" s="2228" t="s">
        <v>3757</v>
      </c>
      <c r="BK90" s="2228" t="s">
        <v>3759</v>
      </c>
      <c r="BL90" s="3194"/>
      <c r="BM90" s="74" t="str">
        <f t="shared" si="86"/>
        <v>A</v>
      </c>
      <c r="BN90" s="5"/>
      <c r="BO90" s="3"/>
      <c r="BP90" s="198" cm="1">
        <f t="array" ref="BP90">SUMPRODUCT(LEN(BQ90:BW90))</f>
        <v>0</v>
      </c>
      <c r="BQ90" s="199"/>
      <c r="BR90" s="200"/>
      <c r="BS90" s="200"/>
      <c r="BT90" s="200"/>
      <c r="BU90" s="200"/>
      <c r="BV90" s="200"/>
      <c r="BW90" s="201"/>
      <c r="BX90" s="3"/>
      <c r="BZ90" s="3177"/>
      <c r="CA90" s="3177"/>
      <c r="CB90" s="3174"/>
      <c r="CC90" s="3177"/>
      <c r="CD90" s="3151" t="str">
        <f t="shared" si="35"/>
        <v/>
      </c>
      <c r="CE90" s="3155" t="str">
        <f t="shared" si="36"/>
        <v/>
      </c>
      <c r="CF90" s="3156">
        <f>IF(LEN(TRIM(CK90))&gt;0,MAX(CF29:CF89)+1,"")</f>
        <v>14</v>
      </c>
      <c r="CG90" s="3109" t="str">
        <f>IFERROR(INDEX(CK30:CK299,MATCH(ROW()-ROW(CK30)+1,CF30:CF299,0)),"")</f>
        <v/>
      </c>
      <c r="CH90" s="3178"/>
      <c r="CI90" s="3177"/>
      <c r="CJ90" s="2462" t="str">
        <f>(SUBSTITUTE(SUBSTITUTE(CB40,CHAR(13)&amp;CHAR(10)," "),CHAR(10)," "))</f>
        <v>6. Portez à ébullition, puis baissez le feu et laissez mijoter à feu doux pendant environ 3 heures, en remuant de temps en temps. La viande doit être tendre et la sauce onctueuse.</v>
      </c>
      <c r="CK90" s="3110" t="str">
        <f>IF(OR(CJ91="",CJ92=""),"",IF(LEN(CJ91)&lt;=CJ92,CJ91,IFERROR(LEFT(CJ91,FIND("♦",SUBSTITUTE(LEFT(CJ91,CJ92+1)," ","♦",LEN(LEFT(CJ91,CJ92+1))-LEN(SUBSTITUTE(LEFT(CJ91,CJ92+1)," ",""))))),LEFT(CJ91,IFERROR(FIND(" ",CJ91)-1,LEN(CJ91))))))</f>
        <v xml:space="preserve">6 Portez à ébullition puis baissez le feu et laissez mijoter à feu doux pendant environ 3 heures en </v>
      </c>
      <c r="CL90" s="3111" t="str">
        <f>IF(CK90="","",TRIM(RIGHT(CJ91,LEN(CJ91)-LEN(CK90))))</f>
        <v>remuant de temps en temps La viande doit être tendre et la sauce onctueuse</v>
      </c>
      <c r="CM90" s="3157" t="str">
        <f>CC40</f>
        <v xml:space="preserve"> ◄ ligne 40</v>
      </c>
      <c r="CN90" s="3173"/>
      <c r="CO90" s="3174"/>
      <c r="CP90" s="3"/>
      <c r="CQ90" s="2667" t="s">
        <v>3968</v>
      </c>
      <c r="CR90" s="102"/>
      <c r="CS90" s="102"/>
      <c r="CT90" s="102"/>
      <c r="CU90" s="2664"/>
      <c r="CV90" s="3"/>
      <c r="CW90" s="3228"/>
      <c r="CX90" s="3228"/>
      <c r="CY90" s="3228"/>
      <c r="DA90" s="3225"/>
      <c r="DB90" s="3225"/>
      <c r="DC90" s="3225"/>
      <c r="DE90" s="3226"/>
      <c r="DF90" s="3226"/>
      <c r="DG90" s="3226"/>
      <c r="DI90" s="3227"/>
      <c r="DJ90" s="3227"/>
      <c r="DK90" s="3227"/>
      <c r="DU90" s="3223"/>
      <c r="DV90" s="3223"/>
      <c r="DW90" s="3223"/>
      <c r="DY90" s="3224"/>
      <c r="DZ90" s="3224"/>
      <c r="EA90" s="3224"/>
      <c r="EC90" s="3"/>
      <c r="ED90" s="3"/>
      <c r="EE90" s="3"/>
      <c r="EF90" s="3"/>
      <c r="EG90" s="3"/>
      <c r="EH90" s="3"/>
      <c r="EI90" s="3"/>
      <c r="EJ90" s="3"/>
      <c r="EK90" s="3"/>
      <c r="EL90" s="3"/>
      <c r="EM90" s="3"/>
      <c r="EN90" s="3"/>
      <c r="EO90" s="3"/>
      <c r="EP90" s="3"/>
      <c r="EQ90" s="3"/>
      <c r="ER90" s="3"/>
      <c r="ES90" s="3"/>
      <c r="ET90" s="3"/>
      <c r="EU90" s="3"/>
      <c r="EV90" s="3"/>
      <c r="EW90" s="3"/>
      <c r="EX90" s="833" t="s">
        <v>1227</v>
      </c>
      <c r="EY90" s="834" t="s">
        <v>1228</v>
      </c>
      <c r="EZ90" s="835" t="s">
        <v>1229</v>
      </c>
      <c r="FA90" s="836" t="s">
        <v>1230</v>
      </c>
      <c r="FB90" s="837" t="s">
        <v>1231</v>
      </c>
      <c r="FC90" s="838" t="s">
        <v>1232</v>
      </c>
      <c r="FD90" s="839" t="s">
        <v>1233</v>
      </c>
      <c r="FE90" s="840" t="s">
        <v>1234</v>
      </c>
      <c r="FF90" s="841" t="s">
        <v>1235</v>
      </c>
      <c r="FI90" s="842"/>
      <c r="FJ90" s="236" t="s">
        <v>1236</v>
      </c>
      <c r="FK90" s="206" t="s">
        <v>1237</v>
      </c>
      <c r="FL90" s="207">
        <v>129</v>
      </c>
      <c r="FM90" s="208">
        <v>135</v>
      </c>
      <c r="FN90" s="209">
        <v>139</v>
      </c>
      <c r="FO90"/>
      <c r="FP90" s="843"/>
      <c r="FQ90" s="272" t="s">
        <v>1238</v>
      </c>
      <c r="FR90" s="192" t="s">
        <v>1239</v>
      </c>
      <c r="FS90" s="193">
        <v>199</v>
      </c>
      <c r="FT90" s="194">
        <v>207</v>
      </c>
      <c r="FU90" s="195">
        <v>0</v>
      </c>
      <c r="FV90"/>
      <c r="FW90" s="844"/>
      <c r="FX90" s="212" t="s">
        <v>1240</v>
      </c>
      <c r="FY90" s="192" t="s">
        <v>1241</v>
      </c>
      <c r="FZ90" s="193">
        <v>212</v>
      </c>
      <c r="GA90" s="194">
        <v>175</v>
      </c>
      <c r="GB90" s="195">
        <v>55</v>
      </c>
      <c r="GC90" s="10">
        <v>1</v>
      </c>
    </row>
    <row r="91" spans="1:185" ht="21" customHeight="1">
      <c r="A91" s="3"/>
      <c r="B91" s="74" t="s">
        <v>28</v>
      </c>
      <c r="C91" s="2559"/>
      <c r="D91" s="3188" t="s">
        <v>3746</v>
      </c>
      <c r="E91" s="3188"/>
      <c r="F91" s="3188"/>
      <c r="G91" s="3188"/>
      <c r="H91" s="3188"/>
      <c r="I91" s="3188"/>
      <c r="J91" s="3188"/>
      <c r="K91" s="3188"/>
      <c r="L91" s="3188"/>
      <c r="M91" s="3188"/>
      <c r="N91" s="3188"/>
      <c r="O91" s="3188"/>
      <c r="P91" s="3188"/>
      <c r="Q91" s="3188"/>
      <c r="R91" s="3188"/>
      <c r="S91" s="3188"/>
      <c r="T91" s="3188"/>
      <c r="U91" s="3188"/>
      <c r="V91" s="3188"/>
      <c r="W91" s="3188"/>
      <c r="X91" s="2561"/>
      <c r="Y91" s="2561"/>
      <c r="Z91" s="2561"/>
      <c r="AA91" s="2561"/>
      <c r="AB91" s="2561"/>
      <c r="AC91" s="2229" t="s">
        <v>3616</v>
      </c>
      <c r="AD91" s="2224" t="s">
        <v>426</v>
      </c>
      <c r="AE91" s="2220" t="s">
        <v>171</v>
      </c>
      <c r="AF91" s="2221" t="s">
        <v>3588</v>
      </c>
      <c r="AG91" s="2221" t="s">
        <v>3589</v>
      </c>
      <c r="AH91" s="2221" t="s">
        <v>3590</v>
      </c>
      <c r="AI91" s="2223" t="s">
        <v>3602</v>
      </c>
      <c r="AJ91" s="2227" t="s">
        <v>3603</v>
      </c>
      <c r="AK91" s="2223" t="s">
        <v>3604</v>
      </c>
      <c r="AL91" s="2227" t="s">
        <v>3605</v>
      </c>
      <c r="AM91" s="2227" t="s">
        <v>3606</v>
      </c>
      <c r="AN91" s="2227" t="s">
        <v>3607</v>
      </c>
      <c r="AO91" s="2227" t="s">
        <v>3608</v>
      </c>
      <c r="AP91" s="2227" t="s">
        <v>3609</v>
      </c>
      <c r="AQ91" s="2225" t="s">
        <v>429</v>
      </c>
      <c r="AR91" s="2222" t="s">
        <v>477</v>
      </c>
      <c r="AS91" s="2222" t="s">
        <v>430</v>
      </c>
      <c r="AT91" s="2225" t="s">
        <v>478</v>
      </c>
      <c r="AU91" s="2412" t="s">
        <v>3591</v>
      </c>
      <c r="AV91" s="2412" t="s">
        <v>3592</v>
      </c>
      <c r="AW91" s="2412" t="s">
        <v>3593</v>
      </c>
      <c r="AX91" s="2412" t="s">
        <v>3594</v>
      </c>
      <c r="AY91" s="2412" t="s">
        <v>3595</v>
      </c>
      <c r="AZ91" s="2412" t="s">
        <v>3596</v>
      </c>
      <c r="BA91" s="2412" t="s">
        <v>3597</v>
      </c>
      <c r="BB91" s="2226" t="s">
        <v>3598</v>
      </c>
      <c r="BC91" s="2226" t="s">
        <v>3599</v>
      </c>
      <c r="BD91" s="2226" t="s">
        <v>3600</v>
      </c>
      <c r="BE91" s="2226" t="s">
        <v>3601</v>
      </c>
      <c r="BF91" s="2228" t="s">
        <v>3610</v>
      </c>
      <c r="BG91" s="2413" t="s">
        <v>3622</v>
      </c>
      <c r="BH91" s="2228" t="s">
        <v>3576</v>
      </c>
      <c r="BI91" s="2228" t="s">
        <v>3761</v>
      </c>
      <c r="BJ91" s="2228" t="s">
        <v>3758</v>
      </c>
      <c r="BK91" s="2228" t="s">
        <v>3760</v>
      </c>
      <c r="BL91" s="3194"/>
      <c r="BM91" s="74" t="str">
        <f t="shared" si="86"/>
        <v>A</v>
      </c>
      <c r="BN91" s="5"/>
      <c r="BO91" s="3"/>
      <c r="BP91" s="198" cm="1">
        <f t="array" ref="BP91">SUMPRODUCT(LEN(BQ91:BW91))</f>
        <v>0</v>
      </c>
      <c r="BQ91" s="199"/>
      <c r="BR91" s="200"/>
      <c r="BS91" s="200"/>
      <c r="BT91" s="200"/>
      <c r="BU91" s="200"/>
      <c r="BV91" s="200"/>
      <c r="BW91" s="201"/>
      <c r="BX91" s="3"/>
      <c r="BZ91" s="3177"/>
      <c r="CA91" s="3177"/>
      <c r="CB91" s="3174"/>
      <c r="CC91" s="3177"/>
      <c r="CD91" s="3151" t="str">
        <f t="shared" si="35"/>
        <v/>
      </c>
      <c r="CE91" s="3155" t="str">
        <f t="shared" si="36"/>
        <v/>
      </c>
      <c r="CF91" s="3156">
        <f>IF(LEN(TRIM(CK91))&gt;0,MAX(CF29:CF90)+1,"")</f>
        <v>15</v>
      </c>
      <c r="CG91" s="3109" t="str">
        <f>IFERROR(INDEX(CK30:CK299,MATCH(ROW()-ROW(CK30)+1,CF30:CF299,0)),"")</f>
        <v/>
      </c>
      <c r="CH91" s="3178"/>
      <c r="CI91" s="3177"/>
      <c r="CJ91" s="3110" t="str">
        <f>TRIM(SUBSTITUTE(SUBSTITUTE(SUBSTITUTE(SUBSTITUTE(IF(OR(LEFT(CJ90,1)="-",LEFT(CJ90,1)="="),MID(CJ90,2,9999),CJ90),CHAR(160)," "),","," "),";"," "),"."," "))</f>
        <v>6 Portez à ébullition puis baissez le feu et laissez mijoter à feu doux pendant environ 3 heures en remuant de temps en temps La viande doit être tendre et la sauce onctueuse</v>
      </c>
      <c r="CK91" s="3111" t="str">
        <f>IF(OR(CL90="",CJ92=""),"",IF(LEN(CL90)&lt;=CJ92,CL90,IFERROR(LEFT(CL90,FIND("♦",SUBSTITUTE(LEFT(CL90,CJ92+1)," ","♦",LEN(LEFT(CL90,CJ92+1))-LEN(SUBSTITUTE(LEFT(CL90,CJ92+1)," ",""))))),LEFT(CL90,IFERROR(FIND(" ",CL90)-1,LEN(CL90))))))</f>
        <v>remuant de temps en temps La viande doit être tendre et la sauce onctueuse</v>
      </c>
      <c r="CL91" s="3111" t="str">
        <f>IF(CK91="","",TRIM(RIGHT(CL90,LEN(CL90)-LEN(CK91))))</f>
        <v/>
      </c>
      <c r="CM91" s="3179"/>
      <c r="CN91" s="3173"/>
      <c r="CO91" s="3174"/>
      <c r="CP91" s="3"/>
      <c r="CQ91" s="2667" t="s">
        <v>3969</v>
      </c>
      <c r="CR91" s="102"/>
      <c r="CS91" s="2668" t="s">
        <v>3970</v>
      </c>
      <c r="CT91" s="2669"/>
      <c r="CU91" s="2670" t="s">
        <v>3971</v>
      </c>
      <c r="CV91" s="3"/>
      <c r="DE91"/>
      <c r="DF91"/>
      <c r="DG91"/>
      <c r="DI91"/>
      <c r="DJ91"/>
      <c r="DK91"/>
      <c r="EC91" s="3"/>
      <c r="ED91" s="3"/>
      <c r="EE91" s="3"/>
      <c r="EF91" s="3"/>
      <c r="EG91" s="3"/>
      <c r="EH91" s="3"/>
      <c r="EI91" s="3"/>
      <c r="EJ91" s="3"/>
      <c r="EK91" s="3"/>
      <c r="EL91" s="3"/>
      <c r="EM91" s="3"/>
      <c r="EN91" s="3"/>
      <c r="EO91" s="3"/>
      <c r="EP91" s="3"/>
      <c r="EQ91" s="3"/>
      <c r="ER91" s="3"/>
      <c r="ES91" s="3"/>
      <c r="ET91" s="3"/>
      <c r="EU91" s="3"/>
      <c r="EV91" s="3"/>
      <c r="EW91" s="3"/>
      <c r="EX91" s="845" t="s">
        <v>1242</v>
      </c>
      <c r="EY91" s="846" t="s">
        <v>1243</v>
      </c>
      <c r="EZ91" s="847" t="s">
        <v>1244</v>
      </c>
      <c r="FA91" s="848" t="s">
        <v>1245</v>
      </c>
      <c r="FB91" s="849" t="s">
        <v>1246</v>
      </c>
      <c r="FC91" s="850" t="s">
        <v>1247</v>
      </c>
      <c r="FD91" s="851" t="s">
        <v>1248</v>
      </c>
      <c r="FE91" s="852" t="s">
        <v>1249</v>
      </c>
      <c r="FF91" s="853" t="s">
        <v>1250</v>
      </c>
      <c r="FI91" s="854"/>
      <c r="FJ91" s="205" t="s">
        <v>1251</v>
      </c>
      <c r="FK91" s="206" t="s">
        <v>1252</v>
      </c>
      <c r="FL91" s="207">
        <v>96</v>
      </c>
      <c r="FM91" s="208">
        <v>123</v>
      </c>
      <c r="FN91" s="209">
        <v>139</v>
      </c>
      <c r="FO91"/>
      <c r="FP91" s="855"/>
      <c r="FQ91" s="191" t="s">
        <v>1253</v>
      </c>
      <c r="FR91" s="192" t="s">
        <v>1254</v>
      </c>
      <c r="FS91" s="193">
        <v>205</v>
      </c>
      <c r="FT91" s="194">
        <v>201</v>
      </c>
      <c r="FU91" s="195">
        <v>165</v>
      </c>
      <c r="FV91"/>
      <c r="FW91" s="856"/>
      <c r="FX91" s="212" t="s">
        <v>1255</v>
      </c>
      <c r="FY91" s="192" t="s">
        <v>1256</v>
      </c>
      <c r="FZ91" s="193">
        <v>186</v>
      </c>
      <c r="GA91" s="194">
        <v>155</v>
      </c>
      <c r="GB91" s="195">
        <v>97</v>
      </c>
      <c r="GC91" s="10">
        <v>1</v>
      </c>
    </row>
    <row r="92" spans="1:185" ht="21" customHeight="1" thickBot="1">
      <c r="A92" s="3"/>
      <c r="B92" s="74" t="s">
        <v>28</v>
      </c>
      <c r="C92" s="2559"/>
      <c r="D92" s="3188"/>
      <c r="E92" s="3188"/>
      <c r="F92" s="3188"/>
      <c r="G92" s="3188"/>
      <c r="H92" s="3188"/>
      <c r="I92" s="3188"/>
      <c r="J92" s="3188"/>
      <c r="K92" s="3188"/>
      <c r="L92" s="3188"/>
      <c r="M92" s="3188"/>
      <c r="N92" s="3188"/>
      <c r="O92" s="3188"/>
      <c r="P92" s="3188"/>
      <c r="Q92" s="3188"/>
      <c r="R92" s="3188"/>
      <c r="S92" s="3188"/>
      <c r="T92" s="3188"/>
      <c r="U92" s="3188"/>
      <c r="V92" s="3188"/>
      <c r="W92" s="3188"/>
      <c r="X92" s="2709" t="str">
        <f ca="1">_xlfn.FORMULATEXT(X93)</f>
        <v>=NBCAR(D91)</v>
      </c>
      <c r="Y92" s="2561"/>
      <c r="Z92" s="2561"/>
      <c r="AA92" s="2561"/>
      <c r="AB92" s="2561"/>
      <c r="AC92" s="2561"/>
      <c r="AD92" s="2464">
        <v>1</v>
      </c>
      <c r="AE92" s="2465">
        <v>1E-3</v>
      </c>
      <c r="AF92" s="2465">
        <v>0.25</v>
      </c>
      <c r="AG92" s="2465">
        <v>0.5</v>
      </c>
      <c r="AH92" s="2465">
        <v>0.33300000000000002</v>
      </c>
      <c r="AI92" s="2464">
        <v>2.835E-2</v>
      </c>
      <c r="AJ92" s="2465">
        <v>1.4E-2</v>
      </c>
      <c r="AK92" s="2465">
        <v>0.22500000000000001</v>
      </c>
      <c r="AL92" s="2465">
        <v>0.11799999999999999</v>
      </c>
      <c r="AM92" s="2465">
        <v>5.8999999999999997E-2</v>
      </c>
      <c r="AN92" s="2465">
        <v>0.23</v>
      </c>
      <c r="AO92" s="2465">
        <v>0.13</v>
      </c>
      <c r="AP92" s="2465">
        <v>0.2</v>
      </c>
      <c r="AQ92" s="2466">
        <v>1</v>
      </c>
      <c r="AR92" s="2466">
        <v>0.1</v>
      </c>
      <c r="AS92" s="2466">
        <v>0.01</v>
      </c>
      <c r="AT92" s="2466">
        <v>1E-3</v>
      </c>
      <c r="AU92" s="2466">
        <v>0.25</v>
      </c>
      <c r="AV92" s="2466">
        <v>0.5</v>
      </c>
      <c r="AW92" s="2466">
        <v>0.1</v>
      </c>
      <c r="AX92" s="2466">
        <v>0.33300000000000002</v>
      </c>
      <c r="AY92" s="2466">
        <v>1.4999999999999999E-2</v>
      </c>
      <c r="AZ92" s="2466">
        <v>0.2</v>
      </c>
      <c r="BA92" s="2466">
        <v>0.22500000000000001</v>
      </c>
      <c r="BB92" s="2466">
        <v>0.11799999999999999</v>
      </c>
      <c r="BC92" s="2466">
        <v>0.25</v>
      </c>
      <c r="BD92" s="2466">
        <v>4.9299999999999995E-3</v>
      </c>
      <c r="BE92" s="2466">
        <v>5.0000000000000001E-3</v>
      </c>
      <c r="BF92" s="2466">
        <v>1E-3</v>
      </c>
      <c r="BG92" s="2466">
        <v>2E-3</v>
      </c>
      <c r="BH92" s="2466">
        <v>4.3999999999999997E-2</v>
      </c>
      <c r="BI92" s="2466">
        <v>0.15</v>
      </c>
      <c r="BJ92" s="2466">
        <v>0.23699999999999999</v>
      </c>
      <c r="BK92" s="2467">
        <v>0.47299999999999998</v>
      </c>
      <c r="BL92" s="3194"/>
      <c r="BM92" s="74" t="str">
        <f t="shared" si="86"/>
        <v>A</v>
      </c>
      <c r="BN92" s="5"/>
      <c r="BO92" s="3"/>
      <c r="BP92" s="198" cm="1">
        <f t="array" ref="BP92">SUMPRODUCT(LEN(BQ92:BW92))</f>
        <v>0</v>
      </c>
      <c r="BQ92" s="199"/>
      <c r="BR92" s="200"/>
      <c r="BS92" s="200"/>
      <c r="BT92" s="200"/>
      <c r="BU92" s="200"/>
      <c r="BV92" s="200"/>
      <c r="BW92" s="201"/>
      <c r="BX92" s="3"/>
      <c r="BZ92" s="3177"/>
      <c r="CA92" s="3177"/>
      <c r="CB92" s="3174"/>
      <c r="CC92" s="3177"/>
      <c r="CD92" s="3151" t="str">
        <f t="shared" si="35"/>
        <v/>
      </c>
      <c r="CE92" s="3155" t="str">
        <f t="shared" si="36"/>
        <v/>
      </c>
      <c r="CF92" s="3156" t="str">
        <f>IF(LEN(TRIM(CK92))&gt;0,MAX(CF29:CF91)+1,"")</f>
        <v/>
      </c>
      <c r="CG92" s="3109" t="str">
        <f>IFERROR(INDEX(CK30:CK299,MATCH(ROW()-ROW(CK30)+1,CF30:CF299,0)),"")</f>
        <v/>
      </c>
      <c r="CH92" s="3178"/>
      <c r="CI92" s="3177"/>
      <c r="CJ92" s="3112">
        <f>CG17</f>
        <v>100</v>
      </c>
      <c r="CK92" s="3111" t="str">
        <f>IF(OR(CL91="",CJ92=""),"",IF(LEN(CL91)&lt;=CJ92,CL91,IFERROR(LEFT(CL91,FIND("♦",SUBSTITUTE(LEFT(CL91,CJ92+1)," ","♦",LEN(LEFT(CL91,CJ92+1))-LEN(SUBSTITUTE(LEFT(CL91,CJ92+1)," ",""))))),LEFT(CL91,IFERROR(FIND(" ",CL91)-1,LEN(CL91))))))</f>
        <v/>
      </c>
      <c r="CL92" s="3111" t="str">
        <f t="shared" ref="CL92:CL95" si="92">IF(CK92="","",TRIM(RIGHT(CL91,LEN(CL91)-LEN(CK92))))</f>
        <v/>
      </c>
      <c r="CM92" s="3179"/>
      <c r="CN92" s="3173"/>
      <c r="CO92" s="3174"/>
      <c r="CP92" s="3"/>
      <c r="CQ92" s="2671" t="s">
        <v>3972</v>
      </c>
      <c r="CR92" s="2672"/>
      <c r="CS92" s="2673" t="str" cm="1">
        <f t="array" ref="CS92">IF(TRIM(CQ92)="","&lt; VIDE",IF(SUMPRODUCT((UPPER(TRIM($BA$92:CQ92))=UPPER(TRIM(CQ92)))*1)&gt;1,"◄ Doublon","Unique"))</f>
        <v>Unique</v>
      </c>
      <c r="CT92" s="222" t="s">
        <v>3677</v>
      </c>
      <c r="CU92" s="2674" t="s">
        <v>3973</v>
      </c>
      <c r="CV92" s="3"/>
      <c r="CW92" s="3228" t="s">
        <v>1257</v>
      </c>
      <c r="CX92" s="3228"/>
      <c r="CY92" s="3228"/>
      <c r="DA92" s="3225" t="s">
        <v>1258</v>
      </c>
      <c r="DB92" s="3225"/>
      <c r="DC92" s="3225"/>
      <c r="DE92" s="3226" t="s">
        <v>1259</v>
      </c>
      <c r="DF92" s="3226"/>
      <c r="DG92" s="3226"/>
      <c r="DI92" s="3227" t="s">
        <v>1260</v>
      </c>
      <c r="DJ92" s="3227"/>
      <c r="DK92" s="3227"/>
      <c r="DU92" s="3223" t="s">
        <v>1261</v>
      </c>
      <c r="DV92" s="3223"/>
      <c r="DW92" s="3223"/>
      <c r="DY92" s="3224" t="s">
        <v>1262</v>
      </c>
      <c r="DZ92" s="3224"/>
      <c r="EA92" s="3224"/>
      <c r="EC92" s="3"/>
      <c r="ED92" s="3"/>
      <c r="EE92" s="3"/>
      <c r="EF92" s="3"/>
      <c r="EG92" s="3"/>
      <c r="EH92" s="3"/>
      <c r="EI92" s="3"/>
      <c r="EJ92" s="3"/>
      <c r="EK92" s="3"/>
      <c r="EL92" s="3"/>
      <c r="EM92" s="3"/>
      <c r="EN92" s="3"/>
      <c r="EO92" s="3"/>
      <c r="EP92" s="3"/>
      <c r="EQ92" s="3"/>
      <c r="ER92" s="3"/>
      <c r="ES92" s="3"/>
      <c r="ET92" s="3"/>
      <c r="EU92" s="3"/>
      <c r="EV92" s="3"/>
      <c r="EW92" s="3"/>
      <c r="EX92" s="857" t="s">
        <v>1263</v>
      </c>
      <c r="EY92" s="858" t="s">
        <v>1264</v>
      </c>
      <c r="EZ92" s="859" t="s">
        <v>1265</v>
      </c>
      <c r="FA92" s="860" t="s">
        <v>1266</v>
      </c>
      <c r="FB92" s="861" t="s">
        <v>1267</v>
      </c>
      <c r="FC92" s="862" t="s">
        <v>1268</v>
      </c>
      <c r="FD92" s="863" t="s">
        <v>1269</v>
      </c>
      <c r="FE92" s="864" t="s">
        <v>1270</v>
      </c>
      <c r="FF92" s="865" t="s">
        <v>1271</v>
      </c>
      <c r="FI92" s="866"/>
      <c r="FJ92" s="236" t="s">
        <v>1272</v>
      </c>
      <c r="FK92" s="206" t="s">
        <v>1273</v>
      </c>
      <c r="FL92" s="207">
        <v>0</v>
      </c>
      <c r="FM92" s="208">
        <v>133</v>
      </c>
      <c r="FN92" s="209">
        <v>161</v>
      </c>
      <c r="FO92"/>
      <c r="FP92" s="867"/>
      <c r="FQ92" s="272" t="s">
        <v>1274</v>
      </c>
      <c r="FR92" s="192" t="s">
        <v>1275</v>
      </c>
      <c r="FS92" s="193">
        <v>240</v>
      </c>
      <c r="FT92" s="194">
        <v>227</v>
      </c>
      <c r="FU92" s="195">
        <v>107</v>
      </c>
      <c r="FV92"/>
      <c r="FW92" s="868"/>
      <c r="FX92" s="212" t="s">
        <v>1276</v>
      </c>
      <c r="FY92" s="192" t="s">
        <v>1277</v>
      </c>
      <c r="FZ92" s="193">
        <v>168</v>
      </c>
      <c r="GA92" s="194">
        <v>152</v>
      </c>
      <c r="GB92" s="195">
        <v>116</v>
      </c>
      <c r="GC92" s="10">
        <v>1</v>
      </c>
    </row>
    <row r="93" spans="1:185" ht="21" customHeight="1">
      <c r="A93" s="3"/>
      <c r="B93" s="74" t="s">
        <v>28</v>
      </c>
      <c r="C93" s="2559"/>
      <c r="D93" s="3188"/>
      <c r="E93" s="3188"/>
      <c r="F93" s="3188"/>
      <c r="G93" s="3188"/>
      <c r="H93" s="3188"/>
      <c r="I93" s="3188"/>
      <c r="J93" s="3188"/>
      <c r="K93" s="3188"/>
      <c r="L93" s="3188"/>
      <c r="M93" s="3188"/>
      <c r="N93" s="3188"/>
      <c r="O93" s="3188"/>
      <c r="P93" s="3188"/>
      <c r="Q93" s="3188"/>
      <c r="R93" s="3188"/>
      <c r="S93" s="3188"/>
      <c r="T93" s="3188"/>
      <c r="U93" s="3188"/>
      <c r="V93" s="3188"/>
      <c r="W93" s="3188"/>
      <c r="X93" s="2562">
        <f>LEN(D91)</f>
        <v>1267</v>
      </c>
      <c r="Y93" s="2561"/>
      <c r="Z93" s="2561"/>
      <c r="AA93" s="2561"/>
      <c r="AB93" s="2561"/>
      <c r="AC93" s="2561"/>
      <c r="AD93" s="362">
        <v>0</v>
      </c>
      <c r="AE93" s="363" t="s">
        <v>4050</v>
      </c>
      <c r="AF93" s="363"/>
      <c r="AG93" s="363"/>
      <c r="AH93" s="363"/>
      <c r="AI93" s="363"/>
      <c r="AJ93" s="363"/>
      <c r="AK93" s="363"/>
      <c r="AL93" s="363"/>
      <c r="AM93" s="363"/>
      <c r="AN93" s="2468"/>
      <c r="AO93" s="364">
        <f>MAX(AD94:AD129)</f>
        <v>2</v>
      </c>
      <c r="AP93" s="363" t="s">
        <v>4050</v>
      </c>
      <c r="AQ93" s="363"/>
      <c r="AR93" s="363"/>
      <c r="AS93" s="363"/>
      <c r="AT93" s="363"/>
      <c r="AU93" s="363"/>
      <c r="AV93" s="363"/>
      <c r="AW93" s="363"/>
      <c r="AX93" s="2468"/>
      <c r="AY93" s="2468"/>
      <c r="AZ93" s="2468"/>
      <c r="BA93" s="364">
        <f>MAX(AO94:AO129)</f>
        <v>4</v>
      </c>
      <c r="BB93" s="363" t="s">
        <v>4050</v>
      </c>
      <c r="BC93" s="364"/>
      <c r="BD93" s="363"/>
      <c r="BE93" s="363"/>
      <c r="BF93" s="363"/>
      <c r="BG93" s="363"/>
      <c r="BH93" s="363"/>
      <c r="BI93" s="363"/>
      <c r="BJ93" s="2698"/>
      <c r="BK93" s="2699" t="str">
        <f>" ▼ Liste des erreurs colonne "&amp;BK1</f>
        <v xml:space="preserve"> ▼ Liste des erreurs colonne BK</v>
      </c>
      <c r="BL93" s="2384"/>
      <c r="BM93" s="218" t="str">
        <f t="shared" si="86"/>
        <v>A</v>
      </c>
      <c r="BN93" s="5"/>
      <c r="BO93" s="3"/>
      <c r="BP93" s="198" cm="1">
        <f t="array" ref="BP93">SUMPRODUCT(LEN(BQ93:BW93))</f>
        <v>0</v>
      </c>
      <c r="BQ93" s="199"/>
      <c r="BR93" s="200"/>
      <c r="BS93" s="200"/>
      <c r="BT93" s="200"/>
      <c r="BU93" s="200"/>
      <c r="BV93" s="200"/>
      <c r="BW93" s="201"/>
      <c r="BX93" s="3"/>
      <c r="BZ93" s="3177"/>
      <c r="CA93" s="3177"/>
      <c r="CB93" s="3174"/>
      <c r="CC93" s="3177"/>
      <c r="CD93" s="3151" t="str">
        <f t="shared" si="35"/>
        <v/>
      </c>
      <c r="CE93" s="3155" t="str">
        <f t="shared" si="36"/>
        <v/>
      </c>
      <c r="CF93" s="3156" t="str">
        <f>IF(LEN(TRIM(CK93))&gt;0,MAX(CF29:CF92)+1,"")</f>
        <v/>
      </c>
      <c r="CG93" s="3109" t="str">
        <f>IFERROR(INDEX(CK30:CK299,MATCH(ROW()-ROW(CK30)+1,CF30:CF299,0)),"")</f>
        <v/>
      </c>
      <c r="CH93" s="3178"/>
      <c r="CI93" s="3177"/>
      <c r="CJ93" s="3110"/>
      <c r="CK93" s="3111" t="str">
        <f>IF(OR(CL92="",CJ92=""),"",IF(LEN(CL92)&lt;=CJ92,CL92,IFERROR(LEFT(CL92,FIND("♦",SUBSTITUTE(LEFT(CL92,CJ92+1)," ","♦",LEN(LEFT(CL92,CJ92+1))-LEN(SUBSTITUTE(LEFT(CL92,CJ92+1)," ",""))))),LEFT(CL92,IFERROR(FIND(" ",CL92)-1,LEN(CL92))))))</f>
        <v/>
      </c>
      <c r="CL93" s="3111" t="str">
        <f t="shared" si="92"/>
        <v/>
      </c>
      <c r="CM93" s="3179"/>
      <c r="CN93" s="3173"/>
      <c r="CO93" s="3174"/>
      <c r="CP93" s="3"/>
      <c r="CQ93" s="2675" t="s">
        <v>3974</v>
      </c>
      <c r="CR93" s="2672">
        <v>2409</v>
      </c>
      <c r="CS93" s="2673" t="str" cm="1">
        <f t="array" ref="CS93">IF(TRIM(CQ93)="","&lt; VIDE",IF(SUMPRODUCT((UPPER(TRIM($BA$92:CQ93))=UPPER(TRIM(CQ93)))*1)&gt;1,"◄ Doublon","Unique"))</f>
        <v>Unique</v>
      </c>
      <c r="CT93" s="222" t="s">
        <v>3678</v>
      </c>
      <c r="CU93" s="2674" t="s">
        <v>3975</v>
      </c>
      <c r="CV93" s="3"/>
      <c r="CW93" s="3228"/>
      <c r="CX93" s="3228"/>
      <c r="CY93" s="3228"/>
      <c r="DA93" s="3225"/>
      <c r="DB93" s="3225"/>
      <c r="DC93" s="3225"/>
      <c r="DE93" s="3226"/>
      <c r="DF93" s="3226"/>
      <c r="DG93" s="3226"/>
      <c r="DI93" s="3227"/>
      <c r="DJ93" s="3227"/>
      <c r="DK93" s="3227"/>
      <c r="DU93" s="3223"/>
      <c r="DV93" s="3223"/>
      <c r="DW93" s="3223"/>
      <c r="DY93" s="3224"/>
      <c r="DZ93" s="3224"/>
      <c r="EA93" s="3224"/>
      <c r="EC93" s="3"/>
      <c r="ED93" s="3"/>
      <c r="EE93" s="3"/>
      <c r="EF93" s="3"/>
      <c r="EG93" s="3"/>
      <c r="EH93" s="3"/>
      <c r="EI93" s="3"/>
      <c r="EJ93" s="3"/>
      <c r="EK93" s="3"/>
      <c r="EL93" s="3"/>
      <c r="EM93" s="3"/>
      <c r="EN93" s="3"/>
      <c r="EO93" s="3"/>
      <c r="EP93" s="3"/>
      <c r="EQ93" s="3"/>
      <c r="ER93" s="3"/>
      <c r="ES93" s="3"/>
      <c r="ET93" s="3"/>
      <c r="EU93" s="3"/>
      <c r="EV93" s="3"/>
      <c r="EW93" s="3"/>
      <c r="EX93" s="869" t="s">
        <v>1278</v>
      </c>
      <c r="EY93" s="870" t="s">
        <v>1279</v>
      </c>
      <c r="EZ93" s="871" t="s">
        <v>1280</v>
      </c>
      <c r="FA93" s="872" t="s">
        <v>1281</v>
      </c>
      <c r="FB93" s="873" t="s">
        <v>1282</v>
      </c>
      <c r="FC93" s="874" t="s">
        <v>1283</v>
      </c>
      <c r="FD93" s="875" t="s">
        <v>1284</v>
      </c>
      <c r="FE93" s="876" t="s">
        <v>1285</v>
      </c>
      <c r="FF93" s="877" t="s">
        <v>1286</v>
      </c>
      <c r="FI93" s="878"/>
      <c r="FJ93" s="236" t="s">
        <v>1287</v>
      </c>
      <c r="FK93" s="206" t="s">
        <v>1288</v>
      </c>
      <c r="FL93" s="207">
        <v>0</v>
      </c>
      <c r="FM93" s="208">
        <v>119</v>
      </c>
      <c r="FN93" s="209">
        <v>145</v>
      </c>
      <c r="FO93"/>
      <c r="FP93" s="879"/>
      <c r="FQ93" s="272" t="s">
        <v>1289</v>
      </c>
      <c r="FR93" s="192" t="s">
        <v>1290</v>
      </c>
      <c r="FS93" s="193">
        <v>247</v>
      </c>
      <c r="FT93" s="194">
        <v>227</v>
      </c>
      <c r="FU93" s="195">
        <v>95</v>
      </c>
      <c r="FV93"/>
      <c r="FW93" s="880"/>
      <c r="FX93" s="212" t="s">
        <v>1291</v>
      </c>
      <c r="FY93" s="192" t="s">
        <v>1292</v>
      </c>
      <c r="FZ93" s="193">
        <v>161</v>
      </c>
      <c r="GA93" s="194">
        <v>143</v>
      </c>
      <c r="GB93" s="195">
        <v>96</v>
      </c>
      <c r="GC93" s="10">
        <v>1</v>
      </c>
    </row>
    <row r="94" spans="1:185" ht="21" customHeight="1">
      <c r="A94" s="3"/>
      <c r="B94" s="218" t="str">
        <f t="shared" ref="B94:B128" si="93">IF(COUNTA(AE94:AG94,AP94:AQ94,BB94:BF94)&gt;0, "A", "►")</f>
        <v>A</v>
      </c>
      <c r="C94" s="2565"/>
      <c r="D94" s="3188"/>
      <c r="E94" s="3188"/>
      <c r="F94" s="3188"/>
      <c r="G94" s="3188"/>
      <c r="H94" s="3188"/>
      <c r="I94" s="3188"/>
      <c r="J94" s="3188"/>
      <c r="K94" s="3188"/>
      <c r="L94" s="3188"/>
      <c r="M94" s="3188"/>
      <c r="N94" s="3188"/>
      <c r="O94" s="3188"/>
      <c r="P94" s="3188"/>
      <c r="Q94" s="3188"/>
      <c r="R94" s="3188"/>
      <c r="S94" s="3188"/>
      <c r="T94" s="3188"/>
      <c r="U94" s="3188"/>
      <c r="V94" s="3188"/>
      <c r="W94" s="3188"/>
      <c r="X94" s="2566"/>
      <c r="Y94" s="2566"/>
      <c r="Z94" s="2566"/>
      <c r="AA94" s="2566"/>
      <c r="AB94" s="2566"/>
      <c r="AC94" s="2566"/>
      <c r="AD94" s="369" t="str">
        <f>IF(ISBLANK(AE94),"",LARGE(AD93:AD93,1)+1)</f>
        <v/>
      </c>
      <c r="AE94" s="370"/>
      <c r="AF94" s="371" t="s">
        <v>3832</v>
      </c>
      <c r="AG94" s="371"/>
      <c r="AH94" s="371"/>
      <c r="AI94" s="371"/>
      <c r="AJ94" s="371"/>
      <c r="AK94" s="371"/>
      <c r="AL94" s="371"/>
      <c r="AM94" s="371"/>
      <c r="AO94" s="369" t="str">
        <f>IF(ISBLANK(AP94),"",LARGE(AO93:AO93,1)+1)</f>
        <v/>
      </c>
      <c r="AP94" s="370"/>
      <c r="AQ94" s="371" t="s">
        <v>3835</v>
      </c>
      <c r="AR94" s="371"/>
      <c r="AS94" s="371"/>
      <c r="AT94" s="371"/>
      <c r="AU94" s="371"/>
      <c r="AV94" s="371"/>
      <c r="AW94" s="371"/>
      <c r="AX94" s="371"/>
      <c r="AY94" s="371"/>
      <c r="AZ94" s="371"/>
      <c r="BA94" s="369" t="str">
        <f>IF(ISBLANK(BB94),"",LARGE(BA93:BA93,1)+1)</f>
        <v/>
      </c>
      <c r="BB94" s="370"/>
      <c r="BC94" s="371"/>
      <c r="BD94" s="371"/>
      <c r="BE94" s="371"/>
      <c r="BF94" s="371"/>
      <c r="BG94" s="371"/>
      <c r="BH94" s="371"/>
      <c r="BI94" s="371"/>
      <c r="BJ94" s="3370" t="str" cm="1">
        <f t="array" aca="1" ref="BJ94" ca="1">IFERROR(_xlfn.LET(_xlpm.r,BK32:BK86,_xlpm.norm,IF(ISTEXT(_xlpm.r),UPPER(TRIM(SUBSTITUTE(_xlpm.r,CHAR(160),""))),"__NT__"),_xlpm.cond,(_xlpm.r&lt;&gt;"")*(_xlpm.norm&lt;&gt;"OK"),_xlpm.lst,ADDRESS(_xlfn._xlws.FILTER(ROW(_xlpm.r),_xlpm.cond),COLUMN(BK32),4)&amp;" : "&amp;_xlfn._xlws.FILTER(_xlpm.r,_xlpm.cond),_xlpm.n,ROWS(_xlpm.lst),_xlpm.n&amp;" erreur"&amp;IF(_xlpm.n&gt;1,"s","")&amp;CHAR(10)&amp;_xlfn.TEXTJOIN(CHAR(10),TRUE,_xlpm.lst)),"OK")</f>
        <v>OK</v>
      </c>
      <c r="BK94" s="3371"/>
      <c r="BL94" s="3195" t="s">
        <v>4016</v>
      </c>
      <c r="BM94" s="218" t="str">
        <f t="shared" si="86"/>
        <v>A</v>
      </c>
      <c r="BN94" s="5"/>
      <c r="BO94" s="3"/>
      <c r="BP94" s="198" cm="1">
        <f t="array" ref="BP94">SUMPRODUCT(LEN(BQ94:BW94))</f>
        <v>0</v>
      </c>
      <c r="BQ94" s="199"/>
      <c r="BR94" s="200"/>
      <c r="BS94" s="200"/>
      <c r="BT94" s="200"/>
      <c r="BU94" s="200"/>
      <c r="BV94" s="200"/>
      <c r="BW94" s="201"/>
      <c r="BX94" s="2384"/>
      <c r="BZ94" s="3177"/>
      <c r="CA94" s="3177"/>
      <c r="CB94" s="3174"/>
      <c r="CC94" s="3177"/>
      <c r="CD94" s="3151" t="str">
        <f t="shared" si="35"/>
        <v/>
      </c>
      <c r="CE94" s="3155" t="str">
        <f t="shared" si="36"/>
        <v/>
      </c>
      <c r="CF94" s="3156" t="str">
        <f>IF(LEN(TRIM(CK94))&gt;0,MAX(CF29:CF93)+1,"")</f>
        <v/>
      </c>
      <c r="CG94" s="3109" t="str">
        <f>IFERROR(INDEX(CK30:CK299,MATCH(ROW()-ROW(CK30)+1,CF30:CF299,0)),"")</f>
        <v/>
      </c>
      <c r="CH94" s="3178"/>
      <c r="CI94" s="3177"/>
      <c r="CJ94" s="3163"/>
      <c r="CK94" s="3111" t="str">
        <f>IF(OR(CL93="",CJ92=""),"",IF(LEN(CL93)&lt;=CJ92,CL93,IFERROR(LEFT(CL93,FIND("♦",SUBSTITUTE(LEFT(CL93,CJ92+1)," ","♦",LEN(LEFT(CL93,CJ92+1))-LEN(SUBSTITUTE(LEFT(CL93,CJ92+1)," ",""))))),LEFT(CL93,IFERROR(FIND(" ",CL93)-1,LEN(CL93))))))</f>
        <v/>
      </c>
      <c r="CL94" s="3111" t="str">
        <f t="shared" si="92"/>
        <v/>
      </c>
      <c r="CM94" s="3179"/>
      <c r="CN94" s="3173"/>
      <c r="CO94" s="3174"/>
      <c r="CP94" s="2384"/>
      <c r="CQ94" s="2675" t="s">
        <v>3976</v>
      </c>
      <c r="CR94" s="2672">
        <v>90</v>
      </c>
      <c r="CS94" s="2673" t="str" cm="1">
        <f t="array" aca="1" ref="CS94" ca="1">IF(TRIM(CQ94)="","&lt; VIDE",IF(SUMPRODUCT((UPPER(TRIM($BA$92:CQ94))=UPPER(TRIM(CQ94)))*1)&gt;1,"◄ Doublon","Unique"))</f>
        <v>Unique</v>
      </c>
      <c r="CT94" s="222" t="s">
        <v>3679</v>
      </c>
      <c r="CU94" s="2674" t="s">
        <v>3977</v>
      </c>
      <c r="CV94" s="3"/>
      <c r="DE94"/>
      <c r="DF94"/>
      <c r="DG94"/>
      <c r="DI94"/>
      <c r="DJ94"/>
      <c r="DK94"/>
      <c r="EC94" s="3"/>
      <c r="ED94" s="3"/>
      <c r="EE94" s="3"/>
      <c r="EF94" s="3"/>
      <c r="EG94" s="3"/>
      <c r="EH94" s="3"/>
      <c r="EI94" s="3"/>
      <c r="EJ94" s="3"/>
      <c r="EK94" s="3"/>
      <c r="EL94" s="3"/>
      <c r="EM94" s="3"/>
      <c r="EN94" s="3"/>
      <c r="EO94" s="3"/>
      <c r="EP94" s="3"/>
      <c r="EQ94" s="3"/>
      <c r="ER94" s="3"/>
      <c r="ES94" s="3"/>
      <c r="ET94" s="3"/>
      <c r="EU94" s="3"/>
      <c r="EV94" s="3"/>
      <c r="EW94" s="3"/>
      <c r="EX94" s="881" t="s">
        <v>1293</v>
      </c>
      <c r="EY94" s="882" t="s">
        <v>1294</v>
      </c>
      <c r="EZ94" s="883" t="s">
        <v>1295</v>
      </c>
      <c r="FA94" s="884" t="s">
        <v>1296</v>
      </c>
      <c r="FB94" s="885" t="s">
        <v>1297</v>
      </c>
      <c r="FC94" s="886" t="s">
        <v>1298</v>
      </c>
      <c r="FD94" s="887" t="s">
        <v>1299</v>
      </c>
      <c r="FE94" s="888" t="s">
        <v>1300</v>
      </c>
      <c r="FF94" s="889" t="s">
        <v>1301</v>
      </c>
      <c r="FI94" s="890"/>
      <c r="FJ94" s="236" t="s">
        <v>1302</v>
      </c>
      <c r="FK94" s="206" t="s">
        <v>1303</v>
      </c>
      <c r="FL94" s="207">
        <v>6</v>
      </c>
      <c r="FM94" s="208">
        <v>119</v>
      </c>
      <c r="FN94" s="209">
        <v>144</v>
      </c>
      <c r="FO94"/>
      <c r="FP94" s="891"/>
      <c r="FQ94" s="191" t="s">
        <v>1304</v>
      </c>
      <c r="FR94" s="192" t="s">
        <v>1305</v>
      </c>
      <c r="FS94" s="193">
        <v>205</v>
      </c>
      <c r="FT94" s="194">
        <v>200</v>
      </c>
      <c r="FU94" s="195">
        <v>177</v>
      </c>
      <c r="FV94"/>
      <c r="FW94" s="892"/>
      <c r="FX94" s="212" t="s">
        <v>1306</v>
      </c>
      <c r="FY94" s="192" t="s">
        <v>1307</v>
      </c>
      <c r="FZ94" s="193">
        <v>171</v>
      </c>
      <c r="GA94" s="194">
        <v>145</v>
      </c>
      <c r="GB94" s="195">
        <v>68</v>
      </c>
      <c r="GC94" s="10">
        <v>1</v>
      </c>
    </row>
    <row r="95" spans="1:185" ht="21" customHeight="1">
      <c r="A95" s="3"/>
      <c r="B95" s="218" t="str">
        <f t="shared" si="93"/>
        <v>A</v>
      </c>
      <c r="C95" s="2565"/>
      <c r="D95" s="3188"/>
      <c r="E95" s="3188"/>
      <c r="F95" s="3188"/>
      <c r="G95" s="3188"/>
      <c r="H95" s="3188"/>
      <c r="I95" s="3188"/>
      <c r="J95" s="3188"/>
      <c r="K95" s="3188"/>
      <c r="L95" s="3188"/>
      <c r="M95" s="3188"/>
      <c r="N95" s="3188"/>
      <c r="O95" s="3188"/>
      <c r="P95" s="3188"/>
      <c r="Q95" s="3188"/>
      <c r="R95" s="3188"/>
      <c r="S95" s="3188"/>
      <c r="T95" s="3188"/>
      <c r="U95" s="3188"/>
      <c r="V95" s="3188"/>
      <c r="W95" s="3188"/>
      <c r="X95" s="2566"/>
      <c r="Y95" s="2566"/>
      <c r="Z95" s="2566"/>
      <c r="AA95" s="2566"/>
      <c r="AB95" s="2566"/>
      <c r="AC95" s="2566"/>
      <c r="AD95" s="369" t="str">
        <f>IF(ISBLANK(AE95),"",LARGE(AD93:AD94,1)+1)</f>
        <v/>
      </c>
      <c r="AE95" s="370"/>
      <c r="AF95" s="371"/>
      <c r="AG95" s="371" t="s">
        <v>3918</v>
      </c>
      <c r="AH95" s="371"/>
      <c r="AI95" s="371"/>
      <c r="AJ95" s="371"/>
      <c r="AK95" s="371"/>
      <c r="AL95" s="371"/>
      <c r="AM95" s="371"/>
      <c r="AO95" s="369" t="str">
        <f>IF(ISBLANK(AP95),"",LARGE(AO93:AO94,1)+1)</f>
        <v/>
      </c>
      <c r="AP95" s="370"/>
      <c r="AQ95" s="371"/>
      <c r="AR95" s="371"/>
      <c r="AS95" s="371"/>
      <c r="AT95" s="371"/>
      <c r="AU95" s="371"/>
      <c r="AV95" s="371"/>
      <c r="AW95" s="371"/>
      <c r="AX95" s="371"/>
      <c r="AY95" s="371"/>
      <c r="AZ95" s="371"/>
      <c r="BA95" s="369" t="str">
        <f>IF(ISBLANK(BB95),"",LARGE(BA93:BA94,1)+1)</f>
        <v/>
      </c>
      <c r="BB95" s="370"/>
      <c r="BC95" s="371"/>
      <c r="BD95" s="371"/>
      <c r="BE95" s="371" t="s">
        <v>3918</v>
      </c>
      <c r="BF95" s="371"/>
      <c r="BG95" s="371"/>
      <c r="BH95" s="371"/>
      <c r="BI95" s="371"/>
      <c r="BJ95" s="3370"/>
      <c r="BK95" s="3371"/>
      <c r="BL95" s="3195"/>
      <c r="BM95" s="218" t="str">
        <f t="shared" si="86"/>
        <v>A</v>
      </c>
      <c r="BN95" s="5"/>
      <c r="BO95" s="3"/>
      <c r="BP95" s="198" cm="1">
        <f t="array" ref="BP95">SUMPRODUCT(LEN(BQ95:BW95))</f>
        <v>0</v>
      </c>
      <c r="BQ95" s="199"/>
      <c r="BR95" s="200"/>
      <c r="BS95" s="200"/>
      <c r="BT95" s="200"/>
      <c r="BU95" s="200"/>
      <c r="BV95" s="200"/>
      <c r="BW95" s="201"/>
      <c r="BX95" s="2384"/>
      <c r="BZ95" s="3177"/>
      <c r="CA95" s="3177"/>
      <c r="CB95" s="3174"/>
      <c r="CC95" s="3177"/>
      <c r="CD95" s="3151" t="str">
        <f t="shared" si="35"/>
        <v/>
      </c>
      <c r="CE95" s="3155" t="str">
        <f t="shared" si="36"/>
        <v/>
      </c>
      <c r="CF95" s="3156" t="str">
        <f>IF(LEN(TRIM(CK95))&gt;0,MAX(CF29:CF94)+1,"")</f>
        <v/>
      </c>
      <c r="CG95" s="3109" t="str">
        <f>IFERROR(INDEX(CK30:CK299,MATCH(ROW()-ROW(CK30)+1,CF30:CF299,0)),"")</f>
        <v/>
      </c>
      <c r="CH95" s="3178"/>
      <c r="CI95" s="3177"/>
      <c r="CJ95" s="3164"/>
      <c r="CK95" s="3111" t="str">
        <f>IF(OR(CL94="",CJ92=""),"",IF(LEN(CL94)&lt;=CJ92,CL94,IFERROR(LEFT(CL94,FIND("♦",SUBSTITUTE(LEFT(CL94,CJ92+1)," ","♦",LEN(LEFT(CL94,CJ92+1))-LEN(SUBSTITUTE(LEFT(CL94,CJ92+1)," ",""))))),LEFT(CL94,IFERROR(FIND(" ",CL94)-1,LEN(CL94))))))</f>
        <v/>
      </c>
      <c r="CL95" s="3111" t="str">
        <f t="shared" si="92"/>
        <v/>
      </c>
      <c r="CM95" s="3179"/>
      <c r="CN95" s="3173"/>
      <c r="CO95" s="3174"/>
      <c r="CP95" s="2384"/>
      <c r="CQ95" s="2675" t="s">
        <v>3978</v>
      </c>
      <c r="CR95" s="2672">
        <v>6</v>
      </c>
      <c r="CS95" s="2673" t="str" cm="1">
        <f t="array" aca="1" ref="CS95" ca="1">IF(TRIM(CQ95)="","&lt; VIDE",IF(SUMPRODUCT((UPPER(TRIM($BA$92:CQ95))=UPPER(TRIM(CQ95)))*1)&gt;1,"◄ Doublon","Unique"))</f>
        <v>Unique</v>
      </c>
      <c r="CT95" s="222" t="s">
        <v>3680</v>
      </c>
      <c r="CU95" s="2674" t="s">
        <v>3652</v>
      </c>
      <c r="CV95" s="3"/>
      <c r="CW95" s="3228" t="s">
        <v>1308</v>
      </c>
      <c r="CX95" s="3228"/>
      <c r="CY95" s="3228"/>
      <c r="DA95" s="3225" t="s">
        <v>1309</v>
      </c>
      <c r="DB95" s="3225"/>
      <c r="DC95" s="3225"/>
      <c r="DE95" s="3226" t="s">
        <v>1310</v>
      </c>
      <c r="DF95" s="3226"/>
      <c r="DG95" s="3226"/>
      <c r="DI95" s="3227" t="s">
        <v>1311</v>
      </c>
      <c r="DJ95" s="3227"/>
      <c r="DK95" s="3227"/>
      <c r="DU95" s="3223" t="s">
        <v>1312</v>
      </c>
      <c r="DV95" s="3223"/>
      <c r="DW95" s="3223"/>
      <c r="DY95" s="3224" t="s">
        <v>1313</v>
      </c>
      <c r="DZ95" s="3224"/>
      <c r="EA95" s="3224"/>
      <c r="EC95" s="3"/>
      <c r="ED95" s="3"/>
      <c r="EE95" s="3"/>
      <c r="EF95" s="3"/>
      <c r="EG95" s="3"/>
      <c r="EH95" s="3"/>
      <c r="EI95" s="3"/>
      <c r="EJ95" s="3"/>
      <c r="EK95" s="3"/>
      <c r="EL95" s="3"/>
      <c r="EM95" s="3"/>
      <c r="EN95" s="3"/>
      <c r="EO95" s="3"/>
      <c r="EP95" s="3"/>
      <c r="EQ95" s="3"/>
      <c r="ER95" s="3"/>
      <c r="ES95" s="3"/>
      <c r="ET95" s="3"/>
      <c r="EU95" s="3"/>
      <c r="EV95" s="3"/>
      <c r="EW95" s="3"/>
      <c r="EX95" s="893" t="s">
        <v>1314</v>
      </c>
      <c r="EY95" s="894" t="s">
        <v>1315</v>
      </c>
      <c r="EZ95" s="895" t="s">
        <v>1316</v>
      </c>
      <c r="FA95" s="896" t="s">
        <v>1317</v>
      </c>
      <c r="FB95" s="897" t="s">
        <v>1318</v>
      </c>
      <c r="FC95" s="898" t="s">
        <v>1319</v>
      </c>
      <c r="FD95" s="899" t="s">
        <v>1320</v>
      </c>
      <c r="FE95" s="900" t="s">
        <v>1321</v>
      </c>
      <c r="FF95" s="901" t="s">
        <v>1322</v>
      </c>
      <c r="FI95" s="902"/>
      <c r="FJ95" s="236" t="s">
        <v>1323</v>
      </c>
      <c r="FK95" s="206" t="s">
        <v>1324</v>
      </c>
      <c r="FL95" s="207">
        <v>0</v>
      </c>
      <c r="FM95" s="208">
        <v>46</v>
      </c>
      <c r="FN95" s="209">
        <v>59</v>
      </c>
      <c r="FO95"/>
      <c r="FP95" s="903"/>
      <c r="FQ95" s="191" t="s">
        <v>1325</v>
      </c>
      <c r="FR95" s="192" t="s">
        <v>1326</v>
      </c>
      <c r="FS95" s="193">
        <v>238</v>
      </c>
      <c r="FT95" s="194">
        <v>230</v>
      </c>
      <c r="FU95" s="195">
        <v>133</v>
      </c>
      <c r="FV95"/>
      <c r="FW95" s="904"/>
      <c r="FX95" s="197" t="s">
        <v>1327</v>
      </c>
      <c r="FY95" s="192" t="s">
        <v>1328</v>
      </c>
      <c r="FZ95" s="193">
        <v>139</v>
      </c>
      <c r="GA95" s="194">
        <v>131</v>
      </c>
      <c r="GB95" s="195">
        <v>120</v>
      </c>
      <c r="GC95" s="10">
        <v>1</v>
      </c>
    </row>
    <row r="96" spans="1:185" ht="21" customHeight="1">
      <c r="A96" s="3"/>
      <c r="B96" s="218" t="str">
        <f t="shared" si="93"/>
        <v>A</v>
      </c>
      <c r="C96" s="2565"/>
      <c r="D96" s="3188"/>
      <c r="E96" s="3188"/>
      <c r="F96" s="3188"/>
      <c r="G96" s="3188"/>
      <c r="H96" s="3188"/>
      <c r="I96" s="3188"/>
      <c r="J96" s="3188"/>
      <c r="K96" s="3188"/>
      <c r="L96" s="3188"/>
      <c r="M96" s="3188"/>
      <c r="N96" s="3188"/>
      <c r="O96" s="3188"/>
      <c r="P96" s="3188"/>
      <c r="Q96" s="3188"/>
      <c r="R96" s="3188"/>
      <c r="S96" s="3188"/>
      <c r="T96" s="3188"/>
      <c r="U96" s="3188"/>
      <c r="V96" s="3188"/>
      <c r="W96" s="3188"/>
      <c r="X96" s="2566"/>
      <c r="Y96" s="2566"/>
      <c r="Z96" s="2566"/>
      <c r="AA96" s="2566"/>
      <c r="AB96" s="2566"/>
      <c r="AC96" s="2566"/>
      <c r="AD96" s="369" t="str">
        <f>IF(ISBLANK(AE96),"",LARGE(AD93:AD95,1)+1)</f>
        <v/>
      </c>
      <c r="AE96" s="370"/>
      <c r="AF96" s="371"/>
      <c r="AG96" s="371" t="s">
        <v>3920</v>
      </c>
      <c r="AH96" s="371"/>
      <c r="AI96" s="371"/>
      <c r="AJ96" s="371"/>
      <c r="AK96" s="371"/>
      <c r="AL96" s="371"/>
      <c r="AM96" s="371"/>
      <c r="AO96" s="369" t="str">
        <f>IF(ISBLANK(AP96),"",LARGE(AO93:AO95,1)+1)</f>
        <v/>
      </c>
      <c r="AP96" s="370"/>
      <c r="AQ96" s="371"/>
      <c r="AR96" s="371"/>
      <c r="AS96" s="371"/>
      <c r="AT96" s="371"/>
      <c r="AU96" s="371"/>
      <c r="AV96" s="371"/>
      <c r="AW96" s="371"/>
      <c r="AX96" s="371"/>
      <c r="AY96" s="371"/>
      <c r="AZ96" s="371"/>
      <c r="BA96" s="369" t="str">
        <f>IF(ISBLANK(BB96),"",LARGE(BA93:BA95,1)+1)</f>
        <v/>
      </c>
      <c r="BB96" s="370"/>
      <c r="BC96" s="371"/>
      <c r="BD96" s="371"/>
      <c r="BE96" s="371" t="s">
        <v>3920</v>
      </c>
      <c r="BF96" s="371"/>
      <c r="BG96" s="371"/>
      <c r="BH96" s="371"/>
      <c r="BI96" s="371"/>
      <c r="BJ96" s="3370"/>
      <c r="BK96" s="3371"/>
      <c r="BL96" s="3195"/>
      <c r="BM96" s="218" t="str">
        <f t="shared" si="86"/>
        <v>A</v>
      </c>
      <c r="BN96" s="383"/>
      <c r="BO96" s="3"/>
      <c r="BP96" s="198" cm="1">
        <f t="array" ref="BP96">SUMPRODUCT(LEN(BQ96:BW96))</f>
        <v>0</v>
      </c>
      <c r="BQ96" s="199"/>
      <c r="BR96" s="200"/>
      <c r="BS96" s="200"/>
      <c r="BT96" s="200"/>
      <c r="BU96" s="200"/>
      <c r="BV96" s="200"/>
      <c r="BW96" s="201"/>
      <c r="BX96" s="2384"/>
      <c r="BZ96" s="3177"/>
      <c r="CA96" s="3177"/>
      <c r="CB96" s="3174"/>
      <c r="CC96" s="3177"/>
      <c r="CD96" s="3151" t="str">
        <f t="shared" ref="CD96:CD159" si="94">IF(CG96="","",(LEN(TRIM(SUBSTITUTE(CG96,CHAR(160)," ")))-LEN(SUBSTITUTE(TRIM(SUBSTITUTE(CG96,CHAR(160)," "))," ",""))+1)&amp;" mot"&amp;IF((LEN(TRIM(SUBSTITUTE(CG96,CHAR(160)," ")))-LEN(SUBSTITUTE(TRIM(SUBSTITUTE(CG96,CHAR(160)," "))," ",""))+1)&gt;1,"s",""))</f>
        <v/>
      </c>
      <c r="CE96" s="3155" t="str">
        <f t="shared" ref="CE96:CE159" si="95">IF(CG96="","",LEN(TRIM(SUBSTITUTE(CG96,CHAR(160),"")))&amp;" car. ►")</f>
        <v/>
      </c>
      <c r="CF96" s="3156">
        <f>IF(LEN(TRIM(CK96))&gt;0,MAX(CF29:CF95)+1,"")</f>
        <v>16</v>
      </c>
      <c r="CG96" s="3109" t="str">
        <f>IFERROR(INDEX(CK30:CK299,MATCH(ROW()-ROW(CK30)+1,CF30:CF299,0)),"")</f>
        <v/>
      </c>
      <c r="CH96" s="3178"/>
      <c r="CI96" s="3177"/>
      <c r="CJ96" s="2462" t="str">
        <f>(SUBSTITUTE(SUBSTITUTE(CB41,CHAR(13)&amp;CHAR(10)," "),CHAR(10)," "))</f>
        <v>7. Pendant ce temps, faites revenir les champignons dans une poêle avec un peu d’huile d’olive pendant environ 5 minutes.</v>
      </c>
      <c r="CK96" s="3165" t="str">
        <f>IF(OR(CJ97="",CJ98=""),"",IF(LEN(CJ97)&lt;=CJ98,CJ97,IFERROR(LEFT(CJ97,FIND("♦",SUBSTITUTE(LEFT(CJ97,CJ98+1)," ","♦",LEN(LEFT(CJ97,CJ98+1))-LEN(SUBSTITUTE(LEFT(CJ97,CJ98+1)," ",""))))),LEFT(CJ97,IFERROR(FIND(" ",CJ97)-1,LEN(CJ97))))))</f>
        <v xml:space="preserve">7 Pendant ce temps faites revenir les champignons dans une poêle avec un peu d’huile d’olive pendant </v>
      </c>
      <c r="CL96" s="3166" t="str">
        <f>IF(CK96="","",TRIM(RIGHT(CJ97,LEN(CJ97)-LEN(CK96))))</f>
        <v>environ 5 minutes</v>
      </c>
      <c r="CM96" s="3157" t="str">
        <f>CC41</f>
        <v xml:space="preserve"> ◄ ligne 41</v>
      </c>
      <c r="CN96" s="3173"/>
      <c r="CO96" s="3174"/>
      <c r="CP96" s="2384"/>
      <c r="CQ96" s="2675" t="s">
        <v>3979</v>
      </c>
      <c r="CR96" s="2672">
        <v>150</v>
      </c>
      <c r="CS96" s="2673" t="str" cm="1">
        <f t="array" aca="1" ref="CS96" ca="1">IF(TRIM(CQ96)="","&lt; VIDE",IF(SUMPRODUCT((UPPER(TRIM($BA$92:CQ96))=UPPER(TRIM(CQ96)))*1)&gt;1,"◄ Doublon","Unique"))</f>
        <v>Unique</v>
      </c>
      <c r="CT96" s="222" t="s">
        <v>3681</v>
      </c>
      <c r="CU96" s="2674" t="s">
        <v>3980</v>
      </c>
      <c r="CV96" s="3"/>
      <c r="CW96" s="3228"/>
      <c r="CX96" s="3228"/>
      <c r="CY96" s="3228"/>
      <c r="DA96" s="3225"/>
      <c r="DB96" s="3225"/>
      <c r="DC96" s="3225"/>
      <c r="DE96" s="3226"/>
      <c r="DF96" s="3226"/>
      <c r="DG96" s="3226"/>
      <c r="DI96" s="3227"/>
      <c r="DJ96" s="3227"/>
      <c r="DK96" s="3227"/>
      <c r="DU96" s="3223"/>
      <c r="DV96" s="3223"/>
      <c r="DW96" s="3223"/>
      <c r="DY96" s="3224"/>
      <c r="DZ96" s="3224"/>
      <c r="EA96" s="3224"/>
      <c r="EC96" s="3"/>
      <c r="ED96" s="3"/>
      <c r="EE96" s="3"/>
      <c r="EF96" s="3"/>
      <c r="EG96" s="3"/>
      <c r="EH96" s="3"/>
      <c r="EI96" s="3"/>
      <c r="EJ96" s="3"/>
      <c r="EK96" s="3"/>
      <c r="EL96" s="3"/>
      <c r="EM96" s="3"/>
      <c r="EN96" s="3"/>
      <c r="EO96" s="3"/>
      <c r="EP96" s="3"/>
      <c r="EQ96" s="3"/>
      <c r="ER96" s="3"/>
      <c r="ES96" s="3"/>
      <c r="ET96" s="3"/>
      <c r="EU96" s="3"/>
      <c r="EV96" s="3"/>
      <c r="EW96" s="3"/>
      <c r="EX96" s="905" t="s">
        <v>1329</v>
      </c>
      <c r="EY96" s="906" t="s">
        <v>1330</v>
      </c>
      <c r="EZ96" s="907" t="s">
        <v>1331</v>
      </c>
      <c r="FA96" s="908" t="s">
        <v>1332</v>
      </c>
      <c r="FB96" s="909" t="s">
        <v>1333</v>
      </c>
      <c r="FC96" s="910" t="s">
        <v>1334</v>
      </c>
      <c r="FD96" s="911" t="s">
        <v>1335</v>
      </c>
      <c r="FE96" s="912" t="s">
        <v>1336</v>
      </c>
      <c r="FF96" s="913" t="s">
        <v>1337</v>
      </c>
      <c r="FI96" s="914"/>
      <c r="FJ96" s="236" t="s">
        <v>273</v>
      </c>
      <c r="FK96" s="206" t="s">
        <v>273</v>
      </c>
      <c r="FL96" s="207">
        <v>255</v>
      </c>
      <c r="FM96" s="208">
        <v>255</v>
      </c>
      <c r="FN96" s="209">
        <v>255</v>
      </c>
      <c r="FO96"/>
      <c r="FP96" s="915"/>
      <c r="FQ96" s="272" t="s">
        <v>1338</v>
      </c>
      <c r="FR96" s="192" t="s">
        <v>1339</v>
      </c>
      <c r="FS96" s="193">
        <v>250</v>
      </c>
      <c r="FT96" s="194">
        <v>234</v>
      </c>
      <c r="FU96" s="195">
        <v>115</v>
      </c>
      <c r="FV96"/>
      <c r="FW96" s="916"/>
      <c r="FX96" s="212" t="s">
        <v>1340</v>
      </c>
      <c r="FY96" s="192" t="s">
        <v>1341</v>
      </c>
      <c r="FZ96" s="193">
        <v>175</v>
      </c>
      <c r="GA96" s="194">
        <v>141</v>
      </c>
      <c r="GB96" s="195">
        <v>19</v>
      </c>
      <c r="GC96" s="10">
        <v>1</v>
      </c>
    </row>
    <row r="97" spans="1:185" ht="21" customHeight="1">
      <c r="A97" s="3"/>
      <c r="B97" s="218" t="str">
        <f t="shared" si="93"/>
        <v>A</v>
      </c>
      <c r="C97" s="2565"/>
      <c r="D97" s="2702" t="s">
        <v>3747</v>
      </c>
      <c r="E97" s="2565"/>
      <c r="F97" s="2565"/>
      <c r="G97" s="2565"/>
      <c r="H97" s="2565"/>
      <c r="I97" s="2565"/>
      <c r="J97" s="2565"/>
      <c r="K97" s="2565"/>
      <c r="L97" s="2565"/>
      <c r="M97" s="2560"/>
      <c r="N97" s="2567"/>
      <c r="O97" s="2567"/>
      <c r="P97" s="2560"/>
      <c r="Q97" s="2566"/>
      <c r="R97" s="2566"/>
      <c r="S97" s="2566"/>
      <c r="T97" s="2566"/>
      <c r="U97" s="2566"/>
      <c r="V97" s="2566"/>
      <c r="W97" s="2566"/>
      <c r="X97" s="2566"/>
      <c r="Y97" s="2566"/>
      <c r="Z97" s="2566"/>
      <c r="AA97" s="2566"/>
      <c r="AB97" s="2566"/>
      <c r="AC97" s="2566"/>
      <c r="AD97" s="369" t="str">
        <f>IF(ISBLANK(AE97),"",LARGE(AD93:AD96,1)+1)</f>
        <v/>
      </c>
      <c r="AE97" s="370"/>
      <c r="AF97" s="371"/>
      <c r="AG97" s="371" t="s">
        <v>3922</v>
      </c>
      <c r="AH97" s="371"/>
      <c r="AI97" s="371"/>
      <c r="AJ97" s="371"/>
      <c r="AK97" s="371"/>
      <c r="AL97" s="371"/>
      <c r="AM97" s="371"/>
      <c r="AO97" s="369" t="str">
        <f>IF(ISBLANK(AP97),"",LARGE(AO93:AO96,1)+1)</f>
        <v/>
      </c>
      <c r="AP97" s="370"/>
      <c r="AQ97" s="371"/>
      <c r="AR97" s="371"/>
      <c r="AS97" s="371"/>
      <c r="AT97" s="371"/>
      <c r="AU97" s="371"/>
      <c r="AV97" s="371"/>
      <c r="AW97" s="371"/>
      <c r="AX97" s="371"/>
      <c r="AY97" s="371"/>
      <c r="AZ97" s="371"/>
      <c r="BA97" s="369" t="str">
        <f>IF(ISBLANK(BB97),"",LARGE(BA93:BA96,1)+1)</f>
        <v/>
      </c>
      <c r="BB97" s="370"/>
      <c r="BC97" s="371"/>
      <c r="BD97" s="371"/>
      <c r="BE97" s="371" t="s">
        <v>3922</v>
      </c>
      <c r="BF97" s="371"/>
      <c r="BG97" s="371"/>
      <c r="BH97" s="371"/>
      <c r="BI97" s="371"/>
      <c r="BJ97" s="3370"/>
      <c r="BK97" s="3371"/>
      <c r="BL97" s="3195"/>
      <c r="BM97" s="218" t="str">
        <f t="shared" si="86"/>
        <v>A</v>
      </c>
      <c r="BN97" s="388"/>
      <c r="BO97" s="3" t="s">
        <v>14</v>
      </c>
      <c r="BP97" s="198" cm="1">
        <f t="array" ref="BP97">SUMPRODUCT(LEN(BQ97:BW97))</f>
        <v>0</v>
      </c>
      <c r="BQ97" s="199"/>
      <c r="BR97" s="200"/>
      <c r="BS97" s="200"/>
      <c r="BT97" s="200"/>
      <c r="BU97" s="200"/>
      <c r="BV97" s="200"/>
      <c r="BW97" s="201"/>
      <c r="BX97" s="2384"/>
      <c r="BZ97" s="3177"/>
      <c r="CA97" s="3177"/>
      <c r="CB97" s="3174"/>
      <c r="CC97" s="3177"/>
      <c r="CD97" s="3151" t="str">
        <f t="shared" si="94"/>
        <v/>
      </c>
      <c r="CE97" s="3155" t="str">
        <f t="shared" si="95"/>
        <v/>
      </c>
      <c r="CF97" s="3156">
        <f>IF(LEN(TRIM(CK97))&gt;0,MAX(CF29:CF96)+1,"")</f>
        <v>17</v>
      </c>
      <c r="CG97" s="3109" t="str">
        <f>IFERROR(INDEX(CK30:CK299,MATCH(ROW()-ROW(CK30)+1,CF30:CF299,0)),"")</f>
        <v/>
      </c>
      <c r="CH97" s="3178"/>
      <c r="CI97" s="3177"/>
      <c r="CJ97" s="3165" t="str">
        <f>TRIM(SUBSTITUTE(SUBSTITUTE(SUBSTITUTE(SUBSTITUTE(IF(OR(LEFT(CJ96,1)="-",LEFT(CJ96,1)="="),MID(CJ96,2,9999),CJ96),CHAR(160)," "),","," "),";"," "),"."," "))</f>
        <v>7 Pendant ce temps faites revenir les champignons dans une poêle avec un peu d’huile d’olive pendant environ 5 minutes</v>
      </c>
      <c r="CK97" s="3166" t="str">
        <f>IF(OR(CL96="",CJ98=""),"",IF(LEN(CL96)&lt;=CJ98,CL96,IFERROR(LEFT(CL96,FIND("♦",SUBSTITUTE(LEFT(CL96,CJ98+1)," ","♦",LEN(LEFT(CL96,CJ98+1))-LEN(SUBSTITUTE(LEFT(CL96,CJ98+1)," ",""))))),LEFT(CL96,IFERROR(FIND(" ",CL96)-1,LEN(CL96))))))</f>
        <v>environ 5 minutes</v>
      </c>
      <c r="CL97" s="3166" t="str">
        <f>IF(CK97="","",TRIM(RIGHT(CL96,LEN(CL96)-LEN(CK97))))</f>
        <v/>
      </c>
      <c r="CM97" s="3180"/>
      <c r="CN97" s="3173"/>
      <c r="CO97" s="3174"/>
      <c r="CP97" s="2384"/>
      <c r="CQ97" s="2675" t="s">
        <v>3981</v>
      </c>
      <c r="CR97" s="2672">
        <v>345</v>
      </c>
      <c r="CS97" s="2673" t="str" cm="1">
        <f t="array" aca="1" ref="CS97" ca="1">IF(TRIM(CQ97)="","&lt; VIDE",IF(SUMPRODUCT((UPPER(TRIM($BA$92:CQ97))=UPPER(TRIM(CQ97)))*1)&gt;1,"◄ Doublon","Unique"))</f>
        <v>Unique</v>
      </c>
      <c r="CT97" s="222" t="s">
        <v>3682</v>
      </c>
      <c r="CU97" s="2674" t="s">
        <v>3979</v>
      </c>
      <c r="CV97" s="3"/>
      <c r="DE97"/>
      <c r="DF97"/>
      <c r="DG97"/>
      <c r="DI97"/>
      <c r="DJ97"/>
      <c r="DK97"/>
      <c r="EC97" s="3"/>
      <c r="ED97" s="3"/>
      <c r="EE97" s="3"/>
      <c r="EF97" s="3"/>
      <c r="EG97" s="3"/>
      <c r="EH97" s="3"/>
      <c r="EI97" s="3"/>
      <c r="EJ97" s="3"/>
      <c r="EK97" s="3"/>
      <c r="EL97" s="3"/>
      <c r="EM97" s="3"/>
      <c r="EN97" s="3"/>
      <c r="EO97" s="3"/>
      <c r="EP97" s="3"/>
      <c r="EQ97" s="3"/>
      <c r="ER97" s="3"/>
      <c r="ES97" s="3"/>
      <c r="ET97" s="3"/>
      <c r="EU97" s="3"/>
      <c r="EV97" s="3"/>
      <c r="EW97" s="3"/>
      <c r="EX97" s="917" t="s">
        <v>1342</v>
      </c>
      <c r="EY97" s="918" t="s">
        <v>1343</v>
      </c>
      <c r="EZ97" s="919" t="s">
        <v>1344</v>
      </c>
      <c r="FA97" s="920" t="s">
        <v>1345</v>
      </c>
      <c r="FB97" s="921" t="s">
        <v>1346</v>
      </c>
      <c r="FC97" s="922" t="s">
        <v>1347</v>
      </c>
      <c r="FD97" s="923" t="s">
        <v>1348</v>
      </c>
      <c r="FE97" s="924" t="s">
        <v>1349</v>
      </c>
      <c r="FF97" s="925" t="s">
        <v>1350</v>
      </c>
      <c r="FI97" s="926"/>
      <c r="FJ97" s="236" t="s">
        <v>1351</v>
      </c>
      <c r="FK97" s="206" t="s">
        <v>1352</v>
      </c>
      <c r="FL97" s="207">
        <v>0</v>
      </c>
      <c r="FM97" s="208">
        <v>0</v>
      </c>
      <c r="FN97" s="209">
        <v>255</v>
      </c>
      <c r="FO97"/>
      <c r="FP97" s="927"/>
      <c r="FQ97" s="191" t="s">
        <v>1353</v>
      </c>
      <c r="FR97" s="192" t="s">
        <v>1354</v>
      </c>
      <c r="FS97" s="193">
        <v>240</v>
      </c>
      <c r="FT97" s="194">
        <v>230</v>
      </c>
      <c r="FU97" s="195">
        <v>140</v>
      </c>
      <c r="FV97"/>
      <c r="FW97" s="928"/>
      <c r="FX97" s="197" t="s">
        <v>1355</v>
      </c>
      <c r="FY97" s="192" t="s">
        <v>1356</v>
      </c>
      <c r="FZ97" s="193">
        <v>139</v>
      </c>
      <c r="GA97" s="194">
        <v>126</v>
      </c>
      <c r="GB97" s="195">
        <v>102</v>
      </c>
      <c r="GC97" s="10">
        <v>1</v>
      </c>
    </row>
    <row r="98" spans="1:185" ht="21" customHeight="1">
      <c r="A98" s="3"/>
      <c r="B98" s="218" t="str">
        <f t="shared" si="93"/>
        <v>A</v>
      </c>
      <c r="C98" s="2565"/>
      <c r="D98" s="2703" t="s">
        <v>3748</v>
      </c>
      <c r="E98" s="2565"/>
      <c r="F98" s="2565"/>
      <c r="G98" s="2565"/>
      <c r="H98" s="2565"/>
      <c r="I98" s="2565"/>
      <c r="J98" s="2565"/>
      <c r="K98" s="2565"/>
      <c r="L98" s="2565"/>
      <c r="M98" s="2560"/>
      <c r="N98" s="2567"/>
      <c r="O98" s="2567"/>
      <c r="P98" s="2560"/>
      <c r="Q98" s="2566"/>
      <c r="R98" s="2566"/>
      <c r="S98" s="2566"/>
      <c r="T98" s="2566"/>
      <c r="U98" s="2566"/>
      <c r="V98" s="2566"/>
      <c r="W98" s="2566"/>
      <c r="X98" s="2566"/>
      <c r="Y98" s="2566"/>
      <c r="Z98" s="2566"/>
      <c r="AA98" s="2566"/>
      <c r="AB98" s="2566"/>
      <c r="AC98" s="2566"/>
      <c r="AD98" s="369" t="str">
        <f>IF(ISBLANK(AE98),"",LARGE(AD93:AD97,1)+1)</f>
        <v/>
      </c>
      <c r="AE98" s="370"/>
      <c r="AF98" s="371"/>
      <c r="AG98" s="371" t="s">
        <v>3877</v>
      </c>
      <c r="AH98" s="371"/>
      <c r="AI98" s="371"/>
      <c r="AJ98" s="371"/>
      <c r="AK98" s="371"/>
      <c r="AL98" s="371"/>
      <c r="AM98" s="371"/>
      <c r="AO98" s="369" t="str">
        <f>IF(ISBLANK(AP98),"",LARGE(AO93:AO97,1)+1)</f>
        <v/>
      </c>
      <c r="AP98" s="370"/>
      <c r="AQ98" s="371"/>
      <c r="AR98" s="371"/>
      <c r="AS98" s="371"/>
      <c r="AT98" s="371"/>
      <c r="AU98" s="371"/>
      <c r="AV98" s="371"/>
      <c r="AW98" s="371"/>
      <c r="AX98" s="371"/>
      <c r="AY98" s="371"/>
      <c r="AZ98" s="371"/>
      <c r="BA98" s="369" t="str">
        <f>IF(ISBLANK(BB98),"",LARGE(BA93:BA97,1)+1)</f>
        <v/>
      </c>
      <c r="BB98" s="370"/>
      <c r="BC98" s="371"/>
      <c r="BD98" s="371"/>
      <c r="BE98" s="371" t="s">
        <v>3877</v>
      </c>
      <c r="BF98" s="371"/>
      <c r="BG98" s="371"/>
      <c r="BH98" s="371"/>
      <c r="BI98" s="371"/>
      <c r="BJ98" s="3370"/>
      <c r="BK98" s="3371"/>
      <c r="BL98" s="3195"/>
      <c r="BM98" s="218" t="str">
        <f t="shared" si="86"/>
        <v>A</v>
      </c>
      <c r="BN98" s="383"/>
      <c r="BO98" s="3"/>
      <c r="BP98" s="198" cm="1">
        <f t="array" ref="BP98">SUMPRODUCT(LEN(BQ98:BW98))</f>
        <v>0</v>
      </c>
      <c r="BQ98" s="199"/>
      <c r="BR98" s="200"/>
      <c r="BS98" s="200"/>
      <c r="BT98" s="200"/>
      <c r="BU98" s="200"/>
      <c r="BV98" s="200"/>
      <c r="BW98" s="201"/>
      <c r="BX98" s="2384"/>
      <c r="BZ98" s="3177"/>
      <c r="CA98" s="3177"/>
      <c r="CB98" s="3174"/>
      <c r="CC98" s="3177"/>
      <c r="CD98" s="3151" t="str">
        <f t="shared" si="94"/>
        <v/>
      </c>
      <c r="CE98" s="3155" t="str">
        <f t="shared" si="95"/>
        <v/>
      </c>
      <c r="CF98" s="3156" t="str">
        <f>IF(LEN(TRIM(CK98))&gt;0,MAX(CF29:CF97)+1,"")</f>
        <v/>
      </c>
      <c r="CG98" s="3109" t="str">
        <f>IFERROR(INDEX(CK30:CK299,MATCH(ROW()-ROW(CK30)+1,CF30:CF299,0)),"")</f>
        <v/>
      </c>
      <c r="CH98" s="3178"/>
      <c r="CI98" s="3177"/>
      <c r="CJ98" s="3112">
        <f>CG17</f>
        <v>100</v>
      </c>
      <c r="CK98" s="3166" t="str">
        <f>IF(OR(CL97="",CJ98=""),"",IF(LEN(CL97)&lt;=CJ98,CL97,IFERROR(LEFT(CL97,FIND("♦",SUBSTITUTE(LEFT(CL97,CJ98+1)," ","♦",LEN(LEFT(CL97,CJ98+1))-LEN(SUBSTITUTE(LEFT(CL97,CJ98+1)," ",""))))),LEFT(CL97,IFERROR(FIND(" ",CL97)-1,LEN(CL97))))))</f>
        <v/>
      </c>
      <c r="CL98" s="3166" t="str">
        <f t="shared" ref="CL98:CL101" si="96">IF(CK98="","",TRIM(RIGHT(CL97,LEN(CL97)-LEN(CK98))))</f>
        <v/>
      </c>
      <c r="CM98" s="3180"/>
      <c r="CN98" s="3173"/>
      <c r="CO98" s="3174"/>
      <c r="CP98" s="2384"/>
      <c r="CQ98" s="2675"/>
      <c r="CR98" s="2672"/>
      <c r="CS98" s="2673" t="str" cm="1">
        <f t="array" ref="CS98">IF(TRIM(CQ98)="","&lt; VIDE",IF(SUMPRODUCT((UPPER(TRIM($BA$92:CQ98))=UPPER(TRIM(CQ98)))*1)&gt;1,"◄ Doublon","Unique"))</f>
        <v>&lt; VIDE</v>
      </c>
      <c r="CT98" s="222" t="s">
        <v>3683</v>
      </c>
      <c r="CU98" s="2674" t="s">
        <v>3982</v>
      </c>
      <c r="CV98" s="3"/>
      <c r="CW98" s="3228" t="s">
        <v>1357</v>
      </c>
      <c r="CX98" s="3228"/>
      <c r="CY98" s="3228"/>
      <c r="DA98" s="3225" t="s">
        <v>1358</v>
      </c>
      <c r="DB98" s="3225"/>
      <c r="DC98" s="3225"/>
      <c r="DE98" s="3226" t="s">
        <v>1359</v>
      </c>
      <c r="DF98" s="3226"/>
      <c r="DG98" s="3226"/>
      <c r="DI98" s="3227" t="s">
        <v>1360</v>
      </c>
      <c r="DJ98" s="3227"/>
      <c r="DK98" s="3227"/>
      <c r="DU98" s="3223" t="s">
        <v>1361</v>
      </c>
      <c r="DV98" s="3223"/>
      <c r="DW98" s="3223"/>
      <c r="DY98" s="3224" t="s">
        <v>1362</v>
      </c>
      <c r="DZ98" s="3224"/>
      <c r="EA98" s="3224"/>
      <c r="EC98" s="3"/>
      <c r="ED98" s="3"/>
      <c r="EE98" s="3"/>
      <c r="EF98" s="3"/>
      <c r="EG98" s="3"/>
      <c r="EH98" s="3"/>
      <c r="EI98" s="3"/>
      <c r="EJ98" s="3"/>
      <c r="EK98" s="3"/>
      <c r="EL98" s="3"/>
      <c r="EM98" s="3"/>
      <c r="EN98" s="3"/>
      <c r="EO98" s="3"/>
      <c r="EP98" s="3"/>
      <c r="EQ98" s="3"/>
      <c r="ER98" s="3"/>
      <c r="ES98" s="3"/>
      <c r="ET98" s="3"/>
      <c r="EU98" s="3"/>
      <c r="EV98" s="3"/>
      <c r="EW98" s="3"/>
      <c r="EX98" s="929" t="s">
        <v>1363</v>
      </c>
      <c r="EY98" s="930" t="s">
        <v>1364</v>
      </c>
      <c r="EZ98" s="931" t="s">
        <v>1365</v>
      </c>
      <c r="FA98" s="932" t="s">
        <v>1366</v>
      </c>
      <c r="FB98" s="933" t="s">
        <v>1367</v>
      </c>
      <c r="FC98" s="934" t="s">
        <v>1368</v>
      </c>
      <c r="FD98" s="935" t="s">
        <v>1369</v>
      </c>
      <c r="FE98" s="936" t="s">
        <v>1370</v>
      </c>
      <c r="FF98" s="937" t="s">
        <v>1371</v>
      </c>
      <c r="FI98" s="938"/>
      <c r="FJ98" s="205" t="s">
        <v>1372</v>
      </c>
      <c r="FK98" s="206" t="s">
        <v>1373</v>
      </c>
      <c r="FL98" s="207">
        <v>77</v>
      </c>
      <c r="FM98" s="208">
        <v>77</v>
      </c>
      <c r="FN98" s="209">
        <v>255</v>
      </c>
      <c r="FO98"/>
      <c r="FP98" s="939"/>
      <c r="FQ98" s="191" t="s">
        <v>1374</v>
      </c>
      <c r="FR98" s="192" t="s">
        <v>1375</v>
      </c>
      <c r="FS98" s="193">
        <v>238</v>
      </c>
      <c r="FT98" s="194">
        <v>232</v>
      </c>
      <c r="FU98" s="195">
        <v>170</v>
      </c>
      <c r="FV98"/>
      <c r="FW98" s="940"/>
      <c r="FX98" s="197" t="s">
        <v>1376</v>
      </c>
      <c r="FY98" s="192" t="s">
        <v>1377</v>
      </c>
      <c r="FZ98" s="193">
        <v>140</v>
      </c>
      <c r="GA98" s="194">
        <v>120</v>
      </c>
      <c r="GB98" s="195">
        <v>83</v>
      </c>
      <c r="GC98" s="10">
        <v>1</v>
      </c>
    </row>
    <row r="99" spans="1:185" ht="21" customHeight="1">
      <c r="A99" s="3"/>
      <c r="B99" s="218" t="str">
        <f t="shared" si="93"/>
        <v>A</v>
      </c>
      <c r="C99" s="2565"/>
      <c r="D99" s="2704" t="s">
        <v>3749</v>
      </c>
      <c r="E99" s="2565"/>
      <c r="F99" s="2565"/>
      <c r="G99" s="2565"/>
      <c r="H99" s="2565"/>
      <c r="I99" s="2565"/>
      <c r="J99" s="2565"/>
      <c r="K99" s="2565"/>
      <c r="L99" s="2565"/>
      <c r="M99" s="2560"/>
      <c r="N99" s="2567"/>
      <c r="O99" s="2567"/>
      <c r="P99" s="2560"/>
      <c r="Q99" s="2566"/>
      <c r="R99" s="2566"/>
      <c r="S99" s="2566"/>
      <c r="T99" s="2566"/>
      <c r="U99" s="2566"/>
      <c r="V99" s="2566"/>
      <c r="W99" s="2566"/>
      <c r="X99" s="2566"/>
      <c r="Y99" s="2566"/>
      <c r="Z99" s="2566"/>
      <c r="AA99" s="2566"/>
      <c r="AB99" s="2566"/>
      <c r="AC99" s="2566"/>
      <c r="AD99" s="369" t="str">
        <f>IF(ISBLANK(AE99),"",LARGE(AD93:AD98,1)+1)</f>
        <v/>
      </c>
      <c r="AE99" s="370"/>
      <c r="AF99" s="371"/>
      <c r="AG99" s="371" t="s">
        <v>3878</v>
      </c>
      <c r="AH99" s="371"/>
      <c r="AI99" s="371"/>
      <c r="AJ99" s="371"/>
      <c r="AK99" s="371"/>
      <c r="AL99" s="371"/>
      <c r="AM99" s="371"/>
      <c r="AO99" s="369" t="str">
        <f>IF(ISBLANK(AP99),"",LARGE(AO93:AO98,1)+1)</f>
        <v/>
      </c>
      <c r="AP99" s="370"/>
      <c r="AQ99" s="371"/>
      <c r="AR99" s="371"/>
      <c r="AS99" s="371"/>
      <c r="AT99" s="371"/>
      <c r="AU99" s="371"/>
      <c r="AV99" s="371"/>
      <c r="AW99" s="371"/>
      <c r="AX99" s="371"/>
      <c r="AY99" s="371"/>
      <c r="AZ99" s="371"/>
      <c r="BA99" s="369" t="str">
        <f>IF(ISBLANK(BB99),"",LARGE(BA93:BA98,1)+1)</f>
        <v/>
      </c>
      <c r="BB99" s="370"/>
      <c r="BC99" s="371"/>
      <c r="BD99" s="371"/>
      <c r="BE99" s="371" t="s">
        <v>3878</v>
      </c>
      <c r="BF99" s="371"/>
      <c r="BG99" s="371"/>
      <c r="BH99" s="371"/>
      <c r="BI99" s="371"/>
      <c r="BJ99" s="3370"/>
      <c r="BK99" s="3371"/>
      <c r="BL99" s="3195"/>
      <c r="BM99" s="218" t="str">
        <f t="shared" si="86"/>
        <v>A</v>
      </c>
      <c r="BN99" s="388"/>
      <c r="BO99" s="3" t="s">
        <v>14</v>
      </c>
      <c r="BP99" s="198" cm="1">
        <f t="array" ref="BP99">SUMPRODUCT(LEN(BQ99:BW99))</f>
        <v>0</v>
      </c>
      <c r="BQ99" s="199"/>
      <c r="BR99" s="200"/>
      <c r="BS99" s="200"/>
      <c r="BT99" s="200"/>
      <c r="BU99" s="200"/>
      <c r="BV99" s="200"/>
      <c r="BW99" s="201"/>
      <c r="BX99" s="2384"/>
      <c r="BZ99" s="3177"/>
      <c r="CA99" s="3177"/>
      <c r="CB99" s="3174"/>
      <c r="CC99" s="3177"/>
      <c r="CD99" s="3151" t="str">
        <f t="shared" si="94"/>
        <v/>
      </c>
      <c r="CE99" s="3155" t="str">
        <f t="shared" si="95"/>
        <v/>
      </c>
      <c r="CF99" s="3156" t="str">
        <f>IF(LEN(TRIM(CK99))&gt;0,MAX(CF29:CF98)+1,"")</f>
        <v/>
      </c>
      <c r="CG99" s="3109" t="str">
        <f>IFERROR(INDEX(CK30:CK299,MATCH(ROW()-ROW(CK30)+1,CF30:CF299,0)),"")</f>
        <v/>
      </c>
      <c r="CH99" s="3178"/>
      <c r="CI99" s="3177"/>
      <c r="CJ99" s="3165"/>
      <c r="CK99" s="3166" t="str">
        <f>IF(OR(CL98="",CJ98=""),"",IF(LEN(CL98)&lt;=CJ98,CL98,IFERROR(LEFT(CL98,FIND("♦",SUBSTITUTE(LEFT(CL98,CJ98+1)," ","♦",LEN(LEFT(CL98,CJ98+1))-LEN(SUBSTITUTE(LEFT(CL98,CJ98+1)," ",""))))),LEFT(CL98,IFERROR(FIND(" ",CL98)-1,LEN(CL98))))))</f>
        <v/>
      </c>
      <c r="CL99" s="3166" t="str">
        <f t="shared" si="96"/>
        <v/>
      </c>
      <c r="CM99" s="3180"/>
      <c r="CN99" s="3173"/>
      <c r="CO99" s="3174"/>
      <c r="CP99" s="2384"/>
      <c r="CQ99" s="2676" t="s">
        <v>3983</v>
      </c>
      <c r="CR99" s="2677">
        <v>3</v>
      </c>
      <c r="CS99" s="2673" t="str" cm="1">
        <f t="array" aca="1" ref="CS99" ca="1">IF(TRIM(CQ99)="","&lt; VIDE",IF(SUMPRODUCT((UPPER(TRIM($BA$92:CQ99))=UPPER(TRIM(CQ99)))*1)&gt;1,"◄ Doublon","Unique"))</f>
        <v>Unique</v>
      </c>
      <c r="CT99" s="222" t="s">
        <v>3684</v>
      </c>
      <c r="CU99" s="2674" t="s">
        <v>3976</v>
      </c>
      <c r="CV99" s="3"/>
      <c r="CW99" s="3228"/>
      <c r="CX99" s="3228"/>
      <c r="CY99" s="3228"/>
      <c r="DA99" s="3225"/>
      <c r="DB99" s="3225"/>
      <c r="DC99" s="3225"/>
      <c r="DE99" s="3226"/>
      <c r="DF99" s="3226"/>
      <c r="DG99" s="3226"/>
      <c r="DI99" s="3227"/>
      <c r="DJ99" s="3227"/>
      <c r="DK99" s="3227"/>
      <c r="DU99" s="3223"/>
      <c r="DV99" s="3223"/>
      <c r="DW99" s="3223"/>
      <c r="DY99" s="3224"/>
      <c r="DZ99" s="3224"/>
      <c r="EA99" s="3224"/>
      <c r="EC99" s="3"/>
      <c r="ED99" s="3"/>
      <c r="EE99" s="3"/>
      <c r="EF99" s="3"/>
      <c r="EG99" s="3"/>
      <c r="EH99" s="3"/>
      <c r="EI99" s="3"/>
      <c r="EJ99" s="3"/>
      <c r="EK99" s="3"/>
      <c r="EL99" s="3"/>
      <c r="EM99" s="3"/>
      <c r="EN99" s="3"/>
      <c r="EO99" s="3"/>
      <c r="EP99" s="3"/>
      <c r="EQ99" s="3"/>
      <c r="ER99" s="3"/>
      <c r="ES99" s="3"/>
      <c r="ET99" s="3"/>
      <c r="EU99" s="3"/>
      <c r="EV99" s="3"/>
      <c r="EW99" s="3"/>
      <c r="EX99" s="941" t="s">
        <v>1378</v>
      </c>
      <c r="EY99" s="942" t="s">
        <v>1379</v>
      </c>
      <c r="EZ99" s="943" t="s">
        <v>1380</v>
      </c>
      <c r="FA99" s="944" t="s">
        <v>1381</v>
      </c>
      <c r="FB99" s="945" t="s">
        <v>1382</v>
      </c>
      <c r="FC99" s="946" t="s">
        <v>1383</v>
      </c>
      <c r="FD99" s="947" t="s">
        <v>1384</v>
      </c>
      <c r="FE99" s="948" t="s">
        <v>1385</v>
      </c>
      <c r="FF99" s="949" t="s">
        <v>1386</v>
      </c>
      <c r="FI99" s="950"/>
      <c r="FJ99" s="236" t="s">
        <v>1387</v>
      </c>
      <c r="FK99" s="206" t="s">
        <v>1388</v>
      </c>
      <c r="FL99" s="207">
        <v>196</v>
      </c>
      <c r="FM99" s="208">
        <v>195</v>
      </c>
      <c r="FN99" s="209">
        <v>221</v>
      </c>
      <c r="FO99"/>
      <c r="FP99" s="951"/>
      <c r="FQ99" s="272" t="s">
        <v>1389</v>
      </c>
      <c r="FR99" s="192" t="s">
        <v>1390</v>
      </c>
      <c r="FS99" s="193">
        <v>255</v>
      </c>
      <c r="FT99" s="194">
        <v>244</v>
      </c>
      <c r="FU99" s="195">
        <v>141</v>
      </c>
      <c r="FV99"/>
      <c r="FW99" s="952"/>
      <c r="FX99" s="212" t="s">
        <v>1391</v>
      </c>
      <c r="FY99" s="192" t="s">
        <v>1392</v>
      </c>
      <c r="FZ99" s="193">
        <v>118</v>
      </c>
      <c r="GA99" s="194">
        <v>111</v>
      </c>
      <c r="GB99" s="195">
        <v>100</v>
      </c>
      <c r="GC99" s="10">
        <v>1</v>
      </c>
    </row>
    <row r="100" spans="1:185" ht="21" customHeight="1">
      <c r="A100" s="3"/>
      <c r="B100" s="218" t="str">
        <f t="shared" si="93"/>
        <v>A</v>
      </c>
      <c r="C100" s="2565"/>
      <c r="D100" s="2703" t="s">
        <v>3750</v>
      </c>
      <c r="E100" s="2565"/>
      <c r="F100" s="2565"/>
      <c r="G100" s="2565"/>
      <c r="H100" s="2565"/>
      <c r="I100" s="2565"/>
      <c r="J100" s="2565"/>
      <c r="K100" s="2565"/>
      <c r="L100" s="2565"/>
      <c r="M100" s="2560"/>
      <c r="N100" s="2567"/>
      <c r="O100" s="2567"/>
      <c r="P100" s="2560"/>
      <c r="Q100" s="2566"/>
      <c r="R100" s="2566"/>
      <c r="S100" s="2566"/>
      <c r="T100" s="2566"/>
      <c r="U100" s="2566"/>
      <c r="V100" s="2566"/>
      <c r="W100" s="2566"/>
      <c r="X100" s="2566"/>
      <c r="Y100" s="2566"/>
      <c r="Z100" s="2566"/>
      <c r="AA100" s="2566"/>
      <c r="AB100" s="2566"/>
      <c r="AC100" s="2566"/>
      <c r="AD100" s="369">
        <f>IF(ISBLANK(AE100),"",LARGE(AD93:AD99,1)+1)</f>
        <v>1</v>
      </c>
      <c r="AE100" s="370" t="s">
        <v>570</v>
      </c>
      <c r="AF100" s="371"/>
      <c r="AG100" s="371"/>
      <c r="AH100" s="371"/>
      <c r="AI100" s="371"/>
      <c r="AJ100" s="371"/>
      <c r="AK100" s="371"/>
      <c r="AL100" s="371"/>
      <c r="AM100" s="371"/>
      <c r="AO100" s="369" t="str">
        <f>IF(ISBLANK(AP100),"",LARGE(AO93:AO99,1)+1)</f>
        <v/>
      </c>
      <c r="AP100" s="370"/>
      <c r="AQ100" s="371"/>
      <c r="AR100" s="371"/>
      <c r="AS100" s="371"/>
      <c r="AT100" s="371"/>
      <c r="AU100" s="371"/>
      <c r="AV100" s="371"/>
      <c r="AW100" s="371"/>
      <c r="AX100" s="371"/>
      <c r="AY100" s="371"/>
      <c r="AZ100" s="371"/>
      <c r="BA100" s="369" t="str">
        <f>IF(ISBLANK(BB100),"",LARGE(BA93:BA99,1)+1)</f>
        <v/>
      </c>
      <c r="BB100" s="370"/>
      <c r="BC100" s="371"/>
      <c r="BD100" s="371"/>
      <c r="BE100" s="371"/>
      <c r="BF100" s="371"/>
      <c r="BG100" s="371"/>
      <c r="BH100" s="371"/>
      <c r="BI100" s="371"/>
      <c r="BJ100" s="3370"/>
      <c r="BK100" s="3371"/>
      <c r="BL100" s="3195"/>
      <c r="BM100" s="218" t="str">
        <f t="shared" si="86"/>
        <v>A</v>
      </c>
      <c r="BN100" s="5"/>
      <c r="BO100" s="3"/>
      <c r="BP100" s="198" cm="1">
        <f t="array" ref="BP100">SUMPRODUCT(LEN(BQ100:BW100))</f>
        <v>0</v>
      </c>
      <c r="BQ100" s="199"/>
      <c r="BR100" s="200"/>
      <c r="BS100" s="200"/>
      <c r="BT100" s="200"/>
      <c r="BU100" s="200"/>
      <c r="BV100" s="200"/>
      <c r="BW100" s="201"/>
      <c r="BX100" s="2384"/>
      <c r="BZ100" s="3177"/>
      <c r="CA100" s="3177"/>
      <c r="CB100" s="3174"/>
      <c r="CC100" s="3177"/>
      <c r="CD100" s="3151" t="str">
        <f t="shared" si="94"/>
        <v/>
      </c>
      <c r="CE100" s="3155" t="str">
        <f t="shared" si="95"/>
        <v/>
      </c>
      <c r="CF100" s="3156" t="str">
        <f>IF(LEN(TRIM(CK100))&gt;0,MAX(CF29:CF99)+1,"")</f>
        <v/>
      </c>
      <c r="CG100" s="3109" t="str">
        <f>IFERROR(INDEX(CK30:CK299,MATCH(ROW()-ROW(CK30)+1,CF30:CF299,0)),"")</f>
        <v/>
      </c>
      <c r="CH100" s="3178"/>
      <c r="CI100" s="3177"/>
      <c r="CJ100" s="3168"/>
      <c r="CK100" s="3166" t="str">
        <f>IF(OR(CL99="",CJ98=""),"",IF(LEN(CL99)&lt;=CJ98,CL99,IFERROR(LEFT(CL99,FIND("♦",SUBSTITUTE(LEFT(CL99,CJ98+1)," ","♦",LEN(LEFT(CL99,CJ98+1))-LEN(SUBSTITUTE(LEFT(CL99,CJ98+1)," ",""))))),LEFT(CL99,IFERROR(FIND(" ",CL99)-1,LEN(CL99))))))</f>
        <v/>
      </c>
      <c r="CL100" s="3166" t="str">
        <f t="shared" si="96"/>
        <v/>
      </c>
      <c r="CM100" s="3180"/>
      <c r="CN100" s="3173"/>
      <c r="CO100" s="3174"/>
      <c r="CP100" s="2384"/>
      <c r="CQ100" s="2675"/>
      <c r="CR100" s="2672"/>
      <c r="CS100" s="2673" t="str" cm="1">
        <f t="array" ref="CS100">IF(TRIM(CQ100)="","&lt; VIDE",IF(SUMPRODUCT((UPPER(TRIM($BA$92:CQ100))=UPPER(TRIM(CQ100)))*1)&gt;1,"◄ Doublon","Unique"))</f>
        <v>&lt; VIDE</v>
      </c>
      <c r="CT100" s="222" t="s">
        <v>3685</v>
      </c>
      <c r="CU100" s="2674" t="s">
        <v>3974</v>
      </c>
      <c r="CV100" s="3"/>
      <c r="DE100"/>
      <c r="DF100"/>
      <c r="DG100"/>
      <c r="DI100"/>
      <c r="DJ100"/>
      <c r="DK100"/>
      <c r="EC100" s="3"/>
      <c r="ED100" s="3"/>
      <c r="EE100" s="3"/>
      <c r="EF100" s="3"/>
      <c r="EG100" s="3"/>
      <c r="EH100" s="3"/>
      <c r="EI100" s="3"/>
      <c r="EJ100" s="3"/>
      <c r="EK100" s="3"/>
      <c r="EL100" s="3"/>
      <c r="EM100" s="3"/>
      <c r="EN100" s="3"/>
      <c r="EO100" s="3"/>
      <c r="EP100" s="3"/>
      <c r="EQ100" s="3"/>
      <c r="ER100" s="3"/>
      <c r="ES100" s="3"/>
      <c r="ET100" s="3"/>
      <c r="EU100" s="3"/>
      <c r="EV100" s="3"/>
      <c r="EW100" s="3"/>
      <c r="EX100" s="953" t="s">
        <v>1393</v>
      </c>
      <c r="EY100" s="954" t="s">
        <v>1394</v>
      </c>
      <c r="EZ100" s="955" t="s">
        <v>1395</v>
      </c>
      <c r="FA100" s="956" t="s">
        <v>1396</v>
      </c>
      <c r="FB100" s="957" t="s">
        <v>1397</v>
      </c>
      <c r="FC100" s="958" t="s">
        <v>1398</v>
      </c>
      <c r="FD100" s="959" t="s">
        <v>1399</v>
      </c>
      <c r="FE100" s="960" t="s">
        <v>1400</v>
      </c>
      <c r="FF100" s="961" t="s">
        <v>1401</v>
      </c>
      <c r="FI100" s="962"/>
      <c r="FJ100" s="205" t="s">
        <v>1402</v>
      </c>
      <c r="FK100" s="206" t="s">
        <v>1403</v>
      </c>
      <c r="FL100" s="207">
        <v>217</v>
      </c>
      <c r="FM100" s="208">
        <v>217</v>
      </c>
      <c r="FN100" s="209">
        <v>243</v>
      </c>
      <c r="FO100"/>
      <c r="FP100" s="963"/>
      <c r="FQ100" s="191" t="s">
        <v>1404</v>
      </c>
      <c r="FR100" s="192" t="s">
        <v>1405</v>
      </c>
      <c r="FS100" s="193">
        <v>255</v>
      </c>
      <c r="FT100" s="194">
        <v>246</v>
      </c>
      <c r="FU100" s="195">
        <v>143</v>
      </c>
      <c r="FV100"/>
      <c r="FW100" s="964"/>
      <c r="FX100" s="212" t="s">
        <v>1406</v>
      </c>
      <c r="FY100" s="192" t="s">
        <v>1407</v>
      </c>
      <c r="FZ100" s="193">
        <v>107</v>
      </c>
      <c r="GA100" s="194">
        <v>87</v>
      </c>
      <c r="GB100" s="195">
        <v>49</v>
      </c>
      <c r="GC100" s="10">
        <v>1</v>
      </c>
    </row>
    <row r="101" spans="1:185" ht="21" customHeight="1">
      <c r="A101" s="3"/>
      <c r="B101" s="218" t="str">
        <f t="shared" si="93"/>
        <v>A</v>
      </c>
      <c r="C101" s="2565"/>
      <c r="D101" s="2704" t="s">
        <v>3751</v>
      </c>
      <c r="E101" s="2565"/>
      <c r="F101" s="2565"/>
      <c r="G101" s="2565"/>
      <c r="H101" s="2565"/>
      <c r="I101" s="2565"/>
      <c r="J101" s="2565"/>
      <c r="K101" s="2565"/>
      <c r="L101" s="2565"/>
      <c r="M101" s="2560"/>
      <c r="N101" s="2567"/>
      <c r="O101" s="2567"/>
      <c r="P101" s="2560"/>
      <c r="Q101" s="2566"/>
      <c r="R101" s="2566"/>
      <c r="S101" s="2566"/>
      <c r="T101" s="2566"/>
      <c r="U101" s="2566"/>
      <c r="V101" s="2566"/>
      <c r="W101" s="2566"/>
      <c r="X101" s="2566"/>
      <c r="Y101" s="2566"/>
      <c r="Z101" s="2566"/>
      <c r="AA101" s="2566"/>
      <c r="AB101" s="2566"/>
      <c r="AC101" s="2566"/>
      <c r="AD101" s="369">
        <f>IF(ISBLANK(AE101),"",LARGE(AD93:AD100,1)+1)</f>
        <v>2</v>
      </c>
      <c r="AE101" s="370" t="s">
        <v>578</v>
      </c>
      <c r="AF101" s="371"/>
      <c r="AG101" s="371"/>
      <c r="AH101" s="371"/>
      <c r="AI101" s="371"/>
      <c r="AJ101" s="371"/>
      <c r="AK101" s="371"/>
      <c r="AL101" s="371"/>
      <c r="AM101" s="371"/>
      <c r="AO101" s="369" t="str">
        <f>IF(ISBLANK(AP101),"",LARGE(AO93:AO100,1)+1)</f>
        <v/>
      </c>
      <c r="AP101" s="370"/>
      <c r="AQ101" s="371"/>
      <c r="AR101" s="371"/>
      <c r="AS101" s="371"/>
      <c r="AT101" s="371"/>
      <c r="AU101" s="371"/>
      <c r="AV101" s="371"/>
      <c r="AW101" s="371"/>
      <c r="AX101" s="371"/>
      <c r="AY101" s="371"/>
      <c r="AZ101" s="371"/>
      <c r="BA101" s="369" t="str">
        <f>IF(ISBLANK(BB101),"",LARGE(BA93:BA100,1)+1)</f>
        <v/>
      </c>
      <c r="BB101" s="370"/>
      <c r="BC101" s="371"/>
      <c r="BD101" s="371"/>
      <c r="BE101" s="371"/>
      <c r="BF101" s="371"/>
      <c r="BG101" s="371"/>
      <c r="BH101" s="371"/>
      <c r="BI101" s="371"/>
      <c r="BJ101" s="3372"/>
      <c r="BK101" s="3373"/>
      <c r="BL101" s="3195"/>
      <c r="BM101" s="218" t="str">
        <f t="shared" si="86"/>
        <v>►</v>
      </c>
      <c r="BN101" s="5"/>
      <c r="BO101" s="3"/>
      <c r="BP101" s="198" cm="1">
        <f t="array" ref="BP101">SUMPRODUCT(LEN(BQ101:BW101))</f>
        <v>0</v>
      </c>
      <c r="BQ101" s="199"/>
      <c r="BR101" s="200"/>
      <c r="BS101" s="200"/>
      <c r="BT101" s="200"/>
      <c r="BU101" s="200"/>
      <c r="BV101" s="200"/>
      <c r="BW101" s="201"/>
      <c r="BX101" s="2384"/>
      <c r="BZ101" s="3177"/>
      <c r="CA101" s="3177"/>
      <c r="CB101" s="3174"/>
      <c r="CC101" s="3177"/>
      <c r="CD101" s="3151" t="str">
        <f t="shared" si="94"/>
        <v/>
      </c>
      <c r="CE101" s="3155" t="str">
        <f t="shared" si="95"/>
        <v/>
      </c>
      <c r="CF101" s="3156" t="str">
        <f>IF(LEN(TRIM(CK101))&gt;0,MAX(CF29:CF100)+1,"")</f>
        <v/>
      </c>
      <c r="CG101" s="3109" t="str">
        <f>IFERROR(INDEX(CK30:CK299,MATCH(ROW()-ROW(CK30)+1,CF30:CF299,0)),"")</f>
        <v/>
      </c>
      <c r="CH101" s="3178"/>
      <c r="CI101" s="3177"/>
      <c r="CJ101" s="3169"/>
      <c r="CK101" s="3166" t="str">
        <f>IF(OR(CL100="",CJ98=""),"",IF(LEN(CL100)&lt;=CJ98,CL100,IFERROR(LEFT(CL100,FIND("♦",SUBSTITUTE(LEFT(CL100,CJ98+1)," ","♦",LEN(LEFT(CL100,CJ98+1))-LEN(SUBSTITUTE(LEFT(CL100,CJ98+1)," ",""))))),LEFT(CL100,IFERROR(FIND(" ",CL100)-1,LEN(CL100))))))</f>
        <v/>
      </c>
      <c r="CL101" s="3166" t="str">
        <f t="shared" si="96"/>
        <v/>
      </c>
      <c r="CM101" s="3180"/>
      <c r="CN101" s="3173"/>
      <c r="CO101" s="3174"/>
      <c r="CP101" s="2384"/>
      <c r="CQ101" s="2675" t="s">
        <v>3984</v>
      </c>
      <c r="CR101" s="2672">
        <v>45</v>
      </c>
      <c r="CS101" s="2673" t="str" cm="1">
        <f t="array" aca="1" ref="CS101" ca="1">IF(TRIM(CQ101)="","&lt; VIDE",IF(SUMPRODUCT((UPPER(TRIM($BA$92:CQ101))=UPPER(TRIM(CQ101)))*1)&gt;1,"◄ Doublon","Unique"))</f>
        <v>Unique</v>
      </c>
      <c r="CT101" s="222" t="s">
        <v>3686</v>
      </c>
      <c r="CU101" s="2674" t="s">
        <v>3985</v>
      </c>
      <c r="CV101" s="3"/>
      <c r="CW101" s="3228" t="s">
        <v>1408</v>
      </c>
      <c r="CX101" s="3228"/>
      <c r="CY101" s="3228"/>
      <c r="DA101" s="3225" t="s">
        <v>1409</v>
      </c>
      <c r="DB101" s="3225"/>
      <c r="DC101" s="3225"/>
      <c r="DE101" s="3226" t="s">
        <v>1410</v>
      </c>
      <c r="DF101" s="3226"/>
      <c r="DG101" s="3226"/>
      <c r="DI101" s="3227" t="s">
        <v>1411</v>
      </c>
      <c r="DJ101" s="3227"/>
      <c r="DK101" s="3227"/>
      <c r="DU101" s="3223" t="s">
        <v>1412</v>
      </c>
      <c r="DV101" s="3223"/>
      <c r="DW101" s="3223"/>
      <c r="DY101" s="3224" t="s">
        <v>1413</v>
      </c>
      <c r="DZ101" s="3224"/>
      <c r="EA101" s="3224"/>
      <c r="EC101" s="3"/>
      <c r="ED101" s="3"/>
      <c r="EE101" s="3"/>
      <c r="EF101" s="3"/>
      <c r="EG101" s="3"/>
      <c r="EH101" s="3"/>
      <c r="EI101" s="3"/>
      <c r="EJ101" s="3"/>
      <c r="EK101" s="3"/>
      <c r="EL101" s="3"/>
      <c r="EM101" s="3"/>
      <c r="EN101" s="3"/>
      <c r="EO101" s="3"/>
      <c r="EP101" s="3"/>
      <c r="EQ101" s="3"/>
      <c r="ER101" s="3"/>
      <c r="ES101" s="3"/>
      <c r="ET101" s="3"/>
      <c r="EU101" s="3"/>
      <c r="EV101" s="3"/>
      <c r="EW101" s="3"/>
      <c r="EX101" s="965" t="s">
        <v>1414</v>
      </c>
      <c r="EY101" s="966" t="s">
        <v>1415</v>
      </c>
      <c r="EZ101" s="967" t="s">
        <v>1416</v>
      </c>
      <c r="FA101" s="968" t="s">
        <v>1417</v>
      </c>
      <c r="FB101" s="969" t="s">
        <v>1418</v>
      </c>
      <c r="FC101" s="970" t="s">
        <v>1419</v>
      </c>
      <c r="FD101" s="971" t="s">
        <v>1420</v>
      </c>
      <c r="FE101" s="972" t="s">
        <v>1421</v>
      </c>
      <c r="FF101" s="973" t="s">
        <v>1422</v>
      </c>
      <c r="FI101" s="974"/>
      <c r="FJ101" s="236" t="s">
        <v>1423</v>
      </c>
      <c r="FK101" s="206" t="s">
        <v>1424</v>
      </c>
      <c r="FL101" s="207">
        <v>204</v>
      </c>
      <c r="FM101" s="208">
        <v>204</v>
      </c>
      <c r="FN101" s="209">
        <v>255</v>
      </c>
      <c r="FO101"/>
      <c r="FP101" s="975"/>
      <c r="FQ101" s="191" t="s">
        <v>1425</v>
      </c>
      <c r="FR101" s="192" t="s">
        <v>1426</v>
      </c>
      <c r="FS101" s="193">
        <v>238</v>
      </c>
      <c r="FT101" s="194">
        <v>233</v>
      </c>
      <c r="FU101" s="195">
        <v>191</v>
      </c>
      <c r="FV101"/>
      <c r="FW101" s="976"/>
      <c r="FX101" s="212" t="s">
        <v>1427</v>
      </c>
      <c r="FY101" s="192" t="s">
        <v>1428</v>
      </c>
      <c r="FZ101" s="193">
        <v>97</v>
      </c>
      <c r="GA101" s="194">
        <v>78</v>
      </c>
      <c r="GB101" s="195">
        <v>26</v>
      </c>
      <c r="GC101" s="10">
        <v>1</v>
      </c>
    </row>
    <row r="102" spans="1:185" ht="21" customHeight="1">
      <c r="A102" s="3"/>
      <c r="B102" s="218" t="str">
        <f t="shared" si="93"/>
        <v>►</v>
      </c>
      <c r="C102" s="2565"/>
      <c r="D102" s="2704" t="s">
        <v>3751</v>
      </c>
      <c r="E102" s="2565"/>
      <c r="F102" s="2565"/>
      <c r="G102" s="2565"/>
      <c r="H102" s="2565"/>
      <c r="I102" s="2565"/>
      <c r="J102" s="2565"/>
      <c r="K102" s="2565"/>
      <c r="L102" s="2565"/>
      <c r="M102" s="2560"/>
      <c r="N102" s="2567"/>
      <c r="O102" s="2567"/>
      <c r="P102" s="2560"/>
      <c r="Q102" s="2566"/>
      <c r="R102" s="2566"/>
      <c r="S102" s="2566"/>
      <c r="T102" s="2566"/>
      <c r="U102" s="2566"/>
      <c r="V102" s="2566"/>
      <c r="W102" s="2566"/>
      <c r="X102" s="2566"/>
      <c r="Y102" s="2566"/>
      <c r="Z102" s="2566"/>
      <c r="AA102" s="2566"/>
      <c r="AB102" s="2566"/>
      <c r="AC102" s="2566"/>
      <c r="AD102" s="369" t="str">
        <f>IF(ISBLANK(AE102),"",LARGE(AD93:AD101,1)+1)</f>
        <v/>
      </c>
      <c r="AE102" s="370"/>
      <c r="AF102" s="371"/>
      <c r="AG102" s="371"/>
      <c r="AH102" s="371"/>
      <c r="AI102" s="371"/>
      <c r="AJ102" s="371"/>
      <c r="AK102" s="371"/>
      <c r="AL102" s="371"/>
      <c r="AM102" s="371"/>
      <c r="AO102" s="369" t="str">
        <f>IF(ISBLANK(AP102),"",LARGE(AO93:AO101,1)+1)</f>
        <v/>
      </c>
      <c r="AP102" s="370"/>
      <c r="AQ102" s="371"/>
      <c r="AR102" s="371"/>
      <c r="AS102" s="371"/>
      <c r="AT102" s="371"/>
      <c r="AU102" s="371"/>
      <c r="AV102" s="371"/>
      <c r="AW102" s="371"/>
      <c r="AX102" s="371"/>
      <c r="AY102" s="371"/>
      <c r="AZ102" s="371"/>
      <c r="BA102" s="369" t="str">
        <f>IF(ISBLANK(BB102),"",LARGE(BA93:BA101,1)+1)</f>
        <v/>
      </c>
      <c r="BB102" s="370"/>
      <c r="BC102" s="371"/>
      <c r="BD102" s="371"/>
      <c r="BE102" s="371"/>
      <c r="BF102" s="371"/>
      <c r="BG102" s="371"/>
      <c r="BH102" s="371"/>
      <c r="BI102" s="371"/>
      <c r="BJ102" s="2694"/>
      <c r="BK102" s="2695"/>
      <c r="BL102" s="2384"/>
      <c r="BM102" s="218" t="str">
        <f t="shared" si="86"/>
        <v>A</v>
      </c>
      <c r="BN102" s="5"/>
      <c r="BO102" s="3"/>
      <c r="BP102" s="198" cm="1">
        <f t="array" ref="BP102">SUMPRODUCT(LEN(BQ102:BW102))</f>
        <v>0</v>
      </c>
      <c r="BQ102" s="199"/>
      <c r="BR102" s="200"/>
      <c r="BS102" s="200"/>
      <c r="BT102" s="200"/>
      <c r="BU102" s="200"/>
      <c r="BV102" s="200"/>
      <c r="BW102" s="201"/>
      <c r="BX102" s="2384"/>
      <c r="BZ102" s="3177"/>
      <c r="CA102" s="3177"/>
      <c r="CB102" s="3174"/>
      <c r="CC102" s="3177"/>
      <c r="CD102" s="3151" t="str">
        <f t="shared" si="94"/>
        <v/>
      </c>
      <c r="CE102" s="3155" t="str">
        <f t="shared" si="95"/>
        <v/>
      </c>
      <c r="CF102" s="3156">
        <f>IF(LEN(TRIM(CK102))&gt;0,MAX(CF29:CF101)+1,"")</f>
        <v>18</v>
      </c>
      <c r="CG102" s="3109" t="str">
        <f>IFERROR(INDEX(CK30:CK299,MATCH(ROW()-ROW(CK30)+1,CF30:CF299,0)),"")</f>
        <v/>
      </c>
      <c r="CH102" s="3178"/>
      <c r="CI102" s="3177"/>
      <c r="CJ102" s="2462" t="str">
        <f>(SUBSTITUTE(SUBSTITUTE(CB42,CHAR(13)&amp;CHAR(10)," "),CHAR(10)," "))</f>
        <v>8. Ajoutez les champignons dans la cocotte environ 30 minutes avant la fin de la cuisson.</v>
      </c>
      <c r="CK102" s="3110" t="str">
        <f>IF(OR(CJ103="",CJ104=""),"",IF(LEN(CJ103)&lt;=CJ104,CJ103,IFERROR(LEFT(CJ103,FIND("♦",SUBSTITUTE(LEFT(CJ103,CJ104+1)," ","♦",LEN(LEFT(CJ103,CJ104+1))-LEN(SUBSTITUTE(LEFT(CJ103,CJ104+1)," ",""))))),LEFT(CJ103,IFERROR(FIND(" ",CJ103)-1,LEN(CJ103))))))</f>
        <v>8 Ajoutez les champignons dans la cocotte environ 30 minutes avant la fin de la cuisson</v>
      </c>
      <c r="CL102" s="3111" t="str">
        <f>IF(CK102="","",TRIM(RIGHT(CJ103,LEN(CJ103)-LEN(CK102))))</f>
        <v/>
      </c>
      <c r="CM102" s="3157" t="str">
        <f>CC42</f>
        <v xml:space="preserve"> ◄ ligne 42</v>
      </c>
      <c r="CN102" s="3173"/>
      <c r="CO102" s="3174"/>
      <c r="CP102" s="2384"/>
      <c r="CQ102" s="2675" t="s">
        <v>3986</v>
      </c>
      <c r="CR102" s="2672">
        <v>51.000000000000007</v>
      </c>
      <c r="CS102" s="2673" t="str" cm="1">
        <f t="array" aca="1" ref="CS102" ca="1">IF(TRIM(CQ102)="","&lt; VIDE",IF(SUMPRODUCT((UPPER(TRIM($BA$92:CQ102))=UPPER(TRIM(CQ102)))*1)&gt;1,"◄ Doublon","Unique"))</f>
        <v>Unique</v>
      </c>
      <c r="CT102" s="222" t="s">
        <v>3687</v>
      </c>
      <c r="CU102" s="2674" t="s">
        <v>3978</v>
      </c>
      <c r="CV102" s="3"/>
      <c r="CW102" s="3228"/>
      <c r="CX102" s="3228"/>
      <c r="CY102" s="3228"/>
      <c r="DA102" s="3225"/>
      <c r="DB102" s="3225"/>
      <c r="DC102" s="3225"/>
      <c r="DE102" s="3226"/>
      <c r="DF102" s="3226"/>
      <c r="DG102" s="3226"/>
      <c r="DI102" s="3227"/>
      <c r="DJ102" s="3227"/>
      <c r="DK102" s="3227"/>
      <c r="DU102" s="3223"/>
      <c r="DV102" s="3223"/>
      <c r="DW102" s="3223"/>
      <c r="DY102" s="3224"/>
      <c r="DZ102" s="3224"/>
      <c r="EA102" s="3224"/>
      <c r="EC102" s="3"/>
      <c r="ED102" s="3"/>
      <c r="EE102" s="3"/>
      <c r="EF102" s="3"/>
      <c r="EG102" s="3"/>
      <c r="EH102" s="3"/>
      <c r="EI102" s="3"/>
      <c r="EJ102" s="3"/>
      <c r="EK102" s="3"/>
      <c r="EL102" s="3"/>
      <c r="EM102" s="3"/>
      <c r="EN102" s="3"/>
      <c r="EO102" s="3"/>
      <c r="EP102" s="3"/>
      <c r="EQ102" s="3"/>
      <c r="ER102" s="3"/>
      <c r="ES102" s="3"/>
      <c r="ET102" s="3"/>
      <c r="EU102" s="3"/>
      <c r="EV102" s="3"/>
      <c r="EW102" s="3"/>
      <c r="EX102" s="977" t="s">
        <v>1429</v>
      </c>
      <c r="EY102" s="978" t="s">
        <v>1430</v>
      </c>
      <c r="EZ102" s="979" t="s">
        <v>1431</v>
      </c>
      <c r="FA102" s="980" t="s">
        <v>1432</v>
      </c>
      <c r="FB102" s="981" t="s">
        <v>1433</v>
      </c>
      <c r="FC102" s="982" t="s">
        <v>1434</v>
      </c>
      <c r="FD102" s="983" t="s">
        <v>1435</v>
      </c>
      <c r="FE102" s="984" t="s">
        <v>1436</v>
      </c>
      <c r="FF102" s="985" t="s">
        <v>1437</v>
      </c>
      <c r="FI102" s="986"/>
      <c r="FJ102" s="236" t="s">
        <v>1438</v>
      </c>
      <c r="FK102" s="206" t="s">
        <v>1439</v>
      </c>
      <c r="FL102" s="207">
        <v>233</v>
      </c>
      <c r="FM102" s="208">
        <v>233</v>
      </c>
      <c r="FN102" s="209">
        <v>237</v>
      </c>
      <c r="FO102"/>
      <c r="FP102" s="987"/>
      <c r="FQ102" s="272" t="s">
        <v>1440</v>
      </c>
      <c r="FR102" s="192" t="s">
        <v>1441</v>
      </c>
      <c r="FS102" s="193">
        <v>251</v>
      </c>
      <c r="FT102" s="194">
        <v>242</v>
      </c>
      <c r="FU102" s="195">
        <v>183</v>
      </c>
      <c r="FV102"/>
      <c r="FW102" s="988"/>
      <c r="FX102" s="212" t="s">
        <v>1442</v>
      </c>
      <c r="FY102" s="192" t="s">
        <v>1443</v>
      </c>
      <c r="FZ102" s="193">
        <v>70</v>
      </c>
      <c r="GA102" s="194">
        <v>63</v>
      </c>
      <c r="GB102" s="195">
        <v>50</v>
      </c>
      <c r="GC102" s="10">
        <v>1</v>
      </c>
    </row>
    <row r="103" spans="1:185" ht="21" customHeight="1">
      <c r="A103" s="3"/>
      <c r="B103" s="218" t="str">
        <f t="shared" si="93"/>
        <v>A</v>
      </c>
      <c r="C103" s="2565"/>
      <c r="D103" s="2703" t="s">
        <v>3752</v>
      </c>
      <c r="E103" s="2565"/>
      <c r="F103" s="2565"/>
      <c r="G103" s="2565"/>
      <c r="H103" s="2565"/>
      <c r="I103" s="2565"/>
      <c r="J103" s="2565"/>
      <c r="K103" s="2565"/>
      <c r="L103" s="2565"/>
      <c r="M103" s="2560"/>
      <c r="N103" s="2567"/>
      <c r="O103" s="2567"/>
      <c r="P103" s="2560"/>
      <c r="Q103" s="2566"/>
      <c r="R103" s="2566"/>
      <c r="S103" s="2566"/>
      <c r="T103" s="2566"/>
      <c r="U103" s="2566"/>
      <c r="V103" s="2566"/>
      <c r="W103" s="2566"/>
      <c r="X103" s="2566"/>
      <c r="Y103" s="2566"/>
      <c r="Z103" s="2566"/>
      <c r="AA103" s="2566"/>
      <c r="AB103" s="2566"/>
      <c r="AC103" s="2566"/>
      <c r="AD103" s="369" t="str">
        <f>IF(ISBLANK(AE103),"",LARGE(AD93:AD102,1)+1)</f>
        <v/>
      </c>
      <c r="AE103" s="370"/>
      <c r="AF103" s="371" t="s">
        <v>606</v>
      </c>
      <c r="AG103" s="371"/>
      <c r="AH103" s="371"/>
      <c r="AI103" s="371"/>
      <c r="AJ103" s="371"/>
      <c r="AK103" s="371"/>
      <c r="AL103" s="371"/>
      <c r="AM103" s="371"/>
      <c r="AO103" s="369" t="str">
        <f>IF(ISBLANK(AP103),"",LARGE(AO93:AO102,1)+1)</f>
        <v/>
      </c>
      <c r="AP103" s="370"/>
      <c r="AQ103" s="371"/>
      <c r="AR103" s="371"/>
      <c r="AS103" s="371"/>
      <c r="AT103" s="371"/>
      <c r="AU103" s="371"/>
      <c r="AV103" s="371"/>
      <c r="AW103" s="371"/>
      <c r="AX103" s="371"/>
      <c r="AY103" s="371"/>
      <c r="AZ103" s="371"/>
      <c r="BA103" s="369" t="str">
        <f>IF(ISBLANK(BB103),"",LARGE(BA93:BA102,1)+1)</f>
        <v/>
      </c>
      <c r="BB103" s="370"/>
      <c r="BC103" s="371"/>
      <c r="BD103" s="371"/>
      <c r="BE103" s="371"/>
      <c r="BF103" s="371"/>
      <c r="BG103" s="371"/>
      <c r="BH103" s="371"/>
      <c r="BI103" s="371"/>
      <c r="BJ103" s="2694"/>
      <c r="BK103" s="2695"/>
      <c r="BL103" s="2384"/>
      <c r="BM103" s="218" t="str">
        <f t="shared" si="86"/>
        <v>►</v>
      </c>
      <c r="BN103" s="5"/>
      <c r="BO103" s="3"/>
      <c r="BP103" s="198" cm="1">
        <f t="array" ref="BP103">SUMPRODUCT(LEN(BQ103:BW103))</f>
        <v>0</v>
      </c>
      <c r="BQ103" s="199"/>
      <c r="BR103" s="200"/>
      <c r="BS103" s="200"/>
      <c r="BT103" s="200"/>
      <c r="BU103" s="200"/>
      <c r="BV103" s="200"/>
      <c r="BW103" s="201"/>
      <c r="BX103" s="2384"/>
      <c r="BZ103" s="3177"/>
      <c r="CA103" s="3177"/>
      <c r="CB103" s="3174"/>
      <c r="CC103" s="3177"/>
      <c r="CD103" s="3151" t="str">
        <f t="shared" si="94"/>
        <v/>
      </c>
      <c r="CE103" s="3155" t="str">
        <f t="shared" si="95"/>
        <v/>
      </c>
      <c r="CF103" s="3156" t="str">
        <f>IF(LEN(TRIM(CK103))&gt;0,MAX(CF29:CF102)+1,"")</f>
        <v/>
      </c>
      <c r="CG103" s="3109" t="str">
        <f>IFERROR(INDEX(CK30:CK299,MATCH(ROW()-ROW(CK30)+1,CF30:CF299,0)),"")</f>
        <v/>
      </c>
      <c r="CH103" s="3178"/>
      <c r="CI103" s="3177"/>
      <c r="CJ103" s="3110" t="str">
        <f>TRIM(SUBSTITUTE(SUBSTITUTE(SUBSTITUTE(SUBSTITUTE(IF(OR(LEFT(CJ102,1)="-",LEFT(CJ102,1)="="),MID(CJ102,2,9999),CJ102),CHAR(160)," "),","," "),";"," "),"."," "))</f>
        <v>8 Ajoutez les champignons dans la cocotte environ 30 minutes avant la fin de la cuisson</v>
      </c>
      <c r="CK103" s="3111" t="str">
        <f>IF(OR(CL102="",CJ104=""),"",IF(LEN(CL102)&lt;=CJ104,CL102,IFERROR(LEFT(CL102,FIND("♦",SUBSTITUTE(LEFT(CL102,CJ104+1)," ","♦",LEN(LEFT(CL102,CJ104+1))-LEN(SUBSTITUTE(LEFT(CL102,CJ104+1)," ",""))))),LEFT(CL102,IFERROR(FIND(" ",CL102)-1,LEN(CL102))))))</f>
        <v/>
      </c>
      <c r="CL103" s="3111" t="str">
        <f>IF(CK103="","",TRIM(RIGHT(CL102,LEN(CL102)-LEN(CK103))))</f>
        <v/>
      </c>
      <c r="CM103" s="3179"/>
      <c r="CN103" s="3173"/>
      <c r="CO103" s="3174"/>
      <c r="CP103" s="2384"/>
      <c r="CQ103" s="2675"/>
      <c r="CR103" s="2672"/>
      <c r="CS103" s="2673" t="str" cm="1">
        <f t="array" ref="CS103">IF(TRIM(CQ103)="","&lt; VIDE",IF(SUMPRODUCT((UPPER(TRIM($BA$92:CQ103))=UPPER(TRIM(CQ103)))*1)&gt;1,"◄ Doublon","Unique"))</f>
        <v>&lt; VIDE</v>
      </c>
      <c r="CT103" s="222" t="s">
        <v>3688</v>
      </c>
      <c r="CU103" s="2674" t="s">
        <v>3987</v>
      </c>
      <c r="CV103" s="3"/>
      <c r="DE103"/>
      <c r="DF103"/>
      <c r="DG103"/>
      <c r="DI103"/>
      <c r="DJ103"/>
      <c r="DK103"/>
      <c r="EC103" s="3"/>
      <c r="ED103" s="3"/>
      <c r="EE103" s="3"/>
      <c r="EF103" s="3"/>
      <c r="EG103" s="3"/>
      <c r="EH103" s="3"/>
      <c r="EI103" s="3"/>
      <c r="EJ103" s="3"/>
      <c r="EK103" s="3"/>
      <c r="EL103" s="3"/>
      <c r="EM103" s="3"/>
      <c r="EN103" s="3"/>
      <c r="EO103" s="3"/>
      <c r="EP103" s="3"/>
      <c r="EQ103" s="3"/>
      <c r="ER103" s="3"/>
      <c r="ES103" s="3"/>
      <c r="ET103" s="3"/>
      <c r="EU103" s="3"/>
      <c r="EV103" s="3"/>
      <c r="EW103" s="3"/>
      <c r="EX103" s="989" t="s">
        <v>1444</v>
      </c>
      <c r="EY103" s="990" t="s">
        <v>1445</v>
      </c>
      <c r="EZ103" s="991" t="s">
        <v>1446</v>
      </c>
      <c r="FA103" s="992" t="s">
        <v>1447</v>
      </c>
      <c r="FB103" s="993" t="s">
        <v>1448</v>
      </c>
      <c r="FC103" s="994" t="s">
        <v>1449</v>
      </c>
      <c r="FD103" s="995" t="s">
        <v>1450</v>
      </c>
      <c r="FE103" s="996" t="s">
        <v>1451</v>
      </c>
      <c r="FF103" s="997" t="s">
        <v>1452</v>
      </c>
      <c r="FI103" s="998"/>
      <c r="FJ103" s="205" t="s">
        <v>1453</v>
      </c>
      <c r="FK103" s="206" t="s">
        <v>1454</v>
      </c>
      <c r="FL103" s="207">
        <v>230</v>
      </c>
      <c r="FM103" s="208">
        <v>230</v>
      </c>
      <c r="FN103" s="209">
        <v>250</v>
      </c>
      <c r="FO103"/>
      <c r="FP103" s="999"/>
      <c r="FQ103" s="272" t="s">
        <v>1455</v>
      </c>
      <c r="FR103" s="192" t="s">
        <v>1456</v>
      </c>
      <c r="FS103" s="193">
        <v>253</v>
      </c>
      <c r="FT103" s="194">
        <v>241</v>
      </c>
      <c r="FU103" s="195">
        <v>184</v>
      </c>
      <c r="FV103"/>
      <c r="FW103" s="1000"/>
      <c r="FX103" s="212" t="s">
        <v>1457</v>
      </c>
      <c r="FY103" s="192" t="s">
        <v>1458</v>
      </c>
      <c r="FZ103" s="193">
        <v>41</v>
      </c>
      <c r="GA103" s="194">
        <v>33</v>
      </c>
      <c r="GB103" s="195">
        <v>7</v>
      </c>
      <c r="GC103" s="10">
        <v>1</v>
      </c>
    </row>
    <row r="104" spans="1:185" ht="21" customHeight="1">
      <c r="A104" s="3"/>
      <c r="B104" s="218" t="str">
        <f t="shared" si="93"/>
        <v>►</v>
      </c>
      <c r="C104" s="2565"/>
      <c r="D104" s="2568" t="s">
        <v>3753</v>
      </c>
      <c r="E104" s="2559"/>
      <c r="F104" s="2559"/>
      <c r="G104" s="2559"/>
      <c r="H104" s="2559"/>
      <c r="I104" s="2559"/>
      <c r="J104" s="2559"/>
      <c r="K104" s="2559"/>
      <c r="L104" s="2559"/>
      <c r="M104" s="2560"/>
      <c r="N104" s="2567"/>
      <c r="O104" s="2567"/>
      <c r="P104" s="2560"/>
      <c r="Q104" s="2566"/>
      <c r="R104" s="2566"/>
      <c r="S104" s="2566"/>
      <c r="T104" s="2566"/>
      <c r="U104" s="2566"/>
      <c r="V104" s="2566"/>
      <c r="W104" s="2566"/>
      <c r="X104" s="2566"/>
      <c r="Y104" s="2566"/>
      <c r="Z104" s="2566"/>
      <c r="AA104" s="2566"/>
      <c r="AB104" s="2566"/>
      <c r="AC104" s="2566"/>
      <c r="AD104" s="369" t="str">
        <f>IF(ISBLANK(AE104),"",LARGE(AD93:AD103,1)+1)</f>
        <v/>
      </c>
      <c r="AE104" s="370"/>
      <c r="AF104" s="371"/>
      <c r="AG104" s="371"/>
      <c r="AH104" s="371"/>
      <c r="AI104" s="371"/>
      <c r="AJ104" s="371"/>
      <c r="AK104" s="371"/>
      <c r="AL104" s="371"/>
      <c r="AM104" s="371"/>
      <c r="AO104" s="369" t="str">
        <f>IF(ISBLANK(AP104),"",LARGE(AO93:AO103,1)+1)</f>
        <v/>
      </c>
      <c r="AP104" s="370"/>
      <c r="AQ104" s="371"/>
      <c r="AR104" s="371"/>
      <c r="AS104" s="371"/>
      <c r="AT104" s="371"/>
      <c r="AU104" s="371"/>
      <c r="AV104" s="371"/>
      <c r="AW104" s="371"/>
      <c r="AX104" s="371"/>
      <c r="AY104" s="371"/>
      <c r="AZ104" s="371"/>
      <c r="BA104" s="369" t="str">
        <f>IF(ISBLANK(BB104),"",LARGE(BA93:BA103,1)+1)</f>
        <v/>
      </c>
      <c r="BB104" s="370"/>
      <c r="BC104" s="371"/>
      <c r="BD104" s="371"/>
      <c r="BE104" s="371"/>
      <c r="BF104" s="371"/>
      <c r="BG104" s="371"/>
      <c r="BH104" s="371"/>
      <c r="BI104" s="371"/>
      <c r="BJ104" s="2694"/>
      <c r="BK104" s="2695"/>
      <c r="BL104" s="2384"/>
      <c r="BM104" s="218" t="str">
        <f t="shared" si="86"/>
        <v>A</v>
      </c>
      <c r="BN104" s="5"/>
      <c r="BO104" s="3"/>
      <c r="BP104" s="198" cm="1">
        <f t="array" ref="BP104">SUMPRODUCT(LEN(BQ104:BW104))</f>
        <v>0</v>
      </c>
      <c r="BQ104" s="199"/>
      <c r="BR104" s="200"/>
      <c r="BS104" s="200"/>
      <c r="BT104" s="200"/>
      <c r="BU104" s="200"/>
      <c r="BV104" s="200"/>
      <c r="BW104" s="201"/>
      <c r="BX104" s="2384"/>
      <c r="BZ104" s="3177"/>
      <c r="CA104" s="3177"/>
      <c r="CB104" s="3174"/>
      <c r="CC104" s="3177"/>
      <c r="CD104" s="3151" t="str">
        <f t="shared" si="94"/>
        <v/>
      </c>
      <c r="CE104" s="3155" t="str">
        <f t="shared" si="95"/>
        <v/>
      </c>
      <c r="CF104" s="3156" t="str">
        <f>IF(LEN(TRIM(CK104))&gt;0,MAX(CF29:CF103)+1,"")</f>
        <v/>
      </c>
      <c r="CG104" s="3109" t="str">
        <f>IFERROR(INDEX(CK30:CK299,MATCH(ROW()-ROW(CK30)+1,CF30:CF299,0)),"")</f>
        <v/>
      </c>
      <c r="CH104" s="3178"/>
      <c r="CI104" s="3177"/>
      <c r="CJ104" s="3112">
        <f>CG17</f>
        <v>100</v>
      </c>
      <c r="CK104" s="3111" t="str">
        <f>IF(OR(CL103="",CJ104=""),"",IF(LEN(CL103)&lt;=CJ104,CL103,IFERROR(LEFT(CL103,FIND("♦",SUBSTITUTE(LEFT(CL103,CJ104+1)," ","♦",LEN(LEFT(CL103,CJ104+1))-LEN(SUBSTITUTE(LEFT(CL103,CJ104+1)," ",""))))),LEFT(CL103,IFERROR(FIND(" ",CL103)-1,LEN(CL103))))))</f>
        <v/>
      </c>
      <c r="CL104" s="3111" t="str">
        <f t="shared" ref="CL104:CL107" si="97">IF(CK104="","",TRIM(RIGHT(CL103,LEN(CL103)-LEN(CK104))))</f>
        <v/>
      </c>
      <c r="CM104" s="3179"/>
      <c r="CN104" s="3173"/>
      <c r="CO104" s="3174"/>
      <c r="CP104" s="2384"/>
      <c r="CQ104" s="2676" t="s">
        <v>3983</v>
      </c>
      <c r="CR104" s="2677" t="s">
        <v>3988</v>
      </c>
      <c r="CS104" s="2673" t="str" cm="1">
        <f t="array" aca="1" ref="CS104" ca="1">IF(TRIM(CQ104)="","&lt; VIDE",IF(SUMPRODUCT((UPPER(TRIM($BA$92:CQ104))=UPPER(TRIM(CQ104)))*1)&gt;1,"◄ Doublon","Unique"))</f>
        <v>◄ Doublon</v>
      </c>
      <c r="CT104" s="222" t="s">
        <v>3689</v>
      </c>
      <c r="CU104" s="2674" t="s">
        <v>3989</v>
      </c>
      <c r="CV104" s="3"/>
      <c r="CW104" s="3228"/>
      <c r="CX104" s="3228"/>
      <c r="CY104" s="3228"/>
      <c r="DA104" s="3225" t="s">
        <v>1459</v>
      </c>
      <c r="DB104" s="3225"/>
      <c r="DC104" s="3225"/>
      <c r="DE104" s="3226" t="s">
        <v>103</v>
      </c>
      <c r="DF104" s="3226"/>
      <c r="DG104" s="3226"/>
      <c r="DI104" s="3227" t="s">
        <v>1460</v>
      </c>
      <c r="DJ104" s="3227"/>
      <c r="DK104" s="3227"/>
      <c r="DU104" s="3223" t="s">
        <v>1461</v>
      </c>
      <c r="DV104" s="3223"/>
      <c r="DW104" s="3223"/>
      <c r="DY104" s="3224" t="s">
        <v>1462</v>
      </c>
      <c r="DZ104" s="3224"/>
      <c r="EA104" s="3224"/>
      <c r="EC104" s="3"/>
      <c r="ED104" s="3"/>
      <c r="EE104" s="3"/>
      <c r="EF104" s="3"/>
      <c r="EG104" s="3"/>
      <c r="EH104" s="3"/>
      <c r="EI104" s="3"/>
      <c r="EJ104" s="3"/>
      <c r="EK104" s="3"/>
      <c r="EL104" s="3"/>
      <c r="EM104" s="3"/>
      <c r="EN104" s="3"/>
      <c r="EO104" s="3"/>
      <c r="EP104" s="3"/>
      <c r="EQ104" s="3"/>
      <c r="ER104" s="3"/>
      <c r="ES104" s="3"/>
      <c r="ET104" s="3"/>
      <c r="EU104" s="3"/>
      <c r="EV104" s="3"/>
      <c r="EW104" s="3"/>
      <c r="EX104" s="1001" t="s">
        <v>1463</v>
      </c>
      <c r="EY104" s="1002" t="s">
        <v>1464</v>
      </c>
      <c r="EZ104" s="1003" t="s">
        <v>1465</v>
      </c>
      <c r="FA104" s="1004" t="s">
        <v>1466</v>
      </c>
      <c r="FB104" s="1005" t="s">
        <v>1467</v>
      </c>
      <c r="FC104" s="1006" t="s">
        <v>1468</v>
      </c>
      <c r="FD104" s="1007" t="s">
        <v>1469</v>
      </c>
      <c r="FE104" s="1008" t="s">
        <v>1470</v>
      </c>
      <c r="FF104" s="1009" t="s">
        <v>1471</v>
      </c>
      <c r="FI104" s="1010"/>
      <c r="FJ104" s="205" t="s">
        <v>1472</v>
      </c>
      <c r="FK104" s="206" t="s">
        <v>1473</v>
      </c>
      <c r="FL104" s="207">
        <v>248</v>
      </c>
      <c r="FM104" s="208">
        <v>248</v>
      </c>
      <c r="FN104" s="209">
        <v>255</v>
      </c>
      <c r="FO104"/>
      <c r="FP104" s="1011"/>
      <c r="FQ104" s="191" t="s">
        <v>1474</v>
      </c>
      <c r="FR104" s="192" t="s">
        <v>1475</v>
      </c>
      <c r="FS104" s="193">
        <v>238</v>
      </c>
      <c r="FT104" s="194">
        <v>232</v>
      </c>
      <c r="FU104" s="195">
        <v>205</v>
      </c>
      <c r="FV104"/>
      <c r="FW104" s="1012"/>
      <c r="FX104" s="197" t="s">
        <v>1476</v>
      </c>
      <c r="FY104" s="192" t="s">
        <v>1477</v>
      </c>
      <c r="FZ104" s="193">
        <v>255</v>
      </c>
      <c r="GA104" s="194">
        <v>165</v>
      </c>
      <c r="GB104" s="195">
        <v>0</v>
      </c>
      <c r="GC104" s="10">
        <v>1</v>
      </c>
    </row>
    <row r="105" spans="1:185" ht="21" customHeight="1">
      <c r="A105" s="3"/>
      <c r="B105" s="218" t="str">
        <f t="shared" si="93"/>
        <v>A</v>
      </c>
      <c r="C105" s="2565"/>
      <c r="D105" s="2702" t="s">
        <v>3745</v>
      </c>
      <c r="E105" s="2559"/>
      <c r="F105" s="2559"/>
      <c r="G105" s="2559"/>
      <c r="H105" s="2559"/>
      <c r="I105" s="2559"/>
      <c r="J105" s="2559"/>
      <c r="K105" s="2559"/>
      <c r="L105" s="2559"/>
      <c r="M105" s="2560"/>
      <c r="N105" s="2567"/>
      <c r="O105" s="2567"/>
      <c r="P105" s="2560"/>
      <c r="Q105" s="2566"/>
      <c r="R105" s="2566"/>
      <c r="S105" s="2566"/>
      <c r="T105" s="2566"/>
      <c r="U105" s="2566"/>
      <c r="V105" s="2566"/>
      <c r="W105" s="2566"/>
      <c r="X105" s="2566"/>
      <c r="Y105" s="2566"/>
      <c r="Z105" s="2566"/>
      <c r="AA105" s="2566"/>
      <c r="AB105" s="2566"/>
      <c r="AC105" s="2566"/>
      <c r="AD105" s="369" t="str">
        <f>IF(ISBLANK(AE105),"",LARGE(AD93:AD104,1)+1)</f>
        <v/>
      </c>
      <c r="AE105" s="370"/>
      <c r="AF105" s="371"/>
      <c r="AG105" s="371"/>
      <c r="AH105" s="371"/>
      <c r="AI105" s="371"/>
      <c r="AJ105" s="371"/>
      <c r="AK105" s="371"/>
      <c r="AL105" s="371"/>
      <c r="AM105" s="371"/>
      <c r="AO105" s="369" t="str">
        <f>IF(ISBLANK(AP105),"",LARGE(AO93:AO104,1)+1)</f>
        <v/>
      </c>
      <c r="AP105" s="370"/>
      <c r="AQ105" s="371" t="s">
        <v>3836</v>
      </c>
      <c r="AR105" s="371"/>
      <c r="AS105" s="371"/>
      <c r="AT105" s="371"/>
      <c r="AU105" s="371"/>
      <c r="AV105" s="371"/>
      <c r="AW105" s="371"/>
      <c r="AX105" s="371"/>
      <c r="AY105" s="371"/>
      <c r="AZ105" s="371"/>
      <c r="BA105" s="369" t="str">
        <f>IF(ISBLANK(BB105),"",LARGE(BA93:BA104,1)+1)</f>
        <v/>
      </c>
      <c r="BB105" s="370"/>
      <c r="BC105" s="371"/>
      <c r="BD105" s="371"/>
      <c r="BE105" s="371"/>
      <c r="BF105" s="371"/>
      <c r="BG105" s="371"/>
      <c r="BH105" s="371"/>
      <c r="BI105" s="371"/>
      <c r="BJ105" s="2694"/>
      <c r="BK105" s="2695"/>
      <c r="BL105" s="2384"/>
      <c r="BM105" s="218" t="str">
        <f t="shared" si="86"/>
        <v>►</v>
      </c>
      <c r="BN105" s="5"/>
      <c r="BO105" s="3"/>
      <c r="BP105" s="198" cm="1">
        <f t="array" ref="BP105">SUMPRODUCT(LEN(BQ105:BW105))</f>
        <v>0</v>
      </c>
      <c r="BQ105" s="199"/>
      <c r="BR105" s="200"/>
      <c r="BS105" s="200"/>
      <c r="BT105" s="200"/>
      <c r="BU105" s="200"/>
      <c r="BV105" s="200"/>
      <c r="BW105" s="201"/>
      <c r="BX105" s="2384"/>
      <c r="CB105" s="3174"/>
      <c r="CD105" s="3151" t="str">
        <f t="shared" si="94"/>
        <v/>
      </c>
      <c r="CE105" s="3155" t="str">
        <f t="shared" si="95"/>
        <v/>
      </c>
      <c r="CF105" s="3156" t="str">
        <f>IF(LEN(TRIM(CK105))&gt;0,MAX(CF29:CF104)+1,"")</f>
        <v/>
      </c>
      <c r="CG105" s="3109" t="str">
        <f>IFERROR(INDEX(CK30:CK299,MATCH(ROW()-ROW(CK30)+1,CF30:CF299,0)),"")</f>
        <v/>
      </c>
      <c r="CH105" s="419"/>
      <c r="CJ105" s="3110"/>
      <c r="CK105" s="3111" t="str">
        <f>IF(OR(CL104="",CJ104=""),"",IF(LEN(CL104)&lt;=CJ104,CL104,IFERROR(LEFT(CL104,FIND("♦",SUBSTITUTE(LEFT(CL104,CJ104+1)," ","♦",LEN(LEFT(CL104,CJ104+1))-LEN(SUBSTITUTE(LEFT(CL104,CJ104+1)," ",""))))),LEFT(CL104,IFERROR(FIND(" ",CL104)-1,LEN(CL104))))))</f>
        <v/>
      </c>
      <c r="CL105" s="3111" t="str">
        <f t="shared" si="97"/>
        <v/>
      </c>
      <c r="CM105" s="3179"/>
      <c r="CN105" s="3173"/>
      <c r="CO105" s="3174"/>
      <c r="CP105" s="2384"/>
      <c r="CQ105" s="2671"/>
      <c r="CR105" s="2672"/>
      <c r="CS105" s="2673" t="str" cm="1">
        <f t="array" ref="CS105">IF(TRIM(CQ105)="","&lt; VIDE",IF(SUMPRODUCT((UPPER(TRIM($BA$92:CQ105))=UPPER(TRIM(CQ105)))*1)&gt;1,"◄ Doublon","Unique"))</f>
        <v>&lt; VIDE</v>
      </c>
      <c r="CT105" s="222" t="s">
        <v>3690</v>
      </c>
      <c r="CU105" s="2674" t="s">
        <v>3654</v>
      </c>
      <c r="CV105" s="3"/>
      <c r="CW105" s="3228"/>
      <c r="CX105" s="3228"/>
      <c r="CY105" s="3228"/>
      <c r="DA105" s="3225"/>
      <c r="DB105" s="3225"/>
      <c r="DC105" s="3225"/>
      <c r="DE105" s="3226"/>
      <c r="DF105" s="3226"/>
      <c r="DG105" s="3226"/>
      <c r="DI105" s="3227"/>
      <c r="DJ105" s="3227"/>
      <c r="DK105" s="3227"/>
      <c r="DU105" s="3223"/>
      <c r="DV105" s="3223"/>
      <c r="DW105" s="3223"/>
      <c r="DY105" s="3224"/>
      <c r="DZ105" s="3224"/>
      <c r="EA105" s="3224"/>
      <c r="EC105" s="3"/>
      <c r="ED105" s="3"/>
      <c r="EE105" s="3"/>
      <c r="EF105" s="3"/>
      <c r="EG105" s="3"/>
      <c r="EH105" s="3"/>
      <c r="EI105" s="3"/>
      <c r="EJ105" s="3"/>
      <c r="EK105" s="3"/>
      <c r="EL105" s="3"/>
      <c r="EM105" s="3"/>
      <c r="EN105" s="3"/>
      <c r="EO105" s="3"/>
      <c r="EP105" s="3"/>
      <c r="EQ105" s="3"/>
      <c r="ER105" s="3"/>
      <c r="ES105" s="3"/>
      <c r="ET105" s="3"/>
      <c r="EU105" s="3"/>
      <c r="EV105" s="3"/>
      <c r="EW105" s="3"/>
      <c r="EX105" s="1013" t="s">
        <v>1478</v>
      </c>
      <c r="EY105" s="1014" t="s">
        <v>1479</v>
      </c>
      <c r="EZ105" s="1015" t="s">
        <v>1480</v>
      </c>
      <c r="FA105" s="1016" t="s">
        <v>1481</v>
      </c>
      <c r="FB105" s="1017" t="s">
        <v>1482</v>
      </c>
      <c r="FC105" s="1018" t="s">
        <v>1483</v>
      </c>
      <c r="FD105" s="1019" t="s">
        <v>1484</v>
      </c>
      <c r="FE105" s="1020" t="s">
        <v>1485</v>
      </c>
      <c r="FF105" s="1021" t="s">
        <v>1486</v>
      </c>
      <c r="FI105" s="1022"/>
      <c r="FJ105" s="205" t="s">
        <v>1487</v>
      </c>
      <c r="FK105" s="206" t="s">
        <v>1488</v>
      </c>
      <c r="FL105" s="207">
        <v>0</v>
      </c>
      <c r="FM105" s="208">
        <v>0</v>
      </c>
      <c r="FN105" s="209">
        <v>238</v>
      </c>
      <c r="FO105"/>
      <c r="FP105" s="1023"/>
      <c r="FQ105" s="191" t="s">
        <v>1489</v>
      </c>
      <c r="FR105" s="192" t="s">
        <v>1490</v>
      </c>
      <c r="FS105" s="193">
        <v>255</v>
      </c>
      <c r="FT105" s="194">
        <v>250</v>
      </c>
      <c r="FU105" s="195">
        <v>205</v>
      </c>
      <c r="FV105"/>
      <c r="FW105" s="1024"/>
      <c r="FX105" s="197" t="s">
        <v>1491</v>
      </c>
      <c r="FY105" s="192" t="s">
        <v>1492</v>
      </c>
      <c r="FZ105" s="193">
        <v>244</v>
      </c>
      <c r="GA105" s="194">
        <v>164</v>
      </c>
      <c r="GB105" s="195">
        <v>96</v>
      </c>
      <c r="GC105" s="10">
        <v>1</v>
      </c>
    </row>
    <row r="106" spans="1:185" ht="21" customHeight="1">
      <c r="A106" s="3"/>
      <c r="B106" s="218" t="str">
        <f t="shared" si="93"/>
        <v>►</v>
      </c>
      <c r="C106" s="2565"/>
      <c r="D106" s="2702"/>
      <c r="E106" s="2559"/>
      <c r="F106" s="2559"/>
      <c r="G106" s="2559"/>
      <c r="H106" s="2559"/>
      <c r="I106" s="2559"/>
      <c r="J106" s="2559"/>
      <c r="K106" s="2559"/>
      <c r="L106" s="2559"/>
      <c r="M106" s="2560"/>
      <c r="N106" s="2567"/>
      <c r="O106" s="2567"/>
      <c r="P106" s="2560"/>
      <c r="Q106" s="2566"/>
      <c r="R106" s="2566"/>
      <c r="S106" s="2566"/>
      <c r="T106" s="2566"/>
      <c r="U106" s="2566"/>
      <c r="V106" s="2566"/>
      <c r="W106" s="2566"/>
      <c r="X106" s="2566"/>
      <c r="Y106" s="2566"/>
      <c r="Z106" s="2566"/>
      <c r="AA106" s="2566"/>
      <c r="AB106" s="2566"/>
      <c r="AC106" s="2566"/>
      <c r="AD106" s="369" t="str">
        <f>IF(ISBLANK(AE106),"",LARGE(AD93:AD105,1)+1)</f>
        <v/>
      </c>
      <c r="AE106" s="370"/>
      <c r="AF106" s="371"/>
      <c r="AG106" s="371"/>
      <c r="AH106" s="371"/>
      <c r="AI106" s="371"/>
      <c r="AJ106" s="371"/>
      <c r="AK106" s="371"/>
      <c r="AL106" s="371"/>
      <c r="AM106" s="371"/>
      <c r="AO106" s="369" t="str">
        <f>IF(ISBLANK(AP106),"",LARGE(AO93:AO105,1)+1)</f>
        <v/>
      </c>
      <c r="AP106" s="370"/>
      <c r="AQ106" s="371"/>
      <c r="AR106" s="371"/>
      <c r="AS106" s="371"/>
      <c r="AT106" s="371"/>
      <c r="AU106" s="371"/>
      <c r="AV106" s="371"/>
      <c r="AW106" s="371"/>
      <c r="AX106" s="371"/>
      <c r="AY106" s="371"/>
      <c r="AZ106" s="371"/>
      <c r="BA106" s="369" t="str">
        <f>IF(ISBLANK(BB106),"",LARGE(BA93:BA105,1)+1)</f>
        <v/>
      </c>
      <c r="BB106" s="370"/>
      <c r="BC106" s="371"/>
      <c r="BD106" s="371"/>
      <c r="BE106" s="371"/>
      <c r="BF106" s="371"/>
      <c r="BG106" s="371"/>
      <c r="BH106" s="371"/>
      <c r="BI106" s="371"/>
      <c r="BJ106" s="2694"/>
      <c r="BK106" s="2695"/>
      <c r="BL106" s="2384"/>
      <c r="BM106" s="218" t="str">
        <f t="shared" si="86"/>
        <v>A</v>
      </c>
      <c r="BN106" s="5"/>
      <c r="BO106" s="3"/>
      <c r="BP106" s="198" cm="1">
        <f t="array" ref="BP106">SUMPRODUCT(LEN(BQ106:BW106))</f>
        <v>0</v>
      </c>
      <c r="BQ106" s="199"/>
      <c r="BR106" s="200"/>
      <c r="BS106" s="200"/>
      <c r="BT106" s="200"/>
      <c r="BU106" s="200"/>
      <c r="BV106" s="200"/>
      <c r="BW106" s="201"/>
      <c r="BX106" s="2384"/>
      <c r="CB106" s="3174"/>
      <c r="CD106" s="3151" t="str">
        <f t="shared" si="94"/>
        <v/>
      </c>
      <c r="CE106" s="3155" t="str">
        <f t="shared" si="95"/>
        <v/>
      </c>
      <c r="CF106" s="3156" t="str">
        <f>IF(LEN(TRIM(CK106))&gt;0,MAX(CF29:CF105)+1,"")</f>
        <v/>
      </c>
      <c r="CG106" s="3109" t="str">
        <f>IFERROR(INDEX(CK30:CK299,MATCH(ROW()-ROW(CK30)+1,CF30:CF299,0)),"")</f>
        <v/>
      </c>
      <c r="CH106" s="419"/>
      <c r="CJ106" s="3163"/>
      <c r="CK106" s="3111" t="str">
        <f>IF(OR(CL105="",CJ104=""),"",IF(LEN(CL105)&lt;=CJ104,CL105,IFERROR(LEFT(CL105,FIND("♦",SUBSTITUTE(LEFT(CL105,CJ104+1)," ","♦",LEN(LEFT(CL105,CJ104+1))-LEN(SUBSTITUTE(LEFT(CL105,CJ104+1)," ",""))))),LEFT(CL105,IFERROR(FIND(" ",CL105)-1,LEN(CL105))))))</f>
        <v/>
      </c>
      <c r="CL106" s="3111" t="str">
        <f t="shared" si="97"/>
        <v/>
      </c>
      <c r="CM106" s="3179"/>
      <c r="CN106" s="3173"/>
      <c r="CO106" s="3174"/>
      <c r="CP106" s="2384"/>
      <c r="CQ106" s="2671" t="s">
        <v>3990</v>
      </c>
      <c r="CR106" s="2672"/>
      <c r="CS106" s="2673" t="str" cm="1">
        <f t="array" aca="1" ref="CS106" ca="1">IF(TRIM(CQ106)="","&lt; VIDE",IF(SUMPRODUCT((UPPER(TRIM($BA$92:CQ106))=UPPER(TRIM(CQ106)))*1)&gt;1,"◄ Doublon","Unique"))</f>
        <v>Unique</v>
      </c>
      <c r="CT106" s="222" t="s">
        <v>3691</v>
      </c>
      <c r="CU106" s="2674" t="s">
        <v>3991</v>
      </c>
      <c r="CV106" s="3"/>
      <c r="DI106"/>
      <c r="DJ106"/>
      <c r="DK106"/>
      <c r="DU106" s="1025">
        <v>1</v>
      </c>
      <c r="DV106" s="1025"/>
      <c r="DW106" s="1025">
        <v>1</v>
      </c>
      <c r="DY106" s="1025">
        <v>1</v>
      </c>
      <c r="DZ106" s="1025"/>
      <c r="EA106" s="1025">
        <v>1</v>
      </c>
      <c r="EC106" s="3"/>
      <c r="ED106" s="3"/>
      <c r="EE106" s="3"/>
      <c r="EF106" s="3"/>
      <c r="EG106" s="3"/>
      <c r="EH106" s="3"/>
      <c r="EI106" s="3"/>
      <c r="EJ106" s="3"/>
      <c r="EK106" s="3"/>
      <c r="EL106" s="3"/>
      <c r="EM106" s="3"/>
      <c r="EN106" s="3"/>
      <c r="EO106" s="3"/>
      <c r="EP106" s="3"/>
      <c r="EQ106" s="3"/>
      <c r="ER106" s="3"/>
      <c r="ES106" s="3"/>
      <c r="ET106" s="3"/>
      <c r="EU106" s="3"/>
      <c r="EV106" s="3"/>
      <c r="EW106" s="3"/>
      <c r="EX106" s="1026" t="s">
        <v>1493</v>
      </c>
      <c r="EY106" s="1027" t="s">
        <v>1494</v>
      </c>
      <c r="EZ106" s="1028" t="s">
        <v>1495</v>
      </c>
      <c r="FA106" s="1029" t="s">
        <v>1496</v>
      </c>
      <c r="FB106" s="1030" t="s">
        <v>1497</v>
      </c>
      <c r="FC106" s="1031" t="s">
        <v>1498</v>
      </c>
      <c r="FD106" s="1032" t="s">
        <v>1499</v>
      </c>
      <c r="FE106" s="1033" t="s">
        <v>1500</v>
      </c>
      <c r="FF106" s="1034" t="s">
        <v>1501</v>
      </c>
      <c r="FI106" s="1035"/>
      <c r="FJ106" s="236" t="s">
        <v>1502</v>
      </c>
      <c r="FK106" s="206" t="s">
        <v>1503</v>
      </c>
      <c r="FL106" s="207">
        <v>96</v>
      </c>
      <c r="FM106" s="208">
        <v>80</v>
      </c>
      <c r="FN106" s="209">
        <v>220</v>
      </c>
      <c r="FO106"/>
      <c r="FP106" s="1036"/>
      <c r="FQ106" s="272" t="s">
        <v>1504</v>
      </c>
      <c r="FR106" s="192" t="s">
        <v>1505</v>
      </c>
      <c r="FS106" s="193">
        <v>254</v>
      </c>
      <c r="FT106" s="194">
        <v>253</v>
      </c>
      <c r="FU106" s="195">
        <v>240</v>
      </c>
      <c r="FV106"/>
      <c r="FW106" s="1037"/>
      <c r="FX106" s="212" t="s">
        <v>1506</v>
      </c>
      <c r="FY106" s="192" t="s">
        <v>1507</v>
      </c>
      <c r="FZ106" s="193">
        <v>254</v>
      </c>
      <c r="GA106" s="194">
        <v>163</v>
      </c>
      <c r="GB106" s="195">
        <v>71</v>
      </c>
      <c r="GC106" s="10">
        <v>1</v>
      </c>
    </row>
    <row r="107" spans="1:185" ht="21" customHeight="1">
      <c r="A107" s="3"/>
      <c r="B107" s="218" t="str">
        <f t="shared" si="93"/>
        <v>A</v>
      </c>
      <c r="C107" s="2565"/>
      <c r="D107" s="2701" t="s">
        <v>3763</v>
      </c>
      <c r="E107" s="2559"/>
      <c r="F107" s="2559"/>
      <c r="G107" s="2559"/>
      <c r="H107" s="2559"/>
      <c r="I107" s="2559"/>
      <c r="J107" s="2559"/>
      <c r="K107" s="2559"/>
      <c r="L107" s="2559"/>
      <c r="M107" s="2560"/>
      <c r="N107" s="2567"/>
      <c r="O107" s="2567"/>
      <c r="P107" s="2560"/>
      <c r="Q107" s="2566"/>
      <c r="R107" s="2566"/>
      <c r="S107" s="2566"/>
      <c r="T107" s="2566"/>
      <c r="U107" s="2566"/>
      <c r="V107" s="2566"/>
      <c r="W107" s="2566"/>
      <c r="X107" s="2566"/>
      <c r="Y107" s="2566"/>
      <c r="Z107" s="2566"/>
      <c r="AA107" s="2566"/>
      <c r="AB107" s="2566"/>
      <c r="AC107" s="2566"/>
      <c r="AD107" s="369" t="str">
        <f>IF(ISBLANK(AE107),"",LARGE(AD93:AD106,1)+1)</f>
        <v/>
      </c>
      <c r="AE107" s="370"/>
      <c r="AF107" s="371" t="s">
        <v>3833</v>
      </c>
      <c r="AG107" s="371"/>
      <c r="AH107" s="371"/>
      <c r="AI107" s="371"/>
      <c r="AJ107" s="371"/>
      <c r="AK107" s="371"/>
      <c r="AL107" s="371"/>
      <c r="AM107" s="371"/>
      <c r="AO107" s="369" t="str">
        <f>IF(ISBLANK(AP107),"",LARGE(AO93:AO106,1)+1)</f>
        <v/>
      </c>
      <c r="AP107" s="370"/>
      <c r="AQ107" s="371"/>
      <c r="AR107" s="371"/>
      <c r="AS107" s="371"/>
      <c r="AT107" s="371"/>
      <c r="AU107" s="371"/>
      <c r="AV107" s="371"/>
      <c r="AW107" s="371"/>
      <c r="AX107" s="371"/>
      <c r="AY107" s="371"/>
      <c r="AZ107" s="371"/>
      <c r="BA107" s="369" t="str">
        <f>IF(ISBLANK(BB107),"",LARGE(BA93:BA106,1)+1)</f>
        <v/>
      </c>
      <c r="BB107" s="370"/>
      <c r="BC107" s="371"/>
      <c r="BD107" s="371"/>
      <c r="BE107" s="371"/>
      <c r="BF107" s="371"/>
      <c r="BG107" s="371"/>
      <c r="BH107" s="371"/>
      <c r="BI107" s="371"/>
      <c r="BJ107" s="2694"/>
      <c r="BK107" s="2695"/>
      <c r="BL107" s="2384"/>
      <c r="BM107" s="218" t="str">
        <f t="shared" ref="BM107:BM137" si="98">B108</f>
        <v>►</v>
      </c>
      <c r="BN107" s="5"/>
      <c r="BO107" s="3"/>
      <c r="BP107" s="198" cm="1">
        <f t="array" ref="BP107">SUMPRODUCT(LEN(BQ107:BW107))</f>
        <v>0</v>
      </c>
      <c r="BQ107" s="199"/>
      <c r="BR107" s="200"/>
      <c r="BS107" s="200"/>
      <c r="BT107" s="200"/>
      <c r="BU107" s="200"/>
      <c r="BV107" s="200"/>
      <c r="BW107" s="201"/>
      <c r="BX107" s="2384"/>
      <c r="CB107" s="3174"/>
      <c r="CD107" s="3151" t="str">
        <f t="shared" si="94"/>
        <v/>
      </c>
      <c r="CE107" s="3155" t="str">
        <f t="shared" si="95"/>
        <v/>
      </c>
      <c r="CF107" s="3156" t="str">
        <f>IF(LEN(TRIM(CK107))&gt;0,MAX(CF29:CF106)+1,"")</f>
        <v/>
      </c>
      <c r="CG107" s="3109" t="str">
        <f>IFERROR(INDEX(CK30:CK299,MATCH(ROW()-ROW(CK30)+1,CF30:CF299,0)),"")</f>
        <v/>
      </c>
      <c r="CH107" s="419"/>
      <c r="CJ107" s="3164"/>
      <c r="CK107" s="3111" t="str">
        <f>IF(OR(CL106="",CJ104=""),"",IF(LEN(CL106)&lt;=CJ104,CL106,IFERROR(LEFT(CL106,FIND("♦",SUBSTITUTE(LEFT(CL106,CJ104+1)," ","♦",LEN(LEFT(CL106,CJ104+1))-LEN(SUBSTITUTE(LEFT(CL106,CJ104+1)," ",""))))),LEFT(CL106,IFERROR(FIND(" ",CL106)-1,LEN(CL106))))))</f>
        <v/>
      </c>
      <c r="CL107" s="3111" t="str">
        <f t="shared" si="97"/>
        <v/>
      </c>
      <c r="CM107" s="3179"/>
      <c r="CN107" s="3173"/>
      <c r="CO107" s="3174"/>
      <c r="CP107" s="2384"/>
      <c r="CQ107" s="2678" t="s">
        <v>3992</v>
      </c>
      <c r="CR107" s="2672"/>
      <c r="CS107" s="2673" t="str" cm="1">
        <f t="array" aca="1" ref="CS107" ca="1">IF(TRIM(CQ107)="","&lt; VIDE",IF(SUMPRODUCT((UPPER(TRIM($BA$92:CQ107))=UPPER(TRIM(CQ107)))*1)&gt;1,"◄ Doublon","Unique"))</f>
        <v>Unique</v>
      </c>
      <c r="CT107" s="222" t="s">
        <v>3692</v>
      </c>
      <c r="CU107" s="2674" t="s">
        <v>3993</v>
      </c>
      <c r="CV107" s="3"/>
      <c r="CW107" s="3"/>
      <c r="CX107" s="3"/>
      <c r="CY107" s="3"/>
      <c r="DA107" s="3225" t="s">
        <v>1508</v>
      </c>
      <c r="DB107" s="3225"/>
      <c r="DC107" s="3225"/>
      <c r="DE107" s="3226"/>
      <c r="DF107" s="3226"/>
      <c r="DG107" s="3226"/>
      <c r="DI107" s="3227" t="s">
        <v>104</v>
      </c>
      <c r="DJ107" s="3227"/>
      <c r="DK107" s="3227"/>
      <c r="DU107" s="3223" t="s">
        <v>1509</v>
      </c>
      <c r="DV107" s="3223"/>
      <c r="DW107" s="3223"/>
      <c r="DY107" s="3224" t="s">
        <v>1510</v>
      </c>
      <c r="DZ107" s="3224"/>
      <c r="EA107" s="3224"/>
      <c r="EC107" s="3"/>
      <c r="ED107" s="3"/>
      <c r="EE107" s="3"/>
      <c r="EF107" s="3"/>
      <c r="EG107" s="3"/>
      <c r="EH107" s="3"/>
      <c r="EI107" s="3"/>
      <c r="EJ107" s="3"/>
      <c r="EK107" s="3"/>
      <c r="EL107" s="3"/>
      <c r="EM107" s="3"/>
      <c r="EN107" s="3"/>
      <c r="EO107" s="3"/>
      <c r="EP107" s="3"/>
      <c r="EQ107" s="3"/>
      <c r="ER107" s="3"/>
      <c r="ES107" s="3"/>
      <c r="ET107" s="3"/>
      <c r="EU107" s="3"/>
      <c r="EV107" s="3"/>
      <c r="EW107" s="3"/>
      <c r="EX107" s="1038" t="s">
        <v>1511</v>
      </c>
      <c r="EY107" s="1039" t="s">
        <v>1512</v>
      </c>
      <c r="EZ107" s="1040" t="s">
        <v>1513</v>
      </c>
      <c r="FA107" s="1041" t="s">
        <v>1514</v>
      </c>
      <c r="FB107" s="1042" t="s">
        <v>1515</v>
      </c>
      <c r="FC107" s="1043" t="s">
        <v>1516</v>
      </c>
      <c r="FD107" s="1044" t="s">
        <v>1517</v>
      </c>
      <c r="FE107" s="1045" t="s">
        <v>1518</v>
      </c>
      <c r="FF107" s="1046" t="s">
        <v>1519</v>
      </c>
      <c r="FI107" s="1047"/>
      <c r="FJ107" s="205" t="s">
        <v>1520</v>
      </c>
      <c r="FK107" s="206" t="s">
        <v>1521</v>
      </c>
      <c r="FL107" s="207">
        <v>0</v>
      </c>
      <c r="FM107" s="208">
        <v>0</v>
      </c>
      <c r="FN107" s="209">
        <v>205</v>
      </c>
      <c r="FO107"/>
      <c r="FP107" s="1048"/>
      <c r="FQ107" s="272" t="s">
        <v>1522</v>
      </c>
      <c r="FR107" s="192" t="s">
        <v>1523</v>
      </c>
      <c r="FS107" s="193">
        <v>193</v>
      </c>
      <c r="FT107" s="194">
        <v>191</v>
      </c>
      <c r="FU107" s="195">
        <v>177</v>
      </c>
      <c r="FV107"/>
      <c r="FW107" s="1049"/>
      <c r="FX107" s="197" t="s">
        <v>1524</v>
      </c>
      <c r="FY107" s="192" t="s">
        <v>1525</v>
      </c>
      <c r="FZ107" s="193">
        <v>255</v>
      </c>
      <c r="GA107" s="194">
        <v>165</v>
      </c>
      <c r="GB107" s="195">
        <v>79</v>
      </c>
      <c r="GC107" s="10">
        <v>1</v>
      </c>
    </row>
    <row r="108" spans="1:185" ht="21" customHeight="1">
      <c r="A108" s="3"/>
      <c r="B108" s="218" t="str">
        <f t="shared" si="93"/>
        <v>►</v>
      </c>
      <c r="C108" s="2565"/>
      <c r="D108" s="3188" t="s">
        <v>3762</v>
      </c>
      <c r="E108" s="3188"/>
      <c r="F108" s="3188"/>
      <c r="G108" s="3188"/>
      <c r="H108" s="3188"/>
      <c r="I108" s="3188"/>
      <c r="J108" s="3188"/>
      <c r="K108" s="3188"/>
      <c r="L108" s="3188"/>
      <c r="M108" s="3188"/>
      <c r="N108" s="3188"/>
      <c r="O108" s="3188"/>
      <c r="P108" s="3188"/>
      <c r="Q108" s="3188"/>
      <c r="R108" s="3188"/>
      <c r="S108" s="3188"/>
      <c r="T108" s="3188"/>
      <c r="U108" s="3188"/>
      <c r="V108" s="3188"/>
      <c r="W108" s="3188"/>
      <c r="X108" s="3188"/>
      <c r="Y108" s="3188"/>
      <c r="Z108" s="3188"/>
      <c r="AA108" s="3188"/>
      <c r="AB108" s="3188"/>
      <c r="AC108" s="2566"/>
      <c r="AD108" s="369" t="str">
        <f>IF(ISBLANK(AE108),"",LARGE(AD93:AD107,1)+1)</f>
        <v/>
      </c>
      <c r="AE108" s="370"/>
      <c r="AF108" s="371"/>
      <c r="AG108" s="371"/>
      <c r="AH108" s="371"/>
      <c r="AI108" s="371"/>
      <c r="AJ108" s="371"/>
      <c r="AK108" s="371"/>
      <c r="AL108" s="371"/>
      <c r="AM108" s="371"/>
      <c r="AO108" s="369" t="str">
        <f>IF(ISBLANK(AP108),"",LARGE(AO93:AO107,1)+1)</f>
        <v/>
      </c>
      <c r="AP108" s="370"/>
      <c r="AQ108" s="371"/>
      <c r="AR108" s="371"/>
      <c r="AS108" s="371"/>
      <c r="AT108" s="371"/>
      <c r="AU108" s="371"/>
      <c r="AV108" s="371"/>
      <c r="AW108" s="371"/>
      <c r="AX108" s="371"/>
      <c r="AY108" s="371"/>
      <c r="AZ108" s="371"/>
      <c r="BA108" s="369" t="str">
        <f>IF(ISBLANK(BB108),"",LARGE(BA93:BA107,1)+1)</f>
        <v/>
      </c>
      <c r="BB108" s="370"/>
      <c r="BC108" s="371"/>
      <c r="BD108" s="371"/>
      <c r="BE108" s="371"/>
      <c r="BF108" s="371"/>
      <c r="BG108" s="371"/>
      <c r="BH108" s="371"/>
      <c r="BI108" s="371"/>
      <c r="BJ108" s="2694"/>
      <c r="BK108" s="2695"/>
      <c r="BL108" s="2384"/>
      <c r="BM108" s="218" t="str">
        <f t="shared" si="98"/>
        <v>►</v>
      </c>
      <c r="BN108" s="5"/>
      <c r="BO108" s="3"/>
      <c r="BP108" s="198" cm="1">
        <f t="array" ref="BP108">SUMPRODUCT(LEN(BQ108:BW108))</f>
        <v>0</v>
      </c>
      <c r="BQ108" s="199"/>
      <c r="BR108" s="200"/>
      <c r="BS108" s="200"/>
      <c r="BT108" s="200"/>
      <c r="BU108" s="200"/>
      <c r="BV108" s="200"/>
      <c r="BW108" s="201"/>
      <c r="BX108" s="2384"/>
      <c r="CB108" s="3174"/>
      <c r="CD108" s="3151" t="str">
        <f t="shared" si="94"/>
        <v/>
      </c>
      <c r="CE108" s="3155" t="str">
        <f t="shared" si="95"/>
        <v/>
      </c>
      <c r="CF108" s="3156">
        <f>IF(LEN(TRIM(CK108))&gt;0,MAX(CF29:CF107)+1,"")</f>
        <v>19</v>
      </c>
      <c r="CG108" s="3109" t="str">
        <f>IFERROR(INDEX(CK30:CK299,MATCH(ROW()-ROW(CK30)+1,CF30:CF299,0)),"")</f>
        <v/>
      </c>
      <c r="CH108" s="419"/>
      <c r="CJ108" s="2462" t="str">
        <f>(SUBSTITUTE(SUBSTITUTE(CB43,CHAR(13)&amp;CHAR(10)," "),CHAR(10)," "))</f>
        <v>9. Servez le bœuf bourguignon bien chaud accompagné de pommes de terre, de pâtes ou de riz.</v>
      </c>
      <c r="CK108" s="3165" t="str">
        <f>IF(OR(CJ109="",CJ110=""),"",IF(LEN(CJ109)&lt;=CJ110,CJ109,IFERROR(LEFT(CJ109,FIND("♦",SUBSTITUTE(LEFT(CJ109,CJ110+1)," ","♦",LEN(LEFT(CJ109,CJ110+1))-LEN(SUBSTITUTE(LEFT(CJ109,CJ110+1)," ",""))))),LEFT(CJ109,IFERROR(FIND(" ",CJ109)-1,LEN(CJ109))))))</f>
        <v>9 Servez le bœuf bourguignon bien chaud accompagné de pommes de terre de pâtes ou de riz</v>
      </c>
      <c r="CL108" s="3166" t="str">
        <f>IF(CK108="","",TRIM(RIGHT(CJ109,LEN(CJ109)-LEN(CK108))))</f>
        <v/>
      </c>
      <c r="CM108" s="3157" t="str">
        <f>CC43</f>
        <v xml:space="preserve"> ◄ ligne 43</v>
      </c>
      <c r="CN108" s="3173"/>
      <c r="CO108" s="3174"/>
      <c r="CP108" s="2384"/>
      <c r="CQ108" s="2675" t="s">
        <v>3994</v>
      </c>
      <c r="CR108" s="2672"/>
      <c r="CS108" s="2673" t="str" cm="1">
        <f t="array" aca="1" ref="CS108" ca="1">IF(TRIM(CQ108)="","&lt; VIDE",IF(SUMPRODUCT((UPPER(TRIM($BA$92:CQ108))=UPPER(TRIM(CQ108)))*1)&gt;1,"◄ Doublon","Unique"))</f>
        <v>Unique</v>
      </c>
      <c r="CT108" s="222" t="s">
        <v>3693</v>
      </c>
      <c r="CU108" s="2674" t="s">
        <v>3995</v>
      </c>
      <c r="CV108" s="3"/>
      <c r="CW108" s="3"/>
      <c r="CX108" s="3"/>
      <c r="CY108" s="3"/>
      <c r="DA108" s="3225"/>
      <c r="DB108" s="3225"/>
      <c r="DC108" s="3225"/>
      <c r="DE108" s="3226"/>
      <c r="DF108" s="3226"/>
      <c r="DG108" s="3226"/>
      <c r="DI108" s="3227"/>
      <c r="DJ108" s="3227"/>
      <c r="DK108" s="3227"/>
      <c r="DU108" s="3223"/>
      <c r="DV108" s="3223"/>
      <c r="DW108" s="3223"/>
      <c r="DY108" s="3224"/>
      <c r="DZ108" s="3224"/>
      <c r="EA108" s="3224"/>
      <c r="EC108" s="3"/>
      <c r="ED108" s="3"/>
      <c r="EE108" s="3"/>
      <c r="EF108" s="3"/>
      <c r="EG108" s="3"/>
      <c r="EH108" s="3"/>
      <c r="EI108" s="3"/>
      <c r="EJ108" s="3"/>
      <c r="EK108" s="3"/>
      <c r="EL108" s="3"/>
      <c r="EM108" s="3"/>
      <c r="EN108" s="3"/>
      <c r="EO108" s="3"/>
      <c r="EP108" s="3"/>
      <c r="EQ108" s="3"/>
      <c r="ER108" s="3"/>
      <c r="ES108" s="3"/>
      <c r="ET108" s="3"/>
      <c r="EU108" s="3"/>
      <c r="EV108" s="3"/>
      <c r="EW108" s="3"/>
      <c r="EX108" s="1050" t="s">
        <v>1526</v>
      </c>
      <c r="EY108" s="1051" t="s">
        <v>1527</v>
      </c>
      <c r="EZ108" s="1052" t="s">
        <v>1528</v>
      </c>
      <c r="FA108" s="1053" t="s">
        <v>1529</v>
      </c>
      <c r="FB108" s="1054" t="s">
        <v>1530</v>
      </c>
      <c r="FC108" s="1055" t="s">
        <v>1531</v>
      </c>
      <c r="FD108" s="1056" t="s">
        <v>1532</v>
      </c>
      <c r="FE108" s="1057" t="s">
        <v>1533</v>
      </c>
      <c r="FF108" s="1058" t="s">
        <v>1534</v>
      </c>
      <c r="FI108" s="1059"/>
      <c r="FJ108" s="205" t="s">
        <v>1535</v>
      </c>
      <c r="FK108" s="206" t="s">
        <v>1536</v>
      </c>
      <c r="FL108" s="207">
        <v>89</v>
      </c>
      <c r="FM108" s="208">
        <v>89</v>
      </c>
      <c r="FN108" s="209">
        <v>171</v>
      </c>
      <c r="FO108"/>
      <c r="FP108" s="1060"/>
      <c r="FQ108" s="272" t="s">
        <v>1537</v>
      </c>
      <c r="FR108" s="192" t="s">
        <v>1538</v>
      </c>
      <c r="FS108" s="193">
        <v>239</v>
      </c>
      <c r="FT108" s="194">
        <v>216</v>
      </c>
      <c r="FU108" s="195">
        <v>7</v>
      </c>
      <c r="FV108"/>
      <c r="FW108" s="1061"/>
      <c r="FX108" s="197" t="s">
        <v>1539</v>
      </c>
      <c r="FY108" s="192" t="s">
        <v>1540</v>
      </c>
      <c r="FZ108" s="193">
        <v>205</v>
      </c>
      <c r="GA108" s="194">
        <v>197</v>
      </c>
      <c r="GB108" s="195">
        <v>191</v>
      </c>
      <c r="GC108" s="10">
        <v>1</v>
      </c>
    </row>
    <row r="109" spans="1:185" ht="21" customHeight="1">
      <c r="A109" s="3"/>
      <c r="B109" s="218" t="str">
        <f t="shared" si="93"/>
        <v>►</v>
      </c>
      <c r="C109" s="2565"/>
      <c r="D109" s="3188"/>
      <c r="E109" s="3188"/>
      <c r="F109" s="3188"/>
      <c r="G109" s="3188"/>
      <c r="H109" s="3188"/>
      <c r="I109" s="3188"/>
      <c r="J109" s="3188"/>
      <c r="K109" s="3188"/>
      <c r="L109" s="3188"/>
      <c r="M109" s="3188"/>
      <c r="N109" s="3188"/>
      <c r="O109" s="3188"/>
      <c r="P109" s="3188"/>
      <c r="Q109" s="3188"/>
      <c r="R109" s="3188"/>
      <c r="S109" s="3188"/>
      <c r="T109" s="3188"/>
      <c r="U109" s="3188"/>
      <c r="V109" s="3188"/>
      <c r="W109" s="3188"/>
      <c r="X109" s="3188"/>
      <c r="Y109" s="3188"/>
      <c r="Z109" s="3188"/>
      <c r="AA109" s="3188"/>
      <c r="AB109" s="3188"/>
      <c r="AC109" s="2566"/>
      <c r="AD109" s="369" t="str">
        <f>IF(ISBLANK(AE109),"",LARGE(AD93:AD108,1)+1)</f>
        <v/>
      </c>
      <c r="AE109" s="370"/>
      <c r="AF109" s="371"/>
      <c r="AG109" s="371"/>
      <c r="AH109" s="371"/>
      <c r="AI109" s="371"/>
      <c r="AJ109" s="371"/>
      <c r="AK109" s="371"/>
      <c r="AL109" s="371"/>
      <c r="AM109" s="371"/>
      <c r="AO109" s="369" t="str">
        <f>IF(ISBLANK(AP109),"",LARGE(AO93:AO108,1)+1)</f>
        <v/>
      </c>
      <c r="AP109" s="370"/>
      <c r="AQ109" s="371"/>
      <c r="AR109" s="371"/>
      <c r="AS109" s="371"/>
      <c r="AT109" s="371"/>
      <c r="AU109" s="371"/>
      <c r="AV109" s="371"/>
      <c r="AW109" s="371"/>
      <c r="AX109" s="371"/>
      <c r="AY109" s="371"/>
      <c r="AZ109" s="371"/>
      <c r="BA109" s="369" t="str">
        <f>IF(ISBLANK(BB109),"",LARGE(BA93:BA108,1)+1)</f>
        <v/>
      </c>
      <c r="BB109" s="370"/>
      <c r="BC109" s="371"/>
      <c r="BD109" s="371"/>
      <c r="BE109" s="371"/>
      <c r="BF109" s="371"/>
      <c r="BG109" s="371"/>
      <c r="BH109" s="371"/>
      <c r="BI109" s="371"/>
      <c r="BJ109" s="2694"/>
      <c r="BK109" s="2695"/>
      <c r="BL109" s="2384"/>
      <c r="BM109" s="218" t="str">
        <f t="shared" si="98"/>
        <v>►</v>
      </c>
      <c r="BN109" s="5"/>
      <c r="BO109" s="3"/>
      <c r="BP109" s="198" cm="1">
        <f t="array" ref="BP109">SUMPRODUCT(LEN(BQ109:BW109))</f>
        <v>0</v>
      </c>
      <c r="BQ109" s="199"/>
      <c r="BR109" s="200"/>
      <c r="BS109" s="200"/>
      <c r="BT109" s="200"/>
      <c r="BU109" s="200"/>
      <c r="BV109" s="200"/>
      <c r="BW109" s="201"/>
      <c r="BX109" s="3"/>
      <c r="CB109" s="3174"/>
      <c r="CD109" s="3151" t="str">
        <f t="shared" si="94"/>
        <v/>
      </c>
      <c r="CE109" s="3155" t="str">
        <f t="shared" si="95"/>
        <v/>
      </c>
      <c r="CF109" s="3156" t="str">
        <f>IF(LEN(TRIM(CK109))&gt;0,MAX(CF29:CF108)+1,"")</f>
        <v/>
      </c>
      <c r="CG109" s="3109" t="str">
        <f>IFERROR(INDEX(CK30:CK299,MATCH(ROW()-ROW(CK30)+1,CF30:CF299,0)),"")</f>
        <v/>
      </c>
      <c r="CH109" s="419"/>
      <c r="CJ109" s="3165" t="str">
        <f>TRIM(SUBSTITUTE(SUBSTITUTE(SUBSTITUTE(SUBSTITUTE(IF(OR(LEFT(CJ108,1)="-",LEFT(CJ108,1)="="),MID(CJ108,2,9999),CJ108),CHAR(160)," "),","," "),";"," "),"."," "))</f>
        <v>9 Servez le bœuf bourguignon bien chaud accompagné de pommes de terre de pâtes ou de riz</v>
      </c>
      <c r="CK109" s="3166" t="str">
        <f>IF(OR(CL108="",CJ110=""),"",IF(LEN(CL108)&lt;=CJ110,CL108,IFERROR(LEFT(CL108,FIND("♦",SUBSTITUTE(LEFT(CL108,CJ110+1)," ","♦",LEN(LEFT(CL108,CJ110+1))-LEN(SUBSTITUTE(LEFT(CL108,CJ110+1)," ",""))))),LEFT(CL108,IFERROR(FIND(" ",CL108)-1,LEN(CL108))))))</f>
        <v/>
      </c>
      <c r="CL109" s="3166" t="str">
        <f>IF(CK109="","",TRIM(RIGHT(CL108,LEN(CL108)-LEN(CK109))))</f>
        <v/>
      </c>
      <c r="CM109" s="3180"/>
      <c r="CN109" s="3173"/>
      <c r="CO109" s="3174"/>
      <c r="CP109" s="3"/>
      <c r="CQ109" s="2675" t="s">
        <v>3652</v>
      </c>
      <c r="CR109" s="2672"/>
      <c r="CS109" s="2673" t="str" cm="1">
        <f t="array" aca="1" ref="CS109" ca="1">IF(TRIM(CQ109)="","&lt; VIDE",IF(SUMPRODUCT((UPPER(TRIM($BA$92:CQ109))=UPPER(TRIM(CQ109)))*1)&gt;1,"◄ Doublon","Unique"))</f>
        <v>Unique</v>
      </c>
      <c r="CT109" s="222" t="s">
        <v>3694</v>
      </c>
      <c r="CU109" s="2674" t="s">
        <v>3996</v>
      </c>
      <c r="CV109" s="3"/>
      <c r="CW109" s="3"/>
      <c r="CX109" s="3"/>
      <c r="CY109" s="3"/>
      <c r="DU109" s="1025">
        <v>1</v>
      </c>
      <c r="DV109" s="1025"/>
      <c r="DW109" s="1025">
        <v>1</v>
      </c>
      <c r="DY109" s="1025">
        <v>1</v>
      </c>
      <c r="DZ109" s="1025"/>
      <c r="EA109" s="1025">
        <v>1</v>
      </c>
      <c r="EC109" s="3"/>
      <c r="ED109" s="3"/>
      <c r="EE109" s="3"/>
      <c r="EF109" s="3"/>
      <c r="EG109" s="3"/>
      <c r="EH109" s="3"/>
      <c r="EI109" s="3"/>
      <c r="EJ109" s="3"/>
      <c r="EK109" s="3"/>
      <c r="EL109" s="3"/>
      <c r="EM109" s="3"/>
      <c r="EN109" s="3"/>
      <c r="EO109" s="3"/>
      <c r="EP109" s="3"/>
      <c r="EQ109" s="3"/>
      <c r="ER109" s="3"/>
      <c r="ES109" s="3"/>
      <c r="ET109" s="3"/>
      <c r="EU109" s="3"/>
      <c r="EV109" s="3"/>
      <c r="EW109" s="3"/>
      <c r="EX109" s="1062" t="s">
        <v>1541</v>
      </c>
      <c r="EY109" s="1063" t="s">
        <v>1542</v>
      </c>
      <c r="EZ109" s="1064" t="s">
        <v>1543</v>
      </c>
      <c r="FA109" s="1065" t="s">
        <v>1544</v>
      </c>
      <c r="FB109" s="1066" t="s">
        <v>1545</v>
      </c>
      <c r="FC109" s="1067" t="s">
        <v>1546</v>
      </c>
      <c r="FD109" s="1068" t="s">
        <v>1547</v>
      </c>
      <c r="FE109" s="1069" t="s">
        <v>1548</v>
      </c>
      <c r="FF109" s="1070" t="s">
        <v>1549</v>
      </c>
      <c r="FI109" s="1071"/>
      <c r="FJ109" s="236" t="s">
        <v>1550</v>
      </c>
      <c r="FK109" s="206" t="s">
        <v>1551</v>
      </c>
      <c r="FL109" s="207">
        <v>84</v>
      </c>
      <c r="FM109" s="208">
        <v>90</v>
      </c>
      <c r="FN109" s="209">
        <v>167</v>
      </c>
      <c r="FO109"/>
      <c r="FP109" s="1072"/>
      <c r="FQ109" s="272" t="s">
        <v>1552</v>
      </c>
      <c r="FR109" s="192" t="s">
        <v>1553</v>
      </c>
      <c r="FS109" s="193">
        <v>232</v>
      </c>
      <c r="FT109" s="194">
        <v>214</v>
      </c>
      <c r="FU109" s="195">
        <v>48</v>
      </c>
      <c r="FV109"/>
      <c r="FW109" s="1073"/>
      <c r="FX109" s="212" t="s">
        <v>1554</v>
      </c>
      <c r="FY109" s="192" t="s">
        <v>1555</v>
      </c>
      <c r="FZ109" s="193">
        <v>250</v>
      </c>
      <c r="GA109" s="194">
        <v>181</v>
      </c>
      <c r="GB109" s="195">
        <v>127</v>
      </c>
      <c r="GC109" s="10">
        <v>1</v>
      </c>
    </row>
    <row r="110" spans="1:185" ht="21" customHeight="1">
      <c r="A110" s="3"/>
      <c r="B110" s="218" t="str">
        <f t="shared" si="93"/>
        <v>►</v>
      </c>
      <c r="C110" s="2565"/>
      <c r="D110" s="2568" t="s">
        <v>3764</v>
      </c>
      <c r="E110" s="2565"/>
      <c r="F110" s="2565"/>
      <c r="G110" s="2565"/>
      <c r="H110" s="2565"/>
      <c r="I110" s="2565"/>
      <c r="J110" s="2565"/>
      <c r="K110" s="2565"/>
      <c r="L110" s="2565"/>
      <c r="M110" s="2560"/>
      <c r="N110" s="2567"/>
      <c r="O110" s="2567"/>
      <c r="P110" s="2560"/>
      <c r="Q110" s="2566"/>
      <c r="R110" s="2566"/>
      <c r="S110" s="2705" t="str">
        <f>"Liste des erreurs colonne "&amp;BK1</f>
        <v>Liste des erreurs colonne BK</v>
      </c>
      <c r="T110" s="2566"/>
      <c r="U110" s="2566"/>
      <c r="V110" s="2566"/>
      <c r="W110" s="2566"/>
      <c r="X110" s="2566"/>
      <c r="Y110" s="2566"/>
      <c r="Z110" s="2566"/>
      <c r="AA110" s="2566"/>
      <c r="AB110" s="2566"/>
      <c r="AC110" s="2566"/>
      <c r="AD110" s="369" t="str">
        <f>IF(ISBLANK(AE110),"",LARGE(AD93:AD109,1)+1)</f>
        <v/>
      </c>
      <c r="AE110" s="370"/>
      <c r="AF110" s="371"/>
      <c r="AG110" s="371"/>
      <c r="AH110" s="371"/>
      <c r="AI110" s="371"/>
      <c r="AJ110" s="371"/>
      <c r="AK110" s="371"/>
      <c r="AL110" s="371"/>
      <c r="AM110" s="371"/>
      <c r="AO110" s="369" t="str">
        <f>IF(ISBLANK(AP110),"",LARGE(AO93:AO109,1)+1)</f>
        <v/>
      </c>
      <c r="AP110" s="370"/>
      <c r="AQ110" s="371"/>
      <c r="AR110" s="371"/>
      <c r="AS110" s="371"/>
      <c r="AT110" s="371"/>
      <c r="AU110" s="371"/>
      <c r="AV110" s="371"/>
      <c r="AW110" s="371"/>
      <c r="AX110" s="371"/>
      <c r="AY110" s="371"/>
      <c r="AZ110" s="371"/>
      <c r="BA110" s="369" t="str">
        <f>IF(ISBLANK(BB110),"",LARGE(BA93:BA109,1)+1)</f>
        <v/>
      </c>
      <c r="BB110" s="370"/>
      <c r="BC110" s="371"/>
      <c r="BD110" s="371"/>
      <c r="BE110" s="371"/>
      <c r="BF110" s="371"/>
      <c r="BG110" s="371"/>
      <c r="BH110" s="371"/>
      <c r="BI110" s="371"/>
      <c r="BJ110" s="2694"/>
      <c r="BK110" s="2695"/>
      <c r="BL110" s="2384"/>
      <c r="BM110" s="218" t="str">
        <f t="shared" si="98"/>
        <v>A</v>
      </c>
      <c r="BN110" s="5"/>
      <c r="BO110" s="3"/>
      <c r="BP110" s="198" cm="1">
        <f t="array" ref="BP110">SUMPRODUCT(LEN(BQ110:BW110))</f>
        <v>0</v>
      </c>
      <c r="BQ110" s="199"/>
      <c r="BR110" s="200"/>
      <c r="BS110" s="200"/>
      <c r="BT110" s="200"/>
      <c r="BU110" s="200"/>
      <c r="BV110" s="200"/>
      <c r="BW110" s="201"/>
      <c r="BX110" s="3"/>
      <c r="CB110" s="3174"/>
      <c r="CD110" s="3151" t="str">
        <f t="shared" si="94"/>
        <v/>
      </c>
      <c r="CE110" s="3155" t="str">
        <f t="shared" si="95"/>
        <v/>
      </c>
      <c r="CF110" s="3156" t="str">
        <f>IF(LEN(TRIM(CK110))&gt;0,MAX(CF29:CF109)+1,"")</f>
        <v/>
      </c>
      <c r="CG110" s="3109" t="str">
        <f>IFERROR(INDEX(CK30:CK299,MATCH(ROW()-ROW(CK30)+1,CF30:CF299,0)),"")</f>
        <v/>
      </c>
      <c r="CH110" s="419"/>
      <c r="CJ110" s="3112">
        <f>CG17</f>
        <v>100</v>
      </c>
      <c r="CK110" s="3166" t="str">
        <f>IF(OR(CL109="",CJ110=""),"",IF(LEN(CL109)&lt;=CJ110,CL109,IFERROR(LEFT(CL109,FIND("♦",SUBSTITUTE(LEFT(CL109,CJ110+1)," ","♦",LEN(LEFT(CL109,CJ110+1))-LEN(SUBSTITUTE(LEFT(CL109,CJ110+1)," ",""))))),LEFT(CL109,IFERROR(FIND(" ",CL109)-1,LEN(CL109))))))</f>
        <v/>
      </c>
      <c r="CL110" s="3166" t="str">
        <f t="shared" ref="CL110:CL113" si="99">IF(CK110="","",TRIM(RIGHT(CL109,LEN(CL109)-LEN(CK110))))</f>
        <v/>
      </c>
      <c r="CM110" s="3180"/>
      <c r="CN110" s="3173"/>
      <c r="CO110" s="3174"/>
      <c r="CP110" s="3"/>
      <c r="CQ110" s="2675" t="s">
        <v>3997</v>
      </c>
      <c r="CR110" s="2672"/>
      <c r="CS110" s="2673" t="str" cm="1">
        <f t="array" aca="1" ref="CS110" ca="1">IF(TRIM(CQ110)="","&lt; VIDE",IF(SUMPRODUCT((UPPER(TRIM($BA$92:CQ110))=UPPER(TRIM(CQ110)))*1)&gt;1,"◄ Doublon","Unique"))</f>
        <v>Unique</v>
      </c>
      <c r="CT110" s="222" t="s">
        <v>3695</v>
      </c>
      <c r="CU110" s="2674" t="s">
        <v>3998</v>
      </c>
      <c r="CV110" s="3"/>
      <c r="CW110" s="3"/>
      <c r="CX110" s="3"/>
      <c r="CY110" s="3"/>
      <c r="DA110" s="3225" t="s">
        <v>1556</v>
      </c>
      <c r="DB110" s="3225"/>
      <c r="DC110" s="3225"/>
      <c r="DI110" s="3227"/>
      <c r="DJ110" s="3227"/>
      <c r="DK110" s="3227"/>
      <c r="DU110" s="3223" t="s">
        <v>1557</v>
      </c>
      <c r="DV110" s="3223"/>
      <c r="DW110" s="3223"/>
      <c r="DY110" s="3224" t="s">
        <v>1558</v>
      </c>
      <c r="DZ110" s="3224"/>
      <c r="EA110" s="3224"/>
      <c r="EC110" s="3"/>
      <c r="ED110" s="3"/>
      <c r="EE110" s="3"/>
      <c r="EF110" s="3"/>
      <c r="EG110" s="3"/>
      <c r="EH110" s="3"/>
      <c r="EI110" s="3"/>
      <c r="EJ110" s="3"/>
      <c r="EK110" s="3"/>
      <c r="EL110" s="3"/>
      <c r="EM110" s="3"/>
      <c r="EN110" s="3"/>
      <c r="EO110" s="3"/>
      <c r="EP110" s="3"/>
      <c r="EQ110" s="3"/>
      <c r="ER110" s="3"/>
      <c r="ES110" s="3"/>
      <c r="ET110" s="3"/>
      <c r="EU110" s="3"/>
      <c r="EV110" s="3"/>
      <c r="EW110" s="3"/>
      <c r="EX110" s="1074" t="s">
        <v>1559</v>
      </c>
      <c r="EY110" s="1075" t="s">
        <v>1560</v>
      </c>
      <c r="EZ110" s="1076" t="s">
        <v>1561</v>
      </c>
      <c r="FA110" s="1077" t="s">
        <v>1562</v>
      </c>
      <c r="FB110" s="1078" t="s">
        <v>1563</v>
      </c>
      <c r="FC110" s="1079" t="s">
        <v>1564</v>
      </c>
      <c r="FD110" s="1080" t="s">
        <v>1565</v>
      </c>
      <c r="FE110" s="1081" t="s">
        <v>1566</v>
      </c>
      <c r="FF110" s="1082" t="s">
        <v>1567</v>
      </c>
      <c r="FI110" s="1083"/>
      <c r="FJ110" s="236" t="s">
        <v>1568</v>
      </c>
      <c r="FK110" s="206" t="s">
        <v>1569</v>
      </c>
      <c r="FL110" s="207">
        <v>1</v>
      </c>
      <c r="FM110" s="208">
        <v>49</v>
      </c>
      <c r="FN110" s="209">
        <v>180</v>
      </c>
      <c r="FO110"/>
      <c r="FP110" s="1084"/>
      <c r="FQ110" s="191" t="s">
        <v>1570</v>
      </c>
      <c r="FR110" s="192" t="s">
        <v>1571</v>
      </c>
      <c r="FS110" s="193">
        <v>205</v>
      </c>
      <c r="FT110" s="194">
        <v>198</v>
      </c>
      <c r="FU110" s="195">
        <v>115</v>
      </c>
      <c r="FV110"/>
      <c r="FW110" s="1085"/>
      <c r="FX110" s="212" t="s">
        <v>1572</v>
      </c>
      <c r="FY110" s="192" t="s">
        <v>1573</v>
      </c>
      <c r="FZ110" s="193">
        <v>233</v>
      </c>
      <c r="GA110" s="194">
        <v>201</v>
      </c>
      <c r="GB110" s="195">
        <v>177</v>
      </c>
      <c r="GC110" s="10">
        <v>1</v>
      </c>
    </row>
    <row r="111" spans="1:185" ht="21" customHeight="1">
      <c r="A111" s="3"/>
      <c r="B111" s="218" t="str">
        <f t="shared" si="93"/>
        <v>A</v>
      </c>
      <c r="C111" s="2565"/>
      <c r="D111" s="2703" t="s">
        <v>3765</v>
      </c>
      <c r="E111" s="2565"/>
      <c r="F111" s="2565"/>
      <c r="G111" s="2565"/>
      <c r="H111" s="2565"/>
      <c r="I111" s="2565"/>
      <c r="J111" s="2565"/>
      <c r="K111" s="2565"/>
      <c r="L111" s="2565"/>
      <c r="M111" s="2560"/>
      <c r="N111" s="2567"/>
      <c r="O111" s="2567"/>
      <c r="P111" s="2560"/>
      <c r="Q111" s="2566"/>
      <c r="R111" s="2566"/>
      <c r="S111" s="2566" t="s">
        <v>3885</v>
      </c>
      <c r="T111" s="2566"/>
      <c r="U111" s="2566"/>
      <c r="V111" s="2566"/>
      <c r="W111" s="2566"/>
      <c r="X111" s="2566"/>
      <c r="Y111" s="2566"/>
      <c r="Z111" s="2566"/>
      <c r="AA111" s="2566"/>
      <c r="AB111" s="2566"/>
      <c r="AC111" s="2566"/>
      <c r="AD111" s="369" t="str">
        <f>IF(ISBLANK(AE111),"",LARGE(AD93:AD110,1)+1)</f>
        <v/>
      </c>
      <c r="AE111" s="370"/>
      <c r="AF111" s="371"/>
      <c r="AG111" s="371"/>
      <c r="AH111" s="371"/>
      <c r="AI111" s="371"/>
      <c r="AJ111" s="371"/>
      <c r="AK111" s="371"/>
      <c r="AL111" s="371"/>
      <c r="AM111" s="371"/>
      <c r="AO111" s="369" t="str">
        <f>IF(ISBLANK(AP111),"",LARGE(AO93:AO110,1)+1)</f>
        <v/>
      </c>
      <c r="AP111" s="370"/>
      <c r="AQ111" s="371"/>
      <c r="AR111" s="371"/>
      <c r="AS111" s="371"/>
      <c r="AT111" s="371"/>
      <c r="AU111" s="371"/>
      <c r="AV111" s="371"/>
      <c r="AW111" s="371"/>
      <c r="AX111" s="371"/>
      <c r="AY111" s="371"/>
      <c r="AZ111" s="371"/>
      <c r="BA111" s="369">
        <f>IF(ISBLANK(BB111),"",LARGE(BA93:BA110,1)+1)</f>
        <v>5</v>
      </c>
      <c r="BB111" s="370" t="s">
        <v>570</v>
      </c>
      <c r="BC111" s="371"/>
      <c r="BD111" s="371"/>
      <c r="BE111" s="371"/>
      <c r="BF111" s="371"/>
      <c r="BG111" s="371"/>
      <c r="BH111" s="371"/>
      <c r="BI111" s="371"/>
      <c r="BJ111" s="2694"/>
      <c r="BK111" s="2695"/>
      <c r="BL111" s="2384"/>
      <c r="BM111" s="218" t="str">
        <f t="shared" si="98"/>
        <v>A</v>
      </c>
      <c r="BN111" s="5"/>
      <c r="BO111" s="3"/>
      <c r="BP111" s="198" cm="1">
        <f t="array" ref="BP111">SUMPRODUCT(LEN(BQ111:BW111))</f>
        <v>0</v>
      </c>
      <c r="BQ111" s="199"/>
      <c r="BR111" s="200"/>
      <c r="BS111" s="200"/>
      <c r="BT111" s="200"/>
      <c r="BU111" s="200"/>
      <c r="BV111" s="200"/>
      <c r="BW111" s="201"/>
      <c r="BX111" s="3"/>
      <c r="CB111" s="3174"/>
      <c r="CD111" s="3151" t="str">
        <f t="shared" si="94"/>
        <v/>
      </c>
      <c r="CE111" s="3155" t="str">
        <f t="shared" si="95"/>
        <v/>
      </c>
      <c r="CF111" s="3156" t="str">
        <f>IF(LEN(TRIM(CK111))&gt;0,MAX(CF29:CF110)+1,"")</f>
        <v/>
      </c>
      <c r="CG111" s="3109" t="str">
        <f>IFERROR(INDEX(CK30:CK299,MATCH(ROW()-ROW(CK30)+1,CF30:CF299,0)),"")</f>
        <v/>
      </c>
      <c r="CH111" s="419"/>
      <c r="CJ111" s="3165"/>
      <c r="CK111" s="3166" t="str">
        <f>IF(OR(CL110="",CJ110=""),"",IF(LEN(CL110)&lt;=CJ110,CL110,IFERROR(LEFT(CL110,FIND("♦",SUBSTITUTE(LEFT(CL110,CJ110+1)," ","♦",LEN(LEFT(CL110,CJ110+1))-LEN(SUBSTITUTE(LEFT(CL110,CJ110+1)," ",""))))),LEFT(CL110,IFERROR(FIND(" ",CL110)-1,LEN(CL110))))))</f>
        <v/>
      </c>
      <c r="CL111" s="3166" t="str">
        <f t="shared" si="99"/>
        <v/>
      </c>
      <c r="CM111" s="3180"/>
      <c r="CN111" s="3173"/>
      <c r="CO111" s="3174"/>
      <c r="CP111" s="3"/>
      <c r="CQ111" s="2675" t="s">
        <v>3975</v>
      </c>
      <c r="CR111" s="2672"/>
      <c r="CS111" s="2673" t="str" cm="1">
        <f t="array" aca="1" ref="CS111" ca="1">IF(TRIM(CQ111)="","&lt; VIDE",IF(SUMPRODUCT((UPPER(TRIM($BA$92:CQ111))=UPPER(TRIM(CQ111)))*1)&gt;1,"◄ Doublon","Unique"))</f>
        <v>Unique</v>
      </c>
      <c r="CT111" s="222" t="s">
        <v>3696</v>
      </c>
      <c r="CU111" s="2674" t="s">
        <v>3994</v>
      </c>
      <c r="CV111" s="3"/>
      <c r="CW111" s="3"/>
      <c r="CX111" s="3"/>
      <c r="CY111" s="3"/>
      <c r="DA111" s="3225"/>
      <c r="DB111" s="3225"/>
      <c r="DC111" s="3225"/>
      <c r="DI111" s="3227"/>
      <c r="DJ111" s="3227"/>
      <c r="DK111" s="3227"/>
      <c r="DU111" s="3223"/>
      <c r="DV111" s="3223"/>
      <c r="DW111" s="3223"/>
      <c r="DY111" s="3224"/>
      <c r="DZ111" s="3224"/>
      <c r="EA111" s="3224"/>
      <c r="EC111" s="3"/>
      <c r="ED111" s="3"/>
      <c r="EE111" s="3"/>
      <c r="EF111" s="3"/>
      <c r="EG111" s="3"/>
      <c r="EH111" s="3"/>
      <c r="EI111" s="3"/>
      <c r="EJ111" s="3"/>
      <c r="EK111" s="3"/>
      <c r="EL111" s="3"/>
      <c r="EM111" s="3"/>
      <c r="EN111" s="3"/>
      <c r="EO111" s="3"/>
      <c r="EP111" s="3"/>
      <c r="EQ111" s="3"/>
      <c r="ER111" s="3"/>
      <c r="ES111" s="3"/>
      <c r="ET111" s="3"/>
      <c r="EU111" s="3"/>
      <c r="EV111" s="3"/>
      <c r="EW111" s="3"/>
      <c r="EX111" s="1086" t="s">
        <v>1574</v>
      </c>
      <c r="EY111" s="1087" t="s">
        <v>1575</v>
      </c>
      <c r="EZ111" s="1088" t="s">
        <v>1576</v>
      </c>
      <c r="FA111" s="1089" t="s">
        <v>1577</v>
      </c>
      <c r="FB111" s="1090" t="s">
        <v>1578</v>
      </c>
      <c r="FC111" s="1091" t="s">
        <v>1579</v>
      </c>
      <c r="FD111" s="1092" t="s">
        <v>1580</v>
      </c>
      <c r="FE111" s="1093" t="s">
        <v>1581</v>
      </c>
      <c r="FF111" s="1094" t="s">
        <v>1582</v>
      </c>
      <c r="FI111" s="1095"/>
      <c r="FJ111" s="205" t="s">
        <v>1583</v>
      </c>
      <c r="FK111" s="206" t="s">
        <v>1584</v>
      </c>
      <c r="FL111" s="207">
        <v>0</v>
      </c>
      <c r="FM111" s="208">
        <v>0</v>
      </c>
      <c r="FN111" s="209">
        <v>156</v>
      </c>
      <c r="FO111"/>
      <c r="FP111" s="1096"/>
      <c r="FQ111" s="272" t="s">
        <v>1585</v>
      </c>
      <c r="FR111" s="192" t="s">
        <v>1586</v>
      </c>
      <c r="FS111" s="193">
        <v>220</v>
      </c>
      <c r="FT111" s="194">
        <v>211</v>
      </c>
      <c r="FU111" s="195">
        <v>0</v>
      </c>
      <c r="FV111"/>
      <c r="FW111" s="1097"/>
      <c r="FX111" s="197" t="s">
        <v>1587</v>
      </c>
      <c r="FY111" s="192" t="s">
        <v>1588</v>
      </c>
      <c r="FZ111" s="193">
        <v>238</v>
      </c>
      <c r="GA111" s="194">
        <v>203</v>
      </c>
      <c r="GB111" s="195">
        <v>173</v>
      </c>
      <c r="GC111" s="10">
        <v>1</v>
      </c>
    </row>
    <row r="112" spans="1:185" ht="21" customHeight="1">
      <c r="A112" s="3"/>
      <c r="B112" s="218" t="str">
        <f t="shared" si="93"/>
        <v>A</v>
      </c>
      <c r="C112" s="2565"/>
      <c r="D112" s="2706" t="s">
        <v>3769</v>
      </c>
      <c r="E112" s="2565"/>
      <c r="F112" s="2565"/>
      <c r="G112" s="2565"/>
      <c r="H112" s="2565"/>
      <c r="I112" s="2565"/>
      <c r="J112" s="2565"/>
      <c r="K112" s="2565"/>
      <c r="L112" s="2565"/>
      <c r="M112" s="2560"/>
      <c r="N112" s="2567"/>
      <c r="O112" s="2567"/>
      <c r="P112" s="2560"/>
      <c r="Q112" s="2566"/>
      <c r="R112" s="2566"/>
      <c r="S112" s="2566" t="s">
        <v>3886</v>
      </c>
      <c r="T112" s="2566"/>
      <c r="U112" s="2566"/>
      <c r="V112" s="2566"/>
      <c r="W112" s="2566"/>
      <c r="X112" s="2566"/>
      <c r="Y112" s="2566"/>
      <c r="Z112" s="2566"/>
      <c r="AA112" s="2566"/>
      <c r="AB112" s="2566"/>
      <c r="AC112" s="2566"/>
      <c r="AD112" s="369" t="str">
        <f>IF(ISBLANK(AE112),"",LARGE(AD93:AD111,1)+1)</f>
        <v/>
      </c>
      <c r="AE112" s="370"/>
      <c r="AF112" s="371"/>
      <c r="AG112" s="371"/>
      <c r="AH112" s="371"/>
      <c r="AI112" s="371"/>
      <c r="AJ112" s="371"/>
      <c r="AK112" s="371"/>
      <c r="AL112" s="371"/>
      <c r="AM112" s="371"/>
      <c r="AO112" s="369" t="str">
        <f>IF(ISBLANK(AP112),"",LARGE(AO93:AO111,1)+1)</f>
        <v/>
      </c>
      <c r="AP112" s="370"/>
      <c r="AQ112" s="371"/>
      <c r="AR112" s="371"/>
      <c r="AS112" s="371"/>
      <c r="AT112" s="371"/>
      <c r="AU112" s="371"/>
      <c r="AV112" s="371"/>
      <c r="AW112" s="371"/>
      <c r="AX112" s="371"/>
      <c r="AY112" s="371"/>
      <c r="AZ112" s="371"/>
      <c r="BA112" s="369">
        <f>IF(ISBLANK(BB112),"",LARGE(BA93:BA111,1)+1)</f>
        <v>6</v>
      </c>
      <c r="BB112" s="370" t="s">
        <v>578</v>
      </c>
      <c r="BC112" s="371"/>
      <c r="BD112" s="371"/>
      <c r="BE112" s="371"/>
      <c r="BF112" s="371"/>
      <c r="BG112" s="371"/>
      <c r="BH112" s="371"/>
      <c r="BI112" s="371"/>
      <c r="BJ112" s="2694"/>
      <c r="BK112" s="2695"/>
      <c r="BL112" s="2384"/>
      <c r="BM112" s="218" t="str">
        <f t="shared" si="98"/>
        <v>►</v>
      </c>
      <c r="BN112" s="5"/>
      <c r="BO112" s="3"/>
      <c r="BP112" s="198" cm="1">
        <f t="array" ref="BP112">SUMPRODUCT(LEN(BQ112:BW112))</f>
        <v>0</v>
      </c>
      <c r="BQ112" s="199"/>
      <c r="BR112" s="200"/>
      <c r="BS112" s="200"/>
      <c r="BT112" s="200"/>
      <c r="BU112" s="200"/>
      <c r="BV112" s="200"/>
      <c r="BW112" s="201"/>
      <c r="BX112" s="3"/>
      <c r="CB112" s="3174"/>
      <c r="CD112" s="3151" t="str">
        <f t="shared" si="94"/>
        <v/>
      </c>
      <c r="CE112" s="3155" t="str">
        <f t="shared" si="95"/>
        <v/>
      </c>
      <c r="CF112" s="3156" t="str">
        <f>IF(LEN(TRIM(CK112))&gt;0,MAX(CF29:CF111)+1,"")</f>
        <v/>
      </c>
      <c r="CG112" s="3109" t="str">
        <f>IFERROR(INDEX(CK30:CK299,MATCH(ROW()-ROW(CK30)+1,CF30:CF299,0)),"")</f>
        <v/>
      </c>
      <c r="CH112" s="419"/>
      <c r="CJ112" s="3168"/>
      <c r="CK112" s="3166" t="str">
        <f>IF(OR(CL111="",CJ110=""),"",IF(LEN(CL111)&lt;=CJ110,CL111,IFERROR(LEFT(CL111,FIND("♦",SUBSTITUTE(LEFT(CL111,CJ110+1)," ","♦",LEN(LEFT(CL111,CJ110+1))-LEN(SUBSTITUTE(LEFT(CL111,CJ110+1)," ",""))))),LEFT(CL111,IFERROR(FIND(" ",CL111)-1,LEN(CL111))))))</f>
        <v/>
      </c>
      <c r="CL112" s="3166" t="str">
        <f t="shared" si="99"/>
        <v/>
      </c>
      <c r="CM112" s="3180"/>
      <c r="CN112" s="3173"/>
      <c r="CO112" s="3174"/>
      <c r="CP112" s="3"/>
      <c r="CQ112" s="2675" t="s">
        <v>3658</v>
      </c>
      <c r="CR112" s="2672"/>
      <c r="CS112" s="2673" t="str" cm="1">
        <f t="array" aca="1" ref="CS112" ca="1">IF(TRIM(CQ112)="","&lt; VIDE",IF(SUMPRODUCT((UPPER(TRIM($BA$92:CQ112))=UPPER(TRIM(CQ112)))*1)&gt;1,"◄ Doublon","Unique"))</f>
        <v>Unique</v>
      </c>
      <c r="CT112" s="222" t="s">
        <v>3697</v>
      </c>
      <c r="CU112" s="2674" t="s">
        <v>3658</v>
      </c>
      <c r="CV112" s="3"/>
      <c r="CW112" s="3"/>
      <c r="CX112" s="3"/>
      <c r="CY112" s="3"/>
      <c r="DU112" s="1025">
        <v>1</v>
      </c>
      <c r="DV112" s="1025"/>
      <c r="DW112" s="1025">
        <v>1</v>
      </c>
      <c r="DY112" s="1025">
        <v>1</v>
      </c>
      <c r="DZ112" s="1025"/>
      <c r="EA112" s="1025">
        <v>1</v>
      </c>
      <c r="EC112" s="3"/>
      <c r="ED112" s="3"/>
      <c r="EE112" s="3"/>
      <c r="EF112" s="3"/>
      <c r="EG112" s="3"/>
      <c r="EH112" s="3"/>
      <c r="EI112" s="3"/>
      <c r="EJ112" s="3"/>
      <c r="EK112" s="3"/>
      <c r="EL112" s="3"/>
      <c r="EM112" s="3"/>
      <c r="EN112" s="3"/>
      <c r="EO112" s="3"/>
      <c r="EP112" s="3"/>
      <c r="EQ112" s="3"/>
      <c r="ER112" s="3"/>
      <c r="ES112" s="3"/>
      <c r="ET112" s="3"/>
      <c r="EU112" s="3"/>
      <c r="EV112" s="3"/>
      <c r="EW112" s="3"/>
      <c r="EX112" s="1098" t="s">
        <v>1589</v>
      </c>
      <c r="EY112" s="1099" t="s">
        <v>1590</v>
      </c>
      <c r="EZ112" s="1100" t="s">
        <v>1591</v>
      </c>
      <c r="FA112" s="1101" t="s">
        <v>1592</v>
      </c>
      <c r="FB112" s="1102" t="s">
        <v>1593</v>
      </c>
      <c r="FC112" s="1103" t="s">
        <v>1594</v>
      </c>
      <c r="FD112" s="1104" t="s">
        <v>1595</v>
      </c>
      <c r="FE112" s="1105" t="s">
        <v>1596</v>
      </c>
      <c r="FF112" s="1106" t="s">
        <v>1597</v>
      </c>
      <c r="FI112" s="1107"/>
      <c r="FJ112" s="236" t="s">
        <v>1598</v>
      </c>
      <c r="FK112" s="206" t="s">
        <v>1599</v>
      </c>
      <c r="FL112" s="207">
        <v>27</v>
      </c>
      <c r="FM112" s="208">
        <v>1</v>
      </c>
      <c r="FN112" s="209">
        <v>155</v>
      </c>
      <c r="FO112"/>
      <c r="FP112" s="1108"/>
      <c r="FQ112" s="272" t="s">
        <v>1600</v>
      </c>
      <c r="FR112" s="192" t="s">
        <v>1601</v>
      </c>
      <c r="FS112" s="193">
        <v>185</v>
      </c>
      <c r="FT112" s="194">
        <v>181</v>
      </c>
      <c r="FU112" s="195">
        <v>125</v>
      </c>
      <c r="FV112"/>
      <c r="FW112" s="1109"/>
      <c r="FX112" s="197" t="s">
        <v>1602</v>
      </c>
      <c r="FY112" s="192" t="s">
        <v>1603</v>
      </c>
      <c r="FZ112" s="193">
        <v>245</v>
      </c>
      <c r="GA112" s="194">
        <v>204</v>
      </c>
      <c r="GB112" s="195">
        <v>176</v>
      </c>
      <c r="GC112" s="10">
        <v>1</v>
      </c>
    </row>
    <row r="113" spans="1:185" ht="21" customHeight="1">
      <c r="A113" s="3"/>
      <c r="B113" s="218" t="str">
        <f t="shared" si="93"/>
        <v>►</v>
      </c>
      <c r="C113" s="2559"/>
      <c r="D113" s="2703" t="s">
        <v>3766</v>
      </c>
      <c r="E113" s="2559"/>
      <c r="F113" s="2559"/>
      <c r="G113" s="2559"/>
      <c r="H113" s="2559"/>
      <c r="I113" s="2559"/>
      <c r="J113" s="2559"/>
      <c r="K113" s="2559"/>
      <c r="L113" s="2559"/>
      <c r="M113" s="2560"/>
      <c r="N113" s="2567"/>
      <c r="O113" s="2567"/>
      <c r="P113" s="2560"/>
      <c r="Q113" s="2566"/>
      <c r="R113" s="2566"/>
      <c r="S113" s="2566" t="s">
        <v>3887</v>
      </c>
      <c r="T113" s="2566"/>
      <c r="U113" s="2566"/>
      <c r="V113" s="2566"/>
      <c r="W113" s="2566"/>
      <c r="X113" s="2566"/>
      <c r="Y113" s="2566"/>
      <c r="Z113" s="2566"/>
      <c r="AA113" s="2566"/>
      <c r="AB113" s="2566"/>
      <c r="AC113" s="2566"/>
      <c r="AD113" s="369" t="str">
        <f>IF(ISBLANK(AE113),"",LARGE(AD93:AD112,1)+1)</f>
        <v/>
      </c>
      <c r="AE113" s="370"/>
      <c r="AF113" s="371"/>
      <c r="AG113" s="371"/>
      <c r="AH113" s="371"/>
      <c r="AI113" s="371"/>
      <c r="AJ113" s="371"/>
      <c r="AK113" s="371"/>
      <c r="AL113" s="371"/>
      <c r="AM113" s="371"/>
      <c r="AO113" s="369" t="str">
        <f>IF(ISBLANK(AP113),"",LARGE(AO93:AO112,1)+1)</f>
        <v/>
      </c>
      <c r="AP113" s="370"/>
      <c r="AQ113" s="371"/>
      <c r="AR113" s="371"/>
      <c r="AS113" s="371"/>
      <c r="AT113" s="371"/>
      <c r="AU113" s="371"/>
      <c r="AV113" s="371"/>
      <c r="AW113" s="371"/>
      <c r="AX113" s="371"/>
      <c r="AY113" s="371"/>
      <c r="AZ113" s="371"/>
      <c r="BA113" s="369" t="str">
        <f>IF(ISBLANK(BB113),"",LARGE(BA93:BA112,1)+1)</f>
        <v/>
      </c>
      <c r="BB113" s="370"/>
      <c r="BC113" s="371"/>
      <c r="BD113" s="371"/>
      <c r="BE113" s="371"/>
      <c r="BF113" s="371"/>
      <c r="BG113" s="371"/>
      <c r="BH113" s="371"/>
      <c r="BI113" s="371"/>
      <c r="BJ113" s="2694"/>
      <c r="BK113" s="2695"/>
      <c r="BL113" s="2384"/>
      <c r="BM113" s="218" t="str">
        <f t="shared" si="98"/>
        <v>►</v>
      </c>
      <c r="BN113" s="5"/>
      <c r="BO113" s="3"/>
      <c r="BP113" s="198" cm="1">
        <f t="array" ref="BP113">SUMPRODUCT(LEN(BQ113:BW113))</f>
        <v>0</v>
      </c>
      <c r="BQ113" s="199"/>
      <c r="BR113" s="200"/>
      <c r="BS113" s="200"/>
      <c r="BT113" s="200"/>
      <c r="BU113" s="200"/>
      <c r="BV113" s="200"/>
      <c r="BW113" s="201"/>
      <c r="BX113" s="3"/>
      <c r="CB113" s="3174"/>
      <c r="CD113" s="3151" t="str">
        <f t="shared" si="94"/>
        <v/>
      </c>
      <c r="CE113" s="3155" t="str">
        <f t="shared" si="95"/>
        <v/>
      </c>
      <c r="CF113" s="3156" t="str">
        <f>IF(LEN(TRIM(CK113))&gt;0,MAX(CF29:CF112)+1,"")</f>
        <v/>
      </c>
      <c r="CG113" s="3109" t="str">
        <f>IFERROR(INDEX(CK30:CK299,MATCH(ROW()-ROW(CK30)+1,CF30:CF299,0)),"")</f>
        <v/>
      </c>
      <c r="CH113" s="419"/>
      <c r="CJ113" s="3169"/>
      <c r="CK113" s="3166" t="str">
        <f>IF(OR(CL112="",CJ110=""),"",IF(LEN(CL112)&lt;=CJ110,CL112,IFERROR(LEFT(CL112,FIND("♦",SUBSTITUTE(LEFT(CL112,CJ110+1)," ","♦",LEN(LEFT(CL112,CJ110+1))-LEN(SUBSTITUTE(LEFT(CL112,CJ110+1)," ",""))))),LEFT(CL112,IFERROR(FIND(" ",CL112)-1,LEN(CL112))))))</f>
        <v/>
      </c>
      <c r="CL113" s="3166" t="str">
        <f t="shared" si="99"/>
        <v/>
      </c>
      <c r="CM113" s="3180"/>
      <c r="CN113" s="3173"/>
      <c r="CO113" s="3174"/>
      <c r="CP113" s="3"/>
      <c r="CQ113" s="2675" t="s">
        <v>3999</v>
      </c>
      <c r="CR113" s="2672"/>
      <c r="CS113" s="2673" t="str" cm="1">
        <f t="array" aca="1" ref="CS113" ca="1">IF(TRIM(CQ113)="","&lt; VIDE",IF(SUMPRODUCT((UPPER(TRIM($BA$92:CQ113))=UPPER(TRIM(CQ113)))*1)&gt;1,"◄ Doublon","Unique"))</f>
        <v>Unique</v>
      </c>
      <c r="CT113" s="222" t="s">
        <v>3698</v>
      </c>
      <c r="CU113" s="2674" t="s">
        <v>4000</v>
      </c>
      <c r="CV113" s="3"/>
      <c r="CW113" s="3"/>
      <c r="CX113" s="3"/>
      <c r="CY113" s="3"/>
      <c r="DA113" s="3225" t="s">
        <v>1604</v>
      </c>
      <c r="DB113" s="3225"/>
      <c r="DC113" s="3225"/>
      <c r="DU113" s="3223" t="s">
        <v>1605</v>
      </c>
      <c r="DV113" s="3223"/>
      <c r="DW113" s="3223"/>
      <c r="DY113" s="3224" t="s">
        <v>1606</v>
      </c>
      <c r="DZ113" s="3224"/>
      <c r="EA113" s="3224"/>
      <c r="EC113" s="3"/>
      <c r="ED113" s="3"/>
      <c r="EE113" s="3"/>
      <c r="EF113" s="3"/>
      <c r="EG113" s="3"/>
      <c r="EH113" s="3"/>
      <c r="EI113" s="3"/>
      <c r="EJ113" s="3"/>
      <c r="EK113" s="3"/>
      <c r="EL113" s="3"/>
      <c r="EM113" s="3"/>
      <c r="EN113" s="3"/>
      <c r="EO113" s="3"/>
      <c r="EP113" s="3"/>
      <c r="EQ113" s="3"/>
      <c r="ER113" s="3"/>
      <c r="ES113" s="3"/>
      <c r="ET113" s="3"/>
      <c r="EU113" s="3"/>
      <c r="EV113" s="3"/>
      <c r="EW113" s="3"/>
      <c r="EX113" s="1110" t="s">
        <v>1607</v>
      </c>
      <c r="EY113" s="1111" t="s">
        <v>1608</v>
      </c>
      <c r="EZ113" s="1112" t="s">
        <v>1609</v>
      </c>
      <c r="FA113" s="1113" t="s">
        <v>1610</v>
      </c>
      <c r="FB113" s="1114" t="s">
        <v>1611</v>
      </c>
      <c r="FC113" s="1115" t="s">
        <v>1612</v>
      </c>
      <c r="FD113" s="1116" t="s">
        <v>1613</v>
      </c>
      <c r="FE113" s="1117" t="s">
        <v>1614</v>
      </c>
      <c r="FF113" s="1118" t="s">
        <v>1615</v>
      </c>
      <c r="FI113" s="1119"/>
      <c r="FJ113" s="236" t="s">
        <v>1616</v>
      </c>
      <c r="FK113" s="206" t="s">
        <v>1617</v>
      </c>
      <c r="FL113" s="207">
        <v>78</v>
      </c>
      <c r="FM113" s="208">
        <v>81</v>
      </c>
      <c r="FN113" s="209">
        <v>128</v>
      </c>
      <c r="FO113"/>
      <c r="FP113" s="1120"/>
      <c r="FQ113" s="272" t="s">
        <v>1618</v>
      </c>
      <c r="FR113" s="192" t="s">
        <v>1619</v>
      </c>
      <c r="FS113" s="193">
        <v>185</v>
      </c>
      <c r="FT113" s="194">
        <v>178</v>
      </c>
      <c r="FU113" s="195">
        <v>118</v>
      </c>
      <c r="FV113"/>
      <c r="FW113" s="1121"/>
      <c r="FX113" s="212" t="s">
        <v>1620</v>
      </c>
      <c r="FY113" s="192" t="s">
        <v>1621</v>
      </c>
      <c r="FZ113" s="193">
        <v>236</v>
      </c>
      <c r="GA113" s="194">
        <v>213</v>
      </c>
      <c r="GB113" s="195">
        <v>197</v>
      </c>
      <c r="GC113" s="10">
        <v>1</v>
      </c>
    </row>
    <row r="114" spans="1:185" ht="21" customHeight="1">
      <c r="A114" s="3"/>
      <c r="B114" s="218" t="str">
        <f t="shared" si="93"/>
        <v>►</v>
      </c>
      <c r="C114" s="2559"/>
      <c r="D114" s="2704" t="s">
        <v>3770</v>
      </c>
      <c r="E114" s="2559"/>
      <c r="F114" s="2559"/>
      <c r="G114" s="2559"/>
      <c r="H114" s="2559"/>
      <c r="I114" s="2559"/>
      <c r="J114" s="2559"/>
      <c r="K114" s="2559"/>
      <c r="L114" s="2559"/>
      <c r="M114" s="2560"/>
      <c r="N114" s="2567"/>
      <c r="O114" s="2567"/>
      <c r="P114" s="2560"/>
      <c r="Q114" s="2566"/>
      <c r="R114" s="2566"/>
      <c r="S114" s="3374" t="s">
        <v>3888</v>
      </c>
      <c r="T114" s="3374"/>
      <c r="U114" s="3374"/>
      <c r="V114" s="3374"/>
      <c r="W114" s="3374"/>
      <c r="X114" s="3374"/>
      <c r="Y114" s="3374"/>
      <c r="Z114" s="3374"/>
      <c r="AA114" s="3374"/>
      <c r="AB114" s="3374"/>
      <c r="AC114" s="2566"/>
      <c r="AD114" s="369" t="str">
        <f>IF(ISBLANK(AE114),"",LARGE(AD93:AD113,1)+1)</f>
        <v/>
      </c>
      <c r="AE114" s="370"/>
      <c r="AF114" s="371"/>
      <c r="AG114" s="371"/>
      <c r="AH114" s="371"/>
      <c r="AI114" s="371"/>
      <c r="AJ114" s="371"/>
      <c r="AK114" s="371"/>
      <c r="AL114" s="371"/>
      <c r="AM114" s="371"/>
      <c r="AO114" s="369" t="str">
        <f>IF(ISBLANK(AP114),"",LARGE(AO93:AO113,1)+1)</f>
        <v/>
      </c>
      <c r="AP114" s="370"/>
      <c r="AQ114" s="371"/>
      <c r="AR114" s="371"/>
      <c r="AS114" s="371"/>
      <c r="AT114" s="371"/>
      <c r="AU114" s="371"/>
      <c r="AV114" s="371"/>
      <c r="AW114" s="371"/>
      <c r="AX114" s="371"/>
      <c r="AY114" s="371"/>
      <c r="AZ114" s="371"/>
      <c r="BA114" s="369" t="str">
        <f>IF(ISBLANK(BB114),"",LARGE(BA93:BA113,1)+1)</f>
        <v/>
      </c>
      <c r="BB114" s="370"/>
      <c r="BC114" s="371"/>
      <c r="BD114" s="371"/>
      <c r="BE114" s="371"/>
      <c r="BF114" s="371"/>
      <c r="BG114" s="371"/>
      <c r="BH114" s="371"/>
      <c r="BI114" s="371"/>
      <c r="BJ114" s="371"/>
      <c r="BK114" s="2513"/>
      <c r="BL114" s="2384"/>
      <c r="BM114" s="218" t="str">
        <f t="shared" si="98"/>
        <v>A</v>
      </c>
      <c r="BN114" s="5"/>
      <c r="BO114" s="3"/>
      <c r="BP114" s="198" cm="1">
        <f t="array" ref="BP114">SUMPRODUCT(LEN(BQ114:BW114))</f>
        <v>0</v>
      </c>
      <c r="BQ114" s="199"/>
      <c r="BR114" s="200"/>
      <c r="BS114" s="200"/>
      <c r="BT114" s="200"/>
      <c r="BU114" s="200"/>
      <c r="BV114" s="200"/>
      <c r="BW114" s="201"/>
      <c r="BX114" s="3"/>
      <c r="CB114" s="3174"/>
      <c r="CD114" s="3151" t="str">
        <f t="shared" si="94"/>
        <v/>
      </c>
      <c r="CE114" s="3155" t="str">
        <f t="shared" si="95"/>
        <v/>
      </c>
      <c r="CF114" s="3156" t="str">
        <f>IF(LEN(TRIM(CK114))&gt;0,MAX(CF29:CF113)+1,"")</f>
        <v/>
      </c>
      <c r="CG114" s="3109" t="str">
        <f>IFERROR(INDEX(CK30:CK299,MATCH(ROW()-ROW(CK30)+1,CF30:CF299,0)),"")</f>
        <v/>
      </c>
      <c r="CH114" s="419"/>
      <c r="CJ114" s="2462" t="str">
        <f>(SUBSTITUTE(SUBSTITUTE(CB44,CHAR(13)&amp;CHAR(10)," "),CHAR(10)," "))</f>
        <v/>
      </c>
      <c r="CK114" s="3110" t="str">
        <f>IF(OR(CJ115="",CJ116=""),"",IF(LEN(CJ115)&lt;=CJ116,CJ115,IFERROR(LEFT(CJ115,FIND("♦",SUBSTITUTE(LEFT(CJ115,CJ116+1)," ","♦",LEN(LEFT(CJ115,CJ116+1))-LEN(SUBSTITUTE(LEFT(CJ115,CJ116+1)," ",""))))),LEFT(CJ115,IFERROR(FIND(" ",CJ115)-1,LEN(CJ115))))))</f>
        <v/>
      </c>
      <c r="CL114" s="3111" t="str">
        <f>IF(CK114="","",TRIM(RIGHT(CJ115,LEN(CJ115)-LEN(CK114))))</f>
        <v/>
      </c>
      <c r="CM114" s="3157" t="str">
        <f>CC44</f>
        <v xml:space="preserve"> ◄ ligne 44</v>
      </c>
      <c r="CN114" s="3173"/>
      <c r="CO114" s="3174"/>
      <c r="CP114" s="3"/>
      <c r="CQ114" s="2675" t="s">
        <v>3654</v>
      </c>
      <c r="CR114" s="2672"/>
      <c r="CS114" s="2673" t="str" cm="1">
        <f t="array" aca="1" ref="CS114" ca="1">IF(TRIM(CQ114)="","&lt; VIDE",IF(SUMPRODUCT((UPPER(TRIM($BA$92:CQ114))=UPPER(TRIM(CQ114)))*1)&gt;1,"◄ Doublon","Unique"))</f>
        <v>Unique</v>
      </c>
      <c r="CT114" s="222" t="s">
        <v>3699</v>
      </c>
      <c r="CU114" s="2674" t="s">
        <v>3997</v>
      </c>
      <c r="CV114" s="3"/>
      <c r="CW114" s="3"/>
      <c r="CX114" s="3"/>
      <c r="CY114" s="3"/>
      <c r="DA114" s="3225"/>
      <c r="DB114" s="3225"/>
      <c r="DC114" s="3225"/>
      <c r="DU114" s="3223"/>
      <c r="DV114" s="3223"/>
      <c r="DW114" s="3223"/>
      <c r="DY114" s="3224"/>
      <c r="DZ114" s="3224"/>
      <c r="EA114" s="3224"/>
      <c r="EC114" s="3"/>
      <c r="ED114" s="3"/>
      <c r="EE114" s="3"/>
      <c r="EF114" s="3"/>
      <c r="EG114" s="3"/>
      <c r="EH114" s="3"/>
      <c r="EI114" s="3"/>
      <c r="EJ114" s="3"/>
      <c r="EK114" s="3"/>
      <c r="EL114" s="3"/>
      <c r="EM114" s="3"/>
      <c r="EN114" s="3"/>
      <c r="EO114" s="3"/>
      <c r="EP114" s="3"/>
      <c r="EQ114" s="3"/>
      <c r="ER114" s="3"/>
      <c r="ES114" s="3"/>
      <c r="ET114" s="3"/>
      <c r="EU114" s="3"/>
      <c r="EV114" s="3"/>
      <c r="EW114" s="3"/>
      <c r="EX114" s="1122" t="s">
        <v>1622</v>
      </c>
      <c r="EY114" s="1123" t="s">
        <v>1623</v>
      </c>
      <c r="EZ114" s="1124" t="s">
        <v>1624</v>
      </c>
      <c r="FA114" s="1125" t="s">
        <v>1625</v>
      </c>
      <c r="FB114" s="1126" t="s">
        <v>1626</v>
      </c>
      <c r="FC114" s="1127" t="s">
        <v>1627</v>
      </c>
      <c r="FD114" s="1128" t="s">
        <v>1628</v>
      </c>
      <c r="FE114" s="1129" t="s">
        <v>1629</v>
      </c>
      <c r="FF114" s="1130" t="s">
        <v>1630</v>
      </c>
      <c r="FI114" s="1131"/>
      <c r="FJ114" s="205" t="s">
        <v>1631</v>
      </c>
      <c r="FK114" s="206" t="s">
        <v>1632</v>
      </c>
      <c r="FL114" s="207">
        <v>35</v>
      </c>
      <c r="FM114" s="208">
        <v>35</v>
      </c>
      <c r="FN114" s="209">
        <v>142</v>
      </c>
      <c r="FO114"/>
      <c r="FP114" s="1132"/>
      <c r="FQ114" s="191" t="s">
        <v>1633</v>
      </c>
      <c r="FR114" s="192" t="s">
        <v>1634</v>
      </c>
      <c r="FS114" s="193">
        <v>189</v>
      </c>
      <c r="FT114" s="194">
        <v>183</v>
      </c>
      <c r="FU114" s="195">
        <v>107</v>
      </c>
      <c r="FV114"/>
      <c r="FW114" s="1133"/>
      <c r="FX114" s="197" t="s">
        <v>1635</v>
      </c>
      <c r="FY114" s="192" t="s">
        <v>1636</v>
      </c>
      <c r="FZ114" s="193">
        <v>255</v>
      </c>
      <c r="GA114" s="194">
        <v>218</v>
      </c>
      <c r="GB114" s="195">
        <v>185</v>
      </c>
      <c r="GC114" s="10">
        <v>1</v>
      </c>
    </row>
    <row r="115" spans="1:185" ht="21" customHeight="1">
      <c r="A115" s="3"/>
      <c r="B115" s="218" t="str">
        <f t="shared" si="93"/>
        <v>A</v>
      </c>
      <c r="C115" s="2559"/>
      <c r="D115" s="2704" t="s">
        <v>3771</v>
      </c>
      <c r="E115" s="2559"/>
      <c r="F115" s="2559"/>
      <c r="G115" s="2559"/>
      <c r="H115" s="2559"/>
      <c r="I115" s="2559"/>
      <c r="J115" s="2559"/>
      <c r="K115" s="2559"/>
      <c r="L115" s="2559"/>
      <c r="M115" s="2560"/>
      <c r="N115" s="2567"/>
      <c r="O115" s="2567"/>
      <c r="P115" s="2560"/>
      <c r="Q115" s="2566"/>
      <c r="R115" s="2566"/>
      <c r="S115" s="3374"/>
      <c r="T115" s="3374"/>
      <c r="U115" s="3374"/>
      <c r="V115" s="3374"/>
      <c r="W115" s="3374"/>
      <c r="X115" s="3374"/>
      <c r="Y115" s="3374"/>
      <c r="Z115" s="3374"/>
      <c r="AA115" s="3374"/>
      <c r="AB115" s="3374"/>
      <c r="AC115" s="2566"/>
      <c r="AD115" s="369" t="str">
        <f>IF(ISBLANK(AE115),"",LARGE(AD93:AD114,1)+1)</f>
        <v/>
      </c>
      <c r="AE115" s="370"/>
      <c r="AF115" s="2514" t="s">
        <v>3834</v>
      </c>
      <c r="AG115" s="371"/>
      <c r="AH115" s="371"/>
      <c r="AI115" s="371"/>
      <c r="AJ115" s="371"/>
      <c r="AK115" s="371"/>
      <c r="AL115" s="371"/>
      <c r="AM115" s="371"/>
      <c r="AO115" s="369" t="str">
        <f>IF(ISBLANK(AP115),"",LARGE(AO93:AO114,1)+1)</f>
        <v/>
      </c>
      <c r="AP115" s="370"/>
      <c r="AQ115" s="371"/>
      <c r="AR115" s="371"/>
      <c r="AS115" s="371"/>
      <c r="AT115" s="371"/>
      <c r="AU115" s="371"/>
      <c r="AV115" s="371"/>
      <c r="AW115" s="371"/>
      <c r="AX115" s="371"/>
      <c r="AY115" s="371"/>
      <c r="AZ115" s="371"/>
      <c r="BA115" s="369" t="str">
        <f>IF(ISBLANK(BB115),"",LARGE(BA93:BA114,1)+1)</f>
        <v/>
      </c>
      <c r="BB115" s="370"/>
      <c r="BC115" s="371" t="s">
        <v>606</v>
      </c>
      <c r="BD115" s="371"/>
      <c r="BE115" s="371"/>
      <c r="BF115" s="371"/>
      <c r="BG115" s="371"/>
      <c r="BH115" s="371"/>
      <c r="BI115" s="371"/>
      <c r="BJ115" s="371"/>
      <c r="BK115" s="2513"/>
      <c r="BL115" s="2384"/>
      <c r="BM115" s="218" t="str">
        <f t="shared" si="98"/>
        <v>►</v>
      </c>
      <c r="BN115" s="5"/>
      <c r="BO115" s="3"/>
      <c r="BP115" s="198" cm="1">
        <f t="array" ref="BP115">SUMPRODUCT(LEN(BQ115:BW115))</f>
        <v>0</v>
      </c>
      <c r="BQ115" s="199"/>
      <c r="BR115" s="200"/>
      <c r="BS115" s="200"/>
      <c r="BT115" s="200"/>
      <c r="BU115" s="200"/>
      <c r="BV115" s="200"/>
      <c r="BW115" s="201"/>
      <c r="BX115" s="3"/>
      <c r="CB115" s="3174"/>
      <c r="CD115" s="3151" t="str">
        <f t="shared" si="94"/>
        <v/>
      </c>
      <c r="CE115" s="3155" t="str">
        <f t="shared" si="95"/>
        <v/>
      </c>
      <c r="CF115" s="3156" t="str">
        <f>IF(LEN(TRIM(CK115))&gt;0,MAX(CF29:CF114)+1,"")</f>
        <v/>
      </c>
      <c r="CG115" s="3109" t="str">
        <f>IFERROR(INDEX(CK30:CK299,MATCH(ROW()-ROW(CK30)+1,CF30:CF299,0)),"")</f>
        <v/>
      </c>
      <c r="CH115" s="419"/>
      <c r="CJ115" s="3110" t="str">
        <f>TRIM(SUBSTITUTE(SUBSTITUTE(SUBSTITUTE(SUBSTITUTE(IF(OR(LEFT(CJ114,1)="-",LEFT(CJ114,1)="="),MID(CJ114,2,9999),CJ114),CHAR(160)," "),","," "),";"," "),"."," "))</f>
        <v/>
      </c>
      <c r="CK115" s="3111" t="str">
        <f>IF(OR(CL114="",CJ116=""),"",IF(LEN(CL114)&lt;=CJ116,CL114,IFERROR(LEFT(CL114,FIND("♦",SUBSTITUTE(LEFT(CL114,CJ116+1)," ","♦",LEN(LEFT(CL114,CJ116+1))-LEN(SUBSTITUTE(LEFT(CL114,CJ116+1)," ",""))))),LEFT(CL114,IFERROR(FIND(" ",CL114)-1,LEN(CL114))))))</f>
        <v/>
      </c>
      <c r="CL115" s="3111" t="str">
        <f>IF(CK115="","",TRIM(RIGHT(CL114,LEN(CL114)-LEN(CK115))))</f>
        <v/>
      </c>
      <c r="CM115" s="3179"/>
      <c r="CN115" s="3173"/>
      <c r="CO115" s="3174"/>
      <c r="CP115" s="3"/>
      <c r="CQ115" s="2675" t="s">
        <v>4001</v>
      </c>
      <c r="CR115" s="2672"/>
      <c r="CS115" s="2673" t="str" cm="1">
        <f t="array" aca="1" ref="CS115" ca="1">IF(TRIM(CQ115)="","&lt; VIDE",IF(SUMPRODUCT((UPPER(TRIM($BA$92:CQ115))=UPPER(TRIM(CQ115)))*1)&gt;1,"◄ Doublon","Unique"))</f>
        <v>Unique</v>
      </c>
      <c r="CT115" s="222" t="s">
        <v>3700</v>
      </c>
      <c r="CU115" s="2674" t="s">
        <v>4002</v>
      </c>
      <c r="CV115" s="3"/>
      <c r="CW115" s="3"/>
      <c r="CX115" s="3"/>
      <c r="CY115" s="3"/>
      <c r="DU115" s="1025">
        <v>1</v>
      </c>
      <c r="DV115" s="1025"/>
      <c r="DW115" s="1025">
        <v>1</v>
      </c>
      <c r="DY115" s="1025">
        <v>1</v>
      </c>
      <c r="DZ115" s="1025"/>
      <c r="EA115" s="1025">
        <v>1</v>
      </c>
      <c r="EC115" s="3"/>
      <c r="ED115" s="3"/>
      <c r="EE115" s="3"/>
      <c r="EF115" s="3"/>
      <c r="EG115" s="3"/>
      <c r="EH115" s="3"/>
      <c r="EI115" s="3"/>
      <c r="EJ115" s="3"/>
      <c r="EK115" s="3"/>
      <c r="EL115" s="3"/>
      <c r="EM115" s="3"/>
      <c r="EN115" s="3"/>
      <c r="EO115" s="3"/>
      <c r="EP115" s="3"/>
      <c r="EQ115" s="3"/>
      <c r="ER115" s="3"/>
      <c r="ES115" s="3"/>
      <c r="ET115" s="3"/>
      <c r="EU115" s="3"/>
      <c r="EV115" s="3"/>
      <c r="EW115" s="3"/>
      <c r="EX115" s="1134" t="s">
        <v>1637</v>
      </c>
      <c r="EY115" s="1135" t="s">
        <v>1638</v>
      </c>
      <c r="EZ115" s="1136" t="s">
        <v>1639</v>
      </c>
      <c r="FA115" s="1137" t="s">
        <v>1640</v>
      </c>
      <c r="FB115" s="1138" t="s">
        <v>1641</v>
      </c>
      <c r="FC115" s="1139" t="s">
        <v>1642</v>
      </c>
      <c r="FD115" s="1140" t="s">
        <v>1643</v>
      </c>
      <c r="FE115" s="1141" t="s">
        <v>1644</v>
      </c>
      <c r="FF115" s="1142" t="s">
        <v>1645</v>
      </c>
      <c r="FI115" s="1143"/>
      <c r="FJ115" s="205" t="s">
        <v>1646</v>
      </c>
      <c r="FK115" s="206" t="s">
        <v>1647</v>
      </c>
      <c r="FL115" s="207">
        <v>0</v>
      </c>
      <c r="FM115" s="208">
        <v>0</v>
      </c>
      <c r="FN115" s="209">
        <v>139</v>
      </c>
      <c r="FO115"/>
      <c r="FP115" s="1144"/>
      <c r="FQ115" s="272" t="s">
        <v>1648</v>
      </c>
      <c r="FR115" s="192" t="s">
        <v>1649</v>
      </c>
      <c r="FS115" s="193">
        <v>175</v>
      </c>
      <c r="FT115" s="194">
        <v>167</v>
      </c>
      <c r="FU115" s="195">
        <v>123</v>
      </c>
      <c r="FV115"/>
      <c r="FW115" s="1145"/>
      <c r="FX115" s="197" t="s">
        <v>1650</v>
      </c>
      <c r="FY115" s="192" t="s">
        <v>1651</v>
      </c>
      <c r="FZ115" s="193">
        <v>238</v>
      </c>
      <c r="GA115" s="194">
        <v>229</v>
      </c>
      <c r="GB115" s="195">
        <v>222</v>
      </c>
      <c r="GC115" s="10">
        <v>1</v>
      </c>
    </row>
    <row r="116" spans="1:185" ht="21" customHeight="1">
      <c r="A116" s="3"/>
      <c r="B116" s="218" t="str">
        <f t="shared" si="93"/>
        <v>►</v>
      </c>
      <c r="C116" s="2559"/>
      <c r="D116" s="2704" t="s">
        <v>3772</v>
      </c>
      <c r="E116" s="2559"/>
      <c r="F116" s="2559"/>
      <c r="G116" s="2559"/>
      <c r="H116" s="2559"/>
      <c r="I116" s="2559"/>
      <c r="J116" s="2559"/>
      <c r="K116" s="2559"/>
      <c r="L116" s="2559"/>
      <c r="M116" s="2560"/>
      <c r="N116" s="2567"/>
      <c r="O116" s="2567"/>
      <c r="P116" s="2560"/>
      <c r="Q116" s="2566"/>
      <c r="R116" s="2566"/>
      <c r="S116" s="2568" t="s">
        <v>3889</v>
      </c>
      <c r="T116" s="2568"/>
      <c r="U116" s="2568"/>
      <c r="V116" s="2568"/>
      <c r="W116" s="2568"/>
      <c r="X116" s="2566"/>
      <c r="Y116" s="2566"/>
      <c r="Z116" s="2566"/>
      <c r="AA116" s="2566"/>
      <c r="AB116" s="2566"/>
      <c r="AC116" s="2566"/>
      <c r="AD116" s="369" t="str">
        <f>IF(ISBLANK(AE116),"",LARGE(AD93:AD115,1)+1)</f>
        <v/>
      </c>
      <c r="AE116" s="370"/>
      <c r="AF116" s="2514"/>
      <c r="AG116" s="371"/>
      <c r="AH116" s="371"/>
      <c r="AI116" s="371"/>
      <c r="AJ116" s="371"/>
      <c r="AK116" s="371"/>
      <c r="AL116" s="371"/>
      <c r="AM116" s="371"/>
      <c r="AO116" s="369" t="str">
        <f>IF(ISBLANK(AP116),"",LARGE(AO93:AO115,1)+1)</f>
        <v/>
      </c>
      <c r="AP116" s="370"/>
      <c r="AQ116" s="371"/>
      <c r="AR116" s="371"/>
      <c r="AS116" s="371"/>
      <c r="AT116" s="371"/>
      <c r="AU116" s="371"/>
      <c r="AV116" s="371"/>
      <c r="AW116" s="371"/>
      <c r="AX116" s="371"/>
      <c r="AY116" s="371"/>
      <c r="AZ116" s="371"/>
      <c r="BA116" s="369" t="str">
        <f>IF(ISBLANK(BB116),"",LARGE(BA93:BA115,1)+1)</f>
        <v/>
      </c>
      <c r="BB116" s="370"/>
      <c r="BC116" s="371"/>
      <c r="BD116" s="371"/>
      <c r="BE116" s="371"/>
      <c r="BF116" s="371"/>
      <c r="BG116" s="371"/>
      <c r="BH116" s="371"/>
      <c r="BI116" s="371"/>
      <c r="BJ116" s="371"/>
      <c r="BK116" s="2513"/>
      <c r="BL116" s="2384"/>
      <c r="BM116" s="218" t="str">
        <f t="shared" si="98"/>
        <v>►</v>
      </c>
      <c r="BN116" s="5"/>
      <c r="BO116" s="3"/>
      <c r="BP116" s="198" cm="1">
        <f t="array" ref="BP116">SUMPRODUCT(LEN(BQ116:BW116))</f>
        <v>0</v>
      </c>
      <c r="BQ116" s="199"/>
      <c r="BR116" s="200"/>
      <c r="BS116" s="200"/>
      <c r="BT116" s="200"/>
      <c r="BU116" s="200"/>
      <c r="BV116" s="200"/>
      <c r="BW116" s="201"/>
      <c r="BX116" s="3"/>
      <c r="CB116" s="3174"/>
      <c r="CD116" s="3151" t="str">
        <f t="shared" si="94"/>
        <v/>
      </c>
      <c r="CE116" s="3155" t="str">
        <f t="shared" si="95"/>
        <v/>
      </c>
      <c r="CF116" s="3156" t="str">
        <f>IF(LEN(TRIM(CK116))&gt;0,MAX(CF29:CF115)+1,"")</f>
        <v/>
      </c>
      <c r="CG116" s="3109" t="str">
        <f>IFERROR(INDEX(CK30:CK299,MATCH(ROW()-ROW(CK30)+1,CF30:CF299,0)),"")</f>
        <v/>
      </c>
      <c r="CH116" s="419"/>
      <c r="CJ116" s="3112">
        <f>CG17</f>
        <v>100</v>
      </c>
      <c r="CK116" s="3111" t="str">
        <f>IF(OR(CL115="",CJ116=""),"",IF(LEN(CL115)&lt;=CJ116,CL115,IFERROR(LEFT(CL115,FIND("♦",SUBSTITUTE(LEFT(CL115,CJ116+1)," ","♦",LEN(LEFT(CL115,CJ116+1))-LEN(SUBSTITUTE(LEFT(CL115,CJ116+1)," ",""))))),LEFT(CL115,IFERROR(FIND(" ",CL115)-1,LEN(CL115))))))</f>
        <v/>
      </c>
      <c r="CL116" s="3111" t="str">
        <f t="shared" ref="CL116:CL119" si="100">IF(CK116="","",TRIM(RIGHT(CL115,LEN(CL115)-LEN(CK116))))</f>
        <v/>
      </c>
      <c r="CM116" s="3179"/>
      <c r="CN116" s="3173"/>
      <c r="CO116" s="3174"/>
      <c r="CP116" s="3"/>
      <c r="CQ116" s="2675" t="s">
        <v>4002</v>
      </c>
      <c r="CR116" s="2672"/>
      <c r="CS116" s="2673" t="str" cm="1">
        <f t="array" aca="1" ref="CS116" ca="1">IF(TRIM(CQ116)="","&lt; VIDE",IF(SUMPRODUCT((UPPER(TRIM($BA$92:CQ116))=UPPER(TRIM(CQ116)))*1)&gt;1,"◄ Doublon","Unique"))</f>
        <v>Unique</v>
      </c>
      <c r="CT116" s="222" t="s">
        <v>3701</v>
      </c>
      <c r="CU116" s="2674" t="s">
        <v>4003</v>
      </c>
      <c r="CV116" s="3"/>
      <c r="CW116" s="3"/>
      <c r="CX116" s="3"/>
      <c r="CY116" s="3"/>
      <c r="DA116" s="3225" t="s">
        <v>1652</v>
      </c>
      <c r="DB116" s="3225"/>
      <c r="DC116" s="3225"/>
      <c r="DU116" s="3223" t="s">
        <v>1653</v>
      </c>
      <c r="DV116" s="3223"/>
      <c r="DW116" s="3223"/>
      <c r="DY116" s="3224" t="s">
        <v>1654</v>
      </c>
      <c r="DZ116" s="3224"/>
      <c r="EA116" s="3224"/>
      <c r="EC116" s="3"/>
      <c r="ED116" s="3"/>
      <c r="EE116" s="3"/>
      <c r="EF116" s="3"/>
      <c r="EG116" s="3"/>
      <c r="EH116" s="3"/>
      <c r="EI116" s="3"/>
      <c r="EJ116" s="3"/>
      <c r="EK116" s="3"/>
      <c r="EL116" s="3"/>
      <c r="EM116" s="3"/>
      <c r="EN116" s="3"/>
      <c r="EO116" s="3"/>
      <c r="EP116" s="3"/>
      <c r="EQ116" s="3"/>
      <c r="ER116" s="3"/>
      <c r="ES116" s="3"/>
      <c r="ET116" s="3"/>
      <c r="EU116" s="3"/>
      <c r="EV116" s="3"/>
      <c r="EW116" s="3"/>
      <c r="EX116" s="1146" t="s">
        <v>1655</v>
      </c>
      <c r="EY116" s="1147" t="s">
        <v>1656</v>
      </c>
      <c r="EZ116" s="1148" t="s">
        <v>1657</v>
      </c>
      <c r="FA116" s="1149" t="s">
        <v>1658</v>
      </c>
      <c r="FB116" s="1150" t="s">
        <v>1659</v>
      </c>
      <c r="FC116" s="1151" t="s">
        <v>1660</v>
      </c>
      <c r="FD116" s="1152" t="s">
        <v>1661</v>
      </c>
      <c r="FE116" s="1153" t="s">
        <v>1662</v>
      </c>
      <c r="FF116" s="1154" t="s">
        <v>1663</v>
      </c>
      <c r="FI116" s="1155"/>
      <c r="FJ116" s="205" t="s">
        <v>1664</v>
      </c>
      <c r="FK116" s="206" t="s">
        <v>1665</v>
      </c>
      <c r="FL116" s="207">
        <v>36</v>
      </c>
      <c r="FM116" s="208">
        <v>24</v>
      </c>
      <c r="FN116" s="209">
        <v>130</v>
      </c>
      <c r="FO116"/>
      <c r="FP116" s="1156"/>
      <c r="FQ116" s="272" t="s">
        <v>1666</v>
      </c>
      <c r="FR116" s="192" t="s">
        <v>1667</v>
      </c>
      <c r="FS116" s="193">
        <v>185</v>
      </c>
      <c r="FT116" s="194">
        <v>180</v>
      </c>
      <c r="FU116" s="195">
        <v>89</v>
      </c>
      <c r="FV116"/>
      <c r="FW116" s="1157"/>
      <c r="FX116" s="197" t="s">
        <v>1668</v>
      </c>
      <c r="FY116" s="192" t="s">
        <v>1669</v>
      </c>
      <c r="FZ116" s="193">
        <v>255</v>
      </c>
      <c r="GA116" s="194">
        <v>245</v>
      </c>
      <c r="GB116" s="195">
        <v>238</v>
      </c>
      <c r="GC116" s="10">
        <v>1</v>
      </c>
    </row>
    <row r="117" spans="1:185" ht="21" customHeight="1">
      <c r="A117" s="3"/>
      <c r="B117" s="218" t="str">
        <f t="shared" si="93"/>
        <v>►</v>
      </c>
      <c r="C117" s="2559"/>
      <c r="D117" s="2703" t="s">
        <v>3767</v>
      </c>
      <c r="E117" s="2568"/>
      <c r="F117" s="2568"/>
      <c r="G117" s="2568"/>
      <c r="H117" s="2568"/>
      <c r="I117" s="2568"/>
      <c r="J117" s="2568"/>
      <c r="K117" s="2568"/>
      <c r="L117" s="2568"/>
      <c r="M117" s="2568"/>
      <c r="N117" s="2568"/>
      <c r="O117" s="2568"/>
      <c r="P117" s="2568"/>
      <c r="Q117" s="2568"/>
      <c r="R117" s="2568"/>
      <c r="S117" s="3374" t="s">
        <v>3890</v>
      </c>
      <c r="T117" s="3374"/>
      <c r="U117" s="3374"/>
      <c r="V117" s="3374"/>
      <c r="W117" s="3374"/>
      <c r="X117" s="3374"/>
      <c r="Y117" s="3374"/>
      <c r="Z117" s="3374"/>
      <c r="AA117" s="3374"/>
      <c r="AB117" s="3374"/>
      <c r="AC117" s="2566"/>
      <c r="AD117" s="369" t="str">
        <f>IF(ISBLANK(AE117),"",LARGE(AD93:AD116,1)+1)</f>
        <v/>
      </c>
      <c r="AE117" s="370"/>
      <c r="AF117" s="371"/>
      <c r="AG117" s="371"/>
      <c r="AH117" s="371"/>
      <c r="AI117" s="371"/>
      <c r="AJ117" s="371"/>
      <c r="AK117" s="371"/>
      <c r="AL117" s="371"/>
      <c r="AM117" s="371"/>
      <c r="AO117" s="369" t="str">
        <f>IF(ISBLANK(AP117),"",LARGE(AO93:AO116,1)+1)</f>
        <v/>
      </c>
      <c r="AP117" s="370"/>
      <c r="AQ117" s="371"/>
      <c r="AR117" s="371"/>
      <c r="AS117" s="371"/>
      <c r="AT117" s="371"/>
      <c r="AU117" s="371"/>
      <c r="AV117" s="371"/>
      <c r="AW117" s="371"/>
      <c r="AX117" s="371"/>
      <c r="AY117" s="371"/>
      <c r="AZ117" s="371"/>
      <c r="BA117" s="369" t="str">
        <f>IF(ISBLANK(BB117),"",LARGE(BA93:BA116,1)+1)</f>
        <v/>
      </c>
      <c r="BB117" s="370"/>
      <c r="BC117" s="371"/>
      <c r="BD117" s="371"/>
      <c r="BE117" s="371"/>
      <c r="BF117" s="371"/>
      <c r="BG117" s="371"/>
      <c r="BH117" s="371"/>
      <c r="BI117" s="371"/>
      <c r="BJ117" s="371"/>
      <c r="BK117" s="2513"/>
      <c r="BL117" s="2384"/>
      <c r="BM117" s="218" t="str">
        <f t="shared" si="98"/>
        <v>A</v>
      </c>
      <c r="BN117" s="5"/>
      <c r="BO117" s="3"/>
      <c r="BP117" s="198" cm="1">
        <f t="array" ref="BP117">SUMPRODUCT(LEN(BQ117:BW117))</f>
        <v>0</v>
      </c>
      <c r="BQ117" s="199"/>
      <c r="BR117" s="200"/>
      <c r="BS117" s="200"/>
      <c r="BT117" s="200"/>
      <c r="BU117" s="200"/>
      <c r="BV117" s="200"/>
      <c r="BW117" s="201"/>
      <c r="BX117" s="3"/>
      <c r="CB117" s="3174"/>
      <c r="CD117" s="3151" t="str">
        <f t="shared" si="94"/>
        <v/>
      </c>
      <c r="CE117" s="3155" t="str">
        <f t="shared" si="95"/>
        <v/>
      </c>
      <c r="CF117" s="3156" t="str">
        <f>IF(LEN(TRIM(CK117))&gt;0,MAX(CF29:CF116)+1,"")</f>
        <v/>
      </c>
      <c r="CG117" s="3109" t="str">
        <f>IFERROR(INDEX(CK30:CK299,MATCH(ROW()-ROW(CK30)+1,CF30:CF299,0)),"")</f>
        <v/>
      </c>
      <c r="CH117" s="419"/>
      <c r="CJ117" s="3110"/>
      <c r="CK117" s="3111" t="str">
        <f>IF(OR(CL116="",CJ116=""),"",IF(LEN(CL116)&lt;=CJ116,CL116,IFERROR(LEFT(CL116,FIND("♦",SUBSTITUTE(LEFT(CL116,CJ116+1)," ","♦",LEN(LEFT(CL116,CJ116+1))-LEN(SUBSTITUTE(LEFT(CL116,CJ116+1)," ",""))))),LEFT(CL116,IFERROR(FIND(" ",CL116)-1,LEN(CL116))))))</f>
        <v/>
      </c>
      <c r="CL117" s="3111" t="str">
        <f t="shared" si="100"/>
        <v/>
      </c>
      <c r="CM117" s="3179"/>
      <c r="CN117" s="3173"/>
      <c r="CO117" s="3174"/>
      <c r="CP117" s="3"/>
      <c r="CQ117" s="2675" t="s">
        <v>3996</v>
      </c>
      <c r="CR117" s="2672"/>
      <c r="CS117" s="2673" t="str" cm="1">
        <f t="array" aca="1" ref="CS117" ca="1">IF(TRIM(CQ117)="","&lt; VIDE",IF(SUMPRODUCT((UPPER(TRIM($BA$92:CQ117))=UPPER(TRIM(CQ117)))*1)&gt;1,"◄ Doublon","Unique"))</f>
        <v>Unique</v>
      </c>
      <c r="CT117" s="222" t="s">
        <v>3702</v>
      </c>
      <c r="CU117" s="2674" t="s">
        <v>4004</v>
      </c>
      <c r="CV117" s="3"/>
      <c r="CW117" s="3"/>
      <c r="CX117" s="3"/>
      <c r="CY117" s="3"/>
      <c r="DA117" s="3225"/>
      <c r="DB117" s="3225"/>
      <c r="DC117" s="3225"/>
      <c r="DU117" s="3223"/>
      <c r="DV117" s="3223"/>
      <c r="DW117" s="3223"/>
      <c r="DY117" s="3224"/>
      <c r="DZ117" s="3224"/>
      <c r="EA117" s="3224"/>
      <c r="EC117" s="3"/>
      <c r="ED117" s="3"/>
      <c r="EE117" s="3"/>
      <c r="EF117" s="3"/>
      <c r="EG117" s="3"/>
      <c r="EH117" s="3"/>
      <c r="EI117" s="3"/>
      <c r="EJ117" s="3"/>
      <c r="EK117" s="3"/>
      <c r="EL117" s="3"/>
      <c r="EM117" s="3"/>
      <c r="EN117" s="3"/>
      <c r="EO117" s="3"/>
      <c r="EP117" s="3"/>
      <c r="EQ117" s="3"/>
      <c r="ER117" s="3"/>
      <c r="ES117" s="3"/>
      <c r="ET117" s="3"/>
      <c r="EU117" s="3"/>
      <c r="EV117" s="3"/>
      <c r="EW117" s="3"/>
      <c r="EX117" s="1158" t="s">
        <v>1670</v>
      </c>
      <c r="EY117" s="1159" t="s">
        <v>1671</v>
      </c>
      <c r="EZ117" s="1160" t="s">
        <v>1672</v>
      </c>
      <c r="FA117" s="1161" t="s">
        <v>1673</v>
      </c>
      <c r="FB117" s="1162" t="s">
        <v>1674</v>
      </c>
      <c r="FC117" s="1163" t="s">
        <v>1675</v>
      </c>
      <c r="FD117" s="1164" t="s">
        <v>1676</v>
      </c>
      <c r="FE117" s="1165" t="s">
        <v>1677</v>
      </c>
      <c r="FF117" s="1166" t="s">
        <v>1678</v>
      </c>
      <c r="FI117" s="1167"/>
      <c r="FJ117" s="205" t="s">
        <v>1679</v>
      </c>
      <c r="FK117" s="206" t="s">
        <v>1680</v>
      </c>
      <c r="FL117" s="207">
        <v>0</v>
      </c>
      <c r="FM117" s="208">
        <v>0</v>
      </c>
      <c r="FN117" s="209">
        <v>128</v>
      </c>
      <c r="FO117"/>
      <c r="FP117" s="1168"/>
      <c r="FQ117" s="272" t="s">
        <v>1681</v>
      </c>
      <c r="FR117" s="192" t="s">
        <v>1682</v>
      </c>
      <c r="FS117" s="193">
        <v>190</v>
      </c>
      <c r="FT117" s="194">
        <v>183</v>
      </c>
      <c r="FU117" s="195">
        <v>46</v>
      </c>
      <c r="FV117"/>
      <c r="FW117" s="1169"/>
      <c r="FX117" s="197" t="s">
        <v>1683</v>
      </c>
      <c r="FY117" s="192" t="s">
        <v>1684</v>
      </c>
      <c r="FZ117" s="193">
        <v>238</v>
      </c>
      <c r="GA117" s="194">
        <v>154</v>
      </c>
      <c r="GB117" s="195">
        <v>73</v>
      </c>
      <c r="GC117" s="10">
        <v>1</v>
      </c>
    </row>
    <row r="118" spans="1:185" ht="21" customHeight="1">
      <c r="A118" s="3"/>
      <c r="B118" s="218" t="str">
        <f t="shared" si="93"/>
        <v>A</v>
      </c>
      <c r="C118" s="2559"/>
      <c r="D118" s="2706" t="s">
        <v>3773</v>
      </c>
      <c r="E118" s="2568"/>
      <c r="F118" s="2568"/>
      <c r="G118" s="2568"/>
      <c r="H118" s="2568"/>
      <c r="I118" s="2568"/>
      <c r="J118" s="2568"/>
      <c r="K118" s="2568"/>
      <c r="L118" s="2568"/>
      <c r="M118" s="2568"/>
      <c r="N118" s="2568"/>
      <c r="O118" s="2568"/>
      <c r="P118" s="2568"/>
      <c r="Q118" s="2568"/>
      <c r="R118" s="2568"/>
      <c r="S118" s="3374"/>
      <c r="T118" s="3374"/>
      <c r="U118" s="3374"/>
      <c r="V118" s="3374"/>
      <c r="W118" s="3374"/>
      <c r="X118" s="3374"/>
      <c r="Y118" s="3374"/>
      <c r="Z118" s="3374"/>
      <c r="AA118" s="3374"/>
      <c r="AB118" s="3374"/>
      <c r="AC118" s="2566"/>
      <c r="AD118" s="369" t="str">
        <f>IF(ISBLANK(AE118),"",LARGE(AD93:AD117,1)+1)</f>
        <v/>
      </c>
      <c r="AE118" s="370"/>
      <c r="AF118" s="371"/>
      <c r="AG118" s="371"/>
      <c r="AH118" s="371"/>
      <c r="AI118" s="371"/>
      <c r="AJ118" s="371"/>
      <c r="AK118" s="371"/>
      <c r="AL118" s="371"/>
      <c r="AM118" s="371"/>
      <c r="AO118" s="369">
        <f>IF(ISBLANK(AP118),"",LARGE(AO93:AO117,1)+1)</f>
        <v>3</v>
      </c>
      <c r="AP118" s="370" t="s">
        <v>570</v>
      </c>
      <c r="AQ118" s="371"/>
      <c r="AR118" s="371"/>
      <c r="AS118" s="371"/>
      <c r="AT118" s="371"/>
      <c r="AU118" s="371"/>
      <c r="AV118" s="371"/>
      <c r="AW118" s="371"/>
      <c r="AX118" s="371"/>
      <c r="AY118" s="371"/>
      <c r="AZ118" s="371"/>
      <c r="BA118" s="369" t="str">
        <f>IF(ISBLANK(BB118),"",LARGE(BA93:BA117,1)+1)</f>
        <v/>
      </c>
      <c r="BB118" s="370"/>
      <c r="BC118" s="371"/>
      <c r="BD118" s="371"/>
      <c r="BE118" s="371"/>
      <c r="BF118" s="371"/>
      <c r="BG118" s="371"/>
      <c r="BH118" s="371"/>
      <c r="BI118" s="371"/>
      <c r="BJ118" s="371"/>
      <c r="BK118" s="2513"/>
      <c r="BL118" s="2384"/>
      <c r="BM118" s="218" t="str">
        <f t="shared" si="98"/>
        <v>A</v>
      </c>
      <c r="BN118" s="5"/>
      <c r="BO118" s="3"/>
      <c r="BP118" s="198" cm="1">
        <f t="array" ref="BP118">SUMPRODUCT(LEN(BQ118:BW118))</f>
        <v>0</v>
      </c>
      <c r="BQ118" s="199"/>
      <c r="BR118" s="200"/>
      <c r="BS118" s="200"/>
      <c r="BT118" s="200"/>
      <c r="BU118" s="200"/>
      <c r="BV118" s="200"/>
      <c r="BW118" s="201"/>
      <c r="BX118" s="3"/>
      <c r="CB118" s="3174"/>
      <c r="CD118" s="3151" t="str">
        <f t="shared" si="94"/>
        <v/>
      </c>
      <c r="CE118" s="3155" t="str">
        <f t="shared" si="95"/>
        <v/>
      </c>
      <c r="CF118" s="3156" t="str">
        <f>IF(LEN(TRIM(CK118))&gt;0,MAX(CF29:CF117)+1,"")</f>
        <v/>
      </c>
      <c r="CG118" s="3109" t="str">
        <f>IFERROR(INDEX(CK30:CK299,MATCH(ROW()-ROW(CK30)+1,CF30:CF299,0)),"")</f>
        <v/>
      </c>
      <c r="CH118" s="419"/>
      <c r="CJ118" s="3163"/>
      <c r="CK118" s="3111" t="str">
        <f>IF(OR(CL117="",CJ116=""),"",IF(LEN(CL117)&lt;=CJ116,CL117,IFERROR(LEFT(CL117,FIND("♦",SUBSTITUTE(LEFT(CL117,CJ116+1)," ","♦",LEN(LEFT(CL117,CJ116+1))-LEN(SUBSTITUTE(LEFT(CL117,CJ116+1)," ",""))))),LEFT(CL117,IFERROR(FIND(" ",CL117)-1,LEN(CL117))))))</f>
        <v/>
      </c>
      <c r="CL118" s="3111" t="str">
        <f t="shared" si="100"/>
        <v/>
      </c>
      <c r="CM118" s="3179"/>
      <c r="CN118" s="3173"/>
      <c r="CO118" s="3174"/>
      <c r="CP118" s="3"/>
      <c r="CQ118" s="2675"/>
      <c r="CR118" s="2672"/>
      <c r="CS118" s="2673" t="str" cm="1">
        <f t="array" ref="CS118">IF(TRIM(CQ118)="","&lt; VIDE",IF(SUMPRODUCT((UPPER(TRIM($BA$92:CQ118))=UPPER(TRIM(CQ118)))*1)&gt;1,"◄ Doublon","Unique"))</f>
        <v>&lt; VIDE</v>
      </c>
      <c r="CT118" s="222" t="s">
        <v>3703</v>
      </c>
      <c r="CU118" s="2674" t="s">
        <v>3981</v>
      </c>
      <c r="CV118" s="3"/>
      <c r="CW118" s="3"/>
      <c r="CX118" s="3"/>
      <c r="CY118" s="3"/>
      <c r="DU118" s="1025">
        <v>1</v>
      </c>
      <c r="DV118" s="1025"/>
      <c r="DW118" s="1025">
        <v>1</v>
      </c>
      <c r="DY118" s="1025">
        <v>1</v>
      </c>
      <c r="DZ118" s="1025"/>
      <c r="EA118" s="1025">
        <v>1</v>
      </c>
      <c r="EC118" s="3"/>
      <c r="ED118" s="3"/>
      <c r="EE118" s="3"/>
      <c r="EF118" s="3"/>
      <c r="EG118" s="3"/>
      <c r="EH118" s="3"/>
      <c r="EI118" s="3"/>
      <c r="EJ118" s="3"/>
      <c r="EK118" s="3"/>
      <c r="EL118" s="3"/>
      <c r="EM118" s="3"/>
      <c r="EN118" s="3"/>
      <c r="EO118" s="3"/>
      <c r="EP118" s="3"/>
      <c r="EQ118" s="3"/>
      <c r="ER118" s="3"/>
      <c r="ES118" s="3"/>
      <c r="ET118" s="3"/>
      <c r="EU118" s="3"/>
      <c r="EV118" s="3"/>
      <c r="EW118" s="3"/>
      <c r="EX118" s="1170" t="s">
        <v>1685</v>
      </c>
      <c r="EY118" s="1171" t="s">
        <v>1686</v>
      </c>
      <c r="EZ118" s="1172" t="s">
        <v>1687</v>
      </c>
      <c r="FA118" s="1173" t="s">
        <v>1688</v>
      </c>
      <c r="FB118" s="1174" t="s">
        <v>1689</v>
      </c>
      <c r="FC118" s="1175" t="s">
        <v>1690</v>
      </c>
      <c r="FD118" s="1176" t="s">
        <v>1691</v>
      </c>
      <c r="FE118" s="1177" t="s">
        <v>1692</v>
      </c>
      <c r="FF118" s="1178" t="s">
        <v>1693</v>
      </c>
      <c r="FI118" s="1179"/>
      <c r="FJ118" s="205" t="s">
        <v>1694</v>
      </c>
      <c r="FK118" s="206" t="s">
        <v>1695</v>
      </c>
      <c r="FL118" s="207">
        <v>66</v>
      </c>
      <c r="FM118" s="208">
        <v>66</v>
      </c>
      <c r="FN118" s="209">
        <v>111</v>
      </c>
      <c r="FO118"/>
      <c r="FP118" s="1180"/>
      <c r="FQ118" s="191" t="s">
        <v>1696</v>
      </c>
      <c r="FR118" s="192" t="s">
        <v>1697</v>
      </c>
      <c r="FS118" s="193">
        <v>181</v>
      </c>
      <c r="FT118" s="194">
        <v>166</v>
      </c>
      <c r="FU118" s="195">
        <v>66</v>
      </c>
      <c r="FV118"/>
      <c r="FW118" s="1181"/>
      <c r="FX118" s="197" t="s">
        <v>1698</v>
      </c>
      <c r="FY118" s="192" t="s">
        <v>1699</v>
      </c>
      <c r="FZ118" s="193">
        <v>205</v>
      </c>
      <c r="GA118" s="194">
        <v>175</v>
      </c>
      <c r="GB118" s="195">
        <v>149</v>
      </c>
      <c r="GC118" s="10">
        <v>1</v>
      </c>
    </row>
    <row r="119" spans="1:185" ht="21" customHeight="1">
      <c r="A119" s="3"/>
      <c r="B119" s="218" t="str">
        <f t="shared" si="93"/>
        <v>A</v>
      </c>
      <c r="C119" s="2559"/>
      <c r="D119" s="2703" t="s">
        <v>3768</v>
      </c>
      <c r="E119" s="2568"/>
      <c r="F119" s="2568"/>
      <c r="G119" s="2568"/>
      <c r="H119" s="2568"/>
      <c r="I119" s="2568"/>
      <c r="J119" s="2568"/>
      <c r="K119" s="2568"/>
      <c r="L119" s="2568"/>
      <c r="M119" s="2568"/>
      <c r="N119" s="2568"/>
      <c r="O119" s="2568"/>
      <c r="P119" s="2568"/>
      <c r="Q119" s="2568"/>
      <c r="R119" s="2568"/>
      <c r="S119" s="2566" t="s">
        <v>3891</v>
      </c>
      <c r="T119" s="2569"/>
      <c r="U119" s="2569"/>
      <c r="V119" s="2569"/>
      <c r="W119" s="2569"/>
      <c r="X119" s="2566"/>
      <c r="Y119" s="2566"/>
      <c r="Z119" s="2566"/>
      <c r="AA119" s="2566"/>
      <c r="AB119" s="2566"/>
      <c r="AC119" s="2566"/>
      <c r="AD119" s="369" t="str">
        <f>IF(ISBLANK(AE119),"",LARGE(AD93:AD118,1)+1)</f>
        <v/>
      </c>
      <c r="AE119" s="370"/>
      <c r="AF119" s="371"/>
      <c r="AG119" s="371"/>
      <c r="AH119" s="371"/>
      <c r="AI119" s="371"/>
      <c r="AJ119" s="371"/>
      <c r="AK119" s="371"/>
      <c r="AL119" s="371"/>
      <c r="AM119" s="371"/>
      <c r="AO119" s="369">
        <f>IF(ISBLANK(AP119),"",LARGE(AO93:AO118,1)+1)</f>
        <v>4</v>
      </c>
      <c r="AP119" s="370" t="s">
        <v>578</v>
      </c>
      <c r="AQ119" s="371"/>
      <c r="AR119" s="371"/>
      <c r="AS119" s="371"/>
      <c r="AT119" s="371"/>
      <c r="AU119" s="371"/>
      <c r="AV119" s="371"/>
      <c r="AW119" s="371"/>
      <c r="AX119" s="371"/>
      <c r="AY119" s="371"/>
      <c r="AZ119" s="371"/>
      <c r="BA119" s="369" t="str">
        <f>IF(ISBLANK(BB119),"",LARGE(BA93:BA118,1)+1)</f>
        <v/>
      </c>
      <c r="BB119" s="370"/>
      <c r="BC119" s="371"/>
      <c r="BD119" s="371"/>
      <c r="BE119" s="371"/>
      <c r="BF119" s="371"/>
      <c r="BG119" s="371"/>
      <c r="BH119" s="371"/>
      <c r="BI119" s="371"/>
      <c r="BJ119" s="371"/>
      <c r="BK119" s="2513"/>
      <c r="BL119" s="2384"/>
      <c r="BM119" s="218" t="str">
        <f t="shared" si="98"/>
        <v>►</v>
      </c>
      <c r="BN119" s="5"/>
      <c r="BO119" s="3"/>
      <c r="BP119" s="198" cm="1">
        <f t="array" ref="BP119">SUMPRODUCT(LEN(BQ119:BW119))</f>
        <v>0</v>
      </c>
      <c r="BQ119" s="199"/>
      <c r="BR119" s="200"/>
      <c r="BS119" s="200"/>
      <c r="BT119" s="200"/>
      <c r="BU119" s="200"/>
      <c r="BV119" s="200"/>
      <c r="BW119" s="201"/>
      <c r="BX119" s="3"/>
      <c r="CB119" s="3174"/>
      <c r="CD119" s="3151" t="str">
        <f t="shared" si="94"/>
        <v/>
      </c>
      <c r="CE119" s="3155" t="str">
        <f t="shared" si="95"/>
        <v/>
      </c>
      <c r="CF119" s="3156" t="str">
        <f>IF(LEN(TRIM(CK119))&gt;0,MAX(CF29:CF118)+1,"")</f>
        <v/>
      </c>
      <c r="CG119" s="3109" t="str">
        <f>IFERROR(INDEX(CK30:CK299,MATCH(ROW()-ROW(CK30)+1,CF30:CF299,0)),"")</f>
        <v/>
      </c>
      <c r="CH119" s="419"/>
      <c r="CJ119" s="3164"/>
      <c r="CK119" s="3111" t="str">
        <f>IF(OR(CL118="",CJ116=""),"",IF(LEN(CL118)&lt;=CJ116,CL118,IFERROR(LEFT(CL118,FIND("♦",SUBSTITUTE(LEFT(CL118,CJ116+1)," ","♦",LEN(LEFT(CL118,CJ116+1))-LEN(SUBSTITUTE(LEFT(CL118,CJ116+1)," ",""))))),LEFT(CL118,IFERROR(FIND(" ",CL118)-1,LEN(CL118))))))</f>
        <v/>
      </c>
      <c r="CL119" s="3111" t="str">
        <f t="shared" si="100"/>
        <v/>
      </c>
      <c r="CM119" s="3179"/>
      <c r="CN119" s="3173"/>
      <c r="CO119" s="3174"/>
      <c r="CP119" s="3"/>
      <c r="CQ119" s="2679"/>
      <c r="CR119" s="2680"/>
      <c r="CS119" s="2673" t="str" cm="1">
        <f t="array" ref="CS119">IF(TRIM(CQ119)="","&lt; VIDE",IF(SUMPRODUCT((UPPER(TRIM($BA$92:CQ119))=UPPER(TRIM(CQ119)))*1)&gt;1,"◄ Doublon","Unique"))</f>
        <v>&lt; VIDE</v>
      </c>
      <c r="CT119" s="222" t="s">
        <v>3704</v>
      </c>
      <c r="CU119" s="2674" t="s">
        <v>3984</v>
      </c>
      <c r="CV119" s="3"/>
      <c r="CW119" s="3"/>
      <c r="CX119" s="3"/>
      <c r="CY119" s="3"/>
      <c r="DA119" s="3225" t="s">
        <v>1700</v>
      </c>
      <c r="DB119" s="3225"/>
      <c r="DC119" s="3225"/>
      <c r="DU119" s="3223" t="s">
        <v>1701</v>
      </c>
      <c r="DV119" s="3223"/>
      <c r="DW119" s="3223"/>
      <c r="DY119" s="3224" t="s">
        <v>1702</v>
      </c>
      <c r="DZ119" s="3224"/>
      <c r="EA119" s="3224"/>
      <c r="EC119" s="3"/>
      <c r="ED119" s="3"/>
      <c r="EE119" s="3"/>
      <c r="EF119" s="3"/>
      <c r="EG119" s="3"/>
      <c r="EH119" s="3"/>
      <c r="EI119" s="3"/>
      <c r="EJ119" s="3"/>
      <c r="EK119" s="3"/>
      <c r="EL119" s="3"/>
      <c r="EM119" s="3"/>
      <c r="EN119" s="3"/>
      <c r="EO119" s="3"/>
      <c r="EP119" s="3"/>
      <c r="EQ119" s="3"/>
      <c r="ER119" s="3"/>
      <c r="ES119" s="3"/>
      <c r="ET119" s="3"/>
      <c r="EU119" s="3"/>
      <c r="EV119" s="3"/>
      <c r="EW119" s="3"/>
      <c r="EX119" s="1182" t="s">
        <v>1703</v>
      </c>
      <c r="EY119" s="1183" t="s">
        <v>1704</v>
      </c>
      <c r="EZ119" s="1184" t="s">
        <v>1705</v>
      </c>
      <c r="FA119" s="1185" t="s">
        <v>1706</v>
      </c>
      <c r="FB119" s="1186" t="s">
        <v>1707</v>
      </c>
      <c r="FC119" s="1187" t="s">
        <v>1708</v>
      </c>
      <c r="FD119" s="1188" t="s">
        <v>1709</v>
      </c>
      <c r="FE119" s="1189" t="s">
        <v>1710</v>
      </c>
      <c r="FF119" s="1190" t="s">
        <v>1711</v>
      </c>
      <c r="FI119" s="1191"/>
      <c r="FJ119" s="236" t="s">
        <v>1712</v>
      </c>
      <c r="FK119" s="206" t="s">
        <v>1713</v>
      </c>
      <c r="FL119" s="207">
        <v>48</v>
      </c>
      <c r="FM119" s="208">
        <v>38</v>
      </c>
      <c r="FN119" s="209">
        <v>122</v>
      </c>
      <c r="FO119"/>
      <c r="FP119" s="1192"/>
      <c r="FQ119" s="191" t="s">
        <v>1714</v>
      </c>
      <c r="FR119" s="192" t="s">
        <v>1715</v>
      </c>
      <c r="FS119" s="193">
        <v>139</v>
      </c>
      <c r="FT119" s="194">
        <v>136</v>
      </c>
      <c r="FU119" s="195">
        <v>120</v>
      </c>
      <c r="FV119"/>
      <c r="FW119" s="1193"/>
      <c r="FX119" s="212" t="s">
        <v>1716</v>
      </c>
      <c r="FY119" s="192" t="s">
        <v>1717</v>
      </c>
      <c r="FZ119" s="193">
        <v>246</v>
      </c>
      <c r="GA119" s="194">
        <v>166</v>
      </c>
      <c r="GB119" s="195">
        <v>0</v>
      </c>
      <c r="GC119" s="10">
        <v>1</v>
      </c>
    </row>
    <row r="120" spans="1:185" ht="21" customHeight="1">
      <c r="A120" s="3"/>
      <c r="B120" s="218" t="str">
        <f t="shared" si="93"/>
        <v>►</v>
      </c>
      <c r="C120" s="2559"/>
      <c r="D120" s="2706" t="s">
        <v>3774</v>
      </c>
      <c r="E120" s="2569"/>
      <c r="F120" s="2569"/>
      <c r="G120" s="2569"/>
      <c r="H120" s="2569"/>
      <c r="I120" s="2569"/>
      <c r="J120" s="2569"/>
      <c r="K120" s="2569"/>
      <c r="L120" s="2569"/>
      <c r="M120" s="2569"/>
      <c r="N120" s="2569"/>
      <c r="O120" s="2569"/>
      <c r="P120" s="2569"/>
      <c r="Q120" s="2569"/>
      <c r="R120" s="2569"/>
      <c r="S120" s="2566" t="s">
        <v>3893</v>
      </c>
      <c r="T120" s="2569"/>
      <c r="U120" s="2569"/>
      <c r="V120" s="2569"/>
      <c r="W120" s="2569"/>
      <c r="X120" s="2566"/>
      <c r="Y120" s="2566"/>
      <c r="Z120" s="2566"/>
      <c r="AA120" s="2566"/>
      <c r="AB120" s="2566"/>
      <c r="AC120" s="2566"/>
      <c r="AD120" s="369" t="str">
        <f>IF(ISBLANK(AE120),"",LARGE(AD93:AD119,1)+1)</f>
        <v/>
      </c>
      <c r="AE120" s="370"/>
      <c r="AF120" s="371"/>
      <c r="AG120" s="371"/>
      <c r="AH120" s="371"/>
      <c r="AI120" s="371"/>
      <c r="AJ120" s="371"/>
      <c r="AK120" s="371"/>
      <c r="AL120" s="371"/>
      <c r="AM120" s="371"/>
      <c r="AO120" s="369" t="str">
        <f>IF(ISBLANK(AP120),"",LARGE(AO93:AO119,1)+1)</f>
        <v/>
      </c>
      <c r="AP120" s="370"/>
      <c r="AQ120" s="371"/>
      <c r="AR120" s="371"/>
      <c r="AS120" s="371"/>
      <c r="AT120" s="371"/>
      <c r="AU120" s="371"/>
      <c r="AV120" s="371"/>
      <c r="AW120" s="371"/>
      <c r="AX120" s="371"/>
      <c r="AY120" s="371"/>
      <c r="AZ120" s="371"/>
      <c r="BA120" s="369" t="str">
        <f>IF(ISBLANK(BB120),"",LARGE(BA93:BA119,1)+1)</f>
        <v/>
      </c>
      <c r="BB120" s="370"/>
      <c r="BC120" s="371"/>
      <c r="BD120" s="371"/>
      <c r="BE120" s="371"/>
      <c r="BF120" s="371"/>
      <c r="BG120" s="371"/>
      <c r="BH120" s="371"/>
      <c r="BI120" s="371"/>
      <c r="BJ120" s="371"/>
      <c r="BK120" s="2513"/>
      <c r="BL120" s="2384"/>
      <c r="BM120" s="218" t="str">
        <f t="shared" si="98"/>
        <v>A</v>
      </c>
      <c r="BN120" s="5"/>
      <c r="BO120" s="3"/>
      <c r="BP120" s="198" cm="1">
        <f t="array" ref="BP120">SUMPRODUCT(LEN(BQ120:BW120))</f>
        <v>0</v>
      </c>
      <c r="BQ120" s="199"/>
      <c r="BR120" s="200"/>
      <c r="BS120" s="200"/>
      <c r="BT120" s="200"/>
      <c r="BU120" s="200"/>
      <c r="BV120" s="200"/>
      <c r="BW120" s="201"/>
      <c r="BX120" s="3"/>
      <c r="CB120" s="3174"/>
      <c r="CD120" s="3151" t="str">
        <f t="shared" si="94"/>
        <v/>
      </c>
      <c r="CE120" s="3155" t="str">
        <f t="shared" si="95"/>
        <v/>
      </c>
      <c r="CF120" s="3156" t="str">
        <f>IF(LEN(TRIM(CK120))&gt;0,MAX(CF29:CF119)+1,"")</f>
        <v/>
      </c>
      <c r="CG120" s="3109" t="str">
        <f>IFERROR(INDEX(CK30:CK299,MATCH(ROW()-ROW(CK30)+1,CF30:CF299,0)),"")</f>
        <v/>
      </c>
      <c r="CH120" s="419"/>
      <c r="CJ120" s="2462" t="str">
        <f>(SUBSTITUTE(SUBSTITUTE(CB45,CHAR(13)&amp;CHAR(10)," "),CHAR(10)," "))</f>
        <v/>
      </c>
      <c r="CK120" s="3165" t="str">
        <f>IF(OR(CJ121="",CJ122=""),"",IF(LEN(CJ121)&lt;=CJ122,CJ121,IFERROR(LEFT(CJ121,FIND("♦",SUBSTITUTE(LEFT(CJ121,CJ122+1)," ","♦",LEN(LEFT(CJ121,CJ122+1))-LEN(SUBSTITUTE(LEFT(CJ121,CJ122+1)," ",""))))),LEFT(CJ121,IFERROR(FIND(" ",CJ121)-1,LEN(CJ121))))))</f>
        <v/>
      </c>
      <c r="CL120" s="3166" t="str">
        <f>IF(CK120="","",TRIM(RIGHT(CJ121,LEN(CJ121)-LEN(CK120))))</f>
        <v/>
      </c>
      <c r="CM120" s="3157" t="str">
        <f>CC45</f>
        <v xml:space="preserve"> ◄ ligne 45</v>
      </c>
      <c r="CN120" s="3173"/>
      <c r="CO120" s="3174"/>
      <c r="CP120" s="3"/>
      <c r="CQ120" s="2681"/>
      <c r="CR120" s="2672"/>
      <c r="CS120" s="2673" t="str" cm="1">
        <f t="array" ref="CS120">IF(TRIM(CQ120)="","&lt; VIDE",IF(SUMPRODUCT((UPPER(TRIM($BA$92:CQ120))=UPPER(TRIM(CQ120)))*1)&gt;1,"◄ Doublon","Unique"))</f>
        <v>&lt; VIDE</v>
      </c>
      <c r="CT120" s="222" t="s">
        <v>3705</v>
      </c>
      <c r="CU120" s="2674" t="s">
        <v>3986</v>
      </c>
      <c r="CV120" s="3"/>
      <c r="CW120" s="3"/>
      <c r="CX120" s="3"/>
      <c r="CY120" s="3"/>
      <c r="DA120" s="3225"/>
      <c r="DB120" s="3225"/>
      <c r="DC120" s="3225"/>
      <c r="DU120" s="3223"/>
      <c r="DV120" s="3223"/>
      <c r="DW120" s="3223"/>
      <c r="DY120" s="3224"/>
      <c r="DZ120" s="3224"/>
      <c r="EA120" s="3224"/>
      <c r="EC120" s="3"/>
      <c r="ED120" s="3"/>
      <c r="EE120" s="3"/>
      <c r="EF120" s="3"/>
      <c r="EG120" s="3"/>
      <c r="EH120" s="3"/>
      <c r="EI120" s="3"/>
      <c r="EJ120" s="3"/>
      <c r="EK120" s="3"/>
      <c r="EL120" s="3"/>
      <c r="EM120" s="3"/>
      <c r="EN120" s="3"/>
      <c r="EO120" s="3"/>
      <c r="EP120" s="3"/>
      <c r="EQ120" s="3"/>
      <c r="ER120" s="3"/>
      <c r="ES120" s="3"/>
      <c r="ET120" s="3"/>
      <c r="EU120" s="3"/>
      <c r="EV120" s="3"/>
      <c r="EW120" s="3"/>
      <c r="EX120" s="1194" t="s">
        <v>1718</v>
      </c>
      <c r="EY120" s="1195" t="s">
        <v>1719</v>
      </c>
      <c r="EZ120" s="1196" t="s">
        <v>1720</v>
      </c>
      <c r="FA120" s="1197" t="s">
        <v>1721</v>
      </c>
      <c r="FB120" s="1198" t="s">
        <v>1722</v>
      </c>
      <c r="FC120" s="1199" t="s">
        <v>1723</v>
      </c>
      <c r="FD120" s="1200" t="s">
        <v>1724</v>
      </c>
      <c r="FE120" s="1201" t="s">
        <v>1725</v>
      </c>
      <c r="FF120" s="1202" t="s">
        <v>1726</v>
      </c>
      <c r="FI120" s="1203"/>
      <c r="FJ120" s="236" t="s">
        <v>1727</v>
      </c>
      <c r="FK120" s="206" t="s">
        <v>1728</v>
      </c>
      <c r="FL120" s="207">
        <v>33</v>
      </c>
      <c r="FM120" s="208">
        <v>23</v>
      </c>
      <c r="FN120" s="209">
        <v>125</v>
      </c>
      <c r="FO120"/>
      <c r="FP120" s="1204"/>
      <c r="FQ120" s="272" t="s">
        <v>1729</v>
      </c>
      <c r="FR120" s="192" t="s">
        <v>1730</v>
      </c>
      <c r="FS120" s="193">
        <v>138</v>
      </c>
      <c r="FT120" s="194">
        <v>135</v>
      </c>
      <c r="FU120" s="195">
        <v>118</v>
      </c>
      <c r="FV120"/>
      <c r="FW120" s="1205"/>
      <c r="FX120" s="212" t="s">
        <v>1731</v>
      </c>
      <c r="FY120" s="192" t="s">
        <v>1732</v>
      </c>
      <c r="FZ120" s="193">
        <v>231</v>
      </c>
      <c r="GA120" s="194">
        <v>168</v>
      </c>
      <c r="GB120" s="195">
        <v>84</v>
      </c>
      <c r="GC120" s="10">
        <v>1</v>
      </c>
    </row>
    <row r="121" spans="1:185" ht="21" customHeight="1">
      <c r="A121" s="3"/>
      <c r="B121" s="218" t="str">
        <f t="shared" si="93"/>
        <v>A</v>
      </c>
      <c r="C121" s="2559"/>
      <c r="D121" s="2568" t="s">
        <v>3775</v>
      </c>
      <c r="E121" s="2559"/>
      <c r="F121" s="2559"/>
      <c r="G121" s="2559"/>
      <c r="H121" s="2559"/>
      <c r="I121" s="2559"/>
      <c r="J121" s="2559"/>
      <c r="K121" s="2559"/>
      <c r="L121" s="2559"/>
      <c r="M121" s="2560"/>
      <c r="N121" s="2567"/>
      <c r="O121" s="2567"/>
      <c r="P121" s="2560"/>
      <c r="Q121" s="2566"/>
      <c r="R121" s="2566"/>
      <c r="S121" s="2566" t="s">
        <v>3894</v>
      </c>
      <c r="T121" s="2566"/>
      <c r="U121" s="2566"/>
      <c r="V121" s="2566"/>
      <c r="W121" s="2566"/>
      <c r="X121" s="2566"/>
      <c r="Y121" s="2566"/>
      <c r="Z121" s="2566"/>
      <c r="AA121" s="2566"/>
      <c r="AB121" s="2566"/>
      <c r="AC121" s="2566"/>
      <c r="AD121" s="369" t="str">
        <f>IF(ISBLANK(AE121),"",LARGE(AD93:AD120,1)+1)</f>
        <v/>
      </c>
      <c r="AE121" s="370"/>
      <c r="AF121" s="371"/>
      <c r="AG121" s="371"/>
      <c r="AH121" s="371"/>
      <c r="AI121" s="371"/>
      <c r="AJ121" s="371"/>
      <c r="AK121" s="371"/>
      <c r="AL121" s="371"/>
      <c r="AM121" s="371"/>
      <c r="AO121" s="369" t="str">
        <f>IF(ISBLANK(AP121),"",LARGE(AO93:AO120,1)+1)</f>
        <v/>
      </c>
      <c r="AP121" s="370"/>
      <c r="AQ121" s="371" t="s">
        <v>606</v>
      </c>
      <c r="AR121" s="371"/>
      <c r="AS121" s="371"/>
      <c r="AT121" s="371"/>
      <c r="AU121" s="371"/>
      <c r="AV121" s="371"/>
      <c r="AW121" s="371"/>
      <c r="AX121" s="371"/>
      <c r="AY121" s="371"/>
      <c r="AZ121" s="371"/>
      <c r="BA121" s="369" t="str">
        <f>IF(ISBLANK(BB121),"",LARGE(BA93:BA120,1)+1)</f>
        <v/>
      </c>
      <c r="BB121" s="370"/>
      <c r="BC121" s="371"/>
      <c r="BD121" s="371"/>
      <c r="BE121" s="371"/>
      <c r="BF121" s="371"/>
      <c r="BG121" s="371"/>
      <c r="BH121" s="371"/>
      <c r="BI121" s="371"/>
      <c r="BJ121" s="371"/>
      <c r="BK121" s="2513"/>
      <c r="BL121" s="2384"/>
      <c r="BM121" s="218" t="str">
        <f t="shared" si="98"/>
        <v>►</v>
      </c>
      <c r="BN121" s="5"/>
      <c r="BO121" s="3"/>
      <c r="BP121" s="198" cm="1">
        <f t="array" ref="BP121">SUMPRODUCT(LEN(BQ121:BW121))</f>
        <v>0</v>
      </c>
      <c r="BQ121" s="199"/>
      <c r="BR121" s="200"/>
      <c r="BS121" s="200"/>
      <c r="BT121" s="200"/>
      <c r="BU121" s="200"/>
      <c r="BV121" s="200"/>
      <c r="BW121" s="201"/>
      <c r="BX121" s="3"/>
      <c r="CB121" s="3174"/>
      <c r="CD121" s="3151" t="str">
        <f t="shared" si="94"/>
        <v/>
      </c>
      <c r="CE121" s="3155" t="str">
        <f t="shared" si="95"/>
        <v/>
      </c>
      <c r="CF121" s="3156" t="str">
        <f>IF(LEN(TRIM(CK121))&gt;0,MAX(CF29:CF120)+1,"")</f>
        <v/>
      </c>
      <c r="CG121" s="3109" t="str">
        <f>IFERROR(INDEX(CK30:CK299,MATCH(ROW()-ROW(CK30)+1,CF30:CF299,0)),"")</f>
        <v/>
      </c>
      <c r="CH121" s="419"/>
      <c r="CJ121" s="3165" t="str">
        <f>TRIM(SUBSTITUTE(SUBSTITUTE(SUBSTITUTE(SUBSTITUTE(IF(OR(LEFT(CJ120,1)="-",LEFT(CJ120,1)="="),MID(CJ120,2,9999),CJ120),CHAR(160)," "),","," "),";"," "),"."," "))</f>
        <v/>
      </c>
      <c r="CK121" s="3166" t="str">
        <f>IF(OR(CL120="",CJ122=""),"",IF(LEN(CL120)&lt;=CJ122,CL120,IFERROR(LEFT(CL120,FIND("♦",SUBSTITUTE(LEFT(CL120,CJ122+1)," ","♦",LEN(LEFT(CL120,CJ122+1))-LEN(SUBSTITUTE(LEFT(CL120,CJ122+1)," ",""))))),LEFT(CL120,IFERROR(FIND(" ",CL120)-1,LEN(CL120))))))</f>
        <v/>
      </c>
      <c r="CL121" s="3166" t="str">
        <f>IF(CK121="","",TRIM(RIGHT(CL120,LEN(CL120)-LEN(CK121))))</f>
        <v/>
      </c>
      <c r="CM121" s="3180"/>
      <c r="CN121" s="3173"/>
      <c r="CO121" s="3174"/>
      <c r="CP121" s="3"/>
      <c r="CQ121" s="2671" t="s">
        <v>4005</v>
      </c>
      <c r="CR121" s="2682"/>
      <c r="CS121" s="2673" t="str" cm="1">
        <f t="array" aca="1" ref="CS121" ca="1">IF(TRIM(CQ121)="","&lt; VIDE",IF(SUMPRODUCT((UPPER(TRIM($BA$92:CQ121))=UPPER(TRIM(CQ121)))*1)&gt;1,"◄ Doublon","Unique"))</f>
        <v>Unique</v>
      </c>
      <c r="CT121" s="222" t="s">
        <v>3706</v>
      </c>
      <c r="CU121" s="2674" t="s">
        <v>4006</v>
      </c>
      <c r="CV121" s="3"/>
      <c r="CW121" s="3"/>
      <c r="CX121" s="3"/>
      <c r="CY121" s="3"/>
      <c r="DU121" s="1025">
        <v>1</v>
      </c>
      <c r="DV121" s="1025"/>
      <c r="DW121" s="1025">
        <v>1</v>
      </c>
      <c r="DY121" s="1025">
        <v>1</v>
      </c>
      <c r="DZ121" s="1025"/>
      <c r="EA121" s="1025">
        <v>1</v>
      </c>
      <c r="EC121" s="3"/>
      <c r="ED121" s="3"/>
      <c r="EE121" s="3"/>
      <c r="EF121" s="3"/>
      <c r="EG121" s="3"/>
      <c r="EH121" s="3"/>
      <c r="EI121" s="3"/>
      <c r="EJ121" s="3"/>
      <c r="EK121" s="3"/>
      <c r="EL121" s="3"/>
      <c r="EM121" s="3"/>
      <c r="EN121" s="3"/>
      <c r="EO121" s="3"/>
      <c r="EP121" s="3"/>
      <c r="EQ121" s="3"/>
      <c r="ER121" s="3"/>
      <c r="ES121" s="3"/>
      <c r="ET121" s="3"/>
      <c r="EU121" s="3"/>
      <c r="EV121" s="3"/>
      <c r="EW121" s="3"/>
      <c r="EX121" s="1206" t="s">
        <v>1733</v>
      </c>
      <c r="EY121" s="1207" t="s">
        <v>1734</v>
      </c>
      <c r="EZ121" s="1208" t="s">
        <v>1735</v>
      </c>
      <c r="FA121" s="1209" t="s">
        <v>1736</v>
      </c>
      <c r="FB121" s="1210" t="s">
        <v>1737</v>
      </c>
      <c r="FC121" s="1211" t="s">
        <v>1738</v>
      </c>
      <c r="FD121" s="1212" t="s">
        <v>1739</v>
      </c>
      <c r="FE121" s="1213" t="s">
        <v>1740</v>
      </c>
      <c r="FF121" s="1214" t="s">
        <v>1741</v>
      </c>
      <c r="FI121" s="1215"/>
      <c r="FJ121" s="205" t="s">
        <v>1742</v>
      </c>
      <c r="FK121" s="206" t="s">
        <v>1743</v>
      </c>
      <c r="FL121" s="207">
        <v>25</v>
      </c>
      <c r="FM121" s="208">
        <v>25</v>
      </c>
      <c r="FN121" s="209">
        <v>112</v>
      </c>
      <c r="FO121"/>
      <c r="FP121" s="1216"/>
      <c r="FQ121" s="191" t="s">
        <v>1744</v>
      </c>
      <c r="FR121" s="192" t="s">
        <v>1745</v>
      </c>
      <c r="FS121" s="193">
        <v>139</v>
      </c>
      <c r="FT121" s="194">
        <v>137</v>
      </c>
      <c r="FU121" s="195">
        <v>112</v>
      </c>
      <c r="FV121"/>
      <c r="FW121" s="1217"/>
      <c r="FX121" s="212" t="s">
        <v>1746</v>
      </c>
      <c r="FY121" s="192" t="s">
        <v>1747</v>
      </c>
      <c r="FZ121" s="193">
        <v>194</v>
      </c>
      <c r="GA121" s="194">
        <v>172</v>
      </c>
      <c r="GB121" s="195">
        <v>153</v>
      </c>
      <c r="GC121" s="10">
        <v>1</v>
      </c>
    </row>
    <row r="122" spans="1:185" ht="21" customHeight="1">
      <c r="A122" s="3"/>
      <c r="B122" s="218" t="str">
        <f t="shared" si="93"/>
        <v>►</v>
      </c>
      <c r="C122" s="2559"/>
      <c r="D122" s="2568" t="s">
        <v>3776</v>
      </c>
      <c r="E122" s="2559"/>
      <c r="F122" s="2559"/>
      <c r="G122" s="2559"/>
      <c r="H122" s="2559"/>
      <c r="I122" s="2559"/>
      <c r="J122" s="2559"/>
      <c r="K122" s="2559"/>
      <c r="L122" s="2559"/>
      <c r="M122" s="2560"/>
      <c r="N122" s="2567"/>
      <c r="O122" s="2567"/>
      <c r="P122" s="2560"/>
      <c r="Q122" s="2566"/>
      <c r="R122" s="2566"/>
      <c r="S122" s="2566" t="s">
        <v>3895</v>
      </c>
      <c r="T122" s="2566"/>
      <c r="U122" s="2566"/>
      <c r="V122" s="2566"/>
      <c r="W122" s="2566"/>
      <c r="X122" s="2566"/>
      <c r="Y122" s="2566"/>
      <c r="Z122" s="2566"/>
      <c r="AA122" s="2566"/>
      <c r="AB122" s="2566"/>
      <c r="AC122" s="2566"/>
      <c r="AD122" s="369" t="str">
        <f>IF(ISBLANK(AE122),"",LARGE(AD93:AD121,1)+1)</f>
        <v/>
      </c>
      <c r="AE122" s="370"/>
      <c r="AF122" s="371"/>
      <c r="AG122" s="371"/>
      <c r="AH122" s="371"/>
      <c r="AI122" s="371"/>
      <c r="AJ122" s="371"/>
      <c r="AK122" s="371"/>
      <c r="AL122" s="371"/>
      <c r="AM122" s="371"/>
      <c r="AO122" s="369" t="str">
        <f>IF(ISBLANK(AP122),"",LARGE(AO93:AO121,1)+1)</f>
        <v/>
      </c>
      <c r="AP122" s="370"/>
      <c r="AQ122" s="371"/>
      <c r="AR122" s="371"/>
      <c r="AS122" s="371"/>
      <c r="AT122" s="371"/>
      <c r="AU122" s="371"/>
      <c r="AV122" s="371"/>
      <c r="AW122" s="371"/>
      <c r="AX122" s="371"/>
      <c r="AY122" s="371"/>
      <c r="AZ122" s="371"/>
      <c r="BA122" s="369" t="str">
        <f>IF(ISBLANK(BB122),"",LARGE(BA93:BA121,1)+1)</f>
        <v/>
      </c>
      <c r="BB122" s="370"/>
      <c r="BC122" s="371"/>
      <c r="BD122" s="371"/>
      <c r="BE122" s="371"/>
      <c r="BF122" s="371"/>
      <c r="BG122" s="371"/>
      <c r="BH122" s="371"/>
      <c r="BI122" s="371"/>
      <c r="BJ122" s="371"/>
      <c r="BK122" s="2513"/>
      <c r="BL122" s="2384"/>
      <c r="BM122" s="218" t="str">
        <f t="shared" si="98"/>
        <v>►</v>
      </c>
      <c r="BN122" s="5"/>
      <c r="BO122" s="3"/>
      <c r="BP122" s="198" cm="1">
        <f t="array" ref="BP122">SUMPRODUCT(LEN(BQ122:BW122))</f>
        <v>0</v>
      </c>
      <c r="BQ122" s="199"/>
      <c r="BR122" s="200"/>
      <c r="BS122" s="200"/>
      <c r="BT122" s="200"/>
      <c r="BU122" s="200"/>
      <c r="BV122" s="200"/>
      <c r="BW122" s="201"/>
      <c r="BX122" s="3"/>
      <c r="CB122" s="3174"/>
      <c r="CD122" s="3151" t="str">
        <f t="shared" si="94"/>
        <v/>
      </c>
      <c r="CE122" s="3155" t="str">
        <f t="shared" si="95"/>
        <v/>
      </c>
      <c r="CF122" s="3156" t="str">
        <f>IF(LEN(TRIM(CK122))&gt;0,MAX(CF29:CF121)+1,"")</f>
        <v/>
      </c>
      <c r="CG122" s="3109" t="str">
        <f>IFERROR(INDEX(CK30:CK299,MATCH(ROW()-ROW(CK30)+1,CF30:CF299,0)),"")</f>
        <v/>
      </c>
      <c r="CH122" s="419"/>
      <c r="CJ122" s="3112">
        <f>CG17</f>
        <v>100</v>
      </c>
      <c r="CK122" s="3166" t="str">
        <f>IF(OR(CL121="",CJ122=""),"",IF(LEN(CL121)&lt;=CJ122,CL121,IFERROR(LEFT(CL121,FIND("♦",SUBSTITUTE(LEFT(CL121,CJ122+1)," ","♦",LEN(LEFT(CL121,CJ122+1))-LEN(SUBSTITUTE(LEFT(CL121,CJ122+1)," ",""))))),LEFT(CL121,IFERROR(FIND(" ",CL121)-1,LEN(CL121))))))</f>
        <v/>
      </c>
      <c r="CL122" s="3166" t="str">
        <f t="shared" ref="CL122:CL125" si="101">IF(CK122="","",TRIM(RIGHT(CL121,LEN(CL121)-LEN(CK122))))</f>
        <v/>
      </c>
      <c r="CM122" s="3180"/>
      <c r="CN122" s="3173"/>
      <c r="CO122" s="3174"/>
      <c r="CP122" s="3"/>
      <c r="CQ122" s="2681" t="s">
        <v>4006</v>
      </c>
      <c r="CR122" s="2672">
        <v>1050</v>
      </c>
      <c r="CS122" s="2673" t="str" cm="1">
        <f t="array" aca="1" ref="CS122" ca="1">IF(TRIM(CQ122)="","&lt; VIDE",IF(SUMPRODUCT((UPPER(TRIM($BA$92:CQ122))=UPPER(TRIM(CQ122)))*1)&gt;1,"◄ Doublon","Unique"))</f>
        <v>Unique</v>
      </c>
      <c r="CT122" s="222" t="s">
        <v>3707</v>
      </c>
      <c r="CU122" s="2674" t="s">
        <v>3999</v>
      </c>
      <c r="CV122" s="3"/>
      <c r="CW122" s="3"/>
      <c r="CX122" s="3"/>
      <c r="CY122" s="3"/>
      <c r="DA122" s="3225"/>
      <c r="DB122" s="3225"/>
      <c r="DC122" s="3225"/>
      <c r="DU122" s="3223" t="s">
        <v>1748</v>
      </c>
      <c r="DV122" s="3223"/>
      <c r="DW122" s="3223"/>
      <c r="DY122" s="3224" t="s">
        <v>1749</v>
      </c>
      <c r="DZ122" s="3224"/>
      <c r="EA122" s="3224"/>
      <c r="EC122" s="3"/>
      <c r="ED122" s="3"/>
      <c r="EE122" s="3"/>
      <c r="EF122" s="3"/>
      <c r="EG122" s="3"/>
      <c r="EH122" s="3"/>
      <c r="EI122" s="3"/>
      <c r="EJ122" s="3"/>
      <c r="EK122" s="3"/>
      <c r="EL122" s="3"/>
      <c r="EM122" s="3"/>
      <c r="EN122" s="3"/>
      <c r="EO122" s="3"/>
      <c r="EP122" s="3"/>
      <c r="EQ122" s="3"/>
      <c r="ER122" s="3"/>
      <c r="ES122" s="3"/>
      <c r="ET122" s="3"/>
      <c r="EU122" s="3"/>
      <c r="EV122" s="3"/>
      <c r="EW122" s="3"/>
      <c r="EX122" s="1218" t="s">
        <v>1750</v>
      </c>
      <c r="EY122" s="1219" t="s">
        <v>1751</v>
      </c>
      <c r="EZ122" s="1220" t="s">
        <v>1752</v>
      </c>
      <c r="FA122" s="1221" t="s">
        <v>1753</v>
      </c>
      <c r="FB122" s="1222" t="s">
        <v>1754</v>
      </c>
      <c r="FC122" s="1223" t="s">
        <v>1755</v>
      </c>
      <c r="FD122" s="1224" t="s">
        <v>1756</v>
      </c>
      <c r="FE122" s="1225" t="s">
        <v>1757</v>
      </c>
      <c r="FF122" s="1226" t="s">
        <v>1758</v>
      </c>
      <c r="FI122" s="1227"/>
      <c r="FJ122" s="236" t="s">
        <v>1759</v>
      </c>
      <c r="FK122" s="206" t="s">
        <v>1760</v>
      </c>
      <c r="FL122" s="207">
        <v>15</v>
      </c>
      <c r="FM122" s="208">
        <v>5</v>
      </c>
      <c r="FN122" s="209">
        <v>107</v>
      </c>
      <c r="FO122"/>
      <c r="FP122" s="1228"/>
      <c r="FQ122" s="272" t="s">
        <v>1761</v>
      </c>
      <c r="FR122" s="192" t="s">
        <v>1762</v>
      </c>
      <c r="FS122" s="193">
        <v>140</v>
      </c>
      <c r="FT122" s="194">
        <v>135</v>
      </c>
      <c r="FU122" s="195">
        <v>103</v>
      </c>
      <c r="FV122"/>
      <c r="FW122" s="1229"/>
      <c r="FX122" s="197" t="s">
        <v>1763</v>
      </c>
      <c r="FY122" s="192" t="s">
        <v>1764</v>
      </c>
      <c r="FZ122" s="193">
        <v>238</v>
      </c>
      <c r="GA122" s="194">
        <v>154</v>
      </c>
      <c r="GB122" s="195">
        <v>0</v>
      </c>
      <c r="GC122" s="10">
        <v>1</v>
      </c>
    </row>
    <row r="123" spans="1:185" ht="21" customHeight="1">
      <c r="A123" s="3"/>
      <c r="B123" s="218" t="str">
        <f t="shared" si="93"/>
        <v>►</v>
      </c>
      <c r="C123" s="2559"/>
      <c r="D123" s="2568"/>
      <c r="E123" s="2559"/>
      <c r="F123" s="2559"/>
      <c r="G123" s="2559"/>
      <c r="H123" s="2559"/>
      <c r="I123" s="2559"/>
      <c r="J123" s="2559"/>
      <c r="K123" s="2559"/>
      <c r="L123" s="2559"/>
      <c r="M123" s="2560"/>
      <c r="N123" s="2567"/>
      <c r="O123" s="2567"/>
      <c r="P123" s="2560"/>
      <c r="Q123" s="2566"/>
      <c r="R123" s="2566"/>
      <c r="S123" s="2566" t="s">
        <v>3892</v>
      </c>
      <c r="T123" s="2566"/>
      <c r="U123" s="2566"/>
      <c r="V123" s="2566"/>
      <c r="W123" s="2566"/>
      <c r="X123" s="2566"/>
      <c r="Y123" s="2566"/>
      <c r="Z123" s="2566"/>
      <c r="AA123" s="2566"/>
      <c r="AB123" s="2566"/>
      <c r="AC123" s="2566"/>
      <c r="AD123" s="369" t="str">
        <f>IF(ISBLANK(AE123),"",LARGE(AD93:AD122,1)+1)</f>
        <v/>
      </c>
      <c r="AE123" s="370"/>
      <c r="AF123" s="371"/>
      <c r="AG123" s="371"/>
      <c r="AH123" s="371"/>
      <c r="AI123" s="371"/>
      <c r="AJ123" s="371"/>
      <c r="AK123" s="371"/>
      <c r="AL123" s="371"/>
      <c r="AM123" s="371"/>
      <c r="AO123" s="369" t="str">
        <f>IF(ISBLANK(AP123),"",LARGE(AO93:AO122,1)+1)</f>
        <v/>
      </c>
      <c r="AP123" s="370"/>
      <c r="AQ123" s="371"/>
      <c r="AR123" s="371"/>
      <c r="AS123" s="371"/>
      <c r="AT123" s="371"/>
      <c r="AU123" s="371"/>
      <c r="AV123" s="371"/>
      <c r="AW123" s="371"/>
      <c r="AX123" s="371"/>
      <c r="AY123" s="371"/>
      <c r="AZ123" s="371"/>
      <c r="BA123" s="369" t="str">
        <f>IF(ISBLANK(BB123),"",LARGE(BA93:BA122,1)+1)</f>
        <v/>
      </c>
      <c r="BB123" s="370"/>
      <c r="BC123" s="371"/>
      <c r="BD123" s="371"/>
      <c r="BE123" s="371"/>
      <c r="BF123" s="371"/>
      <c r="BG123" s="371"/>
      <c r="BH123" s="371"/>
      <c r="BI123" s="371"/>
      <c r="BJ123" s="371"/>
      <c r="BK123" s="2513"/>
      <c r="BL123" s="2384"/>
      <c r="BM123" s="218" t="str">
        <f t="shared" si="98"/>
        <v>►</v>
      </c>
      <c r="BN123" s="5"/>
      <c r="BO123" s="3"/>
      <c r="BP123" s="198" cm="1">
        <f t="array" ref="BP123">SUMPRODUCT(LEN(BQ123:BW123))</f>
        <v>0</v>
      </c>
      <c r="BQ123" s="199"/>
      <c r="BR123" s="200"/>
      <c r="BS123" s="200"/>
      <c r="BT123" s="200"/>
      <c r="BU123" s="200"/>
      <c r="BV123" s="200"/>
      <c r="BW123" s="201"/>
      <c r="BX123" s="3"/>
      <c r="CB123" s="3174"/>
      <c r="CD123" s="3151" t="str">
        <f t="shared" si="94"/>
        <v/>
      </c>
      <c r="CE123" s="3155" t="str">
        <f t="shared" si="95"/>
        <v/>
      </c>
      <c r="CF123" s="3156" t="str">
        <f>IF(LEN(TRIM(CK123))&gt;0,MAX(CF29:CF122)+1,"")</f>
        <v/>
      </c>
      <c r="CG123" s="3109" t="str">
        <f>IFERROR(INDEX(CK30:CK299,MATCH(ROW()-ROW(CK30)+1,CF30:CF299,0)),"")</f>
        <v/>
      </c>
      <c r="CH123" s="419"/>
      <c r="CJ123" s="3165"/>
      <c r="CK123" s="3166" t="str">
        <f>IF(OR(CL122="",CJ122=""),"",IF(LEN(CL122)&lt;=CJ122,CL122,IFERROR(LEFT(CL122,FIND("♦",SUBSTITUTE(LEFT(CL122,CJ122+1)," ","♦",LEN(LEFT(CL122,CJ122+1))-LEN(SUBSTITUTE(LEFT(CL122,CJ122+1)," ",""))))),LEFT(CL122,IFERROR(FIND(" ",CL122)-1,LEN(CL122))))))</f>
        <v/>
      </c>
      <c r="CL123" s="3166" t="str">
        <f t="shared" si="101"/>
        <v/>
      </c>
      <c r="CM123" s="3180"/>
      <c r="CN123" s="3173"/>
      <c r="CO123" s="3174"/>
      <c r="CP123" s="3"/>
      <c r="CQ123" s="2681" t="s">
        <v>3989</v>
      </c>
      <c r="CR123" s="2672">
        <v>810</v>
      </c>
      <c r="CS123" s="2673" t="str" cm="1">
        <f t="array" aca="1" ref="CS123" ca="1">IF(TRIM(CQ123)="","&lt; VIDE",IF(SUMPRODUCT((UPPER(TRIM($BA$92:CQ123))=UPPER(TRIM(CQ123)))*1)&gt;1,"◄ Doublon","Unique"))</f>
        <v>Unique</v>
      </c>
      <c r="CT123" s="222" t="s">
        <v>3708</v>
      </c>
      <c r="CU123" s="2674" t="s">
        <v>4001</v>
      </c>
      <c r="CV123" s="3"/>
      <c r="CW123" s="3"/>
      <c r="CX123" s="3"/>
      <c r="CY123" s="3"/>
      <c r="DA123" s="3225"/>
      <c r="DB123" s="3225"/>
      <c r="DC123" s="3225"/>
      <c r="DU123" s="3223"/>
      <c r="DV123" s="3223"/>
      <c r="DW123" s="3223"/>
      <c r="DY123" s="3224"/>
      <c r="DZ123" s="3224"/>
      <c r="EA123" s="3224"/>
      <c r="EC123" s="3"/>
      <c r="ED123" s="3"/>
      <c r="EE123" s="3"/>
      <c r="EF123" s="3"/>
      <c r="EG123" s="3"/>
      <c r="EH123" s="3"/>
      <c r="EI123" s="3"/>
      <c r="EJ123" s="3"/>
      <c r="EK123" s="3"/>
      <c r="EL123" s="3"/>
      <c r="EM123" s="3"/>
      <c r="EN123" s="3"/>
      <c r="EO123" s="3"/>
      <c r="EP123" s="3"/>
      <c r="EQ123" s="3"/>
      <c r="ER123" s="3"/>
      <c r="ES123" s="3"/>
      <c r="ET123" s="3"/>
      <c r="EU123" s="3"/>
      <c r="EV123" s="3"/>
      <c r="EW123" s="3"/>
      <c r="EX123" s="1230" t="s">
        <v>1765</v>
      </c>
      <c r="EY123" s="1231" t="s">
        <v>1766</v>
      </c>
      <c r="EZ123" s="1232" t="s">
        <v>1767</v>
      </c>
      <c r="FA123" s="1233" t="s">
        <v>1768</v>
      </c>
      <c r="FB123" s="1234" t="s">
        <v>1769</v>
      </c>
      <c r="FC123" s="1235" t="s">
        <v>1770</v>
      </c>
      <c r="FD123" s="1236" t="s">
        <v>1771</v>
      </c>
      <c r="FE123" s="1237" t="s">
        <v>1772</v>
      </c>
      <c r="FF123" s="1238" t="s">
        <v>1773</v>
      </c>
      <c r="FI123" s="1239"/>
      <c r="FJ123" s="236" t="s">
        <v>1774</v>
      </c>
      <c r="FK123" s="206" t="s">
        <v>1775</v>
      </c>
      <c r="FL123" s="207">
        <v>39</v>
      </c>
      <c r="FM123" s="208">
        <v>36</v>
      </c>
      <c r="FN123" s="209">
        <v>88</v>
      </c>
      <c r="FO123"/>
      <c r="FP123" s="1240"/>
      <c r="FQ123" s="191" t="s">
        <v>1776</v>
      </c>
      <c r="FR123" s="192" t="s">
        <v>1777</v>
      </c>
      <c r="FS123" s="193">
        <v>139</v>
      </c>
      <c r="FT123" s="194">
        <v>134</v>
      </c>
      <c r="FU123" s="195">
        <v>78</v>
      </c>
      <c r="FV123"/>
      <c r="FW123" s="1241"/>
      <c r="FX123" s="212" t="s">
        <v>1778</v>
      </c>
      <c r="FY123" s="192" t="s">
        <v>1779</v>
      </c>
      <c r="FZ123" s="193">
        <v>234</v>
      </c>
      <c r="GA123" s="194">
        <v>162</v>
      </c>
      <c r="GB123" s="195">
        <v>33</v>
      </c>
      <c r="GC123" s="10">
        <v>1</v>
      </c>
    </row>
    <row r="124" spans="1:185" ht="21" customHeight="1">
      <c r="A124" s="3"/>
      <c r="B124" s="218" t="str">
        <f t="shared" si="93"/>
        <v>►</v>
      </c>
      <c r="C124" s="2559"/>
      <c r="D124" s="2701" t="s">
        <v>3778</v>
      </c>
      <c r="E124" s="2559"/>
      <c r="F124" s="2559"/>
      <c r="G124" s="2559"/>
      <c r="H124" s="2559"/>
      <c r="I124" s="2559"/>
      <c r="J124" s="2559"/>
      <c r="K124" s="2559"/>
      <c r="L124" s="2559"/>
      <c r="M124" s="2560"/>
      <c r="N124" s="2567"/>
      <c r="O124" s="2567"/>
      <c r="P124" s="2560"/>
      <c r="Q124" s="2566"/>
      <c r="R124" s="2566"/>
      <c r="S124" s="2566"/>
      <c r="T124" s="2566"/>
      <c r="U124" s="2566"/>
      <c r="V124" s="2566"/>
      <c r="W124" s="2566"/>
      <c r="X124" s="2566"/>
      <c r="Y124" s="2566"/>
      <c r="Z124" s="2566"/>
      <c r="AA124" s="2566"/>
      <c r="AB124" s="2566"/>
      <c r="AC124" s="2566"/>
      <c r="AD124" s="369" t="str">
        <f>IF(ISBLANK(AE124),"",LARGE(AD93:AD123,1)+1)</f>
        <v/>
      </c>
      <c r="AE124" s="370"/>
      <c r="AF124" s="371"/>
      <c r="AG124" s="371"/>
      <c r="AH124" s="371"/>
      <c r="AI124" s="371"/>
      <c r="AJ124" s="371"/>
      <c r="AK124" s="371"/>
      <c r="AL124" s="371"/>
      <c r="AM124" s="371"/>
      <c r="AO124" s="369" t="str">
        <f>IF(ISBLANK(AP124),"",LARGE(AO93:AO123,1)+1)</f>
        <v/>
      </c>
      <c r="AP124" s="370"/>
      <c r="AQ124" s="371"/>
      <c r="AR124" s="371"/>
      <c r="AS124" s="371"/>
      <c r="AT124" s="371"/>
      <c r="AU124" s="371"/>
      <c r="AV124" s="371"/>
      <c r="AW124" s="371"/>
      <c r="AX124" s="371"/>
      <c r="AY124" s="371"/>
      <c r="AZ124" s="371"/>
      <c r="BA124" s="369" t="str">
        <f>IF(ISBLANK(BB124),"",LARGE(BA93:BA123,1)+1)</f>
        <v/>
      </c>
      <c r="BB124" s="370"/>
      <c r="BC124" s="371"/>
      <c r="BD124" s="371"/>
      <c r="BE124" s="371"/>
      <c r="BF124" s="371"/>
      <c r="BG124" s="371"/>
      <c r="BH124" s="371"/>
      <c r="BI124" s="371"/>
      <c r="BJ124" s="371"/>
      <c r="BK124" s="2513"/>
      <c r="BL124" s="2384"/>
      <c r="BM124" s="218" t="str">
        <f t="shared" si="98"/>
        <v>►</v>
      </c>
      <c r="BN124" s="5"/>
      <c r="BO124" s="3"/>
      <c r="BP124" s="198" cm="1">
        <f t="array" ref="BP124">SUMPRODUCT(LEN(BQ124:BW124))</f>
        <v>0</v>
      </c>
      <c r="BQ124" s="199"/>
      <c r="BR124" s="200"/>
      <c r="BS124" s="200"/>
      <c r="BT124" s="200"/>
      <c r="BU124" s="200"/>
      <c r="BV124" s="200"/>
      <c r="BW124" s="201"/>
      <c r="BX124" s="3"/>
      <c r="CB124" s="3174"/>
      <c r="CD124" s="3151" t="str">
        <f t="shared" si="94"/>
        <v/>
      </c>
      <c r="CE124" s="3155" t="str">
        <f t="shared" si="95"/>
        <v/>
      </c>
      <c r="CF124" s="3156" t="str">
        <f>IF(LEN(TRIM(CK124))&gt;0,MAX(CF29:CF123)+1,"")</f>
        <v/>
      </c>
      <c r="CG124" s="3109" t="str">
        <f>IFERROR(INDEX(CK30:CK299,MATCH(ROW()-ROW(CK30)+1,CF30:CF299,0)),"")</f>
        <v/>
      </c>
      <c r="CH124" s="419"/>
      <c r="CJ124" s="3168"/>
      <c r="CK124" s="3166" t="str">
        <f>IF(OR(CL123="",CJ122=""),"",IF(LEN(CL123)&lt;=CJ122,CL123,IFERROR(LEFT(CL123,FIND("♦",SUBSTITUTE(LEFT(CL123,CJ122+1)," ","♦",LEN(LEFT(CL123,CJ122+1))-LEN(SUBSTITUTE(LEFT(CL123,CJ122+1)," ",""))))),LEFT(CL123,IFERROR(FIND(" ",CL123)-1,LEN(CL123))))))</f>
        <v/>
      </c>
      <c r="CL124" s="3166" t="str">
        <f t="shared" si="101"/>
        <v/>
      </c>
      <c r="CM124" s="3180"/>
      <c r="CN124" s="3173"/>
      <c r="CO124" s="3174"/>
      <c r="CP124" s="3"/>
      <c r="CQ124" s="2681" t="s">
        <v>3987</v>
      </c>
      <c r="CR124" s="2672">
        <v>600</v>
      </c>
      <c r="CS124" s="2673" t="str" cm="1">
        <f t="array" aca="1" ref="CS124" ca="1">IF(TRIM(CQ124)="","&lt; VIDE",IF(SUMPRODUCT((UPPER(TRIM($BA$92:CQ124))=UPPER(TRIM(CQ124)))*1)&gt;1,"◄ Doublon","Unique"))</f>
        <v>Unique</v>
      </c>
      <c r="CT124" s="222" t="s">
        <v>3709</v>
      </c>
      <c r="CU124" s="2674" t="s">
        <v>4007</v>
      </c>
      <c r="CV124" s="3"/>
      <c r="CW124" s="3"/>
      <c r="CX124" s="3"/>
      <c r="CY124" s="3"/>
      <c r="DU124" s="1025">
        <v>1</v>
      </c>
      <c r="DV124" s="1025"/>
      <c r="DW124" s="1025">
        <v>1</v>
      </c>
      <c r="DY124" s="1025">
        <v>1</v>
      </c>
      <c r="DZ124" s="1025"/>
      <c r="EA124" s="1025">
        <v>1</v>
      </c>
      <c r="EC124" s="3"/>
      <c r="ED124" s="3"/>
      <c r="EE124" s="3"/>
      <c r="EF124" s="3"/>
      <c r="EG124" s="3"/>
      <c r="EH124" s="3"/>
      <c r="EI124" s="3"/>
      <c r="EJ124" s="3"/>
      <c r="EK124" s="3"/>
      <c r="EL124" s="3"/>
      <c r="EM124" s="3"/>
      <c r="EN124" s="3"/>
      <c r="EO124" s="3"/>
      <c r="EP124" s="3"/>
      <c r="EQ124" s="3"/>
      <c r="ER124" s="3"/>
      <c r="ES124" s="3"/>
      <c r="ET124" s="3"/>
      <c r="EU124" s="3"/>
      <c r="EV124" s="3"/>
      <c r="EW124" s="3"/>
      <c r="EX124" s="1242" t="s">
        <v>1780</v>
      </c>
      <c r="EY124" s="1243" t="s">
        <v>1781</v>
      </c>
      <c r="EZ124" s="1244" t="s">
        <v>1782</v>
      </c>
      <c r="FA124" s="1245" t="s">
        <v>1783</v>
      </c>
      <c r="FB124" s="1246" t="s">
        <v>1784</v>
      </c>
      <c r="FC124" s="1247" t="s">
        <v>1785</v>
      </c>
      <c r="FD124" s="1248" t="s">
        <v>1786</v>
      </c>
      <c r="FE124" s="1249" t="s">
        <v>1787</v>
      </c>
      <c r="FF124" s="1250" t="s">
        <v>1788</v>
      </c>
      <c r="FI124" s="1251"/>
      <c r="FJ124" s="205" t="s">
        <v>1789</v>
      </c>
      <c r="FK124" s="206" t="s">
        <v>1790</v>
      </c>
      <c r="FL124" s="207">
        <v>47</v>
      </c>
      <c r="FM124" s="208">
        <v>47</v>
      </c>
      <c r="FN124" s="209">
        <v>79</v>
      </c>
      <c r="FO124"/>
      <c r="FP124" s="1252"/>
      <c r="FQ124" s="191" t="s">
        <v>1791</v>
      </c>
      <c r="FR124" s="192" t="s">
        <v>1792</v>
      </c>
      <c r="FS124" s="193">
        <v>139</v>
      </c>
      <c r="FT124" s="194">
        <v>129</v>
      </c>
      <c r="FU124" s="195">
        <v>76</v>
      </c>
      <c r="FV124"/>
      <c r="FW124" s="1253"/>
      <c r="FX124" s="212" t="s">
        <v>1793</v>
      </c>
      <c r="FY124" s="192" t="s">
        <v>1794</v>
      </c>
      <c r="FZ124" s="193">
        <v>221</v>
      </c>
      <c r="GA124" s="194">
        <v>152</v>
      </c>
      <c r="GB124" s="195">
        <v>92</v>
      </c>
      <c r="GC124" s="10">
        <v>1</v>
      </c>
    </row>
    <row r="125" spans="1:185" ht="21" customHeight="1">
      <c r="A125" s="3"/>
      <c r="B125" s="218" t="str">
        <f t="shared" si="93"/>
        <v>►</v>
      </c>
      <c r="C125" s="2559"/>
      <c r="D125" s="3188" t="s">
        <v>3777</v>
      </c>
      <c r="E125" s="3188"/>
      <c r="F125" s="3188"/>
      <c r="G125" s="3188"/>
      <c r="H125" s="3188"/>
      <c r="I125" s="3188"/>
      <c r="J125" s="3188"/>
      <c r="K125" s="3188"/>
      <c r="L125" s="3188"/>
      <c r="M125" s="3188"/>
      <c r="N125" s="3188"/>
      <c r="O125" s="3188"/>
      <c r="P125" s="3188"/>
      <c r="Q125" s="3188"/>
      <c r="R125" s="3188"/>
      <c r="S125" s="3188"/>
      <c r="T125" s="3188"/>
      <c r="U125" s="3188"/>
      <c r="V125" s="3188"/>
      <c r="W125" s="3188"/>
      <c r="X125" s="3188"/>
      <c r="Y125" s="3188"/>
      <c r="Z125" s="3188"/>
      <c r="AA125" s="3188"/>
      <c r="AB125" s="3188"/>
      <c r="AC125" s="2566"/>
      <c r="AD125" s="369" t="str">
        <f>IF(ISBLANK(AE125),"",LARGE(AD93:AD124,1)+1)</f>
        <v/>
      </c>
      <c r="AE125" s="370"/>
      <c r="AF125" s="371"/>
      <c r="AG125" s="371"/>
      <c r="AH125" s="371"/>
      <c r="AI125" s="371"/>
      <c r="AJ125" s="371"/>
      <c r="AK125" s="371"/>
      <c r="AL125" s="371"/>
      <c r="AM125" s="371"/>
      <c r="AO125" s="369" t="str">
        <f>IF(ISBLANK(AP125),"",LARGE(AO93:AO124,1)+1)</f>
        <v/>
      </c>
      <c r="AP125" s="370"/>
      <c r="AQ125" s="371"/>
      <c r="AR125" s="371"/>
      <c r="AS125" s="371"/>
      <c r="AT125" s="371"/>
      <c r="AU125" s="371"/>
      <c r="AV125" s="371"/>
      <c r="AW125" s="371"/>
      <c r="AX125" s="371"/>
      <c r="AY125" s="371"/>
      <c r="AZ125" s="371"/>
      <c r="BA125" s="369" t="str">
        <f>IF(ISBLANK(BB125),"",LARGE(BA93:BA124,1)+1)</f>
        <v/>
      </c>
      <c r="BB125" s="370"/>
      <c r="BC125" s="371"/>
      <c r="BD125" s="371"/>
      <c r="BE125" s="371"/>
      <c r="BF125" s="371"/>
      <c r="BG125" s="371"/>
      <c r="BH125" s="371"/>
      <c r="BI125" s="371"/>
      <c r="BJ125" s="371"/>
      <c r="BK125" s="2513"/>
      <c r="BL125" s="2384"/>
      <c r="BM125" s="218" t="str">
        <f t="shared" si="98"/>
        <v>►</v>
      </c>
      <c r="BN125" s="5"/>
      <c r="BO125" s="3"/>
      <c r="BP125" s="198" cm="1">
        <f t="array" ref="BP125">SUMPRODUCT(LEN(BQ125:BW125))</f>
        <v>0</v>
      </c>
      <c r="BQ125" s="199"/>
      <c r="BR125" s="200"/>
      <c r="BS125" s="200"/>
      <c r="BT125" s="200"/>
      <c r="BU125" s="200"/>
      <c r="BV125" s="200"/>
      <c r="BW125" s="201"/>
      <c r="BX125" s="3"/>
      <c r="CB125" s="3174"/>
      <c r="CD125" s="3151" t="str">
        <f t="shared" si="94"/>
        <v/>
      </c>
      <c r="CE125" s="3155" t="str">
        <f t="shared" si="95"/>
        <v/>
      </c>
      <c r="CF125" s="3156" t="str">
        <f>IF(LEN(TRIM(CK125))&gt;0,MAX(CF29:CF124)+1,"")</f>
        <v/>
      </c>
      <c r="CG125" s="3109" t="str">
        <f>IFERROR(INDEX(CK30:CK299,MATCH(ROW()-ROW(CK30)+1,CF30:CF299,0)),"")</f>
        <v/>
      </c>
      <c r="CH125" s="419"/>
      <c r="CJ125" s="3169"/>
      <c r="CK125" s="3166" t="str">
        <f>IF(OR(CL124="",CJ122=""),"",IF(LEN(CL124)&lt;=CJ122,CL124,IFERROR(LEFT(CL124,FIND("♦",SUBSTITUTE(LEFT(CL124,CJ122+1)," ","♦",LEN(LEFT(CL124,CJ122+1))-LEN(SUBSTITUTE(LEFT(CL124,CJ122+1)," ",""))))),LEFT(CL124,IFERROR(FIND(" ",CL124)-1,LEN(CL124))))))</f>
        <v/>
      </c>
      <c r="CL125" s="3166" t="str">
        <f t="shared" si="101"/>
        <v/>
      </c>
      <c r="CM125" s="3180"/>
      <c r="CN125" s="3173"/>
      <c r="CO125" s="3174"/>
      <c r="CP125" s="3"/>
      <c r="CQ125" s="2681" t="s">
        <v>3980</v>
      </c>
      <c r="CR125" s="2672">
        <v>9</v>
      </c>
      <c r="CS125" s="2673" t="str" cm="1">
        <f t="array" aca="1" ref="CS125" ca="1">IF(TRIM(CQ125)="","&lt; VIDE",IF(SUMPRODUCT((UPPER(TRIM($BA$92:CQ125))=UPPER(TRIM(CQ125)))*1)&gt;1,"◄ Doublon","Unique"))</f>
        <v>Unique</v>
      </c>
      <c r="CT125" s="222" t="s">
        <v>3710</v>
      </c>
      <c r="CU125" s="397"/>
      <c r="CV125" s="3"/>
      <c r="CW125" s="3"/>
      <c r="CX125" s="3"/>
      <c r="CY125" s="3"/>
      <c r="DU125" s="3223" t="s">
        <v>1795</v>
      </c>
      <c r="DV125" s="3223"/>
      <c r="DW125" s="3223"/>
      <c r="DY125" s="3224" t="s">
        <v>1796</v>
      </c>
      <c r="DZ125" s="3224"/>
      <c r="EA125" s="3224"/>
      <c r="EC125" s="3"/>
      <c r="ED125" s="3"/>
      <c r="EE125" s="3"/>
      <c r="EF125" s="3"/>
      <c r="EG125" s="3"/>
      <c r="EH125" s="3"/>
      <c r="EI125" s="3"/>
      <c r="EJ125" s="3"/>
      <c r="EK125" s="3"/>
      <c r="EL125" s="3"/>
      <c r="EM125" s="3"/>
      <c r="EN125" s="3"/>
      <c r="EO125" s="3"/>
      <c r="EP125" s="3"/>
      <c r="EQ125" s="3"/>
      <c r="ER125" s="3"/>
      <c r="ES125" s="3"/>
      <c r="ET125" s="3"/>
      <c r="EU125" s="3"/>
      <c r="EV125" s="3"/>
      <c r="EW125" s="3"/>
      <c r="EX125" s="1254" t="s">
        <v>1797</v>
      </c>
      <c r="EY125" s="1255" t="s">
        <v>1798</v>
      </c>
      <c r="EZ125" s="1256" t="s">
        <v>1799</v>
      </c>
      <c r="FA125" s="1257" t="s">
        <v>1800</v>
      </c>
      <c r="FB125" s="1258" t="s">
        <v>1801</v>
      </c>
      <c r="FC125" s="1259" t="s">
        <v>1802</v>
      </c>
      <c r="FD125" s="1260" t="s">
        <v>1803</v>
      </c>
      <c r="FE125" s="1261" t="s">
        <v>1804</v>
      </c>
      <c r="FF125" s="1262" t="s">
        <v>1805</v>
      </c>
      <c r="FI125" s="1263"/>
      <c r="FJ125" s="236" t="s">
        <v>1806</v>
      </c>
      <c r="FK125" s="206" t="s">
        <v>1807</v>
      </c>
      <c r="FL125" s="207">
        <v>37</v>
      </c>
      <c r="FM125" s="208">
        <v>36</v>
      </c>
      <c r="FN125" s="209">
        <v>64</v>
      </c>
      <c r="FO125"/>
      <c r="FP125" s="1264"/>
      <c r="FQ125" s="272" t="s">
        <v>1808</v>
      </c>
      <c r="FR125" s="192" t="s">
        <v>1809</v>
      </c>
      <c r="FS125" s="193">
        <v>155</v>
      </c>
      <c r="FT125" s="194">
        <v>148</v>
      </c>
      <c r="FU125" s="195">
        <v>0</v>
      </c>
      <c r="FV125"/>
      <c r="FW125" s="1265"/>
      <c r="FX125" s="212" t="s">
        <v>1810</v>
      </c>
      <c r="FY125" s="192" t="s">
        <v>1811</v>
      </c>
      <c r="FZ125" s="193">
        <v>222</v>
      </c>
      <c r="GA125" s="194">
        <v>152</v>
      </c>
      <c r="GB125" s="195">
        <v>22</v>
      </c>
      <c r="GC125" s="10">
        <v>1</v>
      </c>
    </row>
    <row r="126" spans="1:185" ht="21" customHeight="1">
      <c r="A126" s="3"/>
      <c r="B126" s="218" t="str">
        <f t="shared" si="93"/>
        <v>►</v>
      </c>
      <c r="C126" s="2559"/>
      <c r="D126" s="3188"/>
      <c r="E126" s="3188"/>
      <c r="F126" s="3188"/>
      <c r="G126" s="3188"/>
      <c r="H126" s="3188"/>
      <c r="I126" s="3188"/>
      <c r="J126" s="3188"/>
      <c r="K126" s="3188"/>
      <c r="L126" s="3188"/>
      <c r="M126" s="3188"/>
      <c r="N126" s="3188"/>
      <c r="O126" s="3188"/>
      <c r="P126" s="3188"/>
      <c r="Q126" s="3188"/>
      <c r="R126" s="3188"/>
      <c r="S126" s="3188"/>
      <c r="T126" s="3188"/>
      <c r="U126" s="3188"/>
      <c r="V126" s="3188"/>
      <c r="W126" s="3188"/>
      <c r="X126" s="3188"/>
      <c r="Y126" s="3188"/>
      <c r="Z126" s="3188"/>
      <c r="AA126" s="3188"/>
      <c r="AB126" s="3188"/>
      <c r="AC126" s="2566"/>
      <c r="AD126" s="369" t="str">
        <f>IF(ISBLANK(AE126),"",LARGE(AD93:AD125,1)+1)</f>
        <v/>
      </c>
      <c r="AE126" s="370"/>
      <c r="AF126" s="371"/>
      <c r="AG126" s="371"/>
      <c r="AH126" s="371"/>
      <c r="AI126" s="371"/>
      <c r="AJ126" s="371"/>
      <c r="AK126" s="371"/>
      <c r="AL126" s="371"/>
      <c r="AM126" s="371"/>
      <c r="AO126" s="369" t="str">
        <f>IF(ISBLANK(AP126),"",LARGE(AO93:AO125,1)+1)</f>
        <v/>
      </c>
      <c r="AP126" s="370"/>
      <c r="AQ126" s="371"/>
      <c r="AR126" s="371"/>
      <c r="AS126" s="371"/>
      <c r="AT126" s="371"/>
      <c r="AU126" s="371"/>
      <c r="AV126" s="371"/>
      <c r="AW126" s="371"/>
      <c r="AX126" s="371"/>
      <c r="AY126" s="371"/>
      <c r="AZ126" s="371"/>
      <c r="BA126" s="369" t="str">
        <f>IF(ISBLANK(BB126),"",LARGE(BA93:BA125,1)+1)</f>
        <v/>
      </c>
      <c r="BB126" s="370"/>
      <c r="BC126" s="371"/>
      <c r="BD126" s="371"/>
      <c r="BE126" s="371"/>
      <c r="BF126" s="371"/>
      <c r="BG126" s="371"/>
      <c r="BH126" s="371"/>
      <c r="BI126" s="371"/>
      <c r="BJ126" s="371"/>
      <c r="BK126" s="2513"/>
      <c r="BL126" s="2384"/>
      <c r="BM126" s="218" t="str">
        <f t="shared" si="98"/>
        <v>►</v>
      </c>
      <c r="BN126" s="5"/>
      <c r="BO126" s="3"/>
      <c r="BP126" s="198" cm="1">
        <f t="array" ref="BP126">SUMPRODUCT(LEN(BQ126:BW126))</f>
        <v>0</v>
      </c>
      <c r="BQ126" s="199"/>
      <c r="BR126" s="200"/>
      <c r="BS126" s="200"/>
      <c r="BT126" s="200"/>
      <c r="BU126" s="200"/>
      <c r="BV126" s="200"/>
      <c r="BW126" s="201"/>
      <c r="BX126" s="3"/>
      <c r="CB126" s="3174"/>
      <c r="CD126" s="3151" t="str">
        <f t="shared" si="94"/>
        <v/>
      </c>
      <c r="CE126" s="3155" t="str">
        <f t="shared" si="95"/>
        <v/>
      </c>
      <c r="CF126" s="3156" t="str">
        <f>IF(LEN(TRIM(CK126))&gt;0,MAX(CF29:CF125)+1,"")</f>
        <v/>
      </c>
      <c r="CG126" s="3109" t="str">
        <f>IFERROR(INDEX(CK30:CK299,MATCH(ROW()-ROW(CK30)+1,CF30:CF299,0)),"")</f>
        <v/>
      </c>
      <c r="CH126" s="419"/>
      <c r="CJ126" s="2462" t="str">
        <f>(SUBSTITUTE(SUBSTITUTE(CB46,CHAR(13)&amp;CHAR(10)," "),CHAR(10)," "))</f>
        <v/>
      </c>
      <c r="CK126" s="3110" t="str">
        <f>IF(OR(CJ127="",CJ128=""),"",IF(LEN(CJ127)&lt;=CJ128,CJ127,IFERROR(LEFT(CJ127,FIND("♦",SUBSTITUTE(LEFT(CJ127,CJ128+1)," ","♦",LEN(LEFT(CJ127,CJ128+1))-LEN(SUBSTITUTE(LEFT(CJ127,CJ128+1)," ",""))))),LEFT(CJ127,IFERROR(FIND(" ",CJ127)-1,LEN(CJ127))))))</f>
        <v/>
      </c>
      <c r="CL126" s="3111" t="str">
        <f>IF(CK126="","",TRIM(RIGHT(CJ127,LEN(CJ127)-LEN(CK126))))</f>
        <v/>
      </c>
      <c r="CM126" s="3157" t="str">
        <f>CC46</f>
        <v xml:space="preserve"> ◄ ligne 46</v>
      </c>
      <c r="CN126" s="3173"/>
      <c r="CO126" s="3174"/>
      <c r="CP126" s="3"/>
      <c r="CQ126" s="2681" t="s">
        <v>4000</v>
      </c>
      <c r="CR126" s="2672">
        <v>21</v>
      </c>
      <c r="CS126" s="2673" t="str" cm="1">
        <f t="array" aca="1" ref="CS126" ca="1">IF(TRIM(CQ126)="","&lt; VIDE",IF(SUMPRODUCT((UPPER(TRIM($BA$92:CQ126))=UPPER(TRIM(CQ126)))*1)&gt;1,"◄ Doublon","Unique"))</f>
        <v>Unique</v>
      </c>
      <c r="CT126" s="222" t="s">
        <v>3711</v>
      </c>
      <c r="CU126" s="397"/>
      <c r="CV126" s="3"/>
      <c r="CW126" s="3"/>
      <c r="CX126" s="3"/>
      <c r="CY126" s="3"/>
      <c r="DU126" s="3223"/>
      <c r="DV126" s="3223"/>
      <c r="DW126" s="3223"/>
      <c r="DY126" s="3224"/>
      <c r="DZ126" s="3224"/>
      <c r="EA126" s="3224"/>
      <c r="EC126" s="3"/>
      <c r="ED126" s="3"/>
      <c r="EE126" s="3"/>
      <c r="EF126" s="3"/>
      <c r="EG126" s="3"/>
      <c r="EH126" s="3"/>
      <c r="EI126" s="3"/>
      <c r="EJ126" s="3"/>
      <c r="EK126" s="3"/>
      <c r="EL126" s="3"/>
      <c r="EM126" s="3"/>
      <c r="EN126" s="3"/>
      <c r="EO126" s="3"/>
      <c r="EP126" s="3"/>
      <c r="EQ126" s="3"/>
      <c r="ER126" s="3"/>
      <c r="ES126" s="3"/>
      <c r="ET126" s="3"/>
      <c r="EU126" s="3"/>
      <c r="EV126" s="3"/>
      <c r="EW126" s="3"/>
      <c r="EX126" s="1266" t="s">
        <v>1812</v>
      </c>
      <c r="EY126" s="1267" t="s">
        <v>1813</v>
      </c>
      <c r="EZ126" s="1268" t="s">
        <v>1814</v>
      </c>
      <c r="FA126" s="1269" t="s">
        <v>1815</v>
      </c>
      <c r="FB126" s="1270" t="s">
        <v>1816</v>
      </c>
      <c r="FC126" s="1271" t="s">
        <v>1817</v>
      </c>
      <c r="FD126" s="1272" t="s">
        <v>1818</v>
      </c>
      <c r="FE126" s="1273" t="s">
        <v>1819</v>
      </c>
      <c r="FF126" s="1274" t="s">
        <v>1820</v>
      </c>
      <c r="FI126" s="1275"/>
      <c r="FJ126" s="236" t="s">
        <v>1821</v>
      </c>
      <c r="FK126" s="206" t="s">
        <v>1822</v>
      </c>
      <c r="FL126" s="207">
        <v>0</v>
      </c>
      <c r="FM126" s="208">
        <v>0</v>
      </c>
      <c r="FN126" s="209">
        <v>16</v>
      </c>
      <c r="FO126"/>
      <c r="FP126" s="1276"/>
      <c r="FQ126" s="272" t="s">
        <v>1823</v>
      </c>
      <c r="FR126" s="192" t="s">
        <v>1824</v>
      </c>
      <c r="FS126" s="193">
        <v>134</v>
      </c>
      <c r="FT126" s="194">
        <v>126</v>
      </c>
      <c r="FU126" s="195">
        <v>54</v>
      </c>
      <c r="FV126"/>
      <c r="FW126" s="1277"/>
      <c r="FX126" s="197" t="s">
        <v>1825</v>
      </c>
      <c r="FY126" s="192" t="s">
        <v>1826</v>
      </c>
      <c r="FZ126" s="193">
        <v>217</v>
      </c>
      <c r="GA126" s="194">
        <v>135</v>
      </c>
      <c r="GB126" s="195">
        <v>25</v>
      </c>
      <c r="GC126" s="10">
        <v>1</v>
      </c>
    </row>
    <row r="127" spans="1:185" ht="21" customHeight="1">
      <c r="A127" s="3"/>
      <c r="B127" s="218" t="str">
        <f t="shared" si="93"/>
        <v>►</v>
      </c>
      <c r="C127" s="2559"/>
      <c r="D127" s="2702" t="s">
        <v>3779</v>
      </c>
      <c r="E127" s="2566"/>
      <c r="F127" s="2566"/>
      <c r="G127" s="2566"/>
      <c r="H127" s="2566"/>
      <c r="I127" s="2566"/>
      <c r="J127" s="2566"/>
      <c r="K127" s="2566"/>
      <c r="L127" s="2566"/>
      <c r="M127" s="2566"/>
      <c r="N127" s="2566"/>
      <c r="O127" s="2566"/>
      <c r="P127" s="2566"/>
      <c r="Q127" s="2566"/>
      <c r="R127" s="2566"/>
      <c r="S127" s="2566"/>
      <c r="T127" s="2566"/>
      <c r="U127" s="2566"/>
      <c r="V127" s="2566"/>
      <c r="W127" s="2566"/>
      <c r="X127" s="2566"/>
      <c r="Y127" s="2566"/>
      <c r="Z127" s="2566"/>
      <c r="AA127" s="2566"/>
      <c r="AB127" s="2566"/>
      <c r="AC127" s="2566"/>
      <c r="AD127" s="369" t="str">
        <f>IF(ISBLANK(AE127),"",LARGE(AD93:AD126,1)+1)</f>
        <v/>
      </c>
      <c r="AE127" s="370"/>
      <c r="AF127" s="371"/>
      <c r="AG127" s="371"/>
      <c r="AH127" s="371"/>
      <c r="AI127" s="371"/>
      <c r="AJ127" s="371"/>
      <c r="AK127" s="371"/>
      <c r="AL127" s="371"/>
      <c r="AM127" s="371"/>
      <c r="AO127" s="369" t="str">
        <f>IF(ISBLANK(AP127),"",LARGE(AO93:AO126,1)+1)</f>
        <v/>
      </c>
      <c r="AP127" s="370"/>
      <c r="AQ127" s="371"/>
      <c r="AR127" s="371"/>
      <c r="AS127" s="371"/>
      <c r="AT127" s="371"/>
      <c r="AU127" s="371"/>
      <c r="AV127" s="371"/>
      <c r="AW127" s="371"/>
      <c r="AX127" s="371"/>
      <c r="AY127" s="371"/>
      <c r="AZ127" s="371"/>
      <c r="BA127" s="369" t="str">
        <f>IF(ISBLANK(BB127),"",LARGE(BA93:BA126,1)+1)</f>
        <v/>
      </c>
      <c r="BB127" s="370"/>
      <c r="BC127" s="371"/>
      <c r="BD127" s="371"/>
      <c r="BE127" s="371"/>
      <c r="BF127" s="371"/>
      <c r="BG127" s="371"/>
      <c r="BH127" s="371"/>
      <c r="BI127" s="371"/>
      <c r="BJ127" s="371"/>
      <c r="BK127" s="2513"/>
      <c r="BL127" s="2384"/>
      <c r="BM127" s="218" t="str">
        <f t="shared" si="98"/>
        <v>►</v>
      </c>
      <c r="BN127" s="5"/>
      <c r="BO127" s="3"/>
      <c r="BP127" s="198" cm="1">
        <f t="array" ref="BP127">SUMPRODUCT(LEN(BQ127:BW127))</f>
        <v>0</v>
      </c>
      <c r="BQ127" s="199"/>
      <c r="BR127" s="200"/>
      <c r="BS127" s="200"/>
      <c r="BT127" s="200"/>
      <c r="BU127" s="200"/>
      <c r="BV127" s="200"/>
      <c r="BW127" s="201"/>
      <c r="BX127" s="3"/>
      <c r="CB127" s="3174"/>
      <c r="CD127" s="3151" t="str">
        <f t="shared" si="94"/>
        <v/>
      </c>
      <c r="CE127" s="3155" t="str">
        <f t="shared" si="95"/>
        <v/>
      </c>
      <c r="CF127" s="3156" t="str">
        <f>IF(LEN(TRIM(CK127))&gt;0,MAX(CF29:CF126)+1,"")</f>
        <v/>
      </c>
      <c r="CG127" s="3109" t="str">
        <f>IFERROR(INDEX(CK30:CK299,MATCH(ROW()-ROW(CK30)+1,CF30:CF299,0)),"")</f>
        <v/>
      </c>
      <c r="CH127" s="419"/>
      <c r="CJ127" s="3110" t="str">
        <f>TRIM(SUBSTITUTE(SUBSTITUTE(SUBSTITUTE(SUBSTITUTE(IF(OR(LEFT(CJ126,1)="-",LEFT(CJ126,1)="="),MID(CJ126,2,9999),CJ126),CHAR(160)," "),","," "),";"," "),"."," "))</f>
        <v/>
      </c>
      <c r="CK127" s="3111" t="str">
        <f>IF(OR(CL126="",CJ128=""),"",IF(LEN(CL126)&lt;=CJ128,CL126,IFERROR(LEFT(CL126,FIND("♦",SUBSTITUTE(LEFT(CL126,CJ128+1)," ","♦",LEN(LEFT(CL126,CJ128+1))-LEN(SUBSTITUTE(LEFT(CL126,CJ128+1)," ",""))))),LEFT(CL126,IFERROR(FIND(" ",CL126)-1,LEN(CL126))))))</f>
        <v/>
      </c>
      <c r="CL127" s="3111" t="str">
        <f>IF(CK127="","",TRIM(RIGHT(CL126,LEN(CL126)-LEN(CK127))))</f>
        <v/>
      </c>
      <c r="CM127" s="3179"/>
      <c r="CN127" s="3173"/>
      <c r="CO127" s="3174"/>
      <c r="CP127" s="3"/>
      <c r="CQ127" s="2681" t="s">
        <v>4003</v>
      </c>
      <c r="CR127" s="2672">
        <v>3</v>
      </c>
      <c r="CS127" s="2673" t="str" cm="1">
        <f t="array" aca="1" ref="CS127" ca="1">IF(TRIM(CQ127)="","&lt; VIDE",IF(SUMPRODUCT((UPPER(TRIM($BA$92:CQ127))=UPPER(TRIM(CQ127)))*1)&gt;1,"◄ Doublon","Unique"))</f>
        <v>Unique</v>
      </c>
      <c r="CT127" s="222" t="s">
        <v>3712</v>
      </c>
      <c r="CU127" s="397"/>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1025">
        <v>1</v>
      </c>
      <c r="DZ127" s="1025"/>
      <c r="EA127" s="1025">
        <v>1</v>
      </c>
      <c r="EC127" s="3"/>
      <c r="ED127" s="3"/>
      <c r="EE127" s="3"/>
      <c r="EF127" s="3"/>
      <c r="EG127" s="3"/>
      <c r="EH127" s="3"/>
      <c r="EI127" s="3"/>
      <c r="EJ127" s="3"/>
      <c r="EK127" s="3"/>
      <c r="EL127" s="3"/>
      <c r="EM127" s="3"/>
      <c r="EN127" s="3"/>
      <c r="EO127" s="3"/>
      <c r="EP127" s="3"/>
      <c r="EQ127" s="3"/>
      <c r="ER127" s="3"/>
      <c r="ES127" s="3"/>
      <c r="ET127" s="3"/>
      <c r="EU127" s="3"/>
      <c r="EV127" s="3"/>
      <c r="EW127" s="3"/>
      <c r="EX127" s="1278" t="s">
        <v>1827</v>
      </c>
      <c r="EY127" s="1279" t="s">
        <v>1828</v>
      </c>
      <c r="EZ127" s="1280" t="s">
        <v>1829</v>
      </c>
      <c r="FA127" s="1281" t="s">
        <v>1830</v>
      </c>
      <c r="FB127" s="1282" t="s">
        <v>1831</v>
      </c>
      <c r="FC127" s="1283" t="s">
        <v>1832</v>
      </c>
      <c r="FD127" s="1284" t="s">
        <v>1833</v>
      </c>
      <c r="FE127" s="1285" t="s">
        <v>1834</v>
      </c>
      <c r="FF127" s="1286" t="s">
        <v>1835</v>
      </c>
      <c r="FI127" s="1287"/>
      <c r="FJ127" s="236" t="s">
        <v>1836</v>
      </c>
      <c r="FK127" s="206" t="s">
        <v>1837</v>
      </c>
      <c r="FL127" s="207">
        <v>44</v>
      </c>
      <c r="FM127" s="208">
        <v>117</v>
      </c>
      <c r="FN127" s="209">
        <v>255</v>
      </c>
      <c r="FO127"/>
      <c r="FP127" s="1288"/>
      <c r="FQ127" s="272" t="s">
        <v>1838</v>
      </c>
      <c r="FR127" s="192" t="s">
        <v>1839</v>
      </c>
      <c r="FS127" s="193">
        <v>87</v>
      </c>
      <c r="FT127" s="194">
        <v>85</v>
      </c>
      <c r="FU127" s="195">
        <v>76</v>
      </c>
      <c r="FV127"/>
      <c r="FW127" s="1289"/>
      <c r="FX127" s="212" t="s">
        <v>1840</v>
      </c>
      <c r="FY127" s="192" t="s">
        <v>1841</v>
      </c>
      <c r="FZ127" s="193">
        <v>205</v>
      </c>
      <c r="GA127" s="194">
        <v>133</v>
      </c>
      <c r="GB127" s="195">
        <v>63</v>
      </c>
      <c r="GC127" s="10">
        <v>1</v>
      </c>
    </row>
    <row r="128" spans="1:185" ht="21" customHeight="1">
      <c r="A128" s="3"/>
      <c r="B128" s="218" t="str">
        <f t="shared" si="93"/>
        <v>►</v>
      </c>
      <c r="C128" s="2559"/>
      <c r="D128" s="2703" t="s">
        <v>3780</v>
      </c>
      <c r="E128" s="2559"/>
      <c r="F128" s="2559"/>
      <c r="G128" s="2559"/>
      <c r="H128" s="2559"/>
      <c r="I128" s="2559"/>
      <c r="J128" s="2559"/>
      <c r="K128" s="2559"/>
      <c r="L128" s="2559"/>
      <c r="M128" s="2707" t="s">
        <v>3789</v>
      </c>
      <c r="N128" s="2567"/>
      <c r="O128" s="2567"/>
      <c r="P128" s="2560"/>
      <c r="Q128" s="2566"/>
      <c r="R128" s="2566"/>
      <c r="S128" s="2566"/>
      <c r="T128" s="2566"/>
      <c r="U128" s="2566"/>
      <c r="V128" s="2566"/>
      <c r="W128" s="2566"/>
      <c r="X128" s="2566"/>
      <c r="Y128" s="2566"/>
      <c r="Z128" s="2566"/>
      <c r="AA128" s="2566"/>
      <c r="AB128" s="2566"/>
      <c r="AC128" s="2566"/>
      <c r="AD128" s="369" t="str">
        <f>IF(ISBLANK(AE128),"",LARGE(AD93:AD127,1)+1)</f>
        <v/>
      </c>
      <c r="AE128" s="370"/>
      <c r="AF128" s="371"/>
      <c r="AG128" s="371"/>
      <c r="AH128" s="371"/>
      <c r="AI128" s="371"/>
      <c r="AJ128" s="371"/>
      <c r="AK128" s="371"/>
      <c r="AL128" s="371"/>
      <c r="AM128" s="371"/>
      <c r="AO128" s="369" t="str">
        <f>IF(ISBLANK(AP128),"",LARGE(AO93:AO127,1)+1)</f>
        <v/>
      </c>
      <c r="AP128" s="370"/>
      <c r="AQ128" s="371"/>
      <c r="AR128" s="371"/>
      <c r="AS128" s="371"/>
      <c r="AT128" s="371"/>
      <c r="AU128" s="371"/>
      <c r="AV128" s="371"/>
      <c r="AW128" s="371"/>
      <c r="AX128" s="371"/>
      <c r="AY128" s="371"/>
      <c r="AZ128" s="371"/>
      <c r="BA128" s="369" t="str">
        <f>IF(ISBLANK(BB128),"",LARGE(BA93:BA127,1)+1)</f>
        <v/>
      </c>
      <c r="BB128" s="370"/>
      <c r="BC128" s="371"/>
      <c r="BD128" s="371"/>
      <c r="BE128" s="371"/>
      <c r="BF128" s="371"/>
      <c r="BG128" s="371"/>
      <c r="BH128" s="371"/>
      <c r="BI128" s="371"/>
      <c r="BJ128" s="371"/>
      <c r="BK128" s="2513"/>
      <c r="BL128" s="2384"/>
      <c r="BM128" s="218" t="str">
        <f t="shared" si="98"/>
        <v>►</v>
      </c>
      <c r="BN128" s="5"/>
      <c r="BO128" s="3"/>
      <c r="BP128" s="198" cm="1">
        <f t="array" ref="BP128">SUMPRODUCT(LEN(BQ128:BW128))</f>
        <v>0</v>
      </c>
      <c r="BQ128" s="199"/>
      <c r="BR128" s="200"/>
      <c r="BS128" s="200"/>
      <c r="BT128" s="200"/>
      <c r="BU128" s="200"/>
      <c r="BV128" s="200"/>
      <c r="BW128" s="201"/>
      <c r="BX128" s="3"/>
      <c r="CB128" s="3174"/>
      <c r="CD128" s="3151" t="str">
        <f t="shared" si="94"/>
        <v/>
      </c>
      <c r="CE128" s="3155" t="str">
        <f t="shared" si="95"/>
        <v/>
      </c>
      <c r="CF128" s="3156" t="str">
        <f>IF(LEN(TRIM(CK128))&gt;0,MAX(CF29:CF127)+1,"")</f>
        <v/>
      </c>
      <c r="CG128" s="3109" t="str">
        <f>IFERROR(INDEX(CK30:CK299,MATCH(ROW()-ROW(CK30)+1,CF30:CF299,0)),"")</f>
        <v/>
      </c>
      <c r="CH128" s="419"/>
      <c r="CJ128" s="3112">
        <f>CG17</f>
        <v>100</v>
      </c>
      <c r="CK128" s="3111" t="str">
        <f>IF(OR(CL127="",CJ128=""),"",IF(LEN(CL127)&lt;=CJ128,CL127,IFERROR(LEFT(CL127,FIND("♦",SUBSTITUTE(LEFT(CL127,CJ128+1)," ","♦",LEN(LEFT(CL127,CJ128+1))-LEN(SUBSTITUTE(LEFT(CL127,CJ128+1)," ",""))))),LEFT(CL127,IFERROR(FIND(" ",CL127)-1,LEN(CL127))))))</f>
        <v/>
      </c>
      <c r="CL128" s="3111" t="str">
        <f t="shared" ref="CL128:CL131" si="102">IF(CK128="","",TRIM(RIGHT(CL127,LEN(CL127)-LEN(CK128))))</f>
        <v/>
      </c>
      <c r="CM128" s="3179"/>
      <c r="CN128" s="3173"/>
      <c r="CO128" s="3174"/>
      <c r="CP128" s="3"/>
      <c r="CQ128" s="2681" t="s">
        <v>3998</v>
      </c>
      <c r="CR128" s="2683">
        <v>1.8</v>
      </c>
      <c r="CS128" s="2673" t="str" cm="1">
        <f t="array" aca="1" ref="CS128" ca="1">IF(TRIM(CQ128)="","&lt; VIDE",IF(SUMPRODUCT((UPPER(TRIM($BA$92:CQ128))=UPPER(TRIM(CQ128)))*1)&gt;1,"◄ Doublon","Unique"))</f>
        <v>Unique</v>
      </c>
      <c r="CT128" s="222" t="s">
        <v>3713</v>
      </c>
      <c r="CU128" s="397"/>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224" t="s">
        <v>1842</v>
      </c>
      <c r="DZ128" s="3224"/>
      <c r="EA128" s="3224"/>
      <c r="EC128" s="3"/>
      <c r="ED128" s="3"/>
      <c r="EE128" s="3"/>
      <c r="EF128" s="3"/>
      <c r="EG128" s="3"/>
      <c r="EH128" s="3"/>
      <c r="EI128" s="3"/>
      <c r="EJ128" s="3"/>
      <c r="EK128" s="3"/>
      <c r="EL128" s="3"/>
      <c r="EM128" s="3"/>
      <c r="EN128" s="3"/>
      <c r="EO128" s="3"/>
      <c r="EP128" s="3"/>
      <c r="EQ128" s="3"/>
      <c r="ER128" s="3"/>
      <c r="ES128" s="3"/>
      <c r="ET128" s="3"/>
      <c r="EU128" s="3"/>
      <c r="EV128" s="3"/>
      <c r="EW128" s="3"/>
      <c r="EX128" s="1290" t="s">
        <v>1843</v>
      </c>
      <c r="EY128" s="1291" t="s">
        <v>1844</v>
      </c>
      <c r="EZ128" s="1292" t="s">
        <v>1845</v>
      </c>
      <c r="FA128" s="1293" t="s">
        <v>1846</v>
      </c>
      <c r="FB128" s="1294" t="s">
        <v>1847</v>
      </c>
      <c r="FC128" s="1295" t="s">
        <v>1848</v>
      </c>
      <c r="FD128" s="1296" t="s">
        <v>1849</v>
      </c>
      <c r="FE128" s="1297" t="s">
        <v>1850</v>
      </c>
      <c r="FF128" s="1298" t="s">
        <v>1851</v>
      </c>
      <c r="FI128" s="1299"/>
      <c r="FJ128" s="205" t="s">
        <v>1852</v>
      </c>
      <c r="FK128" s="206" t="s">
        <v>1853</v>
      </c>
      <c r="FL128" s="207">
        <v>72</v>
      </c>
      <c r="FM128" s="208">
        <v>118</v>
      </c>
      <c r="FN128" s="209">
        <v>255</v>
      </c>
      <c r="FO128"/>
      <c r="FP128" s="1300"/>
      <c r="FQ128" s="272" t="s">
        <v>1854</v>
      </c>
      <c r="FR128" s="192" t="s">
        <v>1855</v>
      </c>
      <c r="FS128" s="193">
        <v>91</v>
      </c>
      <c r="FT128" s="194">
        <v>88</v>
      </c>
      <c r="FU128" s="195">
        <v>66</v>
      </c>
      <c r="FV128"/>
      <c r="FW128" s="1301"/>
      <c r="FX128" s="197" t="s">
        <v>1856</v>
      </c>
      <c r="FY128" s="192" t="s">
        <v>1857</v>
      </c>
      <c r="FZ128" s="193">
        <v>205</v>
      </c>
      <c r="GA128" s="194">
        <v>133</v>
      </c>
      <c r="GB128" s="195">
        <v>0</v>
      </c>
      <c r="GC128" s="10">
        <v>1</v>
      </c>
    </row>
    <row r="129" spans="1:185" ht="21" customHeight="1">
      <c r="A129" s="3"/>
      <c r="B129" s="218" t="str">
        <f>IF(COUNTA(AE129:AG129,AP129:AQ129)&gt;0, "A", "►")</f>
        <v>►</v>
      </c>
      <c r="C129" s="2559"/>
      <c r="D129" s="2706" t="s">
        <v>3781</v>
      </c>
      <c r="E129" s="2559"/>
      <c r="F129" s="2559"/>
      <c r="G129" s="2559"/>
      <c r="H129" s="2559"/>
      <c r="I129" s="2559"/>
      <c r="J129" s="2559"/>
      <c r="K129" s="2559"/>
      <c r="L129" s="2559"/>
      <c r="M129" s="2708" t="s">
        <v>3790</v>
      </c>
      <c r="N129" s="2567"/>
      <c r="O129" s="2567"/>
      <c r="P129" s="2560"/>
      <c r="Q129" s="2566"/>
      <c r="R129" s="2566"/>
      <c r="S129" s="2566"/>
      <c r="T129" s="2566"/>
      <c r="U129" s="2566"/>
      <c r="V129" s="2566"/>
      <c r="W129" s="2566"/>
      <c r="X129" s="2566"/>
      <c r="Y129" s="2566"/>
      <c r="Z129" s="2566"/>
      <c r="AA129" s="2566"/>
      <c r="AB129" s="2566"/>
      <c r="AC129" s="2566"/>
      <c r="AD129" s="369" t="str">
        <f>IF(ISBLANK(AE129),"",LARGE(AD93:AD128,1)+1)</f>
        <v/>
      </c>
      <c r="AE129" s="370"/>
      <c r="AF129" s="371"/>
      <c r="AG129" s="371"/>
      <c r="AH129" s="371"/>
      <c r="AI129" s="371"/>
      <c r="AJ129" s="371"/>
      <c r="AK129" s="371"/>
      <c r="AL129" s="371"/>
      <c r="AM129" s="371"/>
      <c r="AO129" s="369" t="str">
        <f>IF(ISBLANK(AP129),"",LARGE(AO93:AO128,1)+1)</f>
        <v/>
      </c>
      <c r="AP129" s="370"/>
      <c r="AQ129" s="371"/>
      <c r="AR129" s="371"/>
      <c r="AS129" s="371"/>
      <c r="AT129" s="371"/>
      <c r="AU129" s="371"/>
      <c r="AV129" s="371"/>
      <c r="AW129" s="371"/>
      <c r="AX129" s="371"/>
      <c r="AY129" s="371"/>
      <c r="AZ129" s="371"/>
      <c r="BA129" s="369" t="str">
        <f>IF(ISBLANK(BB129),"",LARGE(BA93:BA128,1)+1)</f>
        <v/>
      </c>
      <c r="BB129" s="370"/>
      <c r="BC129" s="371"/>
      <c r="BD129" s="371"/>
      <c r="BE129" s="371"/>
      <c r="BF129" s="371"/>
      <c r="BG129" s="371"/>
      <c r="BH129" s="371"/>
      <c r="BI129" s="371"/>
      <c r="BJ129" s="371"/>
      <c r="BK129" s="2513"/>
      <c r="BL129" s="2384"/>
      <c r="BM129" s="74" t="str">
        <f t="shared" si="98"/>
        <v>A</v>
      </c>
      <c r="BN129" s="5"/>
      <c r="BO129" s="3"/>
      <c r="BP129" s="198" cm="1">
        <f t="array" ref="BP129">SUMPRODUCT(LEN(BQ129:BW129))</f>
        <v>0</v>
      </c>
      <c r="BQ129" s="199"/>
      <c r="BR129" s="200"/>
      <c r="BS129" s="200"/>
      <c r="BT129" s="200"/>
      <c r="BU129" s="200"/>
      <c r="BV129" s="200"/>
      <c r="BW129" s="201"/>
      <c r="BX129" s="3"/>
      <c r="CB129" s="3174"/>
      <c r="CD129" s="3151" t="str">
        <f t="shared" si="94"/>
        <v/>
      </c>
      <c r="CE129" s="3155" t="str">
        <f t="shared" si="95"/>
        <v/>
      </c>
      <c r="CF129" s="3156" t="str">
        <f>IF(LEN(TRIM(CK129))&gt;0,MAX(CF29:CF128)+1,"")</f>
        <v/>
      </c>
      <c r="CG129" s="3109" t="str">
        <f>IFERROR(INDEX(CK30:CK299,MATCH(ROW()-ROW(CK30)+1,CF30:CF299,0)),"")</f>
        <v/>
      </c>
      <c r="CH129" s="419"/>
      <c r="CJ129" s="3110"/>
      <c r="CK129" s="3111" t="str">
        <f>IF(OR(CL128="",CJ128=""),"",IF(LEN(CL128)&lt;=CJ128,CL128,IFERROR(LEFT(CL128,FIND("♦",SUBSTITUTE(LEFT(CL128,CJ128+1)," ","♦",LEN(LEFT(CL128,CJ128+1))-LEN(SUBSTITUTE(LEFT(CL128,CJ128+1)," ",""))))),LEFT(CL128,IFERROR(FIND(" ",CL128)-1,LEN(CL128))))))</f>
        <v/>
      </c>
      <c r="CL129" s="3111" t="str">
        <f t="shared" si="102"/>
        <v/>
      </c>
      <c r="CM129" s="3179"/>
      <c r="CN129" s="3173"/>
      <c r="CO129" s="3174"/>
      <c r="CP129" s="3"/>
      <c r="CQ129" s="2681" t="s">
        <v>3973</v>
      </c>
      <c r="CR129" s="2683">
        <v>0.6</v>
      </c>
      <c r="CS129" s="2673" t="str" cm="1">
        <f t="array" aca="1" ref="CS129" ca="1">IF(TRIM(CQ129)="","&lt; VIDE",IF(SUMPRODUCT((UPPER(TRIM($BA$92:CQ129))=UPPER(TRIM(CQ129)))*1)&gt;1,"◄ Doublon","Unique"))</f>
        <v>Unique</v>
      </c>
      <c r="CT129" s="222" t="s">
        <v>3714</v>
      </c>
      <c r="CU129" s="397"/>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224"/>
      <c r="DZ129" s="3224"/>
      <c r="EA129" s="3224"/>
      <c r="EC129" s="3"/>
      <c r="ED129" s="3"/>
      <c r="EE129" s="3"/>
      <c r="EF129" s="3"/>
      <c r="EG129" s="3"/>
      <c r="EH129" s="3"/>
      <c r="EI129" s="3"/>
      <c r="EJ129" s="3"/>
      <c r="EK129" s="3"/>
      <c r="EL129" s="3"/>
      <c r="EM129" s="3"/>
      <c r="EN129" s="3"/>
      <c r="EO129" s="3"/>
      <c r="EP129" s="3"/>
      <c r="EQ129" s="3"/>
      <c r="ER129" s="3"/>
      <c r="ES129" s="3"/>
      <c r="ET129" s="3"/>
      <c r="EU129" s="3"/>
      <c r="EV129" s="3"/>
      <c r="EW129" s="3"/>
      <c r="EX129" s="1302" t="s">
        <v>1858</v>
      </c>
      <c r="EY129" s="1303" t="s">
        <v>1859</v>
      </c>
      <c r="EZ129" s="1304" t="s">
        <v>1860</v>
      </c>
      <c r="FA129" s="1305" t="s">
        <v>1861</v>
      </c>
      <c r="FB129" s="1306" t="s">
        <v>1862</v>
      </c>
      <c r="FC129" s="1307" t="s">
        <v>1863</v>
      </c>
      <c r="FD129" s="1308" t="s">
        <v>1864</v>
      </c>
      <c r="FE129" s="1309" t="s">
        <v>1865</v>
      </c>
      <c r="FF129" s="1310" t="s">
        <v>1866</v>
      </c>
      <c r="FI129" s="1311"/>
      <c r="FJ129" s="236" t="s">
        <v>1867</v>
      </c>
      <c r="FK129" s="206" t="s">
        <v>1868</v>
      </c>
      <c r="FL129" s="207">
        <v>179</v>
      </c>
      <c r="FM129" s="208">
        <v>188</v>
      </c>
      <c r="FN129" s="209">
        <v>226</v>
      </c>
      <c r="FO129"/>
      <c r="FP129" s="1312"/>
      <c r="FQ129" s="272" t="s">
        <v>1869</v>
      </c>
      <c r="FR129" s="192" t="s">
        <v>1870</v>
      </c>
      <c r="FS129" s="193">
        <v>102</v>
      </c>
      <c r="FT129" s="194">
        <v>93</v>
      </c>
      <c r="FU129" s="195">
        <v>30</v>
      </c>
      <c r="FV129"/>
      <c r="FW129" s="1313"/>
      <c r="FX129" s="212" t="s">
        <v>1871</v>
      </c>
      <c r="FY129" s="192" t="s">
        <v>1872</v>
      </c>
      <c r="FZ129" s="193">
        <v>201</v>
      </c>
      <c r="GA129" s="194">
        <v>133</v>
      </c>
      <c r="GB129" s="195">
        <v>0</v>
      </c>
      <c r="GC129" s="10">
        <v>1</v>
      </c>
    </row>
    <row r="130" spans="1:185" ht="21" customHeight="1">
      <c r="A130" s="3"/>
      <c r="B130" s="74" t="s">
        <v>28</v>
      </c>
      <c r="C130" s="566"/>
      <c r="D130" s="2422" t="s">
        <v>3782</v>
      </c>
      <c r="E130" s="566"/>
      <c r="F130" s="566"/>
      <c r="G130" s="566"/>
      <c r="H130" s="566"/>
      <c r="I130" s="566"/>
      <c r="J130" s="566"/>
      <c r="K130" s="566"/>
      <c r="L130" s="566"/>
      <c r="M130" s="2421" t="s">
        <v>3791</v>
      </c>
      <c r="N130" s="567"/>
      <c r="O130" s="567"/>
      <c r="P130" s="568"/>
      <c r="Q130" s="568"/>
      <c r="R130" s="568"/>
      <c r="S130" s="568"/>
      <c r="T130" s="568"/>
      <c r="U130" s="568"/>
      <c r="V130" s="568"/>
      <c r="W130" s="568"/>
      <c r="X130" s="568"/>
      <c r="Y130" s="568"/>
      <c r="Z130" s="568"/>
      <c r="AA130" s="568"/>
      <c r="AB130" s="568"/>
      <c r="AC130" s="568"/>
      <c r="AD130" s="568"/>
      <c r="AE130" s="567"/>
      <c r="AF130" s="567"/>
      <c r="AG130" s="568"/>
      <c r="AH130" s="568"/>
      <c r="AI130" s="568"/>
      <c r="AJ130" s="568"/>
      <c r="AK130" s="568"/>
      <c r="AL130" s="568"/>
      <c r="AM130" s="568"/>
      <c r="AN130" s="568"/>
      <c r="AO130" s="568"/>
      <c r="AP130" s="568"/>
      <c r="AQ130" s="567" t="s">
        <v>3754</v>
      </c>
      <c r="AR130" s="568"/>
      <c r="AS130" s="568"/>
      <c r="AT130" s="568"/>
      <c r="AU130" s="568"/>
      <c r="AV130" s="568"/>
      <c r="AW130" s="568"/>
      <c r="AX130" s="568"/>
      <c r="AY130" s="568"/>
      <c r="AZ130" s="568"/>
      <c r="BA130" s="568"/>
      <c r="BB130" s="568"/>
      <c r="BC130" s="568"/>
      <c r="BD130" s="568"/>
      <c r="BE130" s="568"/>
      <c r="BF130" s="568"/>
      <c r="BG130" s="568"/>
      <c r="BH130" s="568"/>
      <c r="BI130" s="568"/>
      <c r="BJ130" s="568"/>
      <c r="BK130" s="569"/>
      <c r="BL130" s="2384"/>
      <c r="BM130" s="74" t="str">
        <f t="shared" si="98"/>
        <v>A</v>
      </c>
      <c r="BN130" s="5">
        <v>1</v>
      </c>
      <c r="BO130" s="3"/>
      <c r="BP130" s="198" cm="1">
        <f t="array" ref="BP130">SUMPRODUCT(LEN(BQ130:BW130))</f>
        <v>0</v>
      </c>
      <c r="BQ130" s="199"/>
      <c r="BR130" s="200"/>
      <c r="BS130" s="200"/>
      <c r="BT130" s="200"/>
      <c r="BU130" s="200"/>
      <c r="BV130" s="200"/>
      <c r="BW130" s="201"/>
      <c r="BX130" s="3"/>
      <c r="CB130" s="3174"/>
      <c r="CD130" s="3151" t="str">
        <f t="shared" si="94"/>
        <v/>
      </c>
      <c r="CE130" s="3155" t="str">
        <f t="shared" si="95"/>
        <v/>
      </c>
      <c r="CF130" s="3156" t="str">
        <f>IF(LEN(TRIM(CK130))&gt;0,MAX(CF29:CF129)+1,"")</f>
        <v/>
      </c>
      <c r="CG130" s="3109" t="str">
        <f>IFERROR(INDEX(CK30:CK299,MATCH(ROW()-ROW(CK30)+1,CF30:CF299,0)),"")</f>
        <v/>
      </c>
      <c r="CH130" s="419"/>
      <c r="CJ130" s="3163"/>
      <c r="CK130" s="3111" t="str">
        <f>IF(OR(CL129="",CJ128=""),"",IF(LEN(CL129)&lt;=CJ128,CL129,IFERROR(LEFT(CL129,FIND("♦",SUBSTITUTE(LEFT(CL129,CJ128+1)," ","♦",LEN(LEFT(CL129,CJ128+1))-LEN(SUBSTITUTE(LEFT(CL129,CJ128+1)," ",""))))),LEFT(CL129,IFERROR(FIND(" ",CL129)-1,LEN(CL129))))))</f>
        <v/>
      </c>
      <c r="CL130" s="3111" t="str">
        <f t="shared" si="102"/>
        <v/>
      </c>
      <c r="CM130" s="3179"/>
      <c r="CN130" s="3173"/>
      <c r="CO130" s="3174"/>
      <c r="CP130" s="3"/>
      <c r="CQ130" s="2681" t="s">
        <v>3993</v>
      </c>
      <c r="CR130" s="2683">
        <v>0.6</v>
      </c>
      <c r="CS130" s="2673" t="str" cm="1">
        <f t="array" aca="1" ref="CS130" ca="1">IF(TRIM(CQ130)="","&lt; VIDE",IF(SUMPRODUCT((UPPER(TRIM($BA$92:CQ130))=UPPER(TRIM(CQ130)))*1)&gt;1,"◄ Doublon","Unique"))</f>
        <v>Unique</v>
      </c>
      <c r="CT130" s="222" t="s">
        <v>3715</v>
      </c>
      <c r="CU130" s="397"/>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1025">
        <v>1</v>
      </c>
      <c r="DZ130" s="1025"/>
      <c r="EA130" s="1025">
        <v>1</v>
      </c>
      <c r="EC130" s="3"/>
      <c r="ED130" s="3"/>
      <c r="EE130" s="3"/>
      <c r="EF130" s="3"/>
      <c r="EG130" s="3"/>
      <c r="EH130" s="3"/>
      <c r="EI130" s="3"/>
      <c r="EJ130" s="3"/>
      <c r="EK130" s="3"/>
      <c r="EL130" s="3"/>
      <c r="EM130" s="3"/>
      <c r="EN130" s="3"/>
      <c r="EO130" s="3"/>
      <c r="EP130" s="3"/>
      <c r="EQ130" s="3"/>
      <c r="ER130" s="3"/>
      <c r="ES130" s="3"/>
      <c r="ET130" s="3"/>
      <c r="EU130" s="3"/>
      <c r="EV130" s="3"/>
      <c r="EW130" s="3"/>
      <c r="EX130" s="1314" t="s">
        <v>1873</v>
      </c>
      <c r="EY130" s="1315" t="s">
        <v>1874</v>
      </c>
      <c r="EZ130" s="1316" t="s">
        <v>1875</v>
      </c>
      <c r="FA130" s="1317" t="s">
        <v>1876</v>
      </c>
      <c r="FB130" s="1318" t="s">
        <v>1877</v>
      </c>
      <c r="FC130" s="1319" t="s">
        <v>1878</v>
      </c>
      <c r="FD130" s="1320" t="s">
        <v>1879</v>
      </c>
      <c r="FE130" s="1321" t="s">
        <v>1880</v>
      </c>
      <c r="FF130" s="1322" t="s">
        <v>1881</v>
      </c>
      <c r="FI130" s="1323"/>
      <c r="FJ130" s="205" t="s">
        <v>1882</v>
      </c>
      <c r="FK130" s="206" t="s">
        <v>1883</v>
      </c>
      <c r="FL130" s="207">
        <v>230</v>
      </c>
      <c r="FM130" s="208">
        <v>232</v>
      </c>
      <c r="FN130" s="209">
        <v>250</v>
      </c>
      <c r="FO130"/>
      <c r="FP130" s="1324"/>
      <c r="FQ130" s="272" t="s">
        <v>1884</v>
      </c>
      <c r="FR130" s="192" t="s">
        <v>1885</v>
      </c>
      <c r="FS130" s="193">
        <v>64</v>
      </c>
      <c r="FT130" s="194">
        <v>61</v>
      </c>
      <c r="FU130" s="195">
        <v>33</v>
      </c>
      <c r="FV130"/>
      <c r="FW130" s="1325"/>
      <c r="FX130" s="212" t="s">
        <v>1886</v>
      </c>
      <c r="FY130" s="192" t="s">
        <v>1887</v>
      </c>
      <c r="FZ130" s="193">
        <v>174</v>
      </c>
      <c r="GA130" s="194">
        <v>137</v>
      </c>
      <c r="GB130" s="195">
        <v>100</v>
      </c>
      <c r="GC130" s="10">
        <v>1</v>
      </c>
    </row>
    <row r="131" spans="1:185" ht="21" customHeight="1">
      <c r="A131" s="3"/>
      <c r="B131" s="74" t="s">
        <v>28</v>
      </c>
      <c r="C131" s="582"/>
      <c r="D131" s="2417" t="s">
        <v>3783</v>
      </c>
      <c r="E131" s="582"/>
      <c r="F131" s="582"/>
      <c r="G131" s="582"/>
      <c r="H131" s="582"/>
      <c r="I131" s="582"/>
      <c r="J131" s="582"/>
      <c r="K131" s="582"/>
      <c r="L131" s="582"/>
      <c r="M131" s="2415" t="s">
        <v>3792</v>
      </c>
      <c r="N131" s="582"/>
      <c r="O131" s="582"/>
      <c r="P131" s="582"/>
      <c r="Q131" s="582"/>
      <c r="R131" s="582"/>
      <c r="S131" s="582"/>
      <c r="T131" s="582"/>
      <c r="U131" s="582"/>
      <c r="V131" s="582"/>
      <c r="W131" s="582"/>
      <c r="X131" s="582"/>
      <c r="Y131" s="582"/>
      <c r="Z131" s="582"/>
      <c r="AA131" s="582"/>
      <c r="AB131" s="582"/>
      <c r="AC131" s="582"/>
      <c r="AD131" s="2287"/>
      <c r="AE131" s="2281" t="s">
        <v>134</v>
      </c>
      <c r="AF131" s="2285" t="s">
        <v>3623</v>
      </c>
      <c r="AG131" s="2287" t="s">
        <v>3630</v>
      </c>
      <c r="AH131" s="2283"/>
      <c r="AI131" s="2283"/>
      <c r="AJ131" s="2283"/>
      <c r="AK131" s="2283"/>
      <c r="AL131" s="2283"/>
      <c r="AM131" s="2283"/>
      <c r="AN131" s="2283"/>
      <c r="AO131" s="2283"/>
      <c r="AP131" s="2283"/>
      <c r="AQ131" s="2281" t="s">
        <v>875</v>
      </c>
      <c r="AR131" s="2393" t="s">
        <v>3634</v>
      </c>
      <c r="AS131" s="2283"/>
      <c r="AT131" s="2283"/>
      <c r="AU131" s="2283"/>
      <c r="AV131" s="2283"/>
      <c r="AW131" s="2283"/>
      <c r="AX131" s="2283"/>
      <c r="AY131" s="2283"/>
      <c r="AZ131" s="2283"/>
      <c r="BA131" s="2283"/>
      <c r="BB131" s="2283"/>
      <c r="BC131" s="2283"/>
      <c r="BD131" s="2283"/>
      <c r="BE131" s="2283"/>
      <c r="BF131" s="2283"/>
      <c r="BG131" s="2283"/>
      <c r="BH131" s="2283"/>
      <c r="BI131" s="2283"/>
      <c r="BJ131" s="2283"/>
      <c r="BK131" s="2284"/>
      <c r="BL131" s="2384"/>
      <c r="BM131" s="74" t="str">
        <f t="shared" si="98"/>
        <v>A</v>
      </c>
      <c r="BN131" s="5">
        <v>1</v>
      </c>
      <c r="BO131" s="3"/>
      <c r="BP131" s="198" cm="1">
        <f t="array" ref="BP131">SUMPRODUCT(LEN(BQ131:BW131))</f>
        <v>0</v>
      </c>
      <c r="BQ131" s="199"/>
      <c r="BR131" s="200"/>
      <c r="BS131" s="200"/>
      <c r="BT131" s="200"/>
      <c r="BU131" s="200"/>
      <c r="BV131" s="200"/>
      <c r="BW131" s="201"/>
      <c r="BX131" s="3"/>
      <c r="CB131" s="3174"/>
      <c r="CD131" s="3151" t="str">
        <f t="shared" si="94"/>
        <v/>
      </c>
      <c r="CE131" s="3155" t="str">
        <f t="shared" si="95"/>
        <v/>
      </c>
      <c r="CF131" s="3156" t="str">
        <f>IF(LEN(TRIM(CK131))&gt;0,MAX(CF29:CF130)+1,"")</f>
        <v/>
      </c>
      <c r="CG131" s="3109" t="str">
        <f>IFERROR(INDEX(CK30:CK299,MATCH(ROW()-ROW(CK30)+1,CF30:CF299,0)),"")</f>
        <v/>
      </c>
      <c r="CH131" s="419"/>
      <c r="CJ131" s="3164"/>
      <c r="CK131" s="3111" t="str">
        <f>IF(OR(CL130="",CJ128=""),"",IF(LEN(CL130)&lt;=CJ128,CL130,IFERROR(LEFT(CL130,FIND("♦",SUBSTITUTE(LEFT(CL130,CJ128+1)," ","♦",LEN(LEFT(CL130,CJ128+1))-LEN(SUBSTITUTE(LEFT(CL130,CJ128+1)," ",""))))),LEFT(CL130,IFERROR(FIND(" ",CL130)-1,LEN(CL130))))))</f>
        <v/>
      </c>
      <c r="CL131" s="3111" t="str">
        <f t="shared" si="102"/>
        <v/>
      </c>
      <c r="CM131" s="3179"/>
      <c r="CN131" s="3173"/>
      <c r="CO131" s="3174"/>
      <c r="CP131" s="3"/>
      <c r="CQ131" s="2681" t="s">
        <v>4007</v>
      </c>
      <c r="CR131" s="2672">
        <v>9</v>
      </c>
      <c r="CS131" s="2673" t="str" cm="1">
        <f t="array" aca="1" ref="CS131" ca="1">IF(TRIM(CQ131)="","&lt; VIDE",IF(SUMPRODUCT((UPPER(TRIM($BA$92:CQ131))=UPPER(TRIM(CQ131)))*1)&gt;1,"◄ Doublon","Unique"))</f>
        <v>Unique</v>
      </c>
      <c r="CT131" s="222" t="s">
        <v>3716</v>
      </c>
      <c r="CU131" s="397"/>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224" t="s">
        <v>1888</v>
      </c>
      <c r="DZ131" s="3224"/>
      <c r="EA131" s="3224"/>
      <c r="EC131" s="3"/>
      <c r="ED131" s="3"/>
      <c r="EE131" s="3"/>
      <c r="EF131" s="3"/>
      <c r="EG131" s="3"/>
      <c r="EH131" s="3"/>
      <c r="EI131" s="3"/>
      <c r="EJ131" s="3"/>
      <c r="EK131" s="3"/>
      <c r="EL131" s="3"/>
      <c r="EM131" s="3"/>
      <c r="EN131" s="3"/>
      <c r="EO131" s="3"/>
      <c r="EP131" s="3"/>
      <c r="EQ131" s="3"/>
      <c r="ER131" s="3"/>
      <c r="ES131" s="3"/>
      <c r="ET131" s="3"/>
      <c r="EU131" s="3"/>
      <c r="EV131" s="3"/>
      <c r="EW131" s="3"/>
      <c r="EX131" s="1326" t="s">
        <v>1889</v>
      </c>
      <c r="EY131" s="1327" t="s">
        <v>1890</v>
      </c>
      <c r="EZ131" s="1328" t="s">
        <v>1891</v>
      </c>
      <c r="FA131" s="1329" t="s">
        <v>1892</v>
      </c>
      <c r="FB131" s="1330" t="s">
        <v>1893</v>
      </c>
      <c r="FC131" s="1331" t="s">
        <v>1894</v>
      </c>
      <c r="FD131" s="1332" t="s">
        <v>1895</v>
      </c>
      <c r="FE131" s="1333" t="s">
        <v>1896</v>
      </c>
      <c r="FF131" s="1334" t="s">
        <v>1897</v>
      </c>
      <c r="FI131" s="1335"/>
      <c r="FJ131" s="205" t="s">
        <v>1898</v>
      </c>
      <c r="FK131" s="206" t="s">
        <v>1899</v>
      </c>
      <c r="FL131" s="207">
        <v>67</v>
      </c>
      <c r="FM131" s="208">
        <v>110</v>
      </c>
      <c r="FN131" s="209">
        <v>238</v>
      </c>
      <c r="FO131"/>
      <c r="FP131" s="1336"/>
      <c r="FQ131" s="272" t="s">
        <v>1900</v>
      </c>
      <c r="FR131" s="192" t="s">
        <v>1901</v>
      </c>
      <c r="FS131" s="193">
        <v>54</v>
      </c>
      <c r="FT131" s="194">
        <v>53</v>
      </c>
      <c r="FU131" s="195">
        <v>39</v>
      </c>
      <c r="FV131"/>
      <c r="FW131" s="1337"/>
      <c r="FX131" s="197" t="s">
        <v>1902</v>
      </c>
      <c r="FY131" s="192" t="s">
        <v>1903</v>
      </c>
      <c r="FZ131" s="193">
        <v>166</v>
      </c>
      <c r="GA131" s="194">
        <v>128</v>
      </c>
      <c r="GB131" s="195">
        <v>100</v>
      </c>
      <c r="GC131" s="10">
        <v>1</v>
      </c>
    </row>
    <row r="132" spans="1:185" ht="21" customHeight="1">
      <c r="A132" s="3"/>
      <c r="B132" s="74" t="s">
        <v>28</v>
      </c>
      <c r="C132" s="582"/>
      <c r="D132" s="2419" t="s">
        <v>3784</v>
      </c>
      <c r="E132" s="582"/>
      <c r="F132" s="582"/>
      <c r="G132" s="582"/>
      <c r="H132" s="582"/>
      <c r="I132" s="582"/>
      <c r="J132" s="582"/>
      <c r="K132" s="582"/>
      <c r="L132" s="582"/>
      <c r="M132" s="2416" t="s">
        <v>3793</v>
      </c>
      <c r="N132" s="582"/>
      <c r="O132" s="582"/>
      <c r="P132" s="582"/>
      <c r="Q132" s="582"/>
      <c r="R132" s="582"/>
      <c r="S132" s="582"/>
      <c r="T132" s="582"/>
      <c r="U132" s="582"/>
      <c r="V132" s="582"/>
      <c r="W132" s="582"/>
      <c r="X132" s="582"/>
      <c r="Y132" s="582"/>
      <c r="Z132" s="582"/>
      <c r="AA132" s="582"/>
      <c r="AB132" s="582"/>
      <c r="AC132" s="582"/>
      <c r="AD132" s="2287"/>
      <c r="AE132" s="2282" t="s">
        <v>135</v>
      </c>
      <c r="AF132" s="2286" t="s">
        <v>3623</v>
      </c>
      <c r="AG132" s="2287"/>
      <c r="AH132" s="2283"/>
      <c r="AI132" s="2283"/>
      <c r="AJ132" s="2283"/>
      <c r="AK132" s="2283"/>
      <c r="AL132" s="2283"/>
      <c r="AM132" s="2283"/>
      <c r="AN132" s="2283"/>
      <c r="AO132" s="2283"/>
      <c r="AP132" s="2283"/>
      <c r="AQ132" s="2282" t="s">
        <v>875</v>
      </c>
      <c r="AR132" s="2394"/>
      <c r="AS132" s="2283"/>
      <c r="AT132" s="2283"/>
      <c r="AU132" s="2283"/>
      <c r="AV132" s="2283"/>
      <c r="AW132" s="2283"/>
      <c r="AX132" s="2283"/>
      <c r="AY132" s="2283"/>
      <c r="AZ132" s="2283"/>
      <c r="BA132" s="2283"/>
      <c r="BB132" s="2283"/>
      <c r="BC132" s="2283"/>
      <c r="BD132" s="2283"/>
      <c r="BE132" s="2283"/>
      <c r="BF132" s="2283"/>
      <c r="BG132" s="2283"/>
      <c r="BH132" s="2283"/>
      <c r="BI132" s="2283"/>
      <c r="BJ132" s="2283"/>
      <c r="BK132" s="2284"/>
      <c r="BL132" s="2384"/>
      <c r="BM132" s="74" t="str">
        <f t="shared" si="98"/>
        <v>A</v>
      </c>
      <c r="BN132" s="5">
        <v>1</v>
      </c>
      <c r="BO132" s="3"/>
      <c r="BP132" s="198" cm="1">
        <f t="array" ref="BP132">SUMPRODUCT(LEN(BQ132:BW132))</f>
        <v>0</v>
      </c>
      <c r="BQ132" s="199"/>
      <c r="BR132" s="200"/>
      <c r="BS132" s="200"/>
      <c r="BT132" s="200"/>
      <c r="BU132" s="200"/>
      <c r="BV132" s="200"/>
      <c r="BW132" s="201"/>
      <c r="BX132" s="3"/>
      <c r="CB132" s="3174"/>
      <c r="CD132" s="3151" t="str">
        <f t="shared" si="94"/>
        <v/>
      </c>
      <c r="CE132" s="3155" t="str">
        <f t="shared" si="95"/>
        <v/>
      </c>
      <c r="CF132" s="3156" t="str">
        <f>IF(LEN(TRIM(CK132))&gt;0,MAX(CF29:CF131)+1,"")</f>
        <v/>
      </c>
      <c r="CG132" s="3109" t="str">
        <f>IFERROR(INDEX(CK30:CK299,MATCH(ROW()-ROW(CK30)+1,CF30:CF299,0)),"")</f>
        <v/>
      </c>
      <c r="CH132" s="419"/>
      <c r="CJ132" s="2462" t="str">
        <f>(SUBSTITUTE(SUBSTITUTE(CB47,CHAR(13)&amp;CHAR(10)," "),CHAR(10)," "))</f>
        <v/>
      </c>
      <c r="CK132" s="3165" t="str">
        <f>IF(OR(CJ133="",CJ134=""),"",IF(LEN(CJ133)&lt;=CJ134,CJ133,IFERROR(LEFT(CJ133,FIND("♦",SUBSTITUTE(LEFT(CJ133,CJ134+1)," ","♦",LEN(LEFT(CJ133,CJ134+1))-LEN(SUBSTITUTE(LEFT(CJ133,CJ134+1)," ",""))))),LEFT(CJ133,IFERROR(FIND(" ",CJ133)-1,LEN(CJ133))))))</f>
        <v/>
      </c>
      <c r="CL132" s="3166" t="str">
        <f>IF(CK132="","",TRIM(RIGHT(CJ133,LEN(CJ133)-LEN(CK132))))</f>
        <v/>
      </c>
      <c r="CM132" s="3157" t="str">
        <f>CC47</f>
        <v xml:space="preserve"> ◄ ligne 47</v>
      </c>
      <c r="CN132" s="3173"/>
      <c r="CO132" s="3174"/>
      <c r="CP132" s="3"/>
      <c r="CQ132" s="2675" t="s">
        <v>3985</v>
      </c>
      <c r="CR132" s="2672">
        <v>150</v>
      </c>
      <c r="CS132" s="2673" t="str" cm="1">
        <f t="array" aca="1" ref="CS132" ca="1">IF(TRIM(CQ132)="","&lt; VIDE",IF(SUMPRODUCT((UPPER(TRIM($BA$92:CQ132))=UPPER(TRIM(CQ132)))*1)&gt;1,"◄ Doublon","Unique"))</f>
        <v>Unique</v>
      </c>
      <c r="CT132" s="222" t="s">
        <v>3717</v>
      </c>
      <c r="CU132" s="397"/>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224"/>
      <c r="DZ132" s="3224"/>
      <c r="EA132" s="3224"/>
      <c r="EC132" s="3"/>
      <c r="ED132" s="3"/>
      <c r="EE132" s="3"/>
      <c r="EF132" s="3"/>
      <c r="EG132" s="3"/>
      <c r="EH132" s="3"/>
      <c r="EI132" s="3"/>
      <c r="EJ132" s="3"/>
      <c r="EK132" s="3"/>
      <c r="EL132" s="3"/>
      <c r="EM132" s="3"/>
      <c r="EN132" s="3"/>
      <c r="EO132" s="3"/>
      <c r="EP132" s="3"/>
      <c r="EQ132" s="3"/>
      <c r="ER132" s="3"/>
      <c r="ES132" s="3"/>
      <c r="ET132" s="3"/>
      <c r="EU132" s="3"/>
      <c r="EV132" s="3"/>
      <c r="EW132" s="3"/>
      <c r="EX132" s="1338" t="s">
        <v>1904</v>
      </c>
      <c r="EY132" s="1339" t="s">
        <v>1905</v>
      </c>
      <c r="EZ132" s="1340" t="s">
        <v>1906</v>
      </c>
      <c r="FA132" s="1341" t="s">
        <v>1907</v>
      </c>
      <c r="FB132" s="1342" t="s">
        <v>1908</v>
      </c>
      <c r="FC132" s="1343" t="s">
        <v>1909</v>
      </c>
      <c r="FD132" s="1344" t="s">
        <v>1910</v>
      </c>
      <c r="FE132" s="1345" t="s">
        <v>1911</v>
      </c>
      <c r="FF132" s="1346" t="s">
        <v>1912</v>
      </c>
      <c r="FI132" s="1347"/>
      <c r="FJ132" s="205" t="s">
        <v>1913</v>
      </c>
      <c r="FK132" s="206" t="s">
        <v>1914</v>
      </c>
      <c r="FL132" s="207">
        <v>65</v>
      </c>
      <c r="FM132" s="208">
        <v>105</v>
      </c>
      <c r="FN132" s="209">
        <v>225</v>
      </c>
      <c r="FO132"/>
      <c r="FP132" s="1348"/>
      <c r="FQ132" s="272" t="s">
        <v>1915</v>
      </c>
      <c r="FR132" s="192" t="s">
        <v>1916</v>
      </c>
      <c r="FS132" s="193">
        <v>37</v>
      </c>
      <c r="FT132" s="194">
        <v>36</v>
      </c>
      <c r="FU132" s="195">
        <v>29</v>
      </c>
      <c r="FV132"/>
      <c r="FW132" s="1349"/>
      <c r="FX132" s="212" t="s">
        <v>1840</v>
      </c>
      <c r="FY132" s="192" t="s">
        <v>1917</v>
      </c>
      <c r="FZ132" s="193">
        <v>166</v>
      </c>
      <c r="GA132" s="194">
        <v>123</v>
      </c>
      <c r="GB132" s="195">
        <v>91</v>
      </c>
      <c r="GC132" s="10">
        <v>1</v>
      </c>
    </row>
    <row r="133" spans="1:185" ht="21" customHeight="1">
      <c r="A133" s="3"/>
      <c r="B133" s="74" t="s">
        <v>28</v>
      </c>
      <c r="C133" s="582"/>
      <c r="D133" s="2417" t="s">
        <v>3785</v>
      </c>
      <c r="E133" s="582"/>
      <c r="F133" s="582"/>
      <c r="G133" s="582"/>
      <c r="H133" s="582"/>
      <c r="I133" s="582"/>
      <c r="J133" s="582"/>
      <c r="K133" s="582"/>
      <c r="L133" s="582"/>
      <c r="M133" s="2416" t="s">
        <v>3794</v>
      </c>
      <c r="N133" s="582"/>
      <c r="O133" s="582"/>
      <c r="P133" s="582"/>
      <c r="Q133" s="582"/>
      <c r="R133" s="582"/>
      <c r="S133" s="582"/>
      <c r="T133" s="582"/>
      <c r="U133" s="582"/>
      <c r="V133" s="582"/>
      <c r="W133" s="582"/>
      <c r="X133" s="582"/>
      <c r="Y133" s="582"/>
      <c r="Z133" s="582"/>
      <c r="AA133" s="582"/>
      <c r="AB133" s="582"/>
      <c r="AC133" s="582"/>
      <c r="AD133" s="2287"/>
      <c r="AE133" s="2385" t="s">
        <v>136</v>
      </c>
      <c r="AF133" s="2389" t="s">
        <v>3623</v>
      </c>
      <c r="AG133" s="2287"/>
      <c r="AH133" s="2283"/>
      <c r="AI133" s="2283"/>
      <c r="AJ133" s="2283"/>
      <c r="AK133" s="2283"/>
      <c r="AL133" s="583"/>
      <c r="AM133" s="583"/>
      <c r="AN133" s="583"/>
      <c r="AO133" s="583"/>
      <c r="AP133" s="583"/>
      <c r="AQ133" s="2385" t="s">
        <v>875</v>
      </c>
      <c r="AR133" s="2394"/>
      <c r="AS133" s="583"/>
      <c r="AT133" s="583"/>
      <c r="AU133" s="583"/>
      <c r="AV133" s="583"/>
      <c r="AW133" s="583"/>
      <c r="AX133" s="583"/>
      <c r="AY133" s="583"/>
      <c r="AZ133" s="583"/>
      <c r="BA133" s="583"/>
      <c r="BB133" s="583"/>
      <c r="BC133" s="583"/>
      <c r="BD133" s="583"/>
      <c r="BE133" s="583"/>
      <c r="BF133" s="583"/>
      <c r="BG133" s="583"/>
      <c r="BH133" s="583"/>
      <c r="BI133" s="583"/>
      <c r="BJ133" s="583"/>
      <c r="BK133" s="584"/>
      <c r="BL133" s="2384"/>
      <c r="BM133" s="74" t="str">
        <f t="shared" si="98"/>
        <v>A</v>
      </c>
      <c r="BN133" s="5"/>
      <c r="BO133" s="3"/>
      <c r="BP133" s="198" cm="1">
        <f t="array" ref="BP133">SUMPRODUCT(LEN(BQ133:BW133))</f>
        <v>0</v>
      </c>
      <c r="BQ133" s="199"/>
      <c r="BR133" s="200"/>
      <c r="BS133" s="200"/>
      <c r="BT133" s="200"/>
      <c r="BU133" s="200"/>
      <c r="BV133" s="200"/>
      <c r="BW133" s="201"/>
      <c r="BX133" s="3"/>
      <c r="CB133" s="3174"/>
      <c r="CD133" s="3151" t="str">
        <f t="shared" si="94"/>
        <v/>
      </c>
      <c r="CE133" s="3155" t="str">
        <f t="shared" si="95"/>
        <v/>
      </c>
      <c r="CF133" s="3156" t="str">
        <f>IF(LEN(TRIM(CK133))&gt;0,MAX(CF29:CF132)+1,"")</f>
        <v/>
      </c>
      <c r="CG133" s="3109" t="str">
        <f>IFERROR(INDEX(CK30:CK299,MATCH(ROW()-ROW(CK30)+1,CF30:CF299,0)),"")</f>
        <v/>
      </c>
      <c r="CH133" s="419"/>
      <c r="CJ133" s="3165" t="str">
        <f>TRIM(SUBSTITUTE(SUBSTITUTE(SUBSTITUTE(SUBSTITUTE(IF(OR(LEFT(CJ132,1)="-",LEFT(CJ132,1)="="),MID(CJ132,2,9999),CJ132),CHAR(160)," "),","," "),";"," "),"."," "))</f>
        <v/>
      </c>
      <c r="CK133" s="3166" t="str">
        <f>IF(OR(CL132="",CJ134=""),"",IF(LEN(CL132)&lt;=CJ134,CL132,IFERROR(LEFT(CL132,FIND("♦",SUBSTITUTE(LEFT(CL132,CJ134+1)," ","♦",LEN(LEFT(CL132,CJ134+1))-LEN(SUBSTITUTE(LEFT(CL132,CJ134+1)," ",""))))),LEFT(CL132,IFERROR(FIND(" ",CL132)-1,LEN(CL132))))))</f>
        <v/>
      </c>
      <c r="CL133" s="3166" t="str">
        <f>IF(CK133="","",TRIM(RIGHT(CL132,LEN(CL132)-LEN(CK133))))</f>
        <v/>
      </c>
      <c r="CM133" s="3180"/>
      <c r="CN133" s="3173"/>
      <c r="CO133" s="3174"/>
      <c r="CP133" s="3"/>
      <c r="CQ133" s="2675" t="s">
        <v>4004</v>
      </c>
      <c r="CR133" s="2672">
        <v>300</v>
      </c>
      <c r="CS133" s="2673" t="str" cm="1">
        <f t="array" aca="1" ref="CS133" ca="1">IF(TRIM(CQ133)="","&lt; VIDE",IF(SUMPRODUCT((UPPER(TRIM($BA$92:CQ133))=UPPER(TRIM(CQ133)))*1)&gt;1,"◄ Doublon","Unique"))</f>
        <v>Unique</v>
      </c>
      <c r="CT133" s="222" t="s">
        <v>3718</v>
      </c>
      <c r="CU133" s="397"/>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1025">
        <v>1</v>
      </c>
      <c r="DZ133" s="1025"/>
      <c r="EA133" s="1025">
        <v>1</v>
      </c>
      <c r="EC133" s="3"/>
      <c r="ED133" s="3"/>
      <c r="EE133" s="3"/>
      <c r="EF133" s="3"/>
      <c r="EG133" s="3"/>
      <c r="EH133" s="3"/>
      <c r="EI133" s="3"/>
      <c r="EJ133" s="3"/>
      <c r="EK133" s="3"/>
      <c r="EL133" s="3"/>
      <c r="EM133" s="3"/>
      <c r="EN133" s="3"/>
      <c r="EO133" s="3"/>
      <c r="EP133" s="3"/>
      <c r="EQ133" s="3"/>
      <c r="ER133" s="3"/>
      <c r="ES133" s="3"/>
      <c r="ET133" s="3"/>
      <c r="EU133" s="3"/>
      <c r="EV133" s="3"/>
      <c r="EW133" s="3"/>
      <c r="EX133" s="1350" t="s">
        <v>1918</v>
      </c>
      <c r="EY133" s="1351" t="s">
        <v>1919</v>
      </c>
      <c r="EZ133" s="1352" t="s">
        <v>1920</v>
      </c>
      <c r="FA133" s="1353" t="s">
        <v>1921</v>
      </c>
      <c r="FB133" s="1354" t="s">
        <v>1922</v>
      </c>
      <c r="FC133" s="1355" t="s">
        <v>1923</v>
      </c>
      <c r="FD133" s="1356" t="s">
        <v>1924</v>
      </c>
      <c r="FE133" s="1357" t="s">
        <v>1925</v>
      </c>
      <c r="FF133" s="1358" t="s">
        <v>1926</v>
      </c>
      <c r="FI133" s="1359"/>
      <c r="FJ133" s="236" t="s">
        <v>1927</v>
      </c>
      <c r="FK133" s="206" t="s">
        <v>1928</v>
      </c>
      <c r="FL133" s="207">
        <v>135</v>
      </c>
      <c r="FM133" s="208">
        <v>145</v>
      </c>
      <c r="FN133" s="209">
        <v>191</v>
      </c>
      <c r="FO133"/>
      <c r="FP133" s="1360"/>
      <c r="FQ133" s="272" t="s">
        <v>1929</v>
      </c>
      <c r="FR133" s="192" t="s">
        <v>1930</v>
      </c>
      <c r="FS133" s="193">
        <v>255</v>
      </c>
      <c r="FT133" s="194">
        <v>0</v>
      </c>
      <c r="FU133" s="195">
        <v>255</v>
      </c>
      <c r="FV133"/>
      <c r="FW133" s="1361"/>
      <c r="FX133" s="197" t="s">
        <v>1931</v>
      </c>
      <c r="FY133" s="192" t="s">
        <v>1932</v>
      </c>
      <c r="FZ133" s="193">
        <v>139</v>
      </c>
      <c r="GA133" s="194">
        <v>134</v>
      </c>
      <c r="GB133" s="195">
        <v>130</v>
      </c>
      <c r="GC133" s="10">
        <v>1</v>
      </c>
    </row>
    <row r="134" spans="1:185" ht="21" customHeight="1">
      <c r="A134" s="3"/>
      <c r="B134" s="74" t="s">
        <v>28</v>
      </c>
      <c r="C134" s="582"/>
      <c r="D134" s="2419" t="s">
        <v>3786</v>
      </c>
      <c r="E134" s="582"/>
      <c r="F134" s="582"/>
      <c r="G134" s="582"/>
      <c r="H134" s="582"/>
      <c r="I134" s="582"/>
      <c r="J134" s="582"/>
      <c r="K134" s="582"/>
      <c r="L134" s="582"/>
      <c r="M134" s="2416" t="s">
        <v>3795</v>
      </c>
      <c r="N134" s="582"/>
      <c r="O134" s="582"/>
      <c r="P134" s="582"/>
      <c r="Q134" s="582"/>
      <c r="R134" s="582"/>
      <c r="S134" s="582"/>
      <c r="T134" s="582"/>
      <c r="U134" s="582"/>
      <c r="V134" s="582"/>
      <c r="W134" s="582"/>
      <c r="X134" s="582"/>
      <c r="Y134" s="582"/>
      <c r="Z134" s="582"/>
      <c r="AA134" s="582"/>
      <c r="AB134" s="582"/>
      <c r="AC134" s="582"/>
      <c r="AD134" s="2287"/>
      <c r="AE134" s="2386" t="s">
        <v>3612</v>
      </c>
      <c r="AF134" s="2390" t="s">
        <v>3623</v>
      </c>
      <c r="AG134" s="2287"/>
      <c r="AH134" s="2283"/>
      <c r="AI134" s="2283"/>
      <c r="AJ134" s="2283"/>
      <c r="AK134" s="2283"/>
      <c r="AL134" s="583"/>
      <c r="AM134" s="583"/>
      <c r="AN134" s="583"/>
      <c r="AO134" s="583"/>
      <c r="AP134" s="583"/>
      <c r="AQ134" s="2386" t="s">
        <v>875</v>
      </c>
      <c r="AR134" s="2394"/>
      <c r="AS134" s="583"/>
      <c r="AT134" s="583"/>
      <c r="AU134" s="583"/>
      <c r="AV134" s="583"/>
      <c r="AW134" s="583"/>
      <c r="AX134" s="583"/>
      <c r="AY134" s="583"/>
      <c r="AZ134" s="583"/>
      <c r="BA134" s="583"/>
      <c r="BB134" s="583"/>
      <c r="BC134" s="583"/>
      <c r="BD134" s="583"/>
      <c r="BE134" s="583"/>
      <c r="BF134" s="583"/>
      <c r="BG134" s="583"/>
      <c r="BH134" s="583"/>
      <c r="BI134" s="583"/>
      <c r="BJ134" s="583"/>
      <c r="BK134" s="584"/>
      <c r="BL134" s="2384"/>
      <c r="BM134" s="74" t="str">
        <f t="shared" si="98"/>
        <v>A</v>
      </c>
      <c r="BN134" s="5"/>
      <c r="BO134" s="3"/>
      <c r="BP134" s="198" cm="1">
        <f t="array" ref="BP134">SUMPRODUCT(LEN(BQ134:BW134))</f>
        <v>0</v>
      </c>
      <c r="BQ134" s="199"/>
      <c r="BR134" s="200"/>
      <c r="BS134" s="200"/>
      <c r="BT134" s="200"/>
      <c r="BU134" s="200"/>
      <c r="BV134" s="200"/>
      <c r="BW134" s="201"/>
      <c r="BX134" s="3"/>
      <c r="CB134" s="3174"/>
      <c r="CD134" s="3151" t="str">
        <f t="shared" si="94"/>
        <v/>
      </c>
      <c r="CE134" s="3155" t="str">
        <f t="shared" si="95"/>
        <v/>
      </c>
      <c r="CF134" s="3156" t="str">
        <f>IF(LEN(TRIM(CK134))&gt;0,MAX(CF29:CF133)+1,"")</f>
        <v/>
      </c>
      <c r="CG134" s="3109" t="str">
        <f>IFERROR(INDEX(CK30:CK299,MATCH(ROW()-ROW(CK30)+1,CF30:CF299,0)),"")</f>
        <v/>
      </c>
      <c r="CH134" s="419"/>
      <c r="CJ134" s="3112">
        <f>CG17</f>
        <v>100</v>
      </c>
      <c r="CK134" s="3166" t="str">
        <f>IF(OR(CL133="",CJ134=""),"",IF(LEN(CL133)&lt;=CJ134,CL133,IFERROR(LEFT(CL133,FIND("♦",SUBSTITUTE(LEFT(CL133,CJ134+1)," ","♦",LEN(LEFT(CL133,CJ134+1))-LEN(SUBSTITUTE(LEFT(CL133,CJ134+1)," ",""))))),LEFT(CL133,IFERROR(FIND(" ",CL133)-1,LEN(CL133))))))</f>
        <v/>
      </c>
      <c r="CL134" s="3166" t="str">
        <f t="shared" ref="CL134:CL137" si="103">IF(CK134="","",TRIM(RIGHT(CL133,LEN(CL133)-LEN(CK134))))</f>
        <v/>
      </c>
      <c r="CM134" s="3180"/>
      <c r="CN134" s="3173"/>
      <c r="CO134" s="3174"/>
      <c r="CP134" s="3"/>
      <c r="CQ134" s="2675" t="s">
        <v>3991</v>
      </c>
      <c r="CR134" s="2672">
        <v>45</v>
      </c>
      <c r="CS134" s="2673" t="str" cm="1">
        <f t="array" aca="1" ref="CS134" ca="1">IF(TRIM(CQ134)="","&lt; VIDE",IF(SUMPRODUCT((UPPER(TRIM($BA$92:CQ134))=UPPER(TRIM(CQ134)))*1)&gt;1,"◄ Doublon","Unique"))</f>
        <v>Unique</v>
      </c>
      <c r="CT134" s="222" t="s">
        <v>3719</v>
      </c>
      <c r="CU134" s="397"/>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224" t="s">
        <v>1933</v>
      </c>
      <c r="DZ134" s="3224"/>
      <c r="EA134" s="3224"/>
      <c r="EC134" s="3"/>
      <c r="ED134" s="3"/>
      <c r="EE134" s="3"/>
      <c r="EF134" s="3"/>
      <c r="EG134" s="3"/>
      <c r="EH134" s="3"/>
      <c r="EI134" s="3"/>
      <c r="EJ134" s="3"/>
      <c r="EK134" s="3"/>
      <c r="EL134" s="3"/>
      <c r="EM134" s="3"/>
      <c r="EN134" s="3"/>
      <c r="EO134" s="3"/>
      <c r="EP134" s="3"/>
      <c r="EQ134" s="3"/>
      <c r="ER134" s="3"/>
      <c r="ES134" s="3"/>
      <c r="ET134" s="3"/>
      <c r="EU134" s="3"/>
      <c r="EV134" s="3"/>
      <c r="EW134" s="3"/>
      <c r="EX134" s="1362" t="s">
        <v>1934</v>
      </c>
      <c r="EY134" s="1363" t="s">
        <v>1935</v>
      </c>
      <c r="EZ134" s="1364" t="s">
        <v>1936</v>
      </c>
      <c r="FA134" s="1365" t="s">
        <v>1937</v>
      </c>
      <c r="FB134" s="1366" t="s">
        <v>1938</v>
      </c>
      <c r="FC134" s="1367" t="s">
        <v>1939</v>
      </c>
      <c r="FD134" s="1368" t="s">
        <v>1940</v>
      </c>
      <c r="FE134" s="1369" t="s">
        <v>1941</v>
      </c>
      <c r="FF134" s="1370" t="s">
        <v>1942</v>
      </c>
      <c r="FI134" s="1371"/>
      <c r="FJ134" s="236" t="s">
        <v>1943</v>
      </c>
      <c r="FK134" s="206" t="s">
        <v>1944</v>
      </c>
      <c r="FL134" s="207">
        <v>140</v>
      </c>
      <c r="FM134" s="208">
        <v>146</v>
      </c>
      <c r="FN134" s="209">
        <v>172</v>
      </c>
      <c r="FO134"/>
      <c r="FP134" s="1372"/>
      <c r="FQ134" s="191" t="s">
        <v>1945</v>
      </c>
      <c r="FR134" s="192" t="s">
        <v>1946</v>
      </c>
      <c r="FS134" s="193">
        <v>238</v>
      </c>
      <c r="FT134" s="194">
        <v>122</v>
      </c>
      <c r="FU134" s="195">
        <v>233</v>
      </c>
      <c r="FV134"/>
      <c r="FW134" s="1373"/>
      <c r="FX134" s="212" t="s">
        <v>1947</v>
      </c>
      <c r="FY134" s="192" t="s">
        <v>1948</v>
      </c>
      <c r="FZ134" s="193">
        <v>182</v>
      </c>
      <c r="GA134" s="194">
        <v>120</v>
      </c>
      <c r="GB134" s="195">
        <v>35</v>
      </c>
      <c r="GC134" s="10">
        <v>1</v>
      </c>
    </row>
    <row r="135" spans="1:185" ht="21" customHeight="1">
      <c r="A135" s="3"/>
      <c r="B135" s="74" t="s">
        <v>28</v>
      </c>
      <c r="C135" s="582"/>
      <c r="D135" s="2419" t="s">
        <v>3787</v>
      </c>
      <c r="E135" s="582"/>
      <c r="F135" s="582"/>
      <c r="G135" s="582"/>
      <c r="H135" s="582"/>
      <c r="I135" s="582"/>
      <c r="J135" s="582"/>
      <c r="K135" s="582"/>
      <c r="L135" s="582"/>
      <c r="M135" s="2417" t="s">
        <v>3796</v>
      </c>
      <c r="N135" s="582"/>
      <c r="O135" s="582"/>
      <c r="P135" s="582"/>
      <c r="Q135" s="582"/>
      <c r="R135" s="582"/>
      <c r="S135" s="582"/>
      <c r="T135" s="582"/>
      <c r="U135" s="582"/>
      <c r="V135" s="582"/>
      <c r="W135" s="582"/>
      <c r="X135" s="582"/>
      <c r="Y135" s="582"/>
      <c r="Z135" s="582"/>
      <c r="AA135" s="582"/>
      <c r="AB135" s="582"/>
      <c r="AC135" s="582"/>
      <c r="AD135" s="2287"/>
      <c r="AE135" s="2387" t="s">
        <v>3613</v>
      </c>
      <c r="AF135" s="2391" t="s">
        <v>3623</v>
      </c>
      <c r="AG135" s="2287"/>
      <c r="AH135" s="2283"/>
      <c r="AI135" s="2283"/>
      <c r="AJ135" s="2283"/>
      <c r="AK135" s="2283"/>
      <c r="AL135" s="583"/>
      <c r="AM135" s="583"/>
      <c r="AN135" s="583"/>
      <c r="AO135" s="583"/>
      <c r="AP135" s="583"/>
      <c r="AQ135" s="2387" t="s">
        <v>875</v>
      </c>
      <c r="AR135" s="2394"/>
      <c r="AS135" s="583"/>
      <c r="AT135" s="583"/>
      <c r="AU135" s="583"/>
      <c r="AV135" s="583"/>
      <c r="AW135" s="583"/>
      <c r="AX135" s="583"/>
      <c r="AY135" s="583"/>
      <c r="AZ135" s="583"/>
      <c r="BA135" s="583"/>
      <c r="BB135" s="583"/>
      <c r="BC135" s="583"/>
      <c r="BD135" s="583"/>
      <c r="BE135" s="583"/>
      <c r="BF135" s="583"/>
      <c r="BG135" s="583"/>
      <c r="BH135" s="583"/>
      <c r="BI135" s="583"/>
      <c r="BJ135" s="583"/>
      <c r="BK135" s="584"/>
      <c r="BL135" s="2384"/>
      <c r="BM135" s="74" t="str">
        <f t="shared" si="98"/>
        <v>A</v>
      </c>
      <c r="BN135" s="5"/>
      <c r="BO135" s="3"/>
      <c r="BP135" s="198" cm="1">
        <f t="array" ref="BP135">SUMPRODUCT(LEN(BQ135:BW135))</f>
        <v>0</v>
      </c>
      <c r="BQ135" s="199"/>
      <c r="BR135" s="200"/>
      <c r="BS135" s="200"/>
      <c r="BT135" s="200"/>
      <c r="BU135" s="200"/>
      <c r="BV135" s="200"/>
      <c r="BW135" s="201"/>
      <c r="BX135" s="3"/>
      <c r="CB135" s="3174"/>
      <c r="CD135" s="3151" t="str">
        <f t="shared" si="94"/>
        <v/>
      </c>
      <c r="CE135" s="3155" t="str">
        <f t="shared" si="95"/>
        <v/>
      </c>
      <c r="CF135" s="3156" t="str">
        <f>IF(LEN(TRIM(CK135))&gt;0,MAX(CF29:CF134)+1,"")</f>
        <v/>
      </c>
      <c r="CG135" s="3109" t="str">
        <f>IFERROR(INDEX(CK30:CK299,MATCH(ROW()-ROW(CK30)+1,CF30:CF299,0)),"")</f>
        <v/>
      </c>
      <c r="CH135" s="419"/>
      <c r="CJ135" s="3165"/>
      <c r="CK135" s="3166" t="str">
        <f>IF(OR(CL134="",CJ134=""),"",IF(LEN(CL134)&lt;=CJ134,CL134,IFERROR(LEFT(CL134,FIND("♦",SUBSTITUTE(LEFT(CL134,CJ134+1)," ","♦",LEN(LEFT(CL134,CJ134+1))-LEN(SUBSTITUTE(LEFT(CL134,CJ134+1)," ",""))))),LEFT(CL134,IFERROR(FIND(" ",CL134)-1,LEN(CL134))))))</f>
        <v/>
      </c>
      <c r="CL135" s="3166" t="str">
        <f t="shared" si="103"/>
        <v/>
      </c>
      <c r="CM135" s="3180"/>
      <c r="CN135" s="3173"/>
      <c r="CO135" s="3174"/>
      <c r="CP135" s="3"/>
      <c r="CQ135" s="2675" t="s">
        <v>3995</v>
      </c>
      <c r="CR135" s="2672" t="s">
        <v>4008</v>
      </c>
      <c r="CS135" s="2673" t="str" cm="1">
        <f t="array" aca="1" ref="CS135" ca="1">IF(TRIM(CQ135)="","&lt; VIDE",IF(SUMPRODUCT((UPPER(TRIM($BA$92:CQ135))=UPPER(TRIM(CQ135)))*1)&gt;1,"◄ Doublon","Unique"))</f>
        <v>Unique</v>
      </c>
      <c r="CT135" s="222" t="s">
        <v>3720</v>
      </c>
      <c r="CU135" s="397"/>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224"/>
      <c r="DZ135" s="3224"/>
      <c r="EA135" s="3224"/>
      <c r="EC135" s="3"/>
      <c r="ED135" s="3"/>
      <c r="EE135" s="3"/>
      <c r="EF135" s="3"/>
      <c r="EG135" s="3"/>
      <c r="EH135" s="3"/>
      <c r="EI135" s="3"/>
      <c r="EJ135" s="3"/>
      <c r="EK135" s="3"/>
      <c r="EL135" s="3"/>
      <c r="EM135" s="3"/>
      <c r="EN135" s="3"/>
      <c r="EO135" s="3"/>
      <c r="EP135" s="3"/>
      <c r="EQ135" s="3"/>
      <c r="ER135" s="3"/>
      <c r="ES135" s="3"/>
      <c r="ET135" s="3"/>
      <c r="EU135" s="3"/>
      <c r="EV135" s="3"/>
      <c r="EW135" s="3"/>
      <c r="EX135" s="1374" t="s">
        <v>1949</v>
      </c>
      <c r="EY135" s="1375" t="s">
        <v>1950</v>
      </c>
      <c r="EZ135" s="1376" t="s">
        <v>1951</v>
      </c>
      <c r="FA135" s="1377" t="s">
        <v>1952</v>
      </c>
      <c r="FB135" s="1378" t="s">
        <v>1953</v>
      </c>
      <c r="FC135" s="1379" t="s">
        <v>1954</v>
      </c>
      <c r="FD135" s="1380" t="s">
        <v>1955</v>
      </c>
      <c r="FE135" s="1381" t="s">
        <v>1956</v>
      </c>
      <c r="FF135" s="1382" t="s">
        <v>1957</v>
      </c>
      <c r="FI135" s="1383"/>
      <c r="FJ135" s="205" t="s">
        <v>1958</v>
      </c>
      <c r="FK135" s="206" t="s">
        <v>1959</v>
      </c>
      <c r="FL135" s="207">
        <v>58</v>
      </c>
      <c r="FM135" s="208">
        <v>95</v>
      </c>
      <c r="FN135" s="209">
        <v>205</v>
      </c>
      <c r="FO135"/>
      <c r="FP135" s="1384"/>
      <c r="FQ135" s="191" t="s">
        <v>1960</v>
      </c>
      <c r="FR135" s="192" t="s">
        <v>1961</v>
      </c>
      <c r="FS135" s="193">
        <v>238</v>
      </c>
      <c r="FT135" s="194">
        <v>130</v>
      </c>
      <c r="FU135" s="195">
        <v>238</v>
      </c>
      <c r="FV135"/>
      <c r="FW135" s="1385"/>
      <c r="FX135" s="212" t="s">
        <v>1962</v>
      </c>
      <c r="FY135" s="192" t="s">
        <v>1963</v>
      </c>
      <c r="FZ135" s="193">
        <v>149</v>
      </c>
      <c r="GA135" s="194">
        <v>128</v>
      </c>
      <c r="GB135" s="195">
        <v>112</v>
      </c>
      <c r="GC135" s="10">
        <v>1</v>
      </c>
    </row>
    <row r="136" spans="1:185" ht="21" customHeight="1">
      <c r="A136" s="3"/>
      <c r="B136" s="74" t="s">
        <v>28</v>
      </c>
      <c r="C136" s="582"/>
      <c r="D136" s="2417" t="s">
        <v>3788</v>
      </c>
      <c r="E136" s="582"/>
      <c r="F136" s="582"/>
      <c r="G136" s="582"/>
      <c r="H136" s="582"/>
      <c r="I136" s="582"/>
      <c r="J136" s="582"/>
      <c r="K136" s="582"/>
      <c r="L136" s="582"/>
      <c r="M136" s="2418" t="s">
        <v>3797</v>
      </c>
      <c r="N136" s="582"/>
      <c r="O136" s="582"/>
      <c r="P136" s="582"/>
      <c r="Q136" s="582"/>
      <c r="R136" s="582"/>
      <c r="S136" s="582"/>
      <c r="T136" s="582"/>
      <c r="U136" s="582"/>
      <c r="V136" s="582"/>
      <c r="W136" s="582"/>
      <c r="X136" s="582"/>
      <c r="Y136" s="582"/>
      <c r="Z136" s="582"/>
      <c r="AA136" s="582"/>
      <c r="AB136" s="582"/>
      <c r="AC136" s="582"/>
      <c r="AD136" s="2287"/>
      <c r="AE136" s="2388" t="s">
        <v>3744</v>
      </c>
      <c r="AF136" s="2392" t="s">
        <v>3623</v>
      </c>
      <c r="AG136" s="2287"/>
      <c r="AH136" s="2283"/>
      <c r="AI136" s="2283"/>
      <c r="AJ136" s="2283"/>
      <c r="AK136" s="2283"/>
      <c r="AL136" s="583"/>
      <c r="AM136" s="583"/>
      <c r="AN136" s="583"/>
      <c r="AO136" s="583"/>
      <c r="AP136" s="583"/>
      <c r="AQ136" s="2388" t="s">
        <v>875</v>
      </c>
      <c r="AR136" s="2394"/>
      <c r="AS136" s="583"/>
      <c r="AT136" s="583"/>
      <c r="AU136" s="583"/>
      <c r="AV136" s="583"/>
      <c r="AW136" s="583"/>
      <c r="AX136" s="583"/>
      <c r="AY136" s="583"/>
      <c r="AZ136" s="583"/>
      <c r="BA136" s="583"/>
      <c r="BB136" s="583"/>
      <c r="BC136" s="583"/>
      <c r="BD136" s="583"/>
      <c r="BE136" s="583"/>
      <c r="BF136" s="583"/>
      <c r="BG136" s="583"/>
      <c r="BH136" s="583"/>
      <c r="BI136" s="583"/>
      <c r="BJ136" s="583"/>
      <c r="BK136" s="584"/>
      <c r="BL136" s="2384"/>
      <c r="BM136" s="74" t="str">
        <f t="shared" si="98"/>
        <v>A</v>
      </c>
      <c r="BN136" s="5"/>
      <c r="BO136" s="3"/>
      <c r="BP136" s="198" cm="1">
        <f t="array" ref="BP136">SUMPRODUCT(LEN(BQ136:BW136))</f>
        <v>0</v>
      </c>
      <c r="BQ136" s="199"/>
      <c r="BR136" s="200"/>
      <c r="BS136" s="200"/>
      <c r="BT136" s="200"/>
      <c r="BU136" s="200"/>
      <c r="BV136" s="200"/>
      <c r="BW136" s="201"/>
      <c r="BX136" s="3"/>
      <c r="CB136" s="3174"/>
      <c r="CD136" s="3151" t="str">
        <f t="shared" si="94"/>
        <v/>
      </c>
      <c r="CE136" s="3155" t="str">
        <f t="shared" si="95"/>
        <v/>
      </c>
      <c r="CF136" s="3156" t="str">
        <f>IF(LEN(TRIM(CK136))&gt;0,MAX(CF29:CF135)+1,"")</f>
        <v/>
      </c>
      <c r="CG136" s="3109" t="str">
        <f>IFERROR(INDEX(CK30:CK299,MATCH(ROW()-ROW(CK30)+1,CF30:CF299,0)),"")</f>
        <v/>
      </c>
      <c r="CH136" s="419"/>
      <c r="CJ136" s="3168"/>
      <c r="CK136" s="3166" t="str">
        <f>IF(OR(CL135="",CJ134=""),"",IF(LEN(CL135)&lt;=CJ134,CL135,IFERROR(LEFT(CL135,FIND("♦",SUBSTITUTE(LEFT(CL135,CJ134+1)," ","♦",LEN(LEFT(CL135,CJ134+1))-LEN(SUBSTITUTE(LEFT(CL135,CJ134+1)," ",""))))),LEFT(CL135,IFERROR(FIND(" ",CL135)-1,LEN(CL135))))))</f>
        <v/>
      </c>
      <c r="CL136" s="3166" t="str">
        <f t="shared" si="103"/>
        <v/>
      </c>
      <c r="CM136" s="3180"/>
      <c r="CN136" s="3173"/>
      <c r="CO136" s="3174"/>
      <c r="CP136" s="3"/>
      <c r="CQ136" s="2675" t="s">
        <v>3977</v>
      </c>
      <c r="CR136" s="2682"/>
      <c r="CS136" s="2673" t="str" cm="1">
        <f t="array" aca="1" ref="CS136" ca="1">IF(TRIM(CQ136)="","&lt; VIDE",IF(SUMPRODUCT((UPPER(TRIM($BA$92:CQ136))=UPPER(TRIM(CQ136)))*1)&gt;1,"◄ Doublon","Unique"))</f>
        <v>Unique</v>
      </c>
      <c r="CT136" s="222" t="s">
        <v>3721</v>
      </c>
      <c r="CU136" s="397"/>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1025">
        <v>1</v>
      </c>
      <c r="DZ136" s="1025"/>
      <c r="EA136" s="1025">
        <v>1</v>
      </c>
      <c r="EC136" s="3"/>
      <c r="ED136" s="3"/>
      <c r="EE136" s="3"/>
      <c r="EF136" s="3"/>
      <c r="EG136" s="3"/>
      <c r="EH136" s="3"/>
      <c r="EI136" s="3"/>
      <c r="EJ136" s="3"/>
      <c r="EK136" s="3"/>
      <c r="EL136" s="3"/>
      <c r="EM136" s="3"/>
      <c r="EN136" s="3"/>
      <c r="EO136" s="3"/>
      <c r="EP136" s="3"/>
      <c r="EQ136" s="3"/>
      <c r="ER136" s="3"/>
      <c r="ES136" s="3"/>
      <c r="ET136" s="3"/>
      <c r="EU136" s="3"/>
      <c r="EV136" s="3"/>
      <c r="EW136" s="3"/>
      <c r="EX136" s="1386" t="s">
        <v>1964</v>
      </c>
      <c r="EY136" s="1387" t="s">
        <v>1965</v>
      </c>
      <c r="EZ136" s="1388" t="s">
        <v>1966</v>
      </c>
      <c r="FA136" s="1389" t="s">
        <v>1967</v>
      </c>
      <c r="FB136" s="1390" t="s">
        <v>1968</v>
      </c>
      <c r="FC136" s="1391" t="s">
        <v>1969</v>
      </c>
      <c r="FD136" s="1392" t="s">
        <v>1970</v>
      </c>
      <c r="FE136" s="1393" t="s">
        <v>1971</v>
      </c>
      <c r="FF136" s="1394" t="s">
        <v>1972</v>
      </c>
      <c r="FI136" s="1395"/>
      <c r="FJ136" s="236" t="s">
        <v>1973</v>
      </c>
      <c r="FK136" s="206" t="s">
        <v>1974</v>
      </c>
      <c r="FL136" s="207">
        <v>108</v>
      </c>
      <c r="FM136" s="208">
        <v>121</v>
      </c>
      <c r="FN136" s="209">
        <v>184</v>
      </c>
      <c r="FO136"/>
      <c r="FP136" s="1396"/>
      <c r="FQ136" s="191" t="s">
        <v>1975</v>
      </c>
      <c r="FR136" s="192" t="s">
        <v>1976</v>
      </c>
      <c r="FS136" s="193">
        <v>205</v>
      </c>
      <c r="FT136" s="194">
        <v>181</v>
      </c>
      <c r="FU136" s="195">
        <v>205</v>
      </c>
      <c r="FV136"/>
      <c r="FW136" s="1397"/>
      <c r="FX136" s="212" t="s">
        <v>1977</v>
      </c>
      <c r="FY136" s="192" t="s">
        <v>1978</v>
      </c>
      <c r="FZ136" s="193">
        <v>142</v>
      </c>
      <c r="GA136" s="194">
        <v>130</v>
      </c>
      <c r="GB136" s="195">
        <v>121</v>
      </c>
      <c r="GC136" s="10">
        <v>1</v>
      </c>
    </row>
    <row r="137" spans="1:185" ht="21" customHeight="1">
      <c r="A137" s="3"/>
      <c r="B137" s="74" t="s">
        <v>28</v>
      </c>
      <c r="C137" s="582"/>
      <c r="D137" s="2423"/>
      <c r="E137" s="582"/>
      <c r="F137" s="582"/>
      <c r="G137" s="582"/>
      <c r="H137" s="582"/>
      <c r="I137" s="582"/>
      <c r="J137" s="582"/>
      <c r="K137" s="582"/>
      <c r="L137" s="582"/>
      <c r="M137" s="2416" t="s">
        <v>3798</v>
      </c>
      <c r="N137" s="582"/>
      <c r="O137" s="582"/>
      <c r="P137" s="582"/>
      <c r="Q137" s="582"/>
      <c r="R137" s="582"/>
      <c r="S137" s="582"/>
      <c r="T137" s="582"/>
      <c r="U137" s="582"/>
      <c r="V137" s="582"/>
      <c r="W137" s="582"/>
      <c r="X137" s="582"/>
      <c r="Y137" s="582"/>
      <c r="Z137" s="582"/>
      <c r="AA137" s="582"/>
      <c r="AB137" s="582"/>
      <c r="AC137" s="582"/>
      <c r="AD137" s="621"/>
      <c r="AE137" s="621"/>
      <c r="AF137" s="621" t="s">
        <v>930</v>
      </c>
      <c r="AG137" s="621"/>
      <c r="AH137" s="621"/>
      <c r="AI137" s="621"/>
      <c r="AJ137" s="621"/>
      <c r="AK137" s="621"/>
      <c r="AL137" s="621"/>
      <c r="AM137" s="621"/>
      <c r="AN137" s="621"/>
      <c r="AO137" s="621"/>
      <c r="AP137" s="621"/>
      <c r="AQ137" s="621"/>
      <c r="AR137" s="621"/>
      <c r="AS137" s="621"/>
      <c r="AT137" s="621"/>
      <c r="AU137" s="621"/>
      <c r="AV137" s="621"/>
      <c r="AW137" s="621"/>
      <c r="AX137" s="621"/>
      <c r="AY137" s="621"/>
      <c r="AZ137" s="621"/>
      <c r="BA137" s="621"/>
      <c r="BB137" s="621"/>
      <c r="BC137" s="621"/>
      <c r="BD137" s="621"/>
      <c r="BE137" s="621"/>
      <c r="BF137" s="621"/>
      <c r="BG137" s="621"/>
      <c r="BH137" s="621"/>
      <c r="BI137" s="621"/>
      <c r="BJ137" s="621"/>
      <c r="BK137" s="622"/>
      <c r="BL137" s="2384"/>
      <c r="BM137" s="74" t="str">
        <f t="shared" si="98"/>
        <v>A</v>
      </c>
      <c r="BN137" s="5">
        <v>1</v>
      </c>
      <c r="BO137" s="3"/>
      <c r="BP137" s="198" cm="1">
        <f t="array" ref="BP137">SUMPRODUCT(LEN(BQ137:BW137))</f>
        <v>0</v>
      </c>
      <c r="BQ137" s="199"/>
      <c r="BR137" s="200"/>
      <c r="BS137" s="200"/>
      <c r="BT137" s="200"/>
      <c r="BU137" s="200"/>
      <c r="BV137" s="200"/>
      <c r="BW137" s="201"/>
      <c r="BX137" s="3"/>
      <c r="CB137" s="3174"/>
      <c r="CD137" s="3151" t="str">
        <f t="shared" si="94"/>
        <v/>
      </c>
      <c r="CE137" s="3155" t="str">
        <f t="shared" si="95"/>
        <v/>
      </c>
      <c r="CF137" s="3156" t="str">
        <f>IF(LEN(TRIM(CK137))&gt;0,MAX(CF29:CF136)+1,"")</f>
        <v/>
      </c>
      <c r="CG137" s="3109" t="str">
        <f>IFERROR(INDEX(CK30:CK299,MATCH(ROW()-ROW(CK30)+1,CF30:CF299,0)),"")</f>
        <v/>
      </c>
      <c r="CH137" s="419"/>
      <c r="CJ137" s="3169"/>
      <c r="CK137" s="3166" t="str">
        <f>IF(OR(CL136="",CJ134=""),"",IF(LEN(CL136)&lt;=CJ134,CL136,IFERROR(LEFT(CL136,FIND("♦",SUBSTITUTE(LEFT(CL136,CJ134+1)," ","♦",LEN(LEFT(CL136,CJ134+1))-LEN(SUBSTITUTE(LEFT(CL136,CJ134+1)," ",""))))),LEFT(CL136,IFERROR(FIND(" ",CL136)-1,LEN(CL136))))))</f>
        <v/>
      </c>
      <c r="CL137" s="3166" t="str">
        <f t="shared" si="103"/>
        <v/>
      </c>
      <c r="CM137" s="3180"/>
      <c r="CN137" s="3173"/>
      <c r="CO137" s="3174"/>
      <c r="CP137" s="3"/>
      <c r="CQ137" s="2675" t="s">
        <v>3982</v>
      </c>
      <c r="CR137" s="2672"/>
      <c r="CS137" s="2673" t="str" cm="1">
        <f t="array" aca="1" ref="CS137" ca="1">IF(TRIM(CQ137)="","&lt; VIDE",IF(SUMPRODUCT((UPPER(TRIM($BA$92:CQ137))=UPPER(TRIM(CQ137)))*1)&gt;1,"◄ Doublon","Unique"))</f>
        <v>Unique</v>
      </c>
      <c r="CT137" s="222" t="s">
        <v>3722</v>
      </c>
      <c r="CU137" s="397"/>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224" t="s">
        <v>1979</v>
      </c>
      <c r="DZ137" s="3224"/>
      <c r="EA137" s="3224"/>
      <c r="EC137" s="3"/>
      <c r="ED137" s="3"/>
      <c r="EE137" s="3"/>
      <c r="EF137" s="3"/>
      <c r="EG137" s="3"/>
      <c r="EH137" s="3"/>
      <c r="EI137" s="3"/>
      <c r="EJ137" s="3"/>
      <c r="EK137" s="3"/>
      <c r="EL137" s="3"/>
      <c r="EM137" s="3"/>
      <c r="EN137" s="3"/>
      <c r="EO137" s="3"/>
      <c r="EP137" s="3"/>
      <c r="EQ137" s="3"/>
      <c r="ER137" s="3"/>
      <c r="ES137" s="3"/>
      <c r="ET137" s="3"/>
      <c r="EU137" s="3"/>
      <c r="EV137" s="3"/>
      <c r="EW137" s="3"/>
      <c r="FI137" s="1398"/>
      <c r="FJ137" s="205" t="s">
        <v>1980</v>
      </c>
      <c r="FK137" s="206" t="s">
        <v>1981</v>
      </c>
      <c r="FL137" s="207">
        <v>65</v>
      </c>
      <c r="FM137" s="208">
        <v>86</v>
      </c>
      <c r="FN137" s="209">
        <v>197</v>
      </c>
      <c r="FO137"/>
      <c r="FP137" s="1399"/>
      <c r="FQ137" s="191" t="s">
        <v>1982</v>
      </c>
      <c r="FR137" s="192" t="s">
        <v>1983</v>
      </c>
      <c r="FS137" s="193">
        <v>221</v>
      </c>
      <c r="FT137" s="194">
        <v>160</v>
      </c>
      <c r="FU137" s="195">
        <v>221</v>
      </c>
      <c r="FV137"/>
      <c r="FW137" s="1400"/>
      <c r="FX137" s="197" t="s">
        <v>1984</v>
      </c>
      <c r="FY137" s="192" t="s">
        <v>1985</v>
      </c>
      <c r="FZ137" s="193">
        <v>139</v>
      </c>
      <c r="GA137" s="194">
        <v>119</v>
      </c>
      <c r="GB137" s="195">
        <v>101</v>
      </c>
      <c r="GC137" s="10">
        <v>1</v>
      </c>
    </row>
    <row r="138" spans="1:185" ht="21" customHeight="1">
      <c r="A138" s="3"/>
      <c r="B138" s="74" t="s">
        <v>28</v>
      </c>
      <c r="C138" s="566"/>
      <c r="D138" s="2424" t="s">
        <v>3745</v>
      </c>
      <c r="E138" s="566"/>
      <c r="F138" s="566"/>
      <c r="G138" s="566"/>
      <c r="H138" s="566"/>
      <c r="I138" s="566"/>
      <c r="J138" s="566"/>
      <c r="K138" s="566"/>
      <c r="L138" s="566"/>
      <c r="M138" s="2420"/>
      <c r="N138" s="566"/>
      <c r="O138" s="566"/>
      <c r="P138" s="566"/>
      <c r="Q138" s="566"/>
      <c r="R138" s="566"/>
      <c r="S138" s="636"/>
      <c r="T138" s="636"/>
      <c r="U138" s="636"/>
      <c r="V138" s="636"/>
      <c r="W138" s="636"/>
      <c r="X138" s="636"/>
      <c r="Y138" s="636"/>
      <c r="Z138" s="636"/>
      <c r="AA138" s="636"/>
      <c r="AB138" s="636"/>
      <c r="AC138" s="636"/>
      <c r="AD138" s="635" t="s">
        <v>13</v>
      </c>
      <c r="AE138" s="636" t="str">
        <f ca="1">CELL("nomfichier")</f>
        <v>D:\Données\1.UPRT\0-UPRT.fait\1-UPRT.FR-SITE-WEB\ff-fiches-fabrications\ff.fiches.fabrication.2023\ffr.restaurant.2023\[ff.3.OU.6.RECETTES.29.11.2025.xlsx]62.col.55.lignes</v>
      </c>
      <c r="AF138" s="636"/>
      <c r="AG138" s="636"/>
      <c r="AH138" s="636"/>
      <c r="AI138" s="636"/>
      <c r="AJ138" s="636"/>
      <c r="AK138" s="636"/>
      <c r="AL138" s="636"/>
      <c r="AM138" s="636"/>
      <c r="AN138" s="636"/>
      <c r="AO138" s="636"/>
      <c r="AP138" s="636"/>
      <c r="AQ138" s="636"/>
      <c r="AR138" s="636"/>
      <c r="AS138" s="636"/>
      <c r="AT138" s="636"/>
      <c r="AU138" s="636"/>
      <c r="AV138" s="636"/>
      <c r="AW138" s="636"/>
      <c r="AX138" s="636"/>
      <c r="AY138" s="636"/>
      <c r="AZ138" s="636"/>
      <c r="BA138" s="636"/>
      <c r="BB138" s="636"/>
      <c r="BC138" s="636"/>
      <c r="BD138" s="636"/>
      <c r="BE138" s="636"/>
      <c r="BF138" s="636"/>
      <c r="BG138" s="636"/>
      <c r="BH138" s="636"/>
      <c r="BI138" s="636"/>
      <c r="BJ138" s="636"/>
      <c r="BK138" s="2288"/>
      <c r="BL138" s="2384"/>
      <c r="BM138" s="74" t="str">
        <f t="shared" ref="BM138:BM139" si="104">B138</f>
        <v>A</v>
      </c>
      <c r="BN138" s="5">
        <v>1</v>
      </c>
      <c r="BO138" s="3"/>
      <c r="BP138" s="198" cm="1">
        <f t="array" ref="BP138">SUMPRODUCT(LEN(BQ138:BW138))</f>
        <v>0</v>
      </c>
      <c r="BQ138" s="199"/>
      <c r="BR138" s="200"/>
      <c r="BS138" s="200"/>
      <c r="BT138" s="200"/>
      <c r="BU138" s="200"/>
      <c r="BV138" s="200"/>
      <c r="BW138" s="201"/>
      <c r="BX138" s="3"/>
      <c r="CB138" s="3174"/>
      <c r="CD138" s="3151" t="str">
        <f t="shared" si="94"/>
        <v/>
      </c>
      <c r="CE138" s="3155" t="str">
        <f t="shared" si="95"/>
        <v/>
      </c>
      <c r="CF138" s="3156" t="str">
        <f>IF(LEN(TRIM(CK138))&gt;0,MAX(CF29:CF137)+1,"")</f>
        <v/>
      </c>
      <c r="CG138" s="3109" t="str">
        <f>IFERROR(INDEX(CK30:CK299,MATCH(ROW()-ROW(CK30)+1,CF30:CF299,0)),"")</f>
        <v/>
      </c>
      <c r="CH138" s="419"/>
      <c r="CJ138" s="2462" t="str">
        <f>(SUBSTITUTE(SUBSTITUTE(CB48,CHAR(13)&amp;CHAR(10)," "),CHAR(10)," "))</f>
        <v/>
      </c>
      <c r="CK138" s="3110" t="str">
        <f>IF(OR(CJ139="",CJ140=""),"",IF(LEN(CJ139)&lt;=CJ140,CJ139,IFERROR(LEFT(CJ139,FIND("♦",SUBSTITUTE(LEFT(CJ139,CJ140+1)," ","♦",LEN(LEFT(CJ139,CJ140+1))-LEN(SUBSTITUTE(LEFT(CJ139,CJ140+1)," ",""))))),LEFT(CJ139,IFERROR(FIND(" ",CJ139)-1,LEN(CJ139))))))</f>
        <v/>
      </c>
      <c r="CL138" s="3111" t="str">
        <f>IF(CK138="","",TRIM(RIGHT(CJ139,LEN(CJ139)-LEN(CK138))))</f>
        <v/>
      </c>
      <c r="CM138" s="3157" t="str">
        <f>CC48</f>
        <v xml:space="preserve"> ◄ ligne 48</v>
      </c>
      <c r="CN138" s="3173"/>
      <c r="CO138" s="3174"/>
      <c r="CP138" s="3"/>
      <c r="CQ138" s="2676" t="s">
        <v>3983</v>
      </c>
      <c r="CR138" s="2677">
        <v>3</v>
      </c>
      <c r="CS138" s="2673" t="str" cm="1">
        <f t="array" aca="1" ref="CS138" ca="1">IF(TRIM(CQ138)="","&lt; VIDE",IF(SUMPRODUCT((UPPER(TRIM($BA$92:CQ138))=UPPER(TRIM(CQ138)))*1)&gt;1,"◄ Doublon","Unique"))</f>
        <v>◄ Doublon</v>
      </c>
      <c r="CT138" s="222" t="s">
        <v>3723</v>
      </c>
      <c r="CU138" s="397"/>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224"/>
      <c r="DZ138" s="3224"/>
      <c r="EA138" s="3224"/>
      <c r="EC138" s="3"/>
      <c r="ED138" s="3"/>
      <c r="EE138" s="3"/>
      <c r="EF138" s="3"/>
      <c r="EG138" s="3"/>
      <c r="EH138" s="3"/>
      <c r="EI138" s="3"/>
      <c r="EJ138" s="3"/>
      <c r="EK138" s="3"/>
      <c r="EL138" s="3"/>
      <c r="EM138" s="3"/>
      <c r="EN138" s="3"/>
      <c r="EO138" s="3"/>
      <c r="EP138" s="3"/>
      <c r="EQ138" s="3"/>
      <c r="ER138" s="3"/>
      <c r="ES138" s="3"/>
      <c r="ET138" s="3"/>
      <c r="EU138" s="3"/>
      <c r="EV138" s="3"/>
      <c r="EW138" s="3"/>
      <c r="FI138" s="1401"/>
      <c r="FJ138" s="236" t="s">
        <v>1986</v>
      </c>
      <c r="FK138" s="206" t="s">
        <v>1987</v>
      </c>
      <c r="FL138" s="207">
        <v>104</v>
      </c>
      <c r="FM138" s="208">
        <v>111</v>
      </c>
      <c r="FN138" s="209">
        <v>140</v>
      </c>
      <c r="FO138"/>
      <c r="FP138" s="1402"/>
      <c r="FQ138" s="191" t="s">
        <v>1988</v>
      </c>
      <c r="FR138" s="192" t="s">
        <v>1989</v>
      </c>
      <c r="FS138" s="193">
        <v>216</v>
      </c>
      <c r="FT138" s="194">
        <v>191</v>
      </c>
      <c r="FU138" s="195">
        <v>216</v>
      </c>
      <c r="FV138"/>
      <c r="FW138" s="1403"/>
      <c r="FX138" s="212" t="s">
        <v>1990</v>
      </c>
      <c r="FY138" s="192" t="s">
        <v>1991</v>
      </c>
      <c r="FZ138" s="193">
        <v>153</v>
      </c>
      <c r="GA138" s="194">
        <v>101</v>
      </c>
      <c r="GB138" s="195">
        <v>21</v>
      </c>
      <c r="GC138" s="10">
        <v>1</v>
      </c>
    </row>
    <row r="139" spans="1:185" ht="21" customHeight="1" thickBot="1">
      <c r="A139" s="3"/>
      <c r="B139" s="649" t="s">
        <v>28</v>
      </c>
      <c r="C139" s="650">
        <v>6</v>
      </c>
      <c r="D139" s="650">
        <v>7</v>
      </c>
      <c r="E139" s="650">
        <v>8</v>
      </c>
      <c r="F139" s="650">
        <v>8</v>
      </c>
      <c r="G139" s="650">
        <v>8</v>
      </c>
      <c r="H139" s="650">
        <v>8</v>
      </c>
      <c r="I139" s="650">
        <v>8</v>
      </c>
      <c r="J139" s="650">
        <v>15</v>
      </c>
      <c r="K139" s="650">
        <v>2</v>
      </c>
      <c r="L139" s="650">
        <v>10</v>
      </c>
      <c r="M139" s="650">
        <v>10</v>
      </c>
      <c r="N139" s="650">
        <v>10</v>
      </c>
      <c r="O139" s="650">
        <v>10</v>
      </c>
      <c r="P139" s="650">
        <v>10</v>
      </c>
      <c r="Q139" s="650">
        <v>10</v>
      </c>
      <c r="R139" s="650">
        <v>10</v>
      </c>
      <c r="S139" s="650">
        <v>10</v>
      </c>
      <c r="T139" s="650">
        <v>10</v>
      </c>
      <c r="U139" s="650">
        <v>10</v>
      </c>
      <c r="V139" s="650">
        <v>10</v>
      </c>
      <c r="W139" s="650">
        <v>10</v>
      </c>
      <c r="X139" s="650">
        <v>10</v>
      </c>
      <c r="Y139" s="650">
        <v>10</v>
      </c>
      <c r="Z139" s="650">
        <v>10</v>
      </c>
      <c r="AA139" s="650">
        <v>10</v>
      </c>
      <c r="AB139" s="650">
        <v>10</v>
      </c>
      <c r="AC139" s="650">
        <v>10</v>
      </c>
      <c r="AD139" s="650">
        <v>9</v>
      </c>
      <c r="AE139" s="650">
        <v>20</v>
      </c>
      <c r="AF139" s="650">
        <v>20</v>
      </c>
      <c r="AG139" s="650">
        <v>20</v>
      </c>
      <c r="AH139" s="650">
        <v>10</v>
      </c>
      <c r="AI139" s="650">
        <v>10</v>
      </c>
      <c r="AJ139" s="650">
        <v>10</v>
      </c>
      <c r="AK139" s="650">
        <v>10</v>
      </c>
      <c r="AL139" s="650">
        <v>10</v>
      </c>
      <c r="AM139" s="650">
        <v>10</v>
      </c>
      <c r="AN139" s="650">
        <v>12</v>
      </c>
      <c r="AO139" s="650">
        <v>10</v>
      </c>
      <c r="AP139" s="650">
        <v>10</v>
      </c>
      <c r="AQ139" s="650">
        <v>14</v>
      </c>
      <c r="AR139" s="650">
        <v>10</v>
      </c>
      <c r="AS139" s="650">
        <v>10</v>
      </c>
      <c r="AT139" s="650">
        <v>10</v>
      </c>
      <c r="AU139" s="650">
        <v>12</v>
      </c>
      <c r="AV139" s="650">
        <v>10</v>
      </c>
      <c r="AW139" s="650">
        <v>10</v>
      </c>
      <c r="AX139" s="650">
        <v>10</v>
      </c>
      <c r="AY139" s="650">
        <v>10</v>
      </c>
      <c r="AZ139" s="650">
        <v>10</v>
      </c>
      <c r="BA139" s="650">
        <v>10</v>
      </c>
      <c r="BB139" s="650">
        <v>10</v>
      </c>
      <c r="BC139" s="650">
        <v>10</v>
      </c>
      <c r="BD139" s="650">
        <v>10</v>
      </c>
      <c r="BE139" s="650">
        <v>10</v>
      </c>
      <c r="BF139" s="650">
        <v>10</v>
      </c>
      <c r="BG139" s="650">
        <v>29</v>
      </c>
      <c r="BH139" s="650">
        <v>12</v>
      </c>
      <c r="BI139" s="650">
        <v>9</v>
      </c>
      <c r="BJ139" s="650">
        <v>9</v>
      </c>
      <c r="BK139" s="2289">
        <v>19</v>
      </c>
      <c r="BL139" s="2384"/>
      <c r="BM139" s="649" t="str">
        <f t="shared" si="104"/>
        <v>A</v>
      </c>
      <c r="BN139" s="651">
        <v>41</v>
      </c>
      <c r="BO139" s="3"/>
      <c r="BP139" s="198" cm="1">
        <f t="array" ref="BP139">SUMPRODUCT(LEN(BQ139:BW139))</f>
        <v>0</v>
      </c>
      <c r="BQ139" s="199"/>
      <c r="BR139" s="200"/>
      <c r="BS139" s="200"/>
      <c r="BT139" s="200"/>
      <c r="BU139" s="200"/>
      <c r="BV139" s="200"/>
      <c r="BW139" s="201"/>
      <c r="BX139" s="3"/>
      <c r="CB139" s="3174"/>
      <c r="CD139" s="3151" t="str">
        <f t="shared" si="94"/>
        <v/>
      </c>
      <c r="CE139" s="3155" t="str">
        <f t="shared" si="95"/>
        <v/>
      </c>
      <c r="CF139" s="3156" t="str">
        <f>IF(LEN(TRIM(CK139))&gt;0,MAX(CF29:CF138)+1,"")</f>
        <v/>
      </c>
      <c r="CG139" s="3109" t="str">
        <f>IFERROR(INDEX(CK30:CK299,MATCH(ROW()-ROW(CK30)+1,CF30:CF299,0)),"")</f>
        <v/>
      </c>
      <c r="CH139" s="419"/>
      <c r="CJ139" s="3110" t="str">
        <f>TRIM(SUBSTITUTE(SUBSTITUTE(SUBSTITUTE(SUBSTITUTE(IF(OR(LEFT(CJ138,1)="-",LEFT(CJ138,1)="="),MID(CJ138,2,9999),CJ138),CHAR(160)," "),","," "),";"," "),"."," "))</f>
        <v/>
      </c>
      <c r="CK139" s="3111" t="str">
        <f>IF(OR(CL138="",CJ140=""),"",IF(LEN(CL138)&lt;=CJ140,CL138,IFERROR(LEFT(CL138,FIND("♦",SUBSTITUTE(LEFT(CL138,CJ140+1)," ","♦",LEN(LEFT(CL138,CJ140+1))-LEN(SUBSTITUTE(LEFT(CL138,CJ140+1)," ",""))))),LEFT(CL138,IFERROR(FIND(" ",CL138)-1,LEN(CL138))))))</f>
        <v/>
      </c>
      <c r="CL139" s="3111" t="str">
        <f>IF(CK139="","",TRIM(RIGHT(CL138,LEN(CL138)-LEN(CK139))))</f>
        <v/>
      </c>
      <c r="CM139" s="3179"/>
      <c r="CN139" s="3173"/>
      <c r="CO139" s="3174"/>
      <c r="CP139" s="3"/>
      <c r="CQ139" s="2684"/>
      <c r="CR139" s="2568"/>
      <c r="CS139" s="2568"/>
      <c r="CT139" s="222" t="s">
        <v>3724</v>
      </c>
      <c r="CU139" s="397"/>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1025">
        <v>1</v>
      </c>
      <c r="DZ139" s="1025"/>
      <c r="EA139" s="1025">
        <v>1</v>
      </c>
      <c r="EC139" s="3"/>
      <c r="ED139" s="3"/>
      <c r="EE139" s="3"/>
      <c r="EF139" s="3"/>
      <c r="EG139" s="3"/>
      <c r="EH139" s="3"/>
      <c r="EI139" s="3"/>
      <c r="EJ139" s="3"/>
      <c r="EK139" s="3"/>
      <c r="EL139" s="3"/>
      <c r="EM139" s="3"/>
      <c r="EN139" s="3"/>
      <c r="EO139" s="3"/>
      <c r="EP139" s="3"/>
      <c r="EQ139" s="3"/>
      <c r="ER139" s="3"/>
      <c r="ES139" s="3"/>
      <c r="ET139" s="3"/>
      <c r="EU139" s="3"/>
      <c r="EV139" s="3"/>
      <c r="EW139" s="3"/>
      <c r="FI139" s="1404"/>
      <c r="FJ139" s="236" t="s">
        <v>1992</v>
      </c>
      <c r="FK139" s="206" t="s">
        <v>1993</v>
      </c>
      <c r="FL139" s="207">
        <v>0</v>
      </c>
      <c r="FM139" s="208">
        <v>51</v>
      </c>
      <c r="FN139" s="209">
        <v>153</v>
      </c>
      <c r="FO139"/>
      <c r="FP139" s="1405"/>
      <c r="FQ139" s="191" t="s">
        <v>1994</v>
      </c>
      <c r="FR139" s="192" t="s">
        <v>1995</v>
      </c>
      <c r="FS139" s="193">
        <v>255</v>
      </c>
      <c r="FT139" s="194">
        <v>131</v>
      </c>
      <c r="FU139" s="195">
        <v>250</v>
      </c>
      <c r="FV139"/>
      <c r="FW139" s="1406"/>
      <c r="FX139" s="212" t="s">
        <v>1996</v>
      </c>
      <c r="FY139" s="192" t="s">
        <v>1997</v>
      </c>
      <c r="FZ139" s="193">
        <v>143</v>
      </c>
      <c r="GA139" s="194">
        <v>89</v>
      </c>
      <c r="GB139" s="195">
        <v>34</v>
      </c>
      <c r="GC139" s="10">
        <v>1</v>
      </c>
    </row>
    <row r="140" spans="1:185" ht="21" customHeight="1">
      <c r="A140" s="3"/>
      <c r="B140" s="13">
        <f t="shared" ref="B140:BK140" ca="1" si="105">CELL("largeur",B140)</f>
        <v>3</v>
      </c>
      <c r="C140" s="13">
        <f t="shared" ca="1" si="105"/>
        <v>6</v>
      </c>
      <c r="D140" s="13">
        <f t="shared" ca="1" si="105"/>
        <v>7</v>
      </c>
      <c r="E140" s="13">
        <f t="shared" ca="1" si="105"/>
        <v>8</v>
      </c>
      <c r="F140" s="13">
        <f t="shared" ca="1" si="105"/>
        <v>8</v>
      </c>
      <c r="G140" s="13">
        <f t="shared" ca="1" si="105"/>
        <v>8</v>
      </c>
      <c r="H140" s="13">
        <f t="shared" ca="1" si="105"/>
        <v>8</v>
      </c>
      <c r="I140" s="13">
        <f t="shared" ca="1" si="105"/>
        <v>8</v>
      </c>
      <c r="J140" s="13">
        <f t="shared" ca="1" si="105"/>
        <v>56</v>
      </c>
      <c r="K140" s="13">
        <f t="shared" ca="1" si="105"/>
        <v>2</v>
      </c>
      <c r="L140" s="13">
        <f t="shared" ca="1" si="105"/>
        <v>11</v>
      </c>
      <c r="M140" s="13">
        <f t="shared" ca="1" si="105"/>
        <v>10</v>
      </c>
      <c r="N140" s="13">
        <f t="shared" ca="1" si="105"/>
        <v>10</v>
      </c>
      <c r="O140" s="13">
        <f t="shared" ca="1" si="105"/>
        <v>10</v>
      </c>
      <c r="P140" s="13">
        <f t="shared" ca="1" si="105"/>
        <v>10</v>
      </c>
      <c r="Q140" s="13">
        <f t="shared" ca="1" si="105"/>
        <v>10</v>
      </c>
      <c r="R140" s="13">
        <f t="shared" ca="1" si="105"/>
        <v>10</v>
      </c>
      <c r="S140" s="13">
        <f t="shared" ca="1" si="105"/>
        <v>10</v>
      </c>
      <c r="T140" s="13">
        <f t="shared" ca="1" si="105"/>
        <v>10</v>
      </c>
      <c r="U140" s="13">
        <f t="shared" ca="1" si="105"/>
        <v>10</v>
      </c>
      <c r="V140" s="13">
        <f t="shared" ca="1" si="105"/>
        <v>10</v>
      </c>
      <c r="W140" s="13">
        <f t="shared" ca="1" si="105"/>
        <v>10</v>
      </c>
      <c r="X140" s="13">
        <f t="shared" ca="1" si="105"/>
        <v>10</v>
      </c>
      <c r="Y140" s="13">
        <f t="shared" ca="1" si="105"/>
        <v>10</v>
      </c>
      <c r="Z140" s="13">
        <f t="shared" ca="1" si="105"/>
        <v>10</v>
      </c>
      <c r="AA140" s="13">
        <f t="shared" ca="1" si="105"/>
        <v>10</v>
      </c>
      <c r="AB140" s="13">
        <f t="shared" ca="1" si="105"/>
        <v>10</v>
      </c>
      <c r="AC140" s="13">
        <f t="shared" ca="1" si="105"/>
        <v>10</v>
      </c>
      <c r="AD140" s="13">
        <f ca="1">CELL("largeur",AD140)</f>
        <v>9</v>
      </c>
      <c r="AE140" s="13">
        <f t="shared" ca="1" si="105"/>
        <v>9</v>
      </c>
      <c r="AF140" s="13">
        <f t="shared" ca="1" si="105"/>
        <v>14</v>
      </c>
      <c r="AG140" s="13">
        <f t="shared" ca="1" si="105"/>
        <v>20</v>
      </c>
      <c r="AH140" s="13">
        <f t="shared" ca="1" si="105"/>
        <v>10</v>
      </c>
      <c r="AI140" s="13">
        <f t="shared" ca="1" si="105"/>
        <v>10</v>
      </c>
      <c r="AJ140" s="13">
        <f t="shared" ca="1" si="105"/>
        <v>10</v>
      </c>
      <c r="AK140" s="13">
        <f t="shared" ca="1" si="105"/>
        <v>10</v>
      </c>
      <c r="AL140" s="13">
        <f t="shared" ca="1" si="105"/>
        <v>10</v>
      </c>
      <c r="AM140" s="13">
        <f t="shared" ca="1" si="105"/>
        <v>10</v>
      </c>
      <c r="AN140" s="13">
        <f t="shared" ca="1" si="105"/>
        <v>12</v>
      </c>
      <c r="AO140" s="13">
        <f t="shared" ca="1" si="105"/>
        <v>10</v>
      </c>
      <c r="AP140" s="13">
        <f t="shared" ca="1" si="105"/>
        <v>10</v>
      </c>
      <c r="AQ140" s="13">
        <f t="shared" ca="1" si="105"/>
        <v>14</v>
      </c>
      <c r="AR140" s="13">
        <f t="shared" ca="1" si="105"/>
        <v>10</v>
      </c>
      <c r="AS140" s="13">
        <f t="shared" ca="1" si="105"/>
        <v>10</v>
      </c>
      <c r="AT140" s="13">
        <f t="shared" ca="1" si="105"/>
        <v>10</v>
      </c>
      <c r="AU140" s="13">
        <f t="shared" ca="1" si="105"/>
        <v>12</v>
      </c>
      <c r="AV140" s="13">
        <f t="shared" ca="1" si="105"/>
        <v>10</v>
      </c>
      <c r="AW140" s="13">
        <f t="shared" ca="1" si="105"/>
        <v>10</v>
      </c>
      <c r="AX140" s="13">
        <f t="shared" ca="1" si="105"/>
        <v>10</v>
      </c>
      <c r="AY140" s="13">
        <f t="shared" ca="1" si="105"/>
        <v>10</v>
      </c>
      <c r="AZ140" s="13">
        <f t="shared" ca="1" si="105"/>
        <v>10</v>
      </c>
      <c r="BA140" s="13">
        <f t="shared" ca="1" si="105"/>
        <v>10</v>
      </c>
      <c r="BB140" s="13">
        <f t="shared" ca="1" si="105"/>
        <v>10</v>
      </c>
      <c r="BC140" s="13">
        <f t="shared" ca="1" si="105"/>
        <v>10</v>
      </c>
      <c r="BD140" s="13">
        <f t="shared" ca="1" si="105"/>
        <v>10</v>
      </c>
      <c r="BE140" s="13">
        <f t="shared" ca="1" si="105"/>
        <v>10</v>
      </c>
      <c r="BF140" s="13">
        <f t="shared" ca="1" si="105"/>
        <v>10</v>
      </c>
      <c r="BG140" s="13">
        <f t="shared" ca="1" si="105"/>
        <v>29</v>
      </c>
      <c r="BH140" s="13">
        <f t="shared" ca="1" si="105"/>
        <v>12</v>
      </c>
      <c r="BI140" s="13">
        <f t="shared" ca="1" si="105"/>
        <v>9</v>
      </c>
      <c r="BJ140" s="13">
        <f t="shared" ca="1" si="105"/>
        <v>11</v>
      </c>
      <c r="BK140" s="13">
        <f t="shared" ca="1" si="105"/>
        <v>17</v>
      </c>
      <c r="BL140" s="2384"/>
      <c r="BM140" s="13">
        <f ca="1">CELL("largeur",BM140)</f>
        <v>5</v>
      </c>
      <c r="BN140" s="13">
        <f ca="1">CELL("largeur",BN140)</f>
        <v>41</v>
      </c>
      <c r="BO140" s="3"/>
      <c r="BP140" s="198" cm="1">
        <f t="array" ref="BP140">SUMPRODUCT(LEN(BQ140:BW140))</f>
        <v>0</v>
      </c>
      <c r="BQ140" s="199"/>
      <c r="BR140" s="200"/>
      <c r="BS140" s="200"/>
      <c r="BT140" s="200"/>
      <c r="BU140" s="200"/>
      <c r="BV140" s="200"/>
      <c r="BW140" s="201"/>
      <c r="BX140" s="3"/>
      <c r="CB140" s="3174"/>
      <c r="CD140" s="3151" t="str">
        <f t="shared" si="94"/>
        <v/>
      </c>
      <c r="CE140" s="3155" t="str">
        <f t="shared" si="95"/>
        <v/>
      </c>
      <c r="CF140" s="3156" t="str">
        <f>IF(LEN(TRIM(CK140))&gt;0,MAX(CF29:CF139)+1,"")</f>
        <v/>
      </c>
      <c r="CG140" s="3109" t="str">
        <f>IFERROR(INDEX(CK30:CK299,MATCH(ROW()-ROW(CK30)+1,CF30:CF299,0)),"")</f>
        <v/>
      </c>
      <c r="CH140" s="419"/>
      <c r="CJ140" s="3112">
        <f>CG17</f>
        <v>100</v>
      </c>
      <c r="CK140" s="3111" t="str">
        <f>IF(OR(CL139="",CJ140=""),"",IF(LEN(CL139)&lt;=CJ140,CL139,IFERROR(LEFT(CL139,FIND("♦",SUBSTITUTE(LEFT(CL139,CJ140+1)," ","♦",LEN(LEFT(CL139,CJ140+1))-LEN(SUBSTITUTE(LEFT(CL139,CJ140+1)," ",""))))),LEFT(CL139,IFERROR(FIND(" ",CL139)-1,LEN(CL139))))))</f>
        <v/>
      </c>
      <c r="CL140" s="3111" t="str">
        <f t="shared" ref="CL140:CL143" si="106">IF(CK140="","",TRIM(RIGHT(CL139,LEN(CL139)-LEN(CK140))))</f>
        <v/>
      </c>
      <c r="CM140" s="3179"/>
      <c r="CN140" s="3173"/>
      <c r="CO140" s="3174"/>
      <c r="CP140" s="3"/>
      <c r="CQ140" s="2684"/>
      <c r="CR140" s="2568"/>
      <c r="CS140" s="2568"/>
      <c r="CT140" s="222" t="s">
        <v>3725</v>
      </c>
      <c r="CU140" s="397"/>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224" t="s">
        <v>1998</v>
      </c>
      <c r="DZ140" s="3224"/>
      <c r="EA140" s="3224"/>
      <c r="EC140" s="3"/>
      <c r="ED140" s="3"/>
      <c r="EE140" s="3"/>
      <c r="EF140" s="3"/>
      <c r="EG140" s="3"/>
      <c r="EH140" s="3"/>
      <c r="EI140" s="3"/>
      <c r="EJ140" s="3"/>
      <c r="EK140" s="3"/>
      <c r="EL140" s="3"/>
      <c r="EM140" s="3"/>
      <c r="EN140" s="3"/>
      <c r="EO140" s="3"/>
      <c r="EP140" s="3"/>
      <c r="EQ140" s="3"/>
      <c r="ER140" s="3"/>
      <c r="ES140" s="3"/>
      <c r="ET140" s="3"/>
      <c r="EU140" s="3"/>
      <c r="EV140" s="3"/>
      <c r="EW140" s="3"/>
      <c r="FI140" s="1407"/>
      <c r="FJ140" s="205" t="s">
        <v>1999</v>
      </c>
      <c r="FK140" s="206" t="s">
        <v>2000</v>
      </c>
      <c r="FL140" s="207">
        <v>39</v>
      </c>
      <c r="FM140" s="208">
        <v>64</v>
      </c>
      <c r="FN140" s="209">
        <v>139</v>
      </c>
      <c r="FO140"/>
      <c r="FP140" s="1408"/>
      <c r="FQ140" s="191" t="s">
        <v>2001</v>
      </c>
      <c r="FR140" s="192" t="s">
        <v>2002</v>
      </c>
      <c r="FS140" s="193">
        <v>234</v>
      </c>
      <c r="FT140" s="194">
        <v>173</v>
      </c>
      <c r="FU140" s="195">
        <v>234</v>
      </c>
      <c r="FV140"/>
      <c r="FW140" s="1409"/>
      <c r="FX140" s="197" t="s">
        <v>2003</v>
      </c>
      <c r="FY140" s="192" t="s">
        <v>2004</v>
      </c>
      <c r="FZ140" s="193">
        <v>139</v>
      </c>
      <c r="GA140" s="194">
        <v>90</v>
      </c>
      <c r="GB140" s="195">
        <v>43</v>
      </c>
      <c r="GC140" s="10">
        <v>1</v>
      </c>
    </row>
    <row r="141" spans="1:185" ht="21" customHeight="1">
      <c r="A141" s="3"/>
      <c r="D141" s="2382"/>
      <c r="BG141" s="3"/>
      <c r="BH141" s="3"/>
      <c r="BI141" s="3"/>
      <c r="BJ141" s="3"/>
      <c r="BK141" s="3"/>
      <c r="BL141" s="3"/>
      <c r="BM141" s="3"/>
      <c r="BN141" s="3"/>
      <c r="BO141" s="3"/>
      <c r="BP141" s="198" cm="1">
        <f t="array" ref="BP141">SUMPRODUCT(LEN(BQ141:BW141))</f>
        <v>0</v>
      </c>
      <c r="BQ141" s="199"/>
      <c r="BR141" s="200"/>
      <c r="BS141" s="200"/>
      <c r="BT141" s="200"/>
      <c r="BU141" s="200"/>
      <c r="BV141" s="200"/>
      <c r="BW141" s="201"/>
      <c r="BX141" s="3"/>
      <c r="CB141" s="3174"/>
      <c r="CD141" s="3151" t="str">
        <f t="shared" si="94"/>
        <v/>
      </c>
      <c r="CE141" s="3155" t="str">
        <f t="shared" si="95"/>
        <v/>
      </c>
      <c r="CF141" s="3156" t="str">
        <f>IF(LEN(TRIM(CK141))&gt;0,MAX(CF29:CF140)+1,"")</f>
        <v/>
      </c>
      <c r="CG141" s="3109" t="str">
        <f>IFERROR(INDEX(CK30:CK299,MATCH(ROW()-ROW(CK30)+1,CF30:CF299,0)),"")</f>
        <v/>
      </c>
      <c r="CH141" s="419"/>
      <c r="CJ141" s="3110"/>
      <c r="CK141" s="3111" t="str">
        <f>IF(OR(CL140="",CJ140=""),"",IF(LEN(CL140)&lt;=CJ140,CL140,IFERROR(LEFT(CL140,FIND("♦",SUBSTITUTE(LEFT(CL140,CJ140+1)," ","♦",LEN(LEFT(CL140,CJ140+1))-LEN(SUBSTITUTE(LEFT(CL140,CJ140+1)," ",""))))),LEFT(CL140,IFERROR(FIND(" ",CL140)-1,LEN(CL140))))))</f>
        <v/>
      </c>
      <c r="CL141" s="3111" t="str">
        <f t="shared" si="106"/>
        <v/>
      </c>
      <c r="CM141" s="3179"/>
      <c r="CN141" s="3173"/>
      <c r="CO141" s="3174"/>
      <c r="CP141" s="3"/>
      <c r="CQ141" s="2684"/>
      <c r="CR141" s="2568"/>
      <c r="CS141" s="2568"/>
      <c r="CT141" s="222" t="s">
        <v>3726</v>
      </c>
      <c r="CU141" s="397"/>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224"/>
      <c r="DZ141" s="3224"/>
      <c r="EA141" s="3224"/>
      <c r="EC141" s="3"/>
      <c r="ED141" s="3"/>
      <c r="EE141" s="3"/>
      <c r="EF141" s="3"/>
      <c r="EG141" s="3"/>
      <c r="EH141" s="3"/>
      <c r="EI141" s="3"/>
      <c r="EJ141" s="3"/>
      <c r="EK141" s="3"/>
      <c r="EL141" s="3"/>
      <c r="EM141" s="3"/>
      <c r="EN141" s="3"/>
      <c r="EO141" s="3"/>
      <c r="EP141" s="3"/>
      <c r="EQ141" s="3"/>
      <c r="ER141" s="3"/>
      <c r="ES141" s="3"/>
      <c r="ET141" s="3"/>
      <c r="EU141" s="3"/>
      <c r="EV141" s="3"/>
      <c r="EW141" s="3"/>
      <c r="FI141" s="1410"/>
      <c r="FJ141" s="236" t="s">
        <v>2005</v>
      </c>
      <c r="FK141" s="206" t="s">
        <v>2006</v>
      </c>
      <c r="FL141" s="207">
        <v>76</v>
      </c>
      <c r="FM141" s="208">
        <v>81</v>
      </c>
      <c r="FN141" s="209">
        <v>109</v>
      </c>
      <c r="FO141"/>
      <c r="FP141" s="1411"/>
      <c r="FQ141" s="191" t="s">
        <v>2007</v>
      </c>
      <c r="FR141" s="192" t="s">
        <v>2008</v>
      </c>
      <c r="FS141" s="193">
        <v>238</v>
      </c>
      <c r="FT141" s="194">
        <v>174</v>
      </c>
      <c r="FU141" s="195">
        <v>238</v>
      </c>
      <c r="FV141"/>
      <c r="FW141" s="1412"/>
      <c r="FX141" s="197" t="s">
        <v>2009</v>
      </c>
      <c r="FY141" s="192" t="s">
        <v>2010</v>
      </c>
      <c r="FZ141" s="193">
        <v>139</v>
      </c>
      <c r="GA141" s="194">
        <v>90</v>
      </c>
      <c r="GB141" s="195">
        <v>0</v>
      </c>
      <c r="GC141" s="10">
        <v>1</v>
      </c>
    </row>
    <row r="142" spans="1:185" ht="21" customHeight="1">
      <c r="A142" s="3"/>
      <c r="D142" s="2382"/>
      <c r="M142" s="688"/>
      <c r="N142" s="688"/>
      <c r="O142" s="688"/>
      <c r="P142" s="688"/>
      <c r="Q142" s="688"/>
      <c r="R142" s="688"/>
      <c r="S142" s="688"/>
      <c r="T142" s="688"/>
      <c r="U142" s="688"/>
      <c r="V142" s="688"/>
      <c r="W142" s="688"/>
      <c r="X142" s="688"/>
      <c r="Y142" s="688"/>
      <c r="Z142" s="688"/>
      <c r="AA142" s="688"/>
      <c r="AB142" s="688"/>
      <c r="BB142" s="3"/>
      <c r="BC142" s="3"/>
      <c r="BD142" s="3"/>
      <c r="BE142" s="3"/>
      <c r="BF142" s="3"/>
      <c r="BG142" s="3"/>
      <c r="BH142" s="3"/>
      <c r="BI142" s="3"/>
      <c r="BJ142" s="3"/>
      <c r="BK142" s="3"/>
      <c r="BL142" s="3"/>
      <c r="BM142" s="3"/>
      <c r="BN142" s="3"/>
      <c r="BO142" s="3"/>
      <c r="BP142" s="198" cm="1">
        <f t="array" ref="BP142">SUMPRODUCT(LEN(BQ142:BW142))</f>
        <v>0</v>
      </c>
      <c r="BQ142" s="199"/>
      <c r="BR142" s="200"/>
      <c r="BS142" s="200"/>
      <c r="BT142" s="200"/>
      <c r="BU142" s="200"/>
      <c r="BV142" s="200"/>
      <c r="BW142" s="201"/>
      <c r="BX142" s="3"/>
      <c r="CB142" s="3174"/>
      <c r="CD142" s="3151" t="str">
        <f t="shared" si="94"/>
        <v/>
      </c>
      <c r="CE142" s="3155" t="str">
        <f t="shared" si="95"/>
        <v/>
      </c>
      <c r="CF142" s="3156" t="str">
        <f>IF(LEN(TRIM(CK142))&gt;0,MAX(CF29:CF141)+1,"")</f>
        <v/>
      </c>
      <c r="CG142" s="3109" t="str">
        <f>IFERROR(INDEX(CK30:CK299,MATCH(ROW()-ROW(CK30)+1,CF30:CF299,0)),"")</f>
        <v/>
      </c>
      <c r="CH142" s="419"/>
      <c r="CJ142" s="3163"/>
      <c r="CK142" s="3111" t="str">
        <f>IF(OR(CL141="",CJ140=""),"",IF(LEN(CL141)&lt;=CJ140,CL141,IFERROR(LEFT(CL141,FIND("♦",SUBSTITUTE(LEFT(CL141,CJ140+1)," ","♦",LEN(LEFT(CL141,CJ140+1))-LEN(SUBSTITUTE(LEFT(CL141,CJ140+1)," ",""))))),LEFT(CL141,IFERROR(FIND(" ",CL141)-1,LEN(CL141))))))</f>
        <v/>
      </c>
      <c r="CL142" s="3111" t="str">
        <f t="shared" si="106"/>
        <v/>
      </c>
      <c r="CM142" s="3179"/>
      <c r="CN142" s="3173"/>
      <c r="CO142" s="3174"/>
      <c r="CP142" s="3"/>
      <c r="CQ142" s="2684"/>
      <c r="CR142" s="2568"/>
      <c r="CS142" s="2568"/>
      <c r="CT142" s="222" t="s">
        <v>3727</v>
      </c>
      <c r="CU142" s="397"/>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1025">
        <v>1</v>
      </c>
      <c r="DZ142" s="1025"/>
      <c r="EA142" s="1025">
        <v>1</v>
      </c>
      <c r="EC142" s="3"/>
      <c r="ED142" s="3"/>
      <c r="EE142" s="3"/>
      <c r="EF142" s="3"/>
      <c r="EG142" s="3"/>
      <c r="EH142" s="3"/>
      <c r="EI142" s="3"/>
      <c r="EJ142" s="3"/>
      <c r="EK142" s="3"/>
      <c r="EL142" s="3"/>
      <c r="EM142" s="3"/>
      <c r="EN142" s="3"/>
      <c r="EO142" s="3"/>
      <c r="EP142" s="3"/>
      <c r="EQ142" s="3"/>
      <c r="ER142" s="3"/>
      <c r="ES142" s="3"/>
      <c r="ET142" s="3"/>
      <c r="EU142" s="3"/>
      <c r="EV142" s="3"/>
      <c r="EW142" s="3"/>
      <c r="FI142" s="1413"/>
      <c r="FJ142" s="205" t="s">
        <v>2011</v>
      </c>
      <c r="FK142" s="206" t="s">
        <v>2012</v>
      </c>
      <c r="FL142" s="207">
        <v>0</v>
      </c>
      <c r="FM142" s="208">
        <v>34</v>
      </c>
      <c r="FN142" s="209">
        <v>102</v>
      </c>
      <c r="FO142"/>
      <c r="FP142" s="1414"/>
      <c r="FQ142" s="191" t="s">
        <v>2013</v>
      </c>
      <c r="FR142" s="192" t="s">
        <v>2014</v>
      </c>
      <c r="FS142" s="193">
        <v>255</v>
      </c>
      <c r="FT142" s="194">
        <v>187</v>
      </c>
      <c r="FU142" s="195">
        <v>255</v>
      </c>
      <c r="FV142"/>
      <c r="FW142" s="1415"/>
      <c r="FX142" s="212" t="s">
        <v>2015</v>
      </c>
      <c r="FY142" s="192" t="s">
        <v>2016</v>
      </c>
      <c r="FZ142" s="193">
        <v>135</v>
      </c>
      <c r="GA142" s="194">
        <v>89</v>
      </c>
      <c r="GB142" s="195">
        <v>26</v>
      </c>
      <c r="GC142" s="10">
        <v>1</v>
      </c>
    </row>
    <row r="143" spans="1:185" ht="21" customHeight="1">
      <c r="A143" s="3"/>
      <c r="B143" s="3"/>
      <c r="C143" s="3"/>
      <c r="D143" s="2383"/>
      <c r="E143" s="3"/>
      <c r="F143" s="3"/>
      <c r="G143" s="3"/>
      <c r="H143" s="3"/>
      <c r="I143" s="3"/>
      <c r="J143" s="3"/>
      <c r="K143" s="3"/>
      <c r="L143" s="3"/>
      <c r="M143" s="688"/>
      <c r="N143" s="688"/>
      <c r="O143" s="688"/>
      <c r="P143" s="688"/>
      <c r="Q143" s="688"/>
      <c r="R143" s="688"/>
      <c r="S143" s="688"/>
      <c r="T143" s="688"/>
      <c r="U143" s="688"/>
      <c r="V143" s="688"/>
      <c r="W143" s="688"/>
      <c r="X143" s="688"/>
      <c r="Y143" s="688"/>
      <c r="Z143" s="688"/>
      <c r="AA143" s="3"/>
      <c r="AB143" s="3"/>
      <c r="AC143" s="3"/>
      <c r="AD143" s="3"/>
      <c r="AE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198" cm="1">
        <f t="array" ref="BP143">SUMPRODUCT(LEN(BQ143:BW143))</f>
        <v>0</v>
      </c>
      <c r="BQ143" s="199"/>
      <c r="BR143" s="200"/>
      <c r="BS143" s="200"/>
      <c r="BT143" s="200"/>
      <c r="BU143" s="200"/>
      <c r="BV143" s="200"/>
      <c r="BW143" s="201"/>
      <c r="BX143" s="3"/>
      <c r="CB143" s="3174"/>
      <c r="CD143" s="3151" t="str">
        <f t="shared" si="94"/>
        <v/>
      </c>
      <c r="CE143" s="3155" t="str">
        <f t="shared" si="95"/>
        <v/>
      </c>
      <c r="CF143" s="3156" t="str">
        <f>IF(LEN(TRIM(CK143))&gt;0,MAX(CF29:CF142)+1,"")</f>
        <v/>
      </c>
      <c r="CG143" s="3109" t="str">
        <f>IFERROR(INDEX(CK30:CK299,MATCH(ROW()-ROW(CK30)+1,CF30:CF299,0)),"")</f>
        <v/>
      </c>
      <c r="CH143" s="419"/>
      <c r="CJ143" s="3164"/>
      <c r="CK143" s="3111" t="str">
        <f>IF(OR(CL142="",CJ140=""),"",IF(LEN(CL142)&lt;=CJ140,CL142,IFERROR(LEFT(CL142,FIND("♦",SUBSTITUTE(LEFT(CL142,CJ140+1)," ","♦",LEN(LEFT(CL142,CJ140+1))-LEN(SUBSTITUTE(LEFT(CL142,CJ140+1)," ",""))))),LEFT(CL142,IFERROR(FIND(" ",CL142)-1,LEN(CL142))))))</f>
        <v/>
      </c>
      <c r="CL143" s="3111" t="str">
        <f t="shared" si="106"/>
        <v/>
      </c>
      <c r="CM143" s="3179"/>
      <c r="CN143" s="3173"/>
      <c r="CO143" s="3174"/>
      <c r="CP143" s="3"/>
      <c r="CQ143" s="2684"/>
      <c r="CR143" s="2568"/>
      <c r="CS143" s="2568"/>
      <c r="CT143" s="222" t="s">
        <v>3728</v>
      </c>
      <c r="CU143" s="397"/>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224" t="s">
        <v>2017</v>
      </c>
      <c r="DZ143" s="3224"/>
      <c r="EA143" s="3224"/>
      <c r="EC143" s="3"/>
      <c r="ED143" s="3"/>
      <c r="EE143" s="3"/>
      <c r="EF143" s="3"/>
      <c r="EG143" s="3"/>
      <c r="EH143" s="3"/>
      <c r="EI143" s="3"/>
      <c r="EJ143" s="3"/>
      <c r="EK143" s="3"/>
      <c r="EL143" s="3"/>
      <c r="EM143" s="3"/>
      <c r="EN143" s="3"/>
      <c r="EO143" s="3"/>
      <c r="EP143" s="3"/>
      <c r="EQ143" s="3"/>
      <c r="ER143" s="3"/>
      <c r="ES143" s="3"/>
      <c r="ET143" s="3"/>
      <c r="EU143" s="3"/>
      <c r="EV143" s="3"/>
      <c r="EW143" s="3"/>
      <c r="FI143" s="1416"/>
      <c r="FJ143" s="236" t="s">
        <v>2018</v>
      </c>
      <c r="FK143" s="206" t="s">
        <v>2019</v>
      </c>
      <c r="FL143" s="207">
        <v>102</v>
      </c>
      <c r="FM143" s="208">
        <v>0</v>
      </c>
      <c r="FN143" s="209">
        <v>255</v>
      </c>
      <c r="FO143"/>
      <c r="FP143" s="1417"/>
      <c r="FQ143" s="191" t="s">
        <v>2020</v>
      </c>
      <c r="FR143" s="192" t="s">
        <v>2021</v>
      </c>
      <c r="FS143" s="193">
        <v>238</v>
      </c>
      <c r="FT143" s="194">
        <v>210</v>
      </c>
      <c r="FU143" s="195">
        <v>238</v>
      </c>
      <c r="FV143"/>
      <c r="FW143" s="1418"/>
      <c r="FX143" s="212" t="s">
        <v>2022</v>
      </c>
      <c r="FY143" s="192" t="s">
        <v>2023</v>
      </c>
      <c r="FZ143" s="193">
        <v>126</v>
      </c>
      <c r="GA143" s="194">
        <v>88</v>
      </c>
      <c r="GB143" s="195">
        <v>53</v>
      </c>
      <c r="GC143" s="10">
        <v>1</v>
      </c>
    </row>
    <row r="144" spans="1:185" ht="21" customHeight="1">
      <c r="A144" s="3"/>
      <c r="B144" s="3"/>
      <c r="C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198" cm="1">
        <f t="array" ref="BP144">SUMPRODUCT(LEN(BQ144:BW144))</f>
        <v>0</v>
      </c>
      <c r="BQ144" s="199"/>
      <c r="BR144" s="200"/>
      <c r="BS144" s="200"/>
      <c r="BT144" s="200"/>
      <c r="BU144" s="200"/>
      <c r="BV144" s="200"/>
      <c r="BW144" s="201"/>
      <c r="BX144" s="3"/>
      <c r="CB144" s="3174"/>
      <c r="CD144" s="3151" t="str">
        <f t="shared" si="94"/>
        <v/>
      </c>
      <c r="CE144" s="3155" t="str">
        <f t="shared" si="95"/>
        <v/>
      </c>
      <c r="CF144" s="3156" t="str">
        <f>IF(LEN(TRIM(CK144))&gt;0,MAX(CF29:CF143)+1,"")</f>
        <v/>
      </c>
      <c r="CG144" s="3109" t="str">
        <f>IFERROR(INDEX(CK30:CK299,MATCH(ROW()-ROW(CK30)+1,CF30:CF299,0)),"")</f>
        <v/>
      </c>
      <c r="CH144" s="419"/>
      <c r="CJ144" s="2462" t="str">
        <f>(SUBSTITUTE(SUBSTITUTE(CB49,CHAR(13)&amp;CHAR(10)," "),CHAR(10)," "))</f>
        <v/>
      </c>
      <c r="CK144" s="3165" t="str">
        <f>IF(OR(CJ145="",CJ146=""),"",IF(LEN(CJ145)&lt;=CJ146,CJ145,IFERROR(LEFT(CJ145,FIND("♦",SUBSTITUTE(LEFT(CJ145,CJ146+1)," ","♦",LEN(LEFT(CJ145,CJ146+1))-LEN(SUBSTITUTE(LEFT(CJ145,CJ146+1)," ",""))))),LEFT(CJ145,IFERROR(FIND(" ",CJ145)-1,LEN(CJ145))))))</f>
        <v/>
      </c>
      <c r="CL144" s="3166" t="str">
        <f>IF(CK144="","",TRIM(RIGHT(CJ145,LEN(CJ145)-LEN(CK144))))</f>
        <v/>
      </c>
      <c r="CM144" s="3157" t="str">
        <f>CC49</f>
        <v xml:space="preserve"> ◄ ligne 49</v>
      </c>
      <c r="CN144" s="3173"/>
      <c r="CO144" s="3174"/>
      <c r="CP144" s="3"/>
      <c r="CQ144" s="2684"/>
      <c r="CR144" s="2568"/>
      <c r="CS144" s="2568"/>
      <c r="CT144" s="222" t="s">
        <v>3729</v>
      </c>
      <c r="CU144" s="397"/>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224"/>
      <c r="DZ144" s="3224"/>
      <c r="EA144" s="3224"/>
      <c r="EC144" s="3"/>
      <c r="ED144" s="3"/>
      <c r="EE144" s="3"/>
      <c r="EF144" s="3"/>
      <c r="EG144" s="3"/>
      <c r="EH144" s="3"/>
      <c r="EI144" s="3"/>
      <c r="EJ144" s="3"/>
      <c r="EK144" s="3"/>
      <c r="EL144" s="3"/>
      <c r="EM144" s="3"/>
      <c r="EN144" s="3"/>
      <c r="EO144" s="3"/>
      <c r="EP144" s="3"/>
      <c r="EQ144" s="3"/>
      <c r="ER144" s="3"/>
      <c r="ES144" s="3"/>
      <c r="ET144" s="3"/>
      <c r="EU144" s="3"/>
      <c r="EV144" s="3"/>
      <c r="EW144" s="3"/>
      <c r="FI144" s="1419"/>
      <c r="FJ144" s="205" t="s">
        <v>2024</v>
      </c>
      <c r="FK144" s="206" t="s">
        <v>2025</v>
      </c>
      <c r="FL144" s="207">
        <v>123</v>
      </c>
      <c r="FM144" s="208">
        <v>104</v>
      </c>
      <c r="FN144" s="209">
        <v>238</v>
      </c>
      <c r="FO144"/>
      <c r="FP144" s="1420"/>
      <c r="FQ144" s="191" t="s">
        <v>2026</v>
      </c>
      <c r="FR144" s="192" t="s">
        <v>2027</v>
      </c>
      <c r="FS144" s="193">
        <v>255</v>
      </c>
      <c r="FT144" s="194">
        <v>225</v>
      </c>
      <c r="FU144" s="195">
        <v>255</v>
      </c>
      <c r="FV144"/>
      <c r="FW144" s="1421"/>
      <c r="FX144" s="212" t="s">
        <v>2028</v>
      </c>
      <c r="FY144" s="192" t="s">
        <v>2029</v>
      </c>
      <c r="FZ144" s="193">
        <v>133</v>
      </c>
      <c r="GA144" s="194">
        <v>83</v>
      </c>
      <c r="GB144" s="195">
        <v>15</v>
      </c>
      <c r="GC144" s="10">
        <v>1</v>
      </c>
    </row>
    <row r="145" spans="1:185" ht="21" customHeight="1">
      <c r="A145" s="3"/>
      <c r="B145" s="3"/>
      <c r="C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198" cm="1">
        <f t="array" ref="BP145">SUMPRODUCT(LEN(BQ145:BW145))</f>
        <v>0</v>
      </c>
      <c r="BQ145" s="199"/>
      <c r="BR145" s="200"/>
      <c r="BS145" s="200"/>
      <c r="BT145" s="200"/>
      <c r="BU145" s="200"/>
      <c r="BV145" s="200"/>
      <c r="BW145" s="201"/>
      <c r="BX145" s="3"/>
      <c r="CB145" s="3174"/>
      <c r="CD145" s="3151" t="str">
        <f t="shared" si="94"/>
        <v/>
      </c>
      <c r="CE145" s="3155" t="str">
        <f t="shared" si="95"/>
        <v/>
      </c>
      <c r="CF145" s="3156" t="str">
        <f>IF(LEN(TRIM(CK145))&gt;0,MAX(CF29:CF144)+1,"")</f>
        <v/>
      </c>
      <c r="CG145" s="3109" t="str">
        <f>IFERROR(INDEX(CK30:CK299,MATCH(ROW()-ROW(CK30)+1,CF30:CF299,0)),"")</f>
        <v/>
      </c>
      <c r="CH145" s="419"/>
      <c r="CJ145" s="3165" t="str">
        <f>TRIM(SUBSTITUTE(SUBSTITUTE(SUBSTITUTE(SUBSTITUTE(IF(OR(LEFT(CJ144,1)="-",LEFT(CJ144,1)="="),MID(CJ144,2,9999),CJ144),CHAR(160)," "),","," "),";"," "),"."," "))</f>
        <v/>
      </c>
      <c r="CK145" s="3166" t="str">
        <f>IF(OR(CL144="",CJ146=""),"",IF(LEN(CL144)&lt;=CJ146,CL144,IFERROR(LEFT(CL144,FIND("♦",SUBSTITUTE(LEFT(CL144,CJ146+1)," ","♦",LEN(LEFT(CL144,CJ146+1))-LEN(SUBSTITUTE(LEFT(CL144,CJ146+1)," ",""))))),LEFT(CL144,IFERROR(FIND(" ",CL144)-1,LEN(CL144))))))</f>
        <v/>
      </c>
      <c r="CL145" s="3166" t="str">
        <f>IF(CK145="","",TRIM(RIGHT(CL144,LEN(CL144)-LEN(CK145))))</f>
        <v/>
      </c>
      <c r="CM145" s="3180"/>
      <c r="CN145" s="3173"/>
      <c r="CO145" s="3174"/>
      <c r="CP145" s="3"/>
      <c r="CQ145" s="2684"/>
      <c r="CR145" s="2568"/>
      <c r="CS145" s="2568"/>
      <c r="CT145" s="222" t="s">
        <v>3730</v>
      </c>
      <c r="CU145" s="397"/>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1025">
        <v>1</v>
      </c>
      <c r="DZ145" s="1025"/>
      <c r="EA145" s="1025">
        <v>1</v>
      </c>
      <c r="EC145" s="3"/>
      <c r="ED145" s="3"/>
      <c r="EE145" s="3"/>
      <c r="EF145" s="3"/>
      <c r="EG145" s="3"/>
      <c r="EH145" s="3"/>
      <c r="EI145" s="3"/>
      <c r="EJ145" s="3"/>
      <c r="EK145" s="3"/>
      <c r="EL145" s="3"/>
      <c r="EM145" s="3"/>
      <c r="EN145" s="3"/>
      <c r="EO145" s="3"/>
      <c r="EP145" s="3"/>
      <c r="EQ145" s="3"/>
      <c r="ER145" s="3"/>
      <c r="ES145" s="3"/>
      <c r="ET145" s="3"/>
      <c r="EU145" s="3"/>
      <c r="EV145" s="3"/>
      <c r="EW145" s="3"/>
      <c r="FI145" s="1422"/>
      <c r="FJ145" s="236" t="s">
        <v>2030</v>
      </c>
      <c r="FK145" s="206" t="s">
        <v>2031</v>
      </c>
      <c r="FL145" s="207">
        <v>150</v>
      </c>
      <c r="FM145" s="208">
        <v>131</v>
      </c>
      <c r="FN145" s="209">
        <v>236</v>
      </c>
      <c r="FO145"/>
      <c r="FP145" s="1423"/>
      <c r="FQ145" s="191" t="s">
        <v>2032</v>
      </c>
      <c r="FR145" s="192" t="s">
        <v>2033</v>
      </c>
      <c r="FS145" s="193">
        <v>205</v>
      </c>
      <c r="FT145" s="194">
        <v>150</v>
      </c>
      <c r="FU145" s="195">
        <v>205</v>
      </c>
      <c r="FV145"/>
      <c r="FW145" s="1424"/>
      <c r="FX145" s="212" t="s">
        <v>2034</v>
      </c>
      <c r="FY145" s="192" t="s">
        <v>2035</v>
      </c>
      <c r="FZ145" s="193">
        <v>97</v>
      </c>
      <c r="GA145" s="194">
        <v>75</v>
      </c>
      <c r="GB145" s="195">
        <v>58</v>
      </c>
      <c r="GC145" s="10">
        <v>1</v>
      </c>
    </row>
    <row r="146" spans="1:185" ht="21" customHeight="1">
      <c r="A146" s="3"/>
      <c r="B146" s="3"/>
      <c r="C146" s="3"/>
      <c r="E146" s="3"/>
      <c r="F146" s="3"/>
      <c r="G146" s="3"/>
      <c r="H146" s="3"/>
      <c r="I146" s="3"/>
      <c r="J146" s="3"/>
      <c r="K146" s="3"/>
      <c r="L146" s="3"/>
      <c r="M146" s="688"/>
      <c r="N146" s="688"/>
      <c r="O146" s="3"/>
      <c r="P146" s="688"/>
      <c r="Q146" s="688"/>
      <c r="R146" s="688"/>
      <c r="S146" s="688"/>
      <c r="T146" s="688"/>
      <c r="U146" s="688"/>
      <c r="V146" s="688"/>
      <c r="W146" s="688"/>
      <c r="X146" s="688"/>
      <c r="Y146" s="688"/>
      <c r="Z146" s="688"/>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198" cm="1">
        <f t="array" ref="BP146">SUMPRODUCT(LEN(BQ146:BW146))</f>
        <v>0</v>
      </c>
      <c r="BQ146" s="199"/>
      <c r="BR146" s="200"/>
      <c r="BS146" s="200"/>
      <c r="BT146" s="200"/>
      <c r="BU146" s="200"/>
      <c r="BV146" s="200"/>
      <c r="BW146" s="201"/>
      <c r="BX146" s="3"/>
      <c r="CB146" s="3174"/>
      <c r="CD146" s="3151" t="str">
        <f t="shared" si="94"/>
        <v/>
      </c>
      <c r="CE146" s="3155" t="str">
        <f t="shared" si="95"/>
        <v/>
      </c>
      <c r="CF146" s="3156" t="str">
        <f>IF(LEN(TRIM(CK146))&gt;0,MAX(CF29:CF145)+1,"")</f>
        <v/>
      </c>
      <c r="CG146" s="3109" t="str">
        <f>IFERROR(INDEX(CK30:CK299,MATCH(ROW()-ROW(CK30)+1,CF30:CF299,0)),"")</f>
        <v/>
      </c>
      <c r="CH146" s="419"/>
      <c r="CJ146" s="3112">
        <f>CG17</f>
        <v>100</v>
      </c>
      <c r="CK146" s="3166" t="str">
        <f>IF(OR(CL145="",CJ146=""),"",IF(LEN(CL145)&lt;=CJ146,CL145,IFERROR(LEFT(CL145,FIND("♦",SUBSTITUTE(LEFT(CL145,CJ146+1)," ","♦",LEN(LEFT(CL145,CJ146+1))-LEN(SUBSTITUTE(LEFT(CL145,CJ146+1)," ",""))))),LEFT(CL145,IFERROR(FIND(" ",CL145)-1,LEN(CL145))))))</f>
        <v/>
      </c>
      <c r="CL146" s="3166" t="str">
        <f t="shared" ref="CL146:CL149" si="107">IF(CK146="","",TRIM(RIGHT(CL145,LEN(CL145)-LEN(CK146))))</f>
        <v/>
      </c>
      <c r="CM146" s="3180"/>
      <c r="CN146" s="3173"/>
      <c r="CO146" s="3174"/>
      <c r="CP146" s="3"/>
      <c r="CQ146" s="2684"/>
      <c r="CR146" s="2568"/>
      <c r="CS146" s="2568"/>
      <c r="CT146" s="222" t="s">
        <v>3731</v>
      </c>
      <c r="CU146" s="397"/>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224" t="s">
        <v>2036</v>
      </c>
      <c r="DZ146" s="3224"/>
      <c r="EA146" s="3224"/>
      <c r="EC146" s="3"/>
      <c r="ED146" s="3"/>
      <c r="EE146" s="3"/>
      <c r="EF146" s="3"/>
      <c r="EG146" s="3"/>
      <c r="EH146" s="3"/>
      <c r="EI146" s="3"/>
      <c r="EJ146" s="3"/>
      <c r="EK146" s="3"/>
      <c r="EL146" s="3"/>
      <c r="EM146" s="3"/>
      <c r="EN146" s="3"/>
      <c r="EO146" s="3"/>
      <c r="EP146" s="3"/>
      <c r="EQ146" s="3"/>
      <c r="ER146" s="3"/>
      <c r="ES146" s="3"/>
      <c r="ET146" s="3"/>
      <c r="EU146" s="3"/>
      <c r="EV146" s="3"/>
      <c r="EW146" s="3"/>
      <c r="FI146" s="1425"/>
      <c r="FJ146" s="205" t="s">
        <v>2037</v>
      </c>
      <c r="FK146" s="206" t="s">
        <v>2038</v>
      </c>
      <c r="FL146" s="207">
        <v>131</v>
      </c>
      <c r="FM146" s="208">
        <v>111</v>
      </c>
      <c r="FN146" s="209">
        <v>255</v>
      </c>
      <c r="FO146"/>
      <c r="FP146" s="1426"/>
      <c r="FQ146" s="191" t="s">
        <v>2039</v>
      </c>
      <c r="FR146" s="192" t="s">
        <v>2040</v>
      </c>
      <c r="FS146" s="193">
        <v>219</v>
      </c>
      <c r="FT146" s="194">
        <v>112</v>
      </c>
      <c r="FU146" s="195">
        <v>219</v>
      </c>
      <c r="FV146"/>
      <c r="FW146" s="1427"/>
      <c r="FX146" s="212" t="s">
        <v>2041</v>
      </c>
      <c r="FY146" s="192" t="s">
        <v>2042</v>
      </c>
      <c r="FZ146" s="193">
        <v>106</v>
      </c>
      <c r="GA146" s="194">
        <v>75</v>
      </c>
      <c r="GB146" s="195">
        <v>33</v>
      </c>
      <c r="GC146" s="10">
        <v>1</v>
      </c>
    </row>
    <row r="147" spans="1:185" ht="21" customHeight="1">
      <c r="A147" s="3"/>
      <c r="B147" s="3"/>
      <c r="C147" s="3"/>
      <c r="D147" s="2383"/>
      <c r="E147" s="3"/>
      <c r="F147" s="3"/>
      <c r="G147" s="3"/>
      <c r="H147" s="3"/>
      <c r="I147" s="3"/>
      <c r="J147" s="3"/>
      <c r="K147" s="3"/>
      <c r="L147" s="3"/>
      <c r="M147" s="688"/>
      <c r="N147" s="688"/>
      <c r="O147" s="3"/>
      <c r="P147" s="688"/>
      <c r="Q147" s="688"/>
      <c r="R147" s="688"/>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198" cm="1">
        <f t="array" ref="BP147">SUMPRODUCT(LEN(BQ147:BW147))</f>
        <v>0</v>
      </c>
      <c r="BQ147" s="199"/>
      <c r="BR147" s="200"/>
      <c r="BS147" s="200"/>
      <c r="BT147" s="200"/>
      <c r="BU147" s="200"/>
      <c r="BV147" s="200"/>
      <c r="BW147" s="201"/>
      <c r="BX147" s="3"/>
      <c r="CB147" s="3174"/>
      <c r="CD147" s="3151" t="str">
        <f t="shared" si="94"/>
        <v/>
      </c>
      <c r="CE147" s="3155" t="str">
        <f t="shared" si="95"/>
        <v/>
      </c>
      <c r="CF147" s="3156" t="str">
        <f>IF(LEN(TRIM(CK147))&gt;0,MAX(CF29:CF146)+1,"")</f>
        <v/>
      </c>
      <c r="CG147" s="3109" t="str">
        <f>IFERROR(INDEX(CK30:CK299,MATCH(ROW()-ROW(CK30)+1,CF30:CF299,0)),"")</f>
        <v/>
      </c>
      <c r="CH147" s="419"/>
      <c r="CJ147" s="3165"/>
      <c r="CK147" s="3166" t="str">
        <f>IF(OR(CL146="",CJ146=""),"",IF(LEN(CL146)&lt;=CJ146,CL146,IFERROR(LEFT(CL146,FIND("♦",SUBSTITUTE(LEFT(CL146,CJ146+1)," ","♦",LEN(LEFT(CL146,CJ146+1))-LEN(SUBSTITUTE(LEFT(CL146,CJ146+1)," ",""))))),LEFT(CL146,IFERROR(FIND(" ",CL146)-1,LEN(CL146))))))</f>
        <v/>
      </c>
      <c r="CL147" s="3166" t="str">
        <f t="shared" si="107"/>
        <v/>
      </c>
      <c r="CM147" s="3180"/>
      <c r="CN147" s="3173"/>
      <c r="CO147" s="3174"/>
      <c r="CP147" s="3"/>
      <c r="CQ147" s="2684"/>
      <c r="CR147" s="2568"/>
      <c r="CS147" s="2568"/>
      <c r="CT147" s="2568"/>
      <c r="CU147" s="397"/>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224"/>
      <c r="DZ147" s="3224"/>
      <c r="EA147" s="3224"/>
      <c r="EC147" s="3"/>
      <c r="ED147" s="3"/>
      <c r="EE147" s="3"/>
      <c r="EF147" s="3"/>
      <c r="EG147" s="3"/>
      <c r="EH147" s="3"/>
      <c r="EI147" s="3"/>
      <c r="EJ147" s="3"/>
      <c r="EK147" s="3"/>
      <c r="EL147" s="3"/>
      <c r="EM147" s="3"/>
      <c r="EN147" s="3"/>
      <c r="EO147" s="3"/>
      <c r="EP147" s="3"/>
      <c r="EQ147" s="3"/>
      <c r="ER147" s="3"/>
      <c r="ES147" s="3"/>
      <c r="ET147" s="3"/>
      <c r="EU147" s="3"/>
      <c r="EV147" s="3"/>
      <c r="EW147" s="3"/>
      <c r="FI147" s="1428"/>
      <c r="FJ147" s="205" t="s">
        <v>2043</v>
      </c>
      <c r="FK147" s="206" t="s">
        <v>2044</v>
      </c>
      <c r="FL147" s="207">
        <v>132</v>
      </c>
      <c r="FM147" s="208">
        <v>112</v>
      </c>
      <c r="FN147" s="209">
        <v>255</v>
      </c>
      <c r="FO147"/>
      <c r="FP147" s="1429"/>
      <c r="FQ147" s="272" t="s">
        <v>2045</v>
      </c>
      <c r="FR147" s="192" t="s">
        <v>2046</v>
      </c>
      <c r="FS147" s="193">
        <v>218</v>
      </c>
      <c r="FT147" s="194">
        <v>112</v>
      </c>
      <c r="FU147" s="195">
        <v>214</v>
      </c>
      <c r="FV147"/>
      <c r="FW147" s="1430"/>
      <c r="FX147" s="212" t="s">
        <v>2047</v>
      </c>
      <c r="FY147" s="192" t="s">
        <v>2048</v>
      </c>
      <c r="FZ147" s="193">
        <v>101</v>
      </c>
      <c r="GA147" s="194">
        <v>69</v>
      </c>
      <c r="GB147" s="195">
        <v>34</v>
      </c>
      <c r="GC147" s="10">
        <v>1</v>
      </c>
    </row>
    <row r="148" spans="1:185" ht="21" customHeight="1">
      <c r="A148" s="3"/>
      <c r="B148" s="3"/>
      <c r="C148" s="3"/>
      <c r="E148" s="3"/>
      <c r="F148" s="3"/>
      <c r="G148" s="3"/>
      <c r="H148" s="3"/>
      <c r="I148" s="3"/>
      <c r="J148" s="3"/>
      <c r="K148" s="3"/>
      <c r="L148" s="3"/>
      <c r="M148" s="688"/>
      <c r="N148" s="688"/>
      <c r="O148" s="3"/>
      <c r="P148" s="688"/>
      <c r="Q148" s="688"/>
      <c r="R148" s="688"/>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198" cm="1">
        <f t="array" ref="BP148">SUMPRODUCT(LEN(BQ148:BW148))</f>
        <v>0</v>
      </c>
      <c r="BQ148" s="199"/>
      <c r="BR148" s="200"/>
      <c r="BS148" s="200"/>
      <c r="BT148" s="200"/>
      <c r="BU148" s="200"/>
      <c r="BV148" s="200"/>
      <c r="BW148" s="201"/>
      <c r="BX148" s="3"/>
      <c r="CB148" s="3174"/>
      <c r="CD148" s="3151" t="str">
        <f t="shared" si="94"/>
        <v/>
      </c>
      <c r="CE148" s="3155" t="str">
        <f t="shared" si="95"/>
        <v/>
      </c>
      <c r="CF148" s="3156" t="str">
        <f>IF(LEN(TRIM(CK148))&gt;0,MAX(CF29:CF147)+1,"")</f>
        <v/>
      </c>
      <c r="CG148" s="3109" t="str">
        <f>IFERROR(INDEX(CK30:CK299,MATCH(ROW()-ROW(CK30)+1,CF30:CF299,0)),"")</f>
        <v/>
      </c>
      <c r="CH148" s="419"/>
      <c r="CJ148" s="3168"/>
      <c r="CK148" s="3166" t="str">
        <f>IF(OR(CL147="",CJ146=""),"",IF(LEN(CL147)&lt;=CJ146,CL147,IFERROR(LEFT(CL147,FIND("♦",SUBSTITUTE(LEFT(CL147,CJ146+1)," ","♦",LEN(LEFT(CL147,CJ146+1))-LEN(SUBSTITUTE(LEFT(CL147,CJ146+1)," ",""))))),LEFT(CL147,IFERROR(FIND(" ",CL147)-1,LEN(CL147))))))</f>
        <v/>
      </c>
      <c r="CL148" s="3166" t="str">
        <f t="shared" si="107"/>
        <v/>
      </c>
      <c r="CM148" s="3180"/>
      <c r="CN148" s="3173"/>
      <c r="CO148" s="3174"/>
      <c r="CP148" s="3"/>
      <c r="CQ148" s="142"/>
      <c r="CR148" s="25"/>
      <c r="CS148" s="25"/>
      <c r="CT148" s="25"/>
      <c r="CU148" s="170"/>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1025">
        <v>1</v>
      </c>
      <c r="DZ148" s="1025"/>
      <c r="EA148" s="1025">
        <v>1</v>
      </c>
      <c r="EC148" s="3"/>
      <c r="ED148" s="3"/>
      <c r="EE148" s="3"/>
      <c r="EF148" s="3"/>
      <c r="EG148" s="3"/>
      <c r="EH148" s="3"/>
      <c r="EI148" s="3"/>
      <c r="EJ148" s="3"/>
      <c r="EK148" s="3"/>
      <c r="EL148" s="3"/>
      <c r="EM148" s="3"/>
      <c r="EN148" s="3"/>
      <c r="EO148" s="3"/>
      <c r="EP148" s="3"/>
      <c r="EQ148" s="3"/>
      <c r="ER148" s="3"/>
      <c r="ES148" s="3"/>
      <c r="ET148" s="3"/>
      <c r="EU148" s="3"/>
      <c r="EV148" s="3"/>
      <c r="EW148" s="3"/>
      <c r="FI148" s="1431"/>
      <c r="FJ148" s="205" t="s">
        <v>2049</v>
      </c>
      <c r="FK148" s="206" t="s">
        <v>2050</v>
      </c>
      <c r="FL148" s="207">
        <v>122</v>
      </c>
      <c r="FM148" s="208">
        <v>103</v>
      </c>
      <c r="FN148" s="209">
        <v>238</v>
      </c>
      <c r="FO148"/>
      <c r="FP148" s="1432"/>
      <c r="FQ148" s="191" t="s">
        <v>2051</v>
      </c>
      <c r="FR148" s="192" t="s">
        <v>2052</v>
      </c>
      <c r="FS148" s="193">
        <v>238</v>
      </c>
      <c r="FT148" s="194">
        <v>0</v>
      </c>
      <c r="FU148" s="195">
        <v>238</v>
      </c>
      <c r="FV148"/>
      <c r="FW148" s="1433"/>
      <c r="FX148" s="212" t="s">
        <v>2053</v>
      </c>
      <c r="FY148" s="192" t="s">
        <v>2054</v>
      </c>
      <c r="FZ148" s="193">
        <v>91</v>
      </c>
      <c r="GA148" s="194">
        <v>60</v>
      </c>
      <c r="GB148" s="195">
        <v>17</v>
      </c>
      <c r="GC148" s="10">
        <v>1</v>
      </c>
    </row>
    <row r="149" spans="1:185" ht="21" customHeight="1">
      <c r="A149" s="3"/>
      <c r="B149" s="3"/>
      <c r="C149" s="3"/>
      <c r="E149" s="3"/>
      <c r="F149" s="3"/>
      <c r="G149" s="3"/>
      <c r="H149" s="3"/>
      <c r="I149" s="3"/>
      <c r="J149" s="3"/>
      <c r="K149" s="3"/>
      <c r="L149" s="3"/>
      <c r="M149" s="688"/>
      <c r="N149" s="688"/>
      <c r="O149" s="3"/>
      <c r="P149" s="688"/>
      <c r="Q149" s="688"/>
      <c r="R149" s="688"/>
      <c r="AC149" s="688"/>
      <c r="AD149" s="688"/>
      <c r="AE149" s="688"/>
      <c r="AF149" s="688"/>
      <c r="AG149" s="688"/>
      <c r="AH149" s="688"/>
      <c r="AI149" s="688"/>
      <c r="AJ149" s="688"/>
      <c r="AK149" s="688"/>
      <c r="AL149" s="688"/>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198" cm="1">
        <f t="array" ref="BP149">SUMPRODUCT(LEN(BQ149:BW149))</f>
        <v>0</v>
      </c>
      <c r="BQ149" s="199"/>
      <c r="BR149" s="200"/>
      <c r="BS149" s="200"/>
      <c r="BT149" s="200"/>
      <c r="BU149" s="200"/>
      <c r="BV149" s="200"/>
      <c r="BW149" s="201"/>
      <c r="BX149" s="3"/>
      <c r="CB149" s="3174"/>
      <c r="CD149" s="3151" t="str">
        <f t="shared" si="94"/>
        <v/>
      </c>
      <c r="CE149" s="3155" t="str">
        <f t="shared" si="95"/>
        <v/>
      </c>
      <c r="CF149" s="3156" t="str">
        <f>IF(LEN(TRIM(CK149))&gt;0,MAX(CF29:CF148)+1,"")</f>
        <v/>
      </c>
      <c r="CG149" s="3109" t="str">
        <f>IFERROR(INDEX(CK30:CK299,MATCH(ROW()-ROW(CK30)+1,CF30:CF299,0)),"")</f>
        <v/>
      </c>
      <c r="CH149" s="419"/>
      <c r="CJ149" s="3169"/>
      <c r="CK149" s="3166" t="str">
        <f>IF(OR(CL148="",CJ146=""),"",IF(LEN(CL148)&lt;=CJ146,CL148,IFERROR(LEFT(CL148,FIND("♦",SUBSTITUTE(LEFT(CL148,CJ146+1)," ","♦",LEN(LEFT(CL148,CJ146+1))-LEN(SUBSTITUTE(LEFT(CL148,CJ146+1)," ",""))))),LEFT(CL148,IFERROR(FIND(" ",CL148)-1,LEN(CL148))))))</f>
        <v/>
      </c>
      <c r="CL149" s="3166" t="str">
        <f t="shared" si="107"/>
        <v/>
      </c>
      <c r="CM149" s="3180"/>
      <c r="CN149" s="3173"/>
      <c r="CO149" s="3174"/>
      <c r="CP149" s="3"/>
      <c r="CQ149" s="2663" t="s">
        <v>4053</v>
      </c>
      <c r="CR149" s="25"/>
      <c r="CS149" s="25"/>
      <c r="CT149" s="2685" t="s">
        <v>4009</v>
      </c>
      <c r="CU149" s="170"/>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224" t="s">
        <v>2055</v>
      </c>
      <c r="DZ149" s="3224"/>
      <c r="EA149" s="3224"/>
      <c r="EC149" s="3"/>
      <c r="ED149" s="3"/>
      <c r="EE149" s="3"/>
      <c r="EF149" s="3"/>
      <c r="EG149" s="3"/>
      <c r="EH149" s="3"/>
      <c r="EI149" s="3"/>
      <c r="EJ149" s="3"/>
      <c r="EK149" s="3"/>
      <c r="EL149" s="3"/>
      <c r="EM149" s="3"/>
      <c r="EN149" s="3"/>
      <c r="EO149" s="3"/>
      <c r="EP149" s="3"/>
      <c r="EQ149" s="3"/>
      <c r="ER149" s="3"/>
      <c r="ES149" s="3"/>
      <c r="ET149" s="3"/>
      <c r="EU149" s="3"/>
      <c r="EV149" s="3"/>
      <c r="EW149" s="3"/>
      <c r="FI149" s="1434"/>
      <c r="FJ149" s="236" t="s">
        <v>2056</v>
      </c>
      <c r="FK149" s="206" t="s">
        <v>2057</v>
      </c>
      <c r="FL149" s="207">
        <v>121</v>
      </c>
      <c r="FM149" s="208">
        <v>28</v>
      </c>
      <c r="FN149" s="209">
        <v>248</v>
      </c>
      <c r="FO149"/>
      <c r="FP149" s="1435"/>
      <c r="FQ149" s="272" t="s">
        <v>2058</v>
      </c>
      <c r="FR149" s="192" t="s">
        <v>2059</v>
      </c>
      <c r="FS149" s="193">
        <v>212</v>
      </c>
      <c r="FT149" s="194">
        <v>115</v>
      </c>
      <c r="FU149" s="195">
        <v>212</v>
      </c>
      <c r="FV149"/>
      <c r="FW149" s="1436"/>
      <c r="FX149" s="212" t="s">
        <v>2060</v>
      </c>
      <c r="FY149" s="192" t="s">
        <v>2061</v>
      </c>
      <c r="FZ149" s="193">
        <v>72</v>
      </c>
      <c r="GA149" s="194">
        <v>60</v>
      </c>
      <c r="GB149" s="195">
        <v>50</v>
      </c>
      <c r="GC149" s="10">
        <v>1</v>
      </c>
    </row>
    <row r="150" spans="1:185" ht="21" customHeight="1">
      <c r="A150" s="3"/>
      <c r="B150" s="3"/>
      <c r="C150" s="3"/>
      <c r="E150" s="3"/>
      <c r="F150" s="3"/>
      <c r="G150" s="3"/>
      <c r="H150" s="3"/>
      <c r="I150" s="3"/>
      <c r="J150" s="3"/>
      <c r="K150" s="3"/>
      <c r="L150" s="3"/>
      <c r="M150" s="688"/>
      <c r="N150" s="688"/>
      <c r="O150" s="3"/>
      <c r="P150" s="688"/>
      <c r="Q150" s="688"/>
      <c r="R150" s="688"/>
      <c r="AC150" s="688"/>
      <c r="AD150" s="688"/>
      <c r="AE150" s="688"/>
      <c r="AF150" s="688"/>
      <c r="AG150" s="688"/>
      <c r="AH150" s="688"/>
      <c r="AI150" s="688"/>
      <c r="AJ150" s="688"/>
      <c r="AK150" s="688"/>
      <c r="AL150" s="688"/>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198" cm="1">
        <f t="array" ref="BP150">SUMPRODUCT(LEN(BQ150:BW150))</f>
        <v>0</v>
      </c>
      <c r="BQ150" s="199"/>
      <c r="BR150" s="200"/>
      <c r="BS150" s="200"/>
      <c r="BT150" s="200"/>
      <c r="BU150" s="200"/>
      <c r="BV150" s="200"/>
      <c r="BW150" s="201"/>
      <c r="BX150" s="3"/>
      <c r="CB150" s="3174"/>
      <c r="CD150" s="3151" t="str">
        <f t="shared" si="94"/>
        <v/>
      </c>
      <c r="CE150" s="3155" t="str">
        <f t="shared" si="95"/>
        <v/>
      </c>
      <c r="CF150" s="3156" t="str">
        <f>IF(LEN(TRIM(CK150))&gt;0,MAX(CF29:CF149)+1,"")</f>
        <v/>
      </c>
      <c r="CG150" s="3109" t="str">
        <f>IFERROR(INDEX(CK30:CK299,MATCH(ROW()-ROW(CK30)+1,CF30:CF299,0)),"")</f>
        <v/>
      </c>
      <c r="CH150" s="419"/>
      <c r="CJ150" s="2462" t="str">
        <f>(SUBSTITUTE(SUBSTITUTE(CB50,CHAR(13)&amp;CHAR(10)," "),CHAR(10)," "))</f>
        <v/>
      </c>
      <c r="CK150" s="3110" t="str">
        <f>IF(OR(CJ151="",CJ152=""),"",IF(LEN(CJ151)&lt;=CJ152,CJ151,IFERROR(LEFT(CJ151,FIND("♦",SUBSTITUTE(LEFT(CJ151,CJ152+1)," ","♦",LEN(LEFT(CJ151,CJ152+1))-LEN(SUBSTITUTE(LEFT(CJ151,CJ152+1)," ",""))))),LEFT(CJ151,IFERROR(FIND(" ",CJ151)-1,LEN(CJ151))))))</f>
        <v/>
      </c>
      <c r="CL150" s="3111" t="str">
        <f>IF(CK150="","",TRIM(RIGHT(CJ151,LEN(CJ151)-LEN(CK150))))</f>
        <v/>
      </c>
      <c r="CM150" s="3157" t="str">
        <f>CC50</f>
        <v xml:space="preserve"> ◄ ligne 50</v>
      </c>
      <c r="CN150" s="3173"/>
      <c r="CO150" s="3174"/>
      <c r="CP150" s="3"/>
      <c r="CQ150" s="142"/>
      <c r="CR150" s="25"/>
      <c r="CS150" s="25"/>
      <c r="CT150" s="2587" t="s">
        <v>4000</v>
      </c>
      <c r="CU150" s="170"/>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224"/>
      <c r="DZ150" s="3224"/>
      <c r="EA150" s="3224"/>
      <c r="EC150" s="3"/>
      <c r="ED150" s="3"/>
      <c r="EE150" s="3"/>
      <c r="EF150" s="3"/>
      <c r="EG150" s="3"/>
      <c r="EH150" s="3"/>
      <c r="EI150" s="3"/>
      <c r="EJ150" s="3"/>
      <c r="EK150" s="3"/>
      <c r="EL150" s="3"/>
      <c r="EM150" s="3"/>
      <c r="EN150" s="3"/>
      <c r="EO150" s="3"/>
      <c r="EP150" s="3"/>
      <c r="EQ150" s="3"/>
      <c r="ER150" s="3"/>
      <c r="ES150" s="3"/>
      <c r="ET150" s="3"/>
      <c r="EU150" s="3"/>
      <c r="EV150" s="3"/>
      <c r="EW150" s="3"/>
      <c r="FI150" s="1437"/>
      <c r="FJ150" s="205" t="s">
        <v>2062</v>
      </c>
      <c r="FK150" s="206" t="s">
        <v>2063</v>
      </c>
      <c r="FL150" s="207">
        <v>106</v>
      </c>
      <c r="FM150" s="208">
        <v>90</v>
      </c>
      <c r="FN150" s="209">
        <v>205</v>
      </c>
      <c r="FO150"/>
      <c r="FP150" s="1438"/>
      <c r="FQ150" s="191" t="s">
        <v>2064</v>
      </c>
      <c r="FR150" s="192" t="s">
        <v>2065</v>
      </c>
      <c r="FS150" s="193">
        <v>205</v>
      </c>
      <c r="FT150" s="194">
        <v>105</v>
      </c>
      <c r="FU150" s="195">
        <v>201</v>
      </c>
      <c r="FV150"/>
      <c r="FW150" s="1439"/>
      <c r="FX150" s="212" t="s">
        <v>2066</v>
      </c>
      <c r="FY150" s="192" t="s">
        <v>2067</v>
      </c>
      <c r="FZ150" s="193">
        <v>75</v>
      </c>
      <c r="GA150" s="194">
        <v>54</v>
      </c>
      <c r="GB150" s="195">
        <v>33</v>
      </c>
      <c r="GC150" s="10">
        <v>1</v>
      </c>
    </row>
    <row r="151" spans="1:185" ht="21" customHeight="1">
      <c r="A151" s="3"/>
      <c r="B151" s="3"/>
      <c r="C151" s="3"/>
      <c r="E151" s="3"/>
      <c r="F151" s="3"/>
      <c r="G151" s="3"/>
      <c r="H151" s="3"/>
      <c r="I151" s="3"/>
      <c r="J151" s="3"/>
      <c r="K151" s="3"/>
      <c r="L151" s="3"/>
      <c r="M151" s="688"/>
      <c r="N151" s="688"/>
      <c r="O151" s="3"/>
      <c r="P151" s="688"/>
      <c r="Q151" s="688"/>
      <c r="R151" s="688"/>
      <c r="AC151" s="688"/>
      <c r="AD151" s="688"/>
      <c r="AE151" s="688"/>
      <c r="AF151" s="688"/>
      <c r="AG151" s="688"/>
      <c r="AH151" s="688"/>
      <c r="AI151" s="688"/>
      <c r="AJ151" s="688"/>
      <c r="AK151" s="688"/>
      <c r="AL151" s="688"/>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198" cm="1">
        <f t="array" ref="BP151">SUMPRODUCT(LEN(BQ151:BW151))</f>
        <v>0</v>
      </c>
      <c r="BQ151" s="199"/>
      <c r="BR151" s="200"/>
      <c r="BS151" s="200"/>
      <c r="BT151" s="200"/>
      <c r="BU151" s="200"/>
      <c r="BV151" s="200"/>
      <c r="BW151" s="201"/>
      <c r="BX151" s="3"/>
      <c r="CB151" s="3174"/>
      <c r="CD151" s="3151" t="str">
        <f t="shared" si="94"/>
        <v/>
      </c>
      <c r="CE151" s="3155" t="str">
        <f t="shared" si="95"/>
        <v/>
      </c>
      <c r="CF151" s="3156" t="str">
        <f>IF(LEN(TRIM(CK151))&gt;0,MAX(CF29:CF150)+1,"")</f>
        <v/>
      </c>
      <c r="CG151" s="3109" t="str">
        <f>IFERROR(INDEX(CK30:CK299,MATCH(ROW()-ROW(CK30)+1,CF30:CF299,0)),"")</f>
        <v/>
      </c>
      <c r="CH151" s="419"/>
      <c r="CJ151" s="3110" t="str">
        <f>TRIM(SUBSTITUTE(SUBSTITUTE(SUBSTITUTE(SUBSTITUTE(IF(OR(LEFT(CJ150,1)="-",LEFT(CJ150,1)="="),MID(CJ150,2,9999),CJ150),CHAR(160)," "),","," "),";"," "),"."," "))</f>
        <v/>
      </c>
      <c r="CK151" s="3111" t="str">
        <f>IF(OR(CL150="",CJ152=""),"",IF(LEN(CL150)&lt;=CJ152,CL150,IFERROR(LEFT(CL150,FIND("♦",SUBSTITUTE(LEFT(CL150,CJ152+1)," ","♦",LEN(LEFT(CL150,CJ152+1))-LEN(SUBSTITUTE(LEFT(CL150,CJ152+1)," ",""))))),LEFT(CL150,IFERROR(FIND(" ",CL150)-1,LEN(CL150))))))</f>
        <v/>
      </c>
      <c r="CL151" s="3111" t="str">
        <f>IF(CK151="","",TRIM(RIGHT(CL150,LEN(CL150)-LEN(CK151))))</f>
        <v/>
      </c>
      <c r="CM151" s="3179"/>
      <c r="CN151" s="3174"/>
      <c r="CO151" s="3174"/>
      <c r="CP151" s="3"/>
      <c r="CQ151" s="142"/>
      <c r="CR151" s="25"/>
      <c r="CS151" s="25"/>
      <c r="CT151" s="2587" t="s">
        <v>3997</v>
      </c>
      <c r="CU151" s="170"/>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1025">
        <v>1</v>
      </c>
      <c r="DZ151" s="1025"/>
      <c r="EA151" s="1025">
        <v>1</v>
      </c>
      <c r="EC151" s="3"/>
      <c r="ED151" s="3"/>
      <c r="EE151" s="3"/>
      <c r="EF151" s="3"/>
      <c r="EG151" s="3"/>
      <c r="EH151" s="3"/>
      <c r="EI151" s="3"/>
      <c r="EJ151" s="3"/>
      <c r="EK151" s="3"/>
      <c r="EL151" s="3"/>
      <c r="EM151" s="3"/>
      <c r="EN151" s="3"/>
      <c r="EO151" s="3"/>
      <c r="EP151" s="3"/>
      <c r="EQ151" s="3"/>
      <c r="ER151" s="3"/>
      <c r="ES151" s="3"/>
      <c r="ET151" s="3"/>
      <c r="EU151" s="3"/>
      <c r="EV151" s="3"/>
      <c r="EW151" s="3"/>
      <c r="FI151" s="1440"/>
      <c r="FJ151" s="205" t="s">
        <v>2068</v>
      </c>
      <c r="FK151" s="206" t="s">
        <v>2069</v>
      </c>
      <c r="FL151" s="207">
        <v>105</v>
      </c>
      <c r="FM151" s="208">
        <v>89</v>
      </c>
      <c r="FN151" s="209">
        <v>205</v>
      </c>
      <c r="FO151"/>
      <c r="FP151" s="1441"/>
      <c r="FQ151" s="272" t="s">
        <v>2070</v>
      </c>
      <c r="FR151" s="192" t="s">
        <v>2071</v>
      </c>
      <c r="FS151" s="193">
        <v>170</v>
      </c>
      <c r="FT151" s="194">
        <v>152</v>
      </c>
      <c r="FU151" s="195">
        <v>169</v>
      </c>
      <c r="FV151"/>
      <c r="FW151" s="1442"/>
      <c r="FX151" s="212" t="s">
        <v>2072</v>
      </c>
      <c r="FY151" s="192" t="s">
        <v>2073</v>
      </c>
      <c r="FZ151" s="193">
        <v>70</v>
      </c>
      <c r="GA151" s="194">
        <v>46</v>
      </c>
      <c r="GB151" s="195">
        <v>1</v>
      </c>
      <c r="GC151" s="10">
        <v>1</v>
      </c>
    </row>
    <row r="152" spans="1:185" ht="21" customHeight="1">
      <c r="A152" s="3"/>
      <c r="B152" s="3"/>
      <c r="C152" s="3"/>
      <c r="E152" s="3"/>
      <c r="F152" s="3"/>
      <c r="G152" s="3"/>
      <c r="H152" s="3"/>
      <c r="I152" s="3"/>
      <c r="J152" s="3"/>
      <c r="K152" s="3"/>
      <c r="L152" s="3"/>
      <c r="M152" s="688"/>
      <c r="N152" s="688"/>
      <c r="O152" s="3"/>
      <c r="P152" s="688"/>
      <c r="Q152" s="688"/>
      <c r="R152" s="688"/>
      <c r="AC152" s="688"/>
      <c r="AD152" s="688"/>
      <c r="AE152" s="688"/>
      <c r="AF152" s="688"/>
      <c r="AG152" s="688"/>
      <c r="AH152" s="688"/>
      <c r="AI152" s="688"/>
      <c r="AJ152" s="688"/>
      <c r="AK152" s="688"/>
      <c r="AL152" s="688"/>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198" cm="1">
        <f t="array" ref="BP152">SUMPRODUCT(LEN(BQ152:BW152))</f>
        <v>0</v>
      </c>
      <c r="BQ152" s="199"/>
      <c r="BR152" s="200"/>
      <c r="BS152" s="200"/>
      <c r="BT152" s="200"/>
      <c r="BU152" s="200"/>
      <c r="BV152" s="200"/>
      <c r="BW152" s="201"/>
      <c r="BX152" s="3"/>
      <c r="CB152" s="3174"/>
      <c r="CD152" s="3151" t="str">
        <f t="shared" si="94"/>
        <v/>
      </c>
      <c r="CE152" s="3155" t="str">
        <f t="shared" si="95"/>
        <v/>
      </c>
      <c r="CF152" s="3156" t="str">
        <f>IF(LEN(TRIM(CK152))&gt;0,MAX(CF29:CF151)+1,"")</f>
        <v/>
      </c>
      <c r="CG152" s="3109" t="str">
        <f>IFERROR(INDEX(CK30:CK299,MATCH(ROW()-ROW(CK30)+1,CF30:CF299,0)),"")</f>
        <v/>
      </c>
      <c r="CH152" s="419"/>
      <c r="CJ152" s="3112">
        <f>CG17</f>
        <v>100</v>
      </c>
      <c r="CK152" s="3111" t="str">
        <f>IF(OR(CL151="",CJ152=""),"",IF(LEN(CL151)&lt;=CJ152,CL151,IFERROR(LEFT(CL151,FIND("♦",SUBSTITUTE(LEFT(CL151,CJ152+1)," ","♦",LEN(LEFT(CL151,CJ152+1))-LEN(SUBSTITUTE(LEFT(CL151,CJ152+1)," ",""))))),LEFT(CL151,IFERROR(FIND(" ",CL151)-1,LEN(CL151))))))</f>
        <v/>
      </c>
      <c r="CL152" s="3111" t="str">
        <f t="shared" ref="CL152:CL155" si="108">IF(CK152="","",TRIM(RIGHT(CL151,LEN(CL151)-LEN(CK152))))</f>
        <v/>
      </c>
      <c r="CM152" s="3179"/>
      <c r="CN152" s="3174"/>
      <c r="CO152" s="3174"/>
      <c r="CP152" s="3"/>
      <c r="CQ152" s="142"/>
      <c r="CR152" s="25"/>
      <c r="CS152" s="25"/>
      <c r="CT152" s="2587" t="s">
        <v>4002</v>
      </c>
      <c r="CU152" s="170"/>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224" t="s">
        <v>2074</v>
      </c>
      <c r="DZ152" s="3224"/>
      <c r="EA152" s="3224"/>
      <c r="EC152" s="3"/>
      <c r="ED152" s="3"/>
      <c r="EE152" s="3"/>
      <c r="EF152" s="3"/>
      <c r="EG152" s="3"/>
      <c r="EH152" s="3"/>
      <c r="EI152" s="3"/>
      <c r="EJ152" s="3"/>
      <c r="EK152" s="3"/>
      <c r="EL152" s="3"/>
      <c r="EM152" s="3"/>
      <c r="EN152" s="3"/>
      <c r="EO152" s="3"/>
      <c r="EP152" s="3"/>
      <c r="EQ152" s="3"/>
      <c r="ER152" s="3"/>
      <c r="ES152" s="3"/>
      <c r="ET152" s="3"/>
      <c r="EU152" s="3"/>
      <c r="EV152" s="3"/>
      <c r="EW152" s="3"/>
      <c r="FI152" s="1443"/>
      <c r="FJ152" s="236" t="s">
        <v>2075</v>
      </c>
      <c r="FK152" s="206" t="s">
        <v>2076</v>
      </c>
      <c r="FL152" s="207">
        <v>140</v>
      </c>
      <c r="FM152" s="208">
        <v>130</v>
      </c>
      <c r="FN152" s="209">
        <v>182</v>
      </c>
      <c r="FO152"/>
      <c r="FP152" s="1444"/>
      <c r="FQ152" s="191" t="s">
        <v>2077</v>
      </c>
      <c r="FR152" s="192" t="s">
        <v>2078</v>
      </c>
      <c r="FS152" s="193">
        <v>205</v>
      </c>
      <c r="FT152" s="194">
        <v>0</v>
      </c>
      <c r="FU152" s="195">
        <v>205</v>
      </c>
      <c r="FV152"/>
      <c r="FW152" s="1445"/>
      <c r="FX152" s="212" t="s">
        <v>2079</v>
      </c>
      <c r="FY152" s="192" t="s">
        <v>2080</v>
      </c>
      <c r="FZ152" s="193">
        <v>45</v>
      </c>
      <c r="GA152" s="194">
        <v>36</v>
      </c>
      <c r="GB152" s="195">
        <v>30</v>
      </c>
      <c r="GC152" s="10">
        <v>1</v>
      </c>
    </row>
    <row r="153" spans="1:185" ht="21" customHeight="1">
      <c r="A153" s="3"/>
      <c r="B153" s="3"/>
      <c r="C153" s="3"/>
      <c r="E153" s="3"/>
      <c r="F153" s="3"/>
      <c r="G153" s="3"/>
      <c r="H153" s="3"/>
      <c r="I153" s="3"/>
      <c r="J153" s="3"/>
      <c r="K153" s="3"/>
      <c r="L153" s="3"/>
      <c r="M153" s="688"/>
      <c r="N153" s="688"/>
      <c r="O153" s="3"/>
      <c r="P153" s="688"/>
      <c r="Q153" s="688"/>
      <c r="R153" s="688"/>
      <c r="AC153" s="688"/>
      <c r="AD153" s="688"/>
      <c r="AE153" s="688"/>
      <c r="AF153" s="688"/>
      <c r="AG153" s="688"/>
      <c r="AH153" s="688"/>
      <c r="AI153" s="688"/>
      <c r="AJ153" s="688"/>
      <c r="AK153" s="688"/>
      <c r="AL153" s="688"/>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198" cm="1">
        <f t="array" ref="BP153">SUMPRODUCT(LEN(BQ153:BW153))</f>
        <v>0</v>
      </c>
      <c r="BQ153" s="199"/>
      <c r="BR153" s="200"/>
      <c r="BS153" s="200"/>
      <c r="BT153" s="200"/>
      <c r="BU153" s="200"/>
      <c r="BV153" s="200"/>
      <c r="BW153" s="201"/>
      <c r="BX153" s="3"/>
      <c r="CB153" s="3174"/>
      <c r="CD153" s="3151" t="str">
        <f t="shared" si="94"/>
        <v/>
      </c>
      <c r="CE153" s="3155" t="str">
        <f t="shared" si="95"/>
        <v/>
      </c>
      <c r="CF153" s="3156" t="str">
        <f>IF(LEN(TRIM(CK153))&gt;0,MAX(CF29:CF152)+1,"")</f>
        <v/>
      </c>
      <c r="CG153" s="3109" t="str">
        <f>IFERROR(INDEX(CK30:CK299,MATCH(ROW()-ROW(CK30)+1,CF30:CF299,0)),"")</f>
        <v/>
      </c>
      <c r="CH153" s="419"/>
      <c r="CJ153" s="3110"/>
      <c r="CK153" s="3111" t="str">
        <f>IF(OR(CL152="",CJ152=""),"",IF(LEN(CL152)&lt;=CJ152,CL152,IFERROR(LEFT(CL152,FIND("♦",SUBSTITUTE(LEFT(CL152,CJ152+1)," ","♦",LEN(LEFT(CL152,CJ152+1))-LEN(SUBSTITUTE(LEFT(CL152,CJ152+1)," ",""))))),LEFT(CL152,IFERROR(FIND(" ",CL152)-1,LEN(CL152))))))</f>
        <v/>
      </c>
      <c r="CL153" s="3111" t="str">
        <f t="shared" si="108"/>
        <v/>
      </c>
      <c r="CM153" s="3179"/>
      <c r="CN153" s="3174"/>
      <c r="CO153" s="3174"/>
      <c r="CP153" s="3"/>
      <c r="CQ153" s="142"/>
      <c r="CR153" s="25"/>
      <c r="CS153" s="25"/>
      <c r="CT153" s="25"/>
      <c r="CU153" s="170"/>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224"/>
      <c r="DZ153" s="3224"/>
      <c r="EA153" s="3224"/>
      <c r="EC153" s="3"/>
      <c r="ED153" s="3"/>
      <c r="EE153" s="3"/>
      <c r="EF153" s="3"/>
      <c r="EG153" s="3"/>
      <c r="EH153" s="3"/>
      <c r="EI153" s="3"/>
      <c r="EJ153" s="3"/>
      <c r="EK153" s="3"/>
      <c r="EL153" s="3"/>
      <c r="EM153" s="3"/>
      <c r="EN153" s="3"/>
      <c r="EO153" s="3"/>
      <c r="EP153" s="3"/>
      <c r="EQ153" s="3"/>
      <c r="ER153" s="3"/>
      <c r="ES153" s="3"/>
      <c r="ET153" s="3"/>
      <c r="EU153" s="3"/>
      <c r="EV153" s="3"/>
      <c r="EW153" s="3"/>
      <c r="FI153" s="1446"/>
      <c r="FJ153" s="236" t="s">
        <v>2081</v>
      </c>
      <c r="FK153" s="206" t="s">
        <v>2082</v>
      </c>
      <c r="FL153" s="207">
        <v>150</v>
      </c>
      <c r="FM153" s="208">
        <v>144</v>
      </c>
      <c r="FN153" s="209">
        <v>171</v>
      </c>
      <c r="FO153"/>
      <c r="FP153" s="1447"/>
      <c r="FQ153" s="191" t="s">
        <v>2083</v>
      </c>
      <c r="FR153" s="192" t="s">
        <v>2084</v>
      </c>
      <c r="FS153" s="193">
        <v>159</v>
      </c>
      <c r="FT153" s="194">
        <v>95</v>
      </c>
      <c r="FU153" s="195">
        <v>159</v>
      </c>
      <c r="FV153"/>
      <c r="FW153" s="1448"/>
      <c r="FX153" s="212" t="s">
        <v>2085</v>
      </c>
      <c r="FY153" s="192" t="s">
        <v>2086</v>
      </c>
      <c r="FZ153" s="193">
        <v>47</v>
      </c>
      <c r="GA153" s="194">
        <v>30</v>
      </c>
      <c r="GB153" s="195">
        <v>14</v>
      </c>
      <c r="GC153" s="10">
        <v>1</v>
      </c>
    </row>
    <row r="154" spans="1:185" ht="21" customHeight="1">
      <c r="A154" s="3"/>
      <c r="B154" s="3"/>
      <c r="C154" s="3"/>
      <c r="E154" s="3"/>
      <c r="F154" s="3"/>
      <c r="G154" s="3"/>
      <c r="H154" s="3"/>
      <c r="I154" s="3"/>
      <c r="J154" s="3"/>
      <c r="K154" s="3"/>
      <c r="L154" s="3"/>
      <c r="M154" s="688"/>
      <c r="N154" s="688"/>
      <c r="O154" s="3"/>
      <c r="P154" s="688"/>
      <c r="Q154" s="688"/>
      <c r="R154" s="688"/>
      <c r="AC154" s="688"/>
      <c r="AD154" s="688"/>
      <c r="AE154" s="688"/>
      <c r="AF154" s="688"/>
      <c r="AG154" s="688"/>
      <c r="AH154" s="688"/>
      <c r="AI154" s="688"/>
      <c r="AJ154" s="688"/>
      <c r="AK154" s="688"/>
      <c r="AL154" s="688"/>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198" cm="1">
        <f t="array" ref="BP154">SUMPRODUCT(LEN(BQ154:BW154))</f>
        <v>0</v>
      </c>
      <c r="BQ154" s="199"/>
      <c r="BR154" s="200"/>
      <c r="BS154" s="200"/>
      <c r="BT154" s="200"/>
      <c r="BU154" s="200"/>
      <c r="BV154" s="200"/>
      <c r="BW154" s="201"/>
      <c r="BX154" s="3"/>
      <c r="CB154" s="3174"/>
      <c r="CD154" s="3151" t="str">
        <f t="shared" si="94"/>
        <v/>
      </c>
      <c r="CE154" s="3155" t="str">
        <f t="shared" si="95"/>
        <v/>
      </c>
      <c r="CF154" s="3156" t="str">
        <f>IF(LEN(TRIM(CK154))&gt;0,MAX(CF29:CF153)+1,"")</f>
        <v/>
      </c>
      <c r="CG154" s="3109" t="str">
        <f>IFERROR(INDEX(CK30:CK299,MATCH(ROW()-ROW(CK30)+1,CF30:CF299,0)),"")</f>
        <v/>
      </c>
      <c r="CH154" s="419"/>
      <c r="CJ154" s="3163"/>
      <c r="CK154" s="3111" t="str">
        <f>IF(OR(CL153="",CJ152=""),"",IF(LEN(CL153)&lt;=CJ152,CL153,IFERROR(LEFT(CL153,FIND("♦",SUBSTITUTE(LEFT(CL153,CJ152+1)," ","♦",LEN(LEFT(CL153,CJ152+1))-LEN(SUBSTITUTE(LEFT(CL153,CJ152+1)," ",""))))),LEFT(CL153,IFERROR(FIND(" ",CL153)-1,LEN(CL153))))))</f>
        <v/>
      </c>
      <c r="CL154" s="3111" t="str">
        <f t="shared" si="108"/>
        <v/>
      </c>
      <c r="CM154" s="3179"/>
      <c r="CN154" s="3174"/>
      <c r="CO154" s="3174"/>
      <c r="CP154" s="3"/>
      <c r="CQ154" s="2663" t="s">
        <v>4042</v>
      </c>
      <c r="CT154" s="25"/>
      <c r="CU154" s="170"/>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1025">
        <v>1</v>
      </c>
      <c r="DZ154" s="1025"/>
      <c r="EA154" s="1025">
        <v>1</v>
      </c>
      <c r="EC154" s="3"/>
      <c r="ED154" s="3"/>
      <c r="EE154" s="3"/>
      <c r="EF154" s="3"/>
      <c r="EG154" s="3"/>
      <c r="EH154" s="3"/>
      <c r="EI154" s="3"/>
      <c r="EJ154" s="3"/>
      <c r="EK154" s="3"/>
      <c r="EL154" s="3"/>
      <c r="EM154" s="3"/>
      <c r="EN154" s="3"/>
      <c r="EO154" s="3"/>
      <c r="EP154" s="3"/>
      <c r="EQ154" s="3"/>
      <c r="ER154" s="3"/>
      <c r="ES154" s="3"/>
      <c r="ET154" s="3"/>
      <c r="EU154" s="3"/>
      <c r="EV154" s="3"/>
      <c r="EW154" s="3"/>
      <c r="FI154" s="1449"/>
      <c r="FJ154" s="236" t="s">
        <v>2087</v>
      </c>
      <c r="FK154" s="206" t="s">
        <v>2088</v>
      </c>
      <c r="FL154" s="207">
        <v>126</v>
      </c>
      <c r="FM154" s="208">
        <v>115</v>
      </c>
      <c r="FN154" s="209">
        <v>184</v>
      </c>
      <c r="FO154"/>
      <c r="FP154" s="1450"/>
      <c r="FQ154" s="191" t="s">
        <v>2089</v>
      </c>
      <c r="FR154" s="192" t="s">
        <v>2090</v>
      </c>
      <c r="FS154" s="193">
        <v>139</v>
      </c>
      <c r="FT154" s="194">
        <v>123</v>
      </c>
      <c r="FU154" s="195">
        <v>139</v>
      </c>
      <c r="FV154"/>
      <c r="FW154" s="1451"/>
      <c r="FX154" s="212" t="s">
        <v>2091</v>
      </c>
      <c r="FY154" s="192" t="s">
        <v>2092</v>
      </c>
      <c r="FZ154" s="193">
        <v>19</v>
      </c>
      <c r="GA154" s="194">
        <v>14</v>
      </c>
      <c r="GB154" s="195">
        <v>10</v>
      </c>
      <c r="GC154" s="10">
        <v>1</v>
      </c>
    </row>
    <row r="155" spans="1:185" ht="21" customHeight="1">
      <c r="A155" s="3"/>
      <c r="B155" s="3"/>
      <c r="C155" s="3"/>
      <c r="E155" s="3"/>
      <c r="F155" s="3"/>
      <c r="G155" s="3"/>
      <c r="H155" s="3"/>
      <c r="I155" s="3"/>
      <c r="J155" s="3"/>
      <c r="K155" s="3"/>
      <c r="L155" s="3"/>
      <c r="M155" s="688"/>
      <c r="N155" s="688"/>
      <c r="O155" s="3"/>
      <c r="P155" s="688"/>
      <c r="Q155" s="688"/>
      <c r="R155" s="688"/>
      <c r="AC155" s="688"/>
      <c r="AD155" s="688"/>
      <c r="AE155" s="688"/>
      <c r="AF155" s="688"/>
      <c r="AG155" s="688"/>
      <c r="AH155" s="688"/>
      <c r="AI155" s="688"/>
      <c r="AJ155" s="688"/>
      <c r="AK155" s="688"/>
      <c r="AL155" s="688"/>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198" cm="1">
        <f t="array" ref="BP155">SUMPRODUCT(LEN(BQ155:BW155))</f>
        <v>0</v>
      </c>
      <c r="BQ155" s="199"/>
      <c r="BR155" s="200"/>
      <c r="BS155" s="200"/>
      <c r="BT155" s="200"/>
      <c r="BU155" s="200"/>
      <c r="BV155" s="200"/>
      <c r="BW155" s="201"/>
      <c r="BX155" s="3"/>
      <c r="CB155" s="3174"/>
      <c r="CD155" s="3151" t="str">
        <f t="shared" si="94"/>
        <v/>
      </c>
      <c r="CE155" s="3155" t="str">
        <f t="shared" si="95"/>
        <v/>
      </c>
      <c r="CF155" s="3156" t="str">
        <f>IF(LEN(TRIM(CK155))&gt;0,MAX(CF29:CF154)+1,"")</f>
        <v/>
      </c>
      <c r="CG155" s="3109" t="str">
        <f>IFERROR(INDEX(CK30:CK299,MATCH(ROW()-ROW(CK30)+1,CF30:CF299,0)),"")</f>
        <v/>
      </c>
      <c r="CH155" s="419"/>
      <c r="CJ155" s="3164"/>
      <c r="CK155" s="3111" t="str">
        <f>IF(OR(CL154="",CJ152=""),"",IF(LEN(CL154)&lt;=CJ152,CL154,IFERROR(LEFT(CL154,FIND("♦",SUBSTITUTE(LEFT(CL154,CJ152+1)," ","♦",LEN(LEFT(CL154,CJ152+1))-LEN(SUBSTITUTE(LEFT(CL154,CJ152+1)," ",""))))),LEFT(CL154,IFERROR(FIND(" ",CL154)-1,LEN(CL154))))))</f>
        <v/>
      </c>
      <c r="CL155" s="3111" t="str">
        <f t="shared" si="108"/>
        <v/>
      </c>
      <c r="CM155" s="3179"/>
      <c r="CN155" s="3174"/>
      <c r="CO155" s="3174"/>
      <c r="CP155" s="3"/>
      <c r="CQ155" s="2710" t="s">
        <v>4043</v>
      </c>
      <c r="CR155" s="2711" t="s">
        <v>4045</v>
      </c>
      <c r="CS155" s="2712"/>
      <c r="CT155" s="25"/>
      <c r="CU155" s="170"/>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224" t="s">
        <v>2093</v>
      </c>
      <c r="DZ155" s="3224"/>
      <c r="EA155" s="3224"/>
      <c r="EC155" s="3"/>
      <c r="ED155" s="3"/>
      <c r="EE155" s="3"/>
      <c r="EF155" s="3"/>
      <c r="EG155" s="3"/>
      <c r="EH155" s="3"/>
      <c r="EI155" s="3"/>
      <c r="EJ155" s="3"/>
      <c r="EK155" s="3"/>
      <c r="EL155" s="3"/>
      <c r="EM155" s="3"/>
      <c r="EN155" s="3"/>
      <c r="EO155" s="3"/>
      <c r="EP155" s="3"/>
      <c r="EQ155" s="3"/>
      <c r="ER155" s="3"/>
      <c r="ES155" s="3"/>
      <c r="ET155" s="3"/>
      <c r="EU155" s="3"/>
      <c r="EV155" s="3"/>
      <c r="EW155" s="3"/>
      <c r="FI155" s="1452"/>
      <c r="FJ155" s="236" t="s">
        <v>2094</v>
      </c>
      <c r="FK155" s="206" t="s">
        <v>2095</v>
      </c>
      <c r="FL155" s="207">
        <v>96</v>
      </c>
      <c r="FM155" s="208">
        <v>78</v>
      </c>
      <c r="FN155" s="209">
        <v>151</v>
      </c>
      <c r="FO155"/>
      <c r="FP155" s="1453"/>
      <c r="FQ155" s="191" t="s">
        <v>2096</v>
      </c>
      <c r="FR155" s="192" t="s">
        <v>2097</v>
      </c>
      <c r="FS155" s="193">
        <v>139</v>
      </c>
      <c r="FT155" s="194">
        <v>102</v>
      </c>
      <c r="FU155" s="195">
        <v>139</v>
      </c>
      <c r="FV155"/>
      <c r="FW155" s="1454"/>
      <c r="FX155" s="212" t="s">
        <v>2098</v>
      </c>
      <c r="FY155" s="192" t="s">
        <v>2099</v>
      </c>
      <c r="FZ155" s="193">
        <v>255</v>
      </c>
      <c r="GA155" s="194">
        <v>0</v>
      </c>
      <c r="GB155" s="195">
        <v>0</v>
      </c>
      <c r="GC155" s="10">
        <v>1</v>
      </c>
    </row>
    <row r="156" spans="1:185" ht="21" customHeight="1">
      <c r="A156" s="3"/>
      <c r="B156" s="3"/>
      <c r="C156" s="3"/>
      <c r="E156" s="3"/>
      <c r="F156" s="3"/>
      <c r="G156" s="3"/>
      <c r="H156" s="3"/>
      <c r="I156" s="3"/>
      <c r="J156" s="3"/>
      <c r="K156" s="3"/>
      <c r="L156" s="3"/>
      <c r="M156" s="688"/>
      <c r="N156" s="688"/>
      <c r="O156" s="3"/>
      <c r="P156" s="688"/>
      <c r="Q156" s="688"/>
      <c r="R156" s="688"/>
      <c r="S156" s="688"/>
      <c r="T156" s="688"/>
      <c r="U156" s="688"/>
      <c r="V156" s="688"/>
      <c r="W156" s="688"/>
      <c r="X156" s="688"/>
      <c r="Y156" s="688"/>
      <c r="Z156" s="688"/>
      <c r="AA156" s="688"/>
      <c r="AB156" s="688"/>
      <c r="AC156" s="688"/>
      <c r="AD156" s="688"/>
      <c r="AE156" s="688"/>
      <c r="AF156" s="688"/>
      <c r="AG156" s="688"/>
      <c r="AH156" s="688"/>
      <c r="AI156" s="688"/>
      <c r="AJ156" s="688"/>
      <c r="AK156" s="688"/>
      <c r="AL156" s="688"/>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198" cm="1">
        <f t="array" ref="BP156">SUMPRODUCT(LEN(BQ156:BW156))</f>
        <v>0</v>
      </c>
      <c r="BQ156" s="199"/>
      <c r="BR156" s="200"/>
      <c r="BS156" s="200"/>
      <c r="BT156" s="200"/>
      <c r="BU156" s="200"/>
      <c r="BV156" s="200"/>
      <c r="BW156" s="201"/>
      <c r="BX156" s="3"/>
      <c r="CB156" s="3174"/>
      <c r="CD156" s="3151" t="str">
        <f t="shared" si="94"/>
        <v/>
      </c>
      <c r="CE156" s="3155" t="str">
        <f t="shared" si="95"/>
        <v/>
      </c>
      <c r="CF156" s="3156" t="str">
        <f>IF(LEN(TRIM(CK156))&gt;0,MAX(CF29:CF155)+1,"")</f>
        <v/>
      </c>
      <c r="CG156" s="3109" t="str">
        <f>IFERROR(INDEX(CK30:CK299,MATCH(ROW()-ROW(CK30)+1,CF30:CF299,0)),"")</f>
        <v/>
      </c>
      <c r="CH156" s="419"/>
      <c r="CJ156" s="2462" t="str">
        <f>(SUBSTITUTE(SUBSTITUTE(CB51,CHAR(13)&amp;CHAR(10)," "),CHAR(10)," "))</f>
        <v/>
      </c>
      <c r="CK156" s="3165" t="str">
        <f>IF(OR(CJ157="",CJ158=""),"",IF(LEN(CJ157)&lt;=CJ158,CJ157,IFERROR(LEFT(CJ157,FIND("♦",SUBSTITUTE(LEFT(CJ157,CJ158+1)," ","♦",LEN(LEFT(CJ157,CJ158+1))-LEN(SUBSTITUTE(LEFT(CJ157,CJ158+1)," ",""))))),LEFT(CJ157,IFERROR(FIND(" ",CJ157)-1,LEN(CJ157))))))</f>
        <v/>
      </c>
      <c r="CL156" s="3166" t="str">
        <f>IF(CK156="","",TRIM(RIGHT(CJ157,LEN(CJ157)-LEN(CK156))))</f>
        <v/>
      </c>
      <c r="CM156" s="3157" t="str">
        <f>CC51</f>
        <v xml:space="preserve"> ◄ ligne 51</v>
      </c>
      <c r="CN156" s="3174"/>
      <c r="CO156" s="3174"/>
      <c r="CP156" s="3"/>
      <c r="CQ156" s="419" t="str">
        <f t="shared" ref="CQ156:CQ164" si="109">TRIM(LEFT(CR156,FIND(" .",CR156&amp;" .")-1))</f>
        <v>Navarin d’agneau</v>
      </c>
      <c r="CR156" t="s">
        <v>4018</v>
      </c>
      <c r="CT156" s="25"/>
      <c r="CU156" s="170"/>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224"/>
      <c r="DZ156" s="3224"/>
      <c r="EA156" s="3224"/>
      <c r="EC156" s="3"/>
      <c r="ED156" s="3"/>
      <c r="EE156" s="3"/>
      <c r="EF156" s="3"/>
      <c r="EG156" s="3"/>
      <c r="EH156" s="3"/>
      <c r="EI156" s="3"/>
      <c r="EJ156" s="3"/>
      <c r="EK156" s="3"/>
      <c r="EL156" s="3"/>
      <c r="EM156" s="3"/>
      <c r="EN156" s="3"/>
      <c r="EO156" s="3"/>
      <c r="EP156" s="3"/>
      <c r="EQ156" s="3"/>
      <c r="ER156" s="3"/>
      <c r="ES156" s="3"/>
      <c r="ET156" s="3"/>
      <c r="EU156" s="3"/>
      <c r="EV156" s="3"/>
      <c r="EW156" s="3"/>
      <c r="FI156" s="1455"/>
      <c r="FJ156" s="205" t="s">
        <v>2100</v>
      </c>
      <c r="FK156" s="206" t="s">
        <v>2101</v>
      </c>
      <c r="FL156" s="207">
        <v>72</v>
      </c>
      <c r="FM156" s="208">
        <v>61</v>
      </c>
      <c r="FN156" s="209">
        <v>139</v>
      </c>
      <c r="FO156"/>
      <c r="FP156" s="1456"/>
      <c r="FQ156" s="272" t="s">
        <v>2102</v>
      </c>
      <c r="FR156" s="192" t="s">
        <v>2103</v>
      </c>
      <c r="FS156" s="193">
        <v>121</v>
      </c>
      <c r="FT156" s="194">
        <v>104</v>
      </c>
      <c r="FU156" s="195">
        <v>120</v>
      </c>
      <c r="FV156"/>
      <c r="FW156" s="1457"/>
      <c r="FX156" s="197" t="s">
        <v>2104</v>
      </c>
      <c r="FY156" s="192" t="s">
        <v>2099</v>
      </c>
      <c r="FZ156" s="193">
        <v>255</v>
      </c>
      <c r="GA156" s="194">
        <v>36</v>
      </c>
      <c r="GB156" s="195">
        <v>0</v>
      </c>
      <c r="GC156" s="10">
        <v>1</v>
      </c>
    </row>
    <row r="157" spans="1:185" ht="21" customHeight="1">
      <c r="A157" s="3"/>
      <c r="B157" s="3"/>
      <c r="C157" s="3"/>
      <c r="E157" s="3"/>
      <c r="F157" s="3"/>
      <c r="G157" s="3"/>
      <c r="H157" s="3"/>
      <c r="I157" s="3"/>
      <c r="J157" s="3"/>
      <c r="K157" s="3"/>
      <c r="L157" s="3"/>
      <c r="M157" s="688"/>
      <c r="N157" s="688"/>
      <c r="O157" s="3"/>
      <c r="P157" s="688"/>
      <c r="Q157" s="688"/>
      <c r="R157" s="688"/>
      <c r="S157" s="688"/>
      <c r="T157" s="688"/>
      <c r="U157" s="688"/>
      <c r="V157" s="688"/>
      <c r="W157" s="688"/>
      <c r="X157" s="688"/>
      <c r="Y157" s="688"/>
      <c r="Z157" s="688"/>
      <c r="AA157" s="688"/>
      <c r="AB157" s="688"/>
      <c r="AC157" s="688"/>
      <c r="AD157" s="688"/>
      <c r="AE157" s="688"/>
      <c r="AF157" s="688"/>
      <c r="AG157" s="688"/>
      <c r="AH157" s="688"/>
      <c r="AI157" s="688"/>
      <c r="AJ157" s="688"/>
      <c r="AK157" s="688"/>
      <c r="AL157" s="688"/>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198" cm="1">
        <f t="array" ref="BP157">SUMPRODUCT(LEN(BQ157:BW157))</f>
        <v>0</v>
      </c>
      <c r="BQ157" s="199"/>
      <c r="BR157" s="200"/>
      <c r="BS157" s="200"/>
      <c r="BT157" s="200"/>
      <c r="BU157" s="200"/>
      <c r="BV157" s="200"/>
      <c r="BW157" s="201"/>
      <c r="BX157" s="3"/>
      <c r="CB157" s="3174"/>
      <c r="CD157" s="3151" t="str">
        <f t="shared" si="94"/>
        <v/>
      </c>
      <c r="CE157" s="3155" t="str">
        <f t="shared" si="95"/>
        <v/>
      </c>
      <c r="CF157" s="3156" t="str">
        <f>IF(LEN(TRIM(CK157))&gt;0,MAX(CF29:CF156)+1,"")</f>
        <v/>
      </c>
      <c r="CG157" s="3109" t="str">
        <f>IFERROR(INDEX(CK30:CK299,MATCH(ROW()-ROW(CK30)+1,CF30:CF299,0)),"")</f>
        <v/>
      </c>
      <c r="CH157" s="419"/>
      <c r="CJ157" s="3165" t="str">
        <f>TRIM(SUBSTITUTE(SUBSTITUTE(SUBSTITUTE(SUBSTITUTE(IF(OR(LEFT(CJ156,1)="-",LEFT(CJ156,1)="="),MID(CJ156,2,9999),CJ156),CHAR(160)," "),","," "),";"," "),"."," "))</f>
        <v/>
      </c>
      <c r="CK157" s="3166" t="str">
        <f>IF(OR(CL156="",CJ158=""),"",IF(LEN(CL156)&lt;=CJ158,CL156,IFERROR(LEFT(CL156,FIND("♦",SUBSTITUTE(LEFT(CL156,CJ158+1)," ","♦",LEN(LEFT(CL156,CJ158+1))-LEN(SUBSTITUTE(LEFT(CL156,CJ158+1)," ",""))))),LEFT(CL156,IFERROR(FIND(" ",CL156)-1,LEN(CL156))))))</f>
        <v/>
      </c>
      <c r="CL157" s="3166" t="str">
        <f>IF(CK157="","",TRIM(RIGHT(CL156,LEN(CL156)-LEN(CK157))))</f>
        <v/>
      </c>
      <c r="CM157" s="3180"/>
      <c r="CN157" s="3174"/>
      <c r="CO157" s="3174"/>
      <c r="CP157" s="3"/>
      <c r="CQ157" s="419" t="str">
        <f t="shared" si="109"/>
        <v>Éléments pour la cuisson du navarin</v>
      </c>
      <c r="CR157" t="s">
        <v>4019</v>
      </c>
      <c r="CT157" s="25"/>
      <c r="CU157" s="170"/>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1025">
        <v>1</v>
      </c>
      <c r="DZ157" s="1025"/>
      <c r="EA157" s="1025">
        <v>1</v>
      </c>
      <c r="EC157" s="3"/>
      <c r="ED157" s="3"/>
      <c r="EE157" s="3"/>
      <c r="EF157" s="3"/>
      <c r="EG157" s="3"/>
      <c r="EH157" s="3"/>
      <c r="EI157" s="3"/>
      <c r="EJ157" s="3"/>
      <c r="EK157" s="3"/>
      <c r="EL157" s="3"/>
      <c r="EM157" s="3"/>
      <c r="EN157" s="3"/>
      <c r="EO157" s="3"/>
      <c r="EP157" s="3"/>
      <c r="EQ157" s="3"/>
      <c r="ER157" s="3"/>
      <c r="ES157" s="3"/>
      <c r="ET157" s="3"/>
      <c r="EU157" s="3"/>
      <c r="EV157" s="3"/>
      <c r="EW157" s="3"/>
      <c r="FI157" s="1458"/>
      <c r="FJ157" s="205" t="s">
        <v>2105</v>
      </c>
      <c r="FK157" s="206" t="s">
        <v>2106</v>
      </c>
      <c r="FL157" s="207">
        <v>71</v>
      </c>
      <c r="FM157" s="208">
        <v>60</v>
      </c>
      <c r="FN157" s="209">
        <v>139</v>
      </c>
      <c r="FO157"/>
      <c r="FP157" s="1459"/>
      <c r="FQ157" s="191" t="s">
        <v>2107</v>
      </c>
      <c r="FR157" s="192" t="s">
        <v>2108</v>
      </c>
      <c r="FS157" s="193">
        <v>139</v>
      </c>
      <c r="FT157" s="194">
        <v>71</v>
      </c>
      <c r="FU157" s="195">
        <v>137</v>
      </c>
      <c r="FV157"/>
      <c r="FW157" s="1460"/>
      <c r="FX157" s="197" t="s">
        <v>2109</v>
      </c>
      <c r="FY157" s="192" t="s">
        <v>2099</v>
      </c>
      <c r="FZ157" s="193">
        <v>255</v>
      </c>
      <c r="GA157" s="194">
        <v>69</v>
      </c>
      <c r="GB157" s="195">
        <v>0</v>
      </c>
      <c r="GC157" s="10">
        <v>1</v>
      </c>
    </row>
    <row r="158" spans="1:185" ht="21" customHeight="1">
      <c r="A158" s="3"/>
      <c r="B158" s="3"/>
      <c r="C158" s="3"/>
      <c r="E158" s="3"/>
      <c r="F158" s="3"/>
      <c r="G158" s="3"/>
      <c r="H158" s="3"/>
      <c r="I158" s="3"/>
      <c r="J158" s="3"/>
      <c r="K158" s="3"/>
      <c r="L158" s="3"/>
      <c r="M158" s="688"/>
      <c r="N158" s="688"/>
      <c r="O158" s="3"/>
      <c r="P158" s="688"/>
      <c r="Q158" s="688"/>
      <c r="R158" s="688"/>
      <c r="S158" s="688"/>
      <c r="T158" s="688"/>
      <c r="U158" s="688"/>
      <c r="V158" s="688"/>
      <c r="W158" s="688"/>
      <c r="X158" s="688"/>
      <c r="Y158" s="688"/>
      <c r="Z158" s="688"/>
      <c r="AA158" s="688"/>
      <c r="AB158" s="688"/>
      <c r="AC158" s="688"/>
      <c r="AD158" s="688"/>
      <c r="AE158" s="688"/>
      <c r="AF158" s="688"/>
      <c r="AG158" s="688"/>
      <c r="AH158" s="688"/>
      <c r="AI158" s="688"/>
      <c r="AJ158" s="688"/>
      <c r="AK158" s="688"/>
      <c r="AL158" s="688"/>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198" cm="1">
        <f t="array" ref="BP158">SUMPRODUCT(LEN(BQ158:BW158))</f>
        <v>0</v>
      </c>
      <c r="BQ158" s="199"/>
      <c r="BR158" s="200"/>
      <c r="BS158" s="200"/>
      <c r="BT158" s="200"/>
      <c r="BU158" s="200"/>
      <c r="BV158" s="200"/>
      <c r="BW158" s="201"/>
      <c r="BX158" s="3"/>
      <c r="CB158" s="3174"/>
      <c r="CD158" s="3151" t="str">
        <f t="shared" si="94"/>
        <v/>
      </c>
      <c r="CE158" s="3155" t="str">
        <f t="shared" si="95"/>
        <v/>
      </c>
      <c r="CF158" s="3156" t="str">
        <f>IF(LEN(TRIM(CK158))&gt;0,MAX(CF29:CF157)+1,"")</f>
        <v/>
      </c>
      <c r="CG158" s="3109" t="str">
        <f>IFERROR(INDEX(CK30:CK299,MATCH(ROW()-ROW(CK30)+1,CF30:CF299,0)),"")</f>
        <v/>
      </c>
      <c r="CH158" s="419"/>
      <c r="CJ158" s="3112">
        <f>CG17</f>
        <v>100</v>
      </c>
      <c r="CK158" s="3166" t="str">
        <f>IF(OR(CL157="",CJ158=""),"",IF(LEN(CL157)&lt;=CJ158,CL157,IFERROR(LEFT(CL157,FIND("♦",SUBSTITUTE(LEFT(CL157,CJ158+1)," ","♦",LEN(LEFT(CL157,CJ158+1))-LEN(SUBSTITUTE(LEFT(CL157,CJ158+1)," ",""))))),LEFT(CL157,IFERROR(FIND(" ",CL157)-1,LEN(CL157))))))</f>
        <v/>
      </c>
      <c r="CL158" s="3166" t="str">
        <f t="shared" ref="CL158:CL161" si="110">IF(CK158="","",TRIM(RIGHT(CL157,LEN(CL157)-LEN(CK158))))</f>
        <v/>
      </c>
      <c r="CM158" s="3180"/>
      <c r="CN158" s="3174"/>
      <c r="CO158" s="3174"/>
      <c r="CP158" s="3"/>
      <c r="CQ158" s="419" t="str">
        <f t="shared" si="109"/>
        <v>Oignons</v>
      </c>
      <c r="CR158" t="s">
        <v>4020</v>
      </c>
      <c r="CT158" s="25"/>
      <c r="CU158" s="170"/>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224" t="s">
        <v>2110</v>
      </c>
      <c r="DZ158" s="3224"/>
      <c r="EA158" s="3224"/>
      <c r="EC158" s="3"/>
      <c r="ED158" s="3"/>
      <c r="EE158" s="3"/>
      <c r="EF158" s="3"/>
      <c r="EG158" s="3"/>
      <c r="EH158" s="3"/>
      <c r="EI158" s="3"/>
      <c r="EJ158" s="3"/>
      <c r="EK158" s="3"/>
      <c r="EL158" s="3"/>
      <c r="EM158" s="3"/>
      <c r="EN158" s="3"/>
      <c r="EO158" s="3"/>
      <c r="EP158" s="3"/>
      <c r="EQ158" s="3"/>
      <c r="ER158" s="3"/>
      <c r="ES158" s="3"/>
      <c r="ET158" s="3"/>
      <c r="EU158" s="3"/>
      <c r="EV158" s="3"/>
      <c r="EW158" s="3"/>
      <c r="FI158" s="1461"/>
      <c r="FJ158" s="236" t="s">
        <v>2111</v>
      </c>
      <c r="FK158" s="206" t="s">
        <v>2112</v>
      </c>
      <c r="FL158" s="207">
        <v>46</v>
      </c>
      <c r="FM158" s="208">
        <v>0</v>
      </c>
      <c r="FN158" s="209">
        <v>108</v>
      </c>
      <c r="FO158"/>
      <c r="FP158" s="1462"/>
      <c r="FQ158" s="191" t="s">
        <v>2113</v>
      </c>
      <c r="FR158" s="192" t="s">
        <v>2114</v>
      </c>
      <c r="FS158" s="193">
        <v>139</v>
      </c>
      <c r="FT158" s="194">
        <v>0</v>
      </c>
      <c r="FU158" s="195">
        <v>139</v>
      </c>
      <c r="FV158"/>
      <c r="FW158" s="1463"/>
      <c r="FX158" s="212" t="s">
        <v>2115</v>
      </c>
      <c r="FY158" s="192" t="s">
        <v>2099</v>
      </c>
      <c r="FZ158" s="193">
        <v>255</v>
      </c>
      <c r="GA158" s="194">
        <v>73</v>
      </c>
      <c r="GB158" s="195">
        <v>1</v>
      </c>
      <c r="GC158" s="10">
        <v>1</v>
      </c>
    </row>
    <row r="159" spans="1:185" ht="21" customHeight="1">
      <c r="A159" s="3"/>
      <c r="B159" s="3"/>
      <c r="C159" s="3"/>
      <c r="E159" s="3"/>
      <c r="F159" s="3"/>
      <c r="G159" s="3"/>
      <c r="H159" s="3"/>
      <c r="I159" s="3"/>
      <c r="J159" s="3"/>
      <c r="K159" s="3"/>
      <c r="L159" s="3"/>
      <c r="M159" s="688"/>
      <c r="N159" s="688"/>
      <c r="O159" s="3"/>
      <c r="P159" s="688"/>
      <c r="Q159" s="688"/>
      <c r="R159" s="688"/>
      <c r="S159" s="688"/>
      <c r="T159" s="688"/>
      <c r="U159" s="688"/>
      <c r="V159" s="688"/>
      <c r="W159" s="688"/>
      <c r="X159" s="688"/>
      <c r="Y159" s="688"/>
      <c r="Z159" s="688"/>
      <c r="AA159" s="688"/>
      <c r="AB159" s="688"/>
      <c r="AC159" s="688"/>
      <c r="AD159" s="688"/>
      <c r="AE159" s="688"/>
      <c r="AF159" s="688"/>
      <c r="AG159" s="688"/>
      <c r="AH159" s="688"/>
      <c r="AI159" s="688"/>
      <c r="AJ159" s="688"/>
      <c r="AK159" s="688"/>
      <c r="AL159" s="688"/>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198" cm="1">
        <f t="array" ref="BP159">SUMPRODUCT(LEN(BQ159:BW159))</f>
        <v>0</v>
      </c>
      <c r="BQ159" s="199"/>
      <c r="BR159" s="200"/>
      <c r="BS159" s="200"/>
      <c r="BT159" s="200"/>
      <c r="BU159" s="200"/>
      <c r="BV159" s="200"/>
      <c r="BW159" s="201"/>
      <c r="BX159" s="3"/>
      <c r="CB159" s="3174"/>
      <c r="CD159" s="3151" t="str">
        <f t="shared" si="94"/>
        <v/>
      </c>
      <c r="CE159" s="3155" t="str">
        <f t="shared" si="95"/>
        <v/>
      </c>
      <c r="CF159" s="3156" t="str">
        <f>IF(LEN(TRIM(CK159))&gt;0,MAX(CF29:CF158)+1,"")</f>
        <v/>
      </c>
      <c r="CG159" s="3109" t="str">
        <f>IFERROR(INDEX(CK30:CK299,MATCH(ROW()-ROW(CK30)+1,CF30:CF299,0)),"")</f>
        <v/>
      </c>
      <c r="CH159" s="419"/>
      <c r="CJ159" s="3165"/>
      <c r="CK159" s="3166" t="str">
        <f>IF(OR(CL158="",CJ158=""),"",IF(LEN(CL158)&lt;=CJ158,CL158,IFERROR(LEFT(CL158,FIND("♦",SUBSTITUTE(LEFT(CL158,CJ158+1)," ","♦",LEN(LEFT(CL158,CJ158+1))-LEN(SUBSTITUTE(LEFT(CL158,CJ158+1)," ",""))))),LEFT(CL158,IFERROR(FIND(" ",CL158)-1,LEN(CL158))))))</f>
        <v/>
      </c>
      <c r="CL159" s="3166" t="str">
        <f t="shared" si="110"/>
        <v/>
      </c>
      <c r="CM159" s="3180"/>
      <c r="CN159" s="3174"/>
      <c r="CO159" s="3174"/>
      <c r="CP159" s="3"/>
      <c r="CQ159" s="419" t="str">
        <f t="shared" si="109"/>
        <v>Concentré de tomate</v>
      </c>
      <c r="CR159" t="s">
        <v>4021</v>
      </c>
      <c r="CT159" s="25"/>
      <c r="CU159" s="170"/>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224"/>
      <c r="DZ159" s="3224"/>
      <c r="EA159" s="3224"/>
      <c r="EC159" s="3"/>
      <c r="ED159" s="3"/>
      <c r="EE159" s="3"/>
      <c r="EF159" s="3"/>
      <c r="EG159" s="3"/>
      <c r="EH159" s="3"/>
      <c r="EI159" s="3"/>
      <c r="EJ159" s="3"/>
      <c r="EK159" s="3"/>
      <c r="EL159" s="3"/>
      <c r="EM159" s="3"/>
      <c r="EN159" s="3"/>
      <c r="EO159" s="3"/>
      <c r="EP159" s="3"/>
      <c r="EQ159" s="3"/>
      <c r="ER159" s="3"/>
      <c r="ES159" s="3"/>
      <c r="ET159" s="3"/>
      <c r="EU159" s="3"/>
      <c r="EV159" s="3"/>
      <c r="EW159" s="3"/>
      <c r="FI159" s="1464"/>
      <c r="FJ159" s="205" t="s">
        <v>2116</v>
      </c>
      <c r="FK159" s="206" t="s">
        <v>2117</v>
      </c>
      <c r="FL159" s="207">
        <v>188</v>
      </c>
      <c r="FM159" s="208">
        <v>238</v>
      </c>
      <c r="FN159" s="209">
        <v>104</v>
      </c>
      <c r="FO159"/>
      <c r="FP159" s="1465"/>
      <c r="FQ159" s="272" t="s">
        <v>2118</v>
      </c>
      <c r="FR159" s="192" t="s">
        <v>2119</v>
      </c>
      <c r="FS159" s="193">
        <v>128</v>
      </c>
      <c r="FT159" s="194">
        <v>0</v>
      </c>
      <c r="FU159" s="195">
        <v>128</v>
      </c>
      <c r="FV159"/>
      <c r="FW159" s="1466"/>
      <c r="FX159" s="212" t="s">
        <v>2120</v>
      </c>
      <c r="FY159" s="192" t="s">
        <v>2121</v>
      </c>
      <c r="FZ159" s="193">
        <v>255</v>
      </c>
      <c r="GA159" s="194">
        <v>9</v>
      </c>
      <c r="GB159" s="195">
        <v>33</v>
      </c>
      <c r="GC159" s="10">
        <v>1</v>
      </c>
    </row>
    <row r="160" spans="1:185" ht="21" customHeight="1">
      <c r="A160" s="3"/>
      <c r="B160" s="3"/>
      <c r="C160" s="3"/>
      <c r="E160" s="3"/>
      <c r="F160" s="3"/>
      <c r="G160" s="3"/>
      <c r="H160" s="3"/>
      <c r="I160" s="3"/>
      <c r="J160" s="3"/>
      <c r="K160" s="3"/>
      <c r="L160" s="3"/>
      <c r="M160" s="688"/>
      <c r="N160" s="688"/>
      <c r="O160" s="3"/>
      <c r="P160" s="688"/>
      <c r="Q160" s="688"/>
      <c r="R160" s="688"/>
      <c r="S160" s="688"/>
      <c r="T160" s="688"/>
      <c r="U160" s="688"/>
      <c r="V160" s="688"/>
      <c r="W160" s="688"/>
      <c r="X160" s="688"/>
      <c r="Y160" s="688"/>
      <c r="Z160" s="688"/>
      <c r="AA160" s="688"/>
      <c r="AB160" s="688"/>
      <c r="AC160" s="688"/>
      <c r="AD160" s="688"/>
      <c r="AE160" s="688"/>
      <c r="AF160" s="688"/>
      <c r="AG160" s="688"/>
      <c r="AH160" s="688"/>
      <c r="AI160" s="688"/>
      <c r="AJ160" s="688"/>
      <c r="AK160" s="688"/>
      <c r="AL160" s="688"/>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198" cm="1">
        <f t="array" ref="BP160">SUMPRODUCT(LEN(BQ160:BW160))</f>
        <v>0</v>
      </c>
      <c r="BQ160" s="199"/>
      <c r="BR160" s="200"/>
      <c r="BS160" s="200"/>
      <c r="BT160" s="200"/>
      <c r="BU160" s="200"/>
      <c r="BV160" s="200"/>
      <c r="BW160" s="201"/>
      <c r="BX160" s="3"/>
      <c r="CB160" s="3174"/>
      <c r="CD160" s="3151" t="str">
        <f t="shared" ref="CD160:CD223" si="111">IF(CG160="","",(LEN(TRIM(SUBSTITUTE(CG160,CHAR(160)," ")))-LEN(SUBSTITUTE(TRIM(SUBSTITUTE(CG160,CHAR(160)," "))," ",""))+1)&amp;" mot"&amp;IF((LEN(TRIM(SUBSTITUTE(CG160,CHAR(160)," ")))-LEN(SUBSTITUTE(TRIM(SUBSTITUTE(CG160,CHAR(160)," "))," ",""))+1)&gt;1,"s",""))</f>
        <v/>
      </c>
      <c r="CE160" s="3155" t="str">
        <f t="shared" ref="CE160:CE223" si="112">IF(CG160="","",LEN(TRIM(SUBSTITUTE(CG160,CHAR(160),"")))&amp;" car. ►")</f>
        <v/>
      </c>
      <c r="CF160" s="3156" t="str">
        <f>IF(LEN(TRIM(CK160))&gt;0,MAX(CF29:CF159)+1,"")</f>
        <v/>
      </c>
      <c r="CG160" s="3109" t="str">
        <f>IFERROR(INDEX(CK30:CK299,MATCH(ROW()-ROW(CK30)+1,CF30:CF299,0)),"")</f>
        <v/>
      </c>
      <c r="CH160" s="419"/>
      <c r="CJ160" s="3168"/>
      <c r="CK160" s="3166" t="str">
        <f>IF(OR(CL159="",CJ158=""),"",IF(LEN(CL159)&lt;=CJ158,CL159,IFERROR(LEFT(CL159,FIND("♦",SUBSTITUTE(LEFT(CL159,CJ158+1)," ","♦",LEN(LEFT(CL159,CJ158+1))-LEN(SUBSTITUTE(LEFT(CL159,CJ158+1)," ",""))))),LEFT(CL159,IFERROR(FIND(" ",CL159)-1,LEN(CL159))))))</f>
        <v/>
      </c>
      <c r="CL160" s="3166" t="str">
        <f t="shared" si="110"/>
        <v/>
      </c>
      <c r="CM160" s="3180"/>
      <c r="CN160" s="3174"/>
      <c r="CO160" s="3174"/>
      <c r="CP160" s="3"/>
      <c r="CQ160" s="419" t="str">
        <f t="shared" si="109"/>
        <v>Ail haché surgelé</v>
      </c>
      <c r="CR160" t="s">
        <v>4022</v>
      </c>
      <c r="CT160" s="25"/>
      <c r="CU160" s="170"/>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1025">
        <v>1</v>
      </c>
      <c r="DZ160" s="1025"/>
      <c r="EA160" s="1025">
        <v>1</v>
      </c>
      <c r="EC160" s="3"/>
      <c r="ED160" s="3"/>
      <c r="EE160" s="3"/>
      <c r="EF160" s="3"/>
      <c r="EG160" s="3"/>
      <c r="EH160" s="3"/>
      <c r="EI160" s="3"/>
      <c r="EJ160" s="3"/>
      <c r="EK160" s="3"/>
      <c r="EL160" s="3"/>
      <c r="EM160" s="3"/>
      <c r="EN160" s="3"/>
      <c r="EO160" s="3"/>
      <c r="EP160" s="3"/>
      <c r="EQ160" s="3"/>
      <c r="ER160" s="3"/>
      <c r="ES160" s="3"/>
      <c r="ET160" s="3"/>
      <c r="EU160" s="3"/>
      <c r="EV160" s="3"/>
      <c r="EW160" s="3"/>
      <c r="FI160" s="1467"/>
      <c r="FJ160" s="205" t="s">
        <v>2122</v>
      </c>
      <c r="FK160" s="206" t="s">
        <v>2123</v>
      </c>
      <c r="FL160" s="207">
        <v>192</v>
      </c>
      <c r="FM160" s="208">
        <v>255</v>
      </c>
      <c r="FN160" s="209">
        <v>62</v>
      </c>
      <c r="FO160"/>
      <c r="FP160" s="1468"/>
      <c r="FQ160" s="191" t="s">
        <v>2124</v>
      </c>
      <c r="FR160" s="192" t="s">
        <v>2125</v>
      </c>
      <c r="FS160" s="193">
        <v>79</v>
      </c>
      <c r="FT160" s="194">
        <v>47</v>
      </c>
      <c r="FU160" s="195">
        <v>79</v>
      </c>
      <c r="FV160"/>
      <c r="FW160" s="1469"/>
      <c r="FX160" s="197" t="s">
        <v>2126</v>
      </c>
      <c r="FY160" s="192" t="s">
        <v>2127</v>
      </c>
      <c r="FZ160" s="193">
        <v>255</v>
      </c>
      <c r="GA160" s="194">
        <v>48</v>
      </c>
      <c r="GB160" s="195">
        <v>48</v>
      </c>
      <c r="GC160" s="10">
        <v>1</v>
      </c>
    </row>
    <row r="161" spans="1:185" ht="21" customHeight="1">
      <c r="A161" s="3"/>
      <c r="B161" s="3"/>
      <c r="C161" s="3"/>
      <c r="E161" s="3"/>
      <c r="F161" s="3"/>
      <c r="G161" s="3"/>
      <c r="H161" s="3"/>
      <c r="I161" s="3"/>
      <c r="J161" s="3"/>
      <c r="K161" s="3"/>
      <c r="L161" s="3"/>
      <c r="M161" s="688"/>
      <c r="N161" s="688"/>
      <c r="O161" s="3"/>
      <c r="P161" s="688"/>
      <c r="Q161" s="688"/>
      <c r="R161" s="688"/>
      <c r="S161" s="688"/>
      <c r="T161" s="688"/>
      <c r="U161" s="688"/>
      <c r="V161" s="688"/>
      <c r="W161" s="688"/>
      <c r="X161" s="688"/>
      <c r="Y161" s="688"/>
      <c r="Z161" s="688"/>
      <c r="AA161" s="688"/>
      <c r="AB161" s="688"/>
      <c r="AC161" s="688"/>
      <c r="AD161" s="688"/>
      <c r="AE161" s="688"/>
      <c r="AF161" s="688"/>
      <c r="AG161" s="688"/>
      <c r="AH161" s="688"/>
      <c r="AI161" s="688"/>
      <c r="AJ161" s="688"/>
      <c r="AK161" s="688"/>
      <c r="AL161" s="688"/>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198" cm="1">
        <f t="array" ref="BP161">SUMPRODUCT(LEN(BQ161:BW161))</f>
        <v>0</v>
      </c>
      <c r="BQ161" s="199"/>
      <c r="BR161" s="200"/>
      <c r="BS161" s="200"/>
      <c r="BT161" s="200"/>
      <c r="BU161" s="200"/>
      <c r="BV161" s="200"/>
      <c r="BW161" s="201"/>
      <c r="BX161" s="3"/>
      <c r="CB161" s="3174"/>
      <c r="CD161" s="3151" t="str">
        <f t="shared" si="111"/>
        <v/>
      </c>
      <c r="CE161" s="3155" t="str">
        <f t="shared" si="112"/>
        <v/>
      </c>
      <c r="CF161" s="3156" t="str">
        <f>IF(LEN(TRIM(CK161))&gt;0,MAX(CF29:CF160)+1,"")</f>
        <v/>
      </c>
      <c r="CG161" s="3109" t="str">
        <f>IFERROR(INDEX(CK30:CK299,MATCH(ROW()-ROW(CK30)+1,CF30:CF299,0)),"")</f>
        <v/>
      </c>
      <c r="CH161" s="419"/>
      <c r="CJ161" s="3169"/>
      <c r="CK161" s="3166" t="str">
        <f>IF(OR(CL160="",CJ158=""),"",IF(LEN(CL160)&lt;=CJ158,CL160,IFERROR(LEFT(CL160,FIND("♦",SUBSTITUTE(LEFT(CL160,CJ158+1)," ","♦",LEN(LEFT(CL160,CJ158+1))-LEN(SUBSTITUTE(LEFT(CL160,CJ158+1)," ",""))))),LEFT(CL160,IFERROR(FIND(" ",CL160)-1,LEN(CL160))))))</f>
        <v/>
      </c>
      <c r="CL161" s="3166" t="str">
        <f t="shared" si="110"/>
        <v/>
      </c>
      <c r="CM161" s="3180"/>
      <c r="CN161" s="3174"/>
      <c r="CO161" s="3174"/>
      <c r="CP161" s="3"/>
      <c r="CQ161" s="419" t="str">
        <f t="shared" si="109"/>
        <v>Farine</v>
      </c>
      <c r="CR161" t="s">
        <v>4023</v>
      </c>
      <c r="CT161" s="25"/>
      <c r="CU161" s="170"/>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224" t="s">
        <v>2128</v>
      </c>
      <c r="DZ161" s="3224"/>
      <c r="EA161" s="3224"/>
      <c r="EC161" s="3"/>
      <c r="ED161" s="3"/>
      <c r="EE161" s="3"/>
      <c r="EF161" s="3"/>
      <c r="EG161" s="3"/>
      <c r="EH161" s="3"/>
      <c r="EI161" s="3"/>
      <c r="EJ161" s="3"/>
      <c r="EK161" s="3"/>
      <c r="EL161" s="3"/>
      <c r="EM161" s="3"/>
      <c r="EN161" s="3"/>
      <c r="EO161" s="3"/>
      <c r="EP161" s="3"/>
      <c r="EQ161" s="3"/>
      <c r="ER161" s="3"/>
      <c r="ES161" s="3"/>
      <c r="ET161" s="3"/>
      <c r="EU161" s="3"/>
      <c r="EV161" s="3"/>
      <c r="EW161" s="3"/>
      <c r="FI161" s="1470"/>
      <c r="FJ161" s="236" t="s">
        <v>2129</v>
      </c>
      <c r="FK161" s="206" t="s">
        <v>2130</v>
      </c>
      <c r="FL161" s="207">
        <v>190</v>
      </c>
      <c r="FM161" s="208">
        <v>245</v>
      </c>
      <c r="FN161" s="209">
        <v>116</v>
      </c>
      <c r="FO161"/>
      <c r="FP161" s="1471"/>
      <c r="FQ161" s="272" t="s">
        <v>2131</v>
      </c>
      <c r="FR161" s="192" t="s">
        <v>2132</v>
      </c>
      <c r="FS161" s="193">
        <v>41</v>
      </c>
      <c r="FT161" s="194">
        <v>30</v>
      </c>
      <c r="FU161" s="195">
        <v>41</v>
      </c>
      <c r="FV161"/>
      <c r="FW161" s="1472"/>
      <c r="FX161" s="197" t="s">
        <v>2133</v>
      </c>
      <c r="FY161" s="192" t="s">
        <v>2134</v>
      </c>
      <c r="FZ161" s="193">
        <v>255</v>
      </c>
      <c r="GA161" s="194">
        <v>64</v>
      </c>
      <c r="GB161" s="195">
        <v>64</v>
      </c>
      <c r="GC161" s="10">
        <v>1</v>
      </c>
    </row>
    <row r="162" spans="1:185" ht="21" customHeight="1">
      <c r="A162" s="3"/>
      <c r="B162" s="3"/>
      <c r="C162" s="3"/>
      <c r="E162" s="3"/>
      <c r="F162" s="3"/>
      <c r="G162" s="3"/>
      <c r="H162" s="3"/>
      <c r="I162" s="3"/>
      <c r="J162" s="3"/>
      <c r="K162" s="3"/>
      <c r="L162" s="3"/>
      <c r="M162" s="688"/>
      <c r="N162" s="688"/>
      <c r="O162" s="3"/>
      <c r="P162" s="688"/>
      <c r="Q162" s="688"/>
      <c r="R162" s="688"/>
      <c r="S162" s="688"/>
      <c r="T162" s="688"/>
      <c r="U162" s="688"/>
      <c r="V162" s="688"/>
      <c r="W162" s="688"/>
      <c r="X162" s="688"/>
      <c r="Y162" s="688"/>
      <c r="Z162" s="688"/>
      <c r="AA162" s="688"/>
      <c r="AB162" s="688"/>
      <c r="AC162" s="688"/>
      <c r="AD162" s="688"/>
      <c r="AE162" s="688"/>
      <c r="AF162" s="688"/>
      <c r="AG162" s="688"/>
      <c r="AH162" s="688"/>
      <c r="AI162" s="688"/>
      <c r="AJ162" s="688"/>
      <c r="AK162" s="688"/>
      <c r="AL162" s="688"/>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198" cm="1">
        <f t="array" ref="BP162">SUMPRODUCT(LEN(BQ162:BW162))</f>
        <v>0</v>
      </c>
      <c r="BQ162" s="199"/>
      <c r="BR162" s="200"/>
      <c r="BS162" s="200"/>
      <c r="BT162" s="200"/>
      <c r="BU162" s="200"/>
      <c r="BV162" s="200"/>
      <c r="BW162" s="201"/>
      <c r="BX162" s="3"/>
      <c r="CB162" s="3174"/>
      <c r="CD162" s="3151" t="str">
        <f t="shared" si="111"/>
        <v/>
      </c>
      <c r="CE162" s="3155" t="str">
        <f t="shared" si="112"/>
        <v/>
      </c>
      <c r="CF162" s="3156" t="str">
        <f>IF(LEN(TRIM(CK162))&gt;0,MAX(CF29:CF161)+1,"")</f>
        <v/>
      </c>
      <c r="CG162" s="3109" t="str">
        <f>IFERROR(INDEX(CK30:CK299,MATCH(ROW()-ROW(CK30)+1,CF30:CF299,0)),"")</f>
        <v/>
      </c>
      <c r="CH162" s="419"/>
      <c r="CJ162" s="2462" t="str">
        <f>(SUBSTITUTE(SUBSTITUTE(CB52,CHAR(13)&amp;CHAR(10)," "),CHAR(10)," "))</f>
        <v/>
      </c>
      <c r="CK162" s="3110" t="str">
        <f>IF(OR(CJ163="",CJ164=""),"",IF(LEN(CJ163)&lt;=CJ164,CJ163,IFERROR(LEFT(CJ163,FIND("♦",SUBSTITUTE(LEFT(CJ163,CJ164+1)," ","♦",LEN(LEFT(CJ163,CJ164+1))-LEN(SUBSTITUTE(LEFT(CJ163,CJ164+1)," ",""))))),LEFT(CJ163,IFERROR(FIND(" ",CJ163)-1,LEN(CJ163))))))</f>
        <v/>
      </c>
      <c r="CL162" s="3111" t="str">
        <f>IF(CK162="","",TRIM(RIGHT(CJ163,LEN(CJ163)-LEN(CK162))))</f>
        <v/>
      </c>
      <c r="CM162" s="3157" t="str">
        <f>CC52</f>
        <v xml:space="preserve"> ◄ ligne 52</v>
      </c>
      <c r="CN162" s="3174"/>
      <c r="CO162" s="3174"/>
      <c r="CP162" s="3"/>
      <c r="CQ162" s="419" t="str">
        <f t="shared" si="109"/>
        <v>Bouquet garni</v>
      </c>
      <c r="CR162" t="s">
        <v>4024</v>
      </c>
      <c r="CT162" s="25"/>
      <c r="CU162" s="170"/>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224"/>
      <c r="DZ162" s="3224"/>
      <c r="EA162" s="3224"/>
      <c r="EC162" s="3"/>
      <c r="ED162" s="3"/>
      <c r="EE162" s="3"/>
      <c r="EF162" s="3"/>
      <c r="EG162" s="3"/>
      <c r="EH162" s="3"/>
      <c r="EI162" s="3"/>
      <c r="EJ162" s="3"/>
      <c r="EK162" s="3"/>
      <c r="EL162" s="3"/>
      <c r="EM162" s="3"/>
      <c r="EN162" s="3"/>
      <c r="EO162" s="3"/>
      <c r="EP162" s="3"/>
      <c r="EQ162" s="3"/>
      <c r="ER162" s="3"/>
      <c r="ES162" s="3"/>
      <c r="ET162" s="3"/>
      <c r="EU162" s="3"/>
      <c r="EV162" s="3"/>
      <c r="EW162" s="3"/>
      <c r="FI162" s="1473"/>
      <c r="FJ162" s="205" t="s">
        <v>2135</v>
      </c>
      <c r="FK162" s="206" t="s">
        <v>2136</v>
      </c>
      <c r="FL162" s="207">
        <v>202</v>
      </c>
      <c r="FM162" s="208">
        <v>255</v>
      </c>
      <c r="FN162" s="209">
        <v>112</v>
      </c>
      <c r="FO162"/>
      <c r="FP162" s="1474"/>
      <c r="FQ162" s="272" t="s">
        <v>2137</v>
      </c>
      <c r="FR162" s="192" t="s">
        <v>2138</v>
      </c>
      <c r="FS162" s="193">
        <v>36</v>
      </c>
      <c r="FT162" s="194">
        <v>33</v>
      </c>
      <c r="FU162" s="195">
        <v>36</v>
      </c>
      <c r="FV162"/>
      <c r="FW162" s="1475"/>
      <c r="FX162" s="197" t="s">
        <v>2139</v>
      </c>
      <c r="FY162" s="192" t="s">
        <v>2140</v>
      </c>
      <c r="FZ162" s="193">
        <v>255</v>
      </c>
      <c r="GA162" s="194">
        <v>99</v>
      </c>
      <c r="GB162" s="195">
        <v>71</v>
      </c>
      <c r="GC162" s="10">
        <v>1</v>
      </c>
    </row>
    <row r="163" spans="1:185" ht="21" customHeight="1">
      <c r="A163" s="3"/>
      <c r="B163" s="3"/>
      <c r="C163" s="3"/>
      <c r="E163" s="3"/>
      <c r="F163" s="3"/>
      <c r="G163" s="3"/>
      <c r="H163" s="3"/>
      <c r="I163" s="3"/>
      <c r="J163" s="3"/>
      <c r="K163" s="3"/>
      <c r="L163" s="3"/>
      <c r="M163" s="688"/>
      <c r="N163" s="688"/>
      <c r="O163" s="3"/>
      <c r="P163" s="688"/>
      <c r="Q163" s="688"/>
      <c r="R163" s="688"/>
      <c r="S163" s="688"/>
      <c r="T163" s="688"/>
      <c r="U163" s="688"/>
      <c r="V163" s="688"/>
      <c r="W163" s="688"/>
      <c r="X163" s="688"/>
      <c r="Y163" s="688"/>
      <c r="Z163" s="688"/>
      <c r="AA163" s="688"/>
      <c r="AB163" s="688"/>
      <c r="AC163" s="688"/>
      <c r="AD163" s="688"/>
      <c r="AE163" s="688"/>
      <c r="AF163" s="688"/>
      <c r="AG163" s="688"/>
      <c r="AH163" s="688"/>
      <c r="AI163" s="688"/>
      <c r="AJ163" s="688"/>
      <c r="AK163" s="688"/>
      <c r="AL163" s="688"/>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198" cm="1">
        <f t="array" ref="BP163">SUMPRODUCT(LEN(BQ163:BW163))</f>
        <v>0</v>
      </c>
      <c r="BQ163" s="199"/>
      <c r="BR163" s="200"/>
      <c r="BS163" s="200"/>
      <c r="BT163" s="200"/>
      <c r="BU163" s="200"/>
      <c r="BV163" s="200"/>
      <c r="BW163" s="201"/>
      <c r="BX163" s="3"/>
      <c r="CB163" s="3174"/>
      <c r="CD163" s="3151" t="str">
        <f t="shared" si="111"/>
        <v/>
      </c>
      <c r="CE163" s="3155" t="str">
        <f t="shared" si="112"/>
        <v/>
      </c>
      <c r="CF163" s="3156" t="str">
        <f>IF(LEN(TRIM(CK163))&gt;0,MAX(CF29:CF162)+1,"")</f>
        <v/>
      </c>
      <c r="CG163" s="3109" t="str">
        <f>IFERROR(INDEX(CK30:CK299,MATCH(ROW()-ROW(CK30)+1,CF30:CF299,0)),"")</f>
        <v/>
      </c>
      <c r="CH163" s="419"/>
      <c r="CJ163" s="3110" t="str">
        <f>TRIM(SUBSTITUTE(SUBSTITUTE(SUBSTITUTE(SUBSTITUTE(IF(OR(LEFT(CJ162,1)="-",LEFT(CJ162,1)="="),MID(CJ162,2,9999),CJ162),CHAR(160)," "),","," "),";"," "),"."," "))</f>
        <v/>
      </c>
      <c r="CK163" s="3111" t="str">
        <f>IF(OR(CL162="",CJ164=""),"",IF(LEN(CL162)&lt;=CJ164,CL162,IFERROR(LEFT(CL162,FIND("♦",SUBSTITUTE(LEFT(CL162,CJ164+1)," ","♦",LEN(LEFT(CL162,CJ164+1))-LEN(SUBSTITUTE(LEFT(CL162,CJ164+1)," ",""))))),LEFT(CL162,IFERROR(FIND(" ",CL162)-1,LEN(CL162))))))</f>
        <v/>
      </c>
      <c r="CL163" s="3111" t="str">
        <f>IF(CK163="","",TRIM(RIGHT(CL162,LEN(CL162)-LEN(CK163))))</f>
        <v/>
      </c>
      <c r="CM163" s="3179"/>
      <c r="CN163" s="3174"/>
      <c r="CO163" s="3174"/>
      <c r="CP163" s="3"/>
      <c r="CQ163" s="419" t="str">
        <f t="shared" si="109"/>
        <v>Fond brun clair de veau</v>
      </c>
      <c r="CR163" t="s">
        <v>4025</v>
      </c>
      <c r="CT163" s="25"/>
      <c r="CU163" s="170"/>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1025">
        <v>1</v>
      </c>
      <c r="DZ163" s="1025"/>
      <c r="EA163" s="1025">
        <v>1</v>
      </c>
      <c r="EC163" s="3"/>
      <c r="ED163" s="3"/>
      <c r="EE163" s="3"/>
      <c r="EF163" s="3"/>
      <c r="EG163" s="3"/>
      <c r="EH163" s="3"/>
      <c r="EI163" s="3"/>
      <c r="EJ163" s="3"/>
      <c r="EK163" s="3"/>
      <c r="EL163" s="3"/>
      <c r="EM163" s="3"/>
      <c r="EN163" s="3"/>
      <c r="EO163" s="3"/>
      <c r="EP163" s="3"/>
      <c r="EQ163" s="3"/>
      <c r="ER163" s="3"/>
      <c r="ES163" s="3"/>
      <c r="ET163" s="3"/>
      <c r="EU163" s="3"/>
      <c r="EV163" s="3"/>
      <c r="EW163" s="3"/>
      <c r="FI163" s="1476"/>
      <c r="FJ163" s="236" t="s">
        <v>2141</v>
      </c>
      <c r="FK163" s="206" t="s">
        <v>2142</v>
      </c>
      <c r="FL163" s="207">
        <v>251</v>
      </c>
      <c r="FM163" s="208">
        <v>252</v>
      </c>
      <c r="FN163" s="209">
        <v>250</v>
      </c>
      <c r="FO163"/>
      <c r="FP163" s="1477"/>
      <c r="FQ163" s="191" t="s">
        <v>2143</v>
      </c>
      <c r="FR163" s="192" t="s">
        <v>2144</v>
      </c>
      <c r="FS163" s="193">
        <v>227</v>
      </c>
      <c r="FT163" s="194">
        <v>91</v>
      </c>
      <c r="FU163" s="195">
        <v>216</v>
      </c>
      <c r="FV163"/>
      <c r="FW163" s="1478"/>
      <c r="FX163" s="212" t="s">
        <v>2145</v>
      </c>
      <c r="FY163" s="192" t="s">
        <v>2146</v>
      </c>
      <c r="FZ163" s="193">
        <v>255</v>
      </c>
      <c r="GA163" s="194">
        <v>94</v>
      </c>
      <c r="GB163" s="195">
        <v>77</v>
      </c>
      <c r="GC163" s="10">
        <v>1</v>
      </c>
    </row>
    <row r="164" spans="1:185" ht="21" customHeight="1">
      <c r="A164" s="3"/>
      <c r="B164" s="3"/>
      <c r="C164" s="3"/>
      <c r="E164" s="3"/>
      <c r="F164" s="3"/>
      <c r="G164" s="3"/>
      <c r="H164" s="3"/>
      <c r="I164" s="3"/>
      <c r="J164" s="3"/>
      <c r="K164" s="3"/>
      <c r="L164" s="3"/>
      <c r="M164" s="688"/>
      <c r="N164" s="688"/>
      <c r="O164" s="3"/>
      <c r="P164" s="688"/>
      <c r="Q164" s="688"/>
      <c r="R164" s="688"/>
      <c r="S164" s="688"/>
      <c r="T164" s="688"/>
      <c r="U164" s="688"/>
      <c r="V164" s="688"/>
      <c r="W164" s="688"/>
      <c r="X164" s="688"/>
      <c r="Y164" s="688"/>
      <c r="Z164" s="688"/>
      <c r="AA164" s="688"/>
      <c r="AB164" s="688"/>
      <c r="AC164" s="688"/>
      <c r="AD164" s="688"/>
      <c r="AE164" s="688"/>
      <c r="AF164" s="688"/>
      <c r="AG164" s="688"/>
      <c r="AH164" s="688"/>
      <c r="AI164" s="688"/>
      <c r="AJ164" s="688"/>
      <c r="AK164" s="688"/>
      <c r="AL164" s="688"/>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198" cm="1">
        <f t="array" ref="BP164">SUMPRODUCT(LEN(BQ164:BW164))</f>
        <v>0</v>
      </c>
      <c r="BQ164" s="199"/>
      <c r="BR164" s="200"/>
      <c r="BS164" s="200"/>
      <c r="BT164" s="200"/>
      <c r="BU164" s="200"/>
      <c r="BV164" s="200"/>
      <c r="BW164" s="201"/>
      <c r="BX164" s="3"/>
      <c r="CB164" s="3174"/>
      <c r="CD164" s="3151" t="str">
        <f t="shared" si="111"/>
        <v/>
      </c>
      <c r="CE164" s="3155" t="str">
        <f t="shared" si="112"/>
        <v/>
      </c>
      <c r="CF164" s="3156" t="str">
        <f>IF(LEN(TRIM(CK164))&gt;0,MAX(CF29:CF163)+1,"")</f>
        <v/>
      </c>
      <c r="CG164" s="3109" t="str">
        <f>IFERROR(INDEX(CK30:CK299,MATCH(ROW()-ROW(CK30)+1,CF30:CF299,0)),"")</f>
        <v/>
      </c>
      <c r="CH164" s="419"/>
      <c r="CJ164" s="3112">
        <f>CG17</f>
        <v>100</v>
      </c>
      <c r="CK164" s="3111" t="str">
        <f>IF(OR(CL163="",CJ164=""),"",IF(LEN(CL163)&lt;=CJ164,CL163,IFERROR(LEFT(CL163,FIND("♦",SUBSTITUTE(LEFT(CL163,CJ164+1)," ","♦",LEN(LEFT(CL163,CJ164+1))-LEN(SUBSTITUTE(LEFT(CL163,CJ164+1)," ",""))))),LEFT(CL163,IFERROR(FIND(" ",CL163)-1,LEN(CL163))))))</f>
        <v/>
      </c>
      <c r="CL164" s="3111" t="str">
        <f t="shared" ref="CL164:CL167" si="113">IF(CK164="","",TRIM(RIGHT(CL163,LEN(CL163)-LEN(CK164))))</f>
        <v/>
      </c>
      <c r="CM164" s="3179"/>
      <c r="CN164" s="3174"/>
      <c r="CO164" s="3174"/>
      <c r="CP164" s="3"/>
      <c r="CQ164" s="419" t="str">
        <f t="shared" si="109"/>
        <v>Haricots blancs (coco)</v>
      </c>
      <c r="CR164" t="s">
        <v>4026</v>
      </c>
      <c r="CT164" s="25"/>
      <c r="CU164" s="170"/>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Y164" s="3224" t="s">
        <v>2147</v>
      </c>
      <c r="DZ164" s="3224"/>
      <c r="EA164" s="3224"/>
      <c r="EC164" s="3"/>
      <c r="ED164" s="3"/>
      <c r="EE164" s="3"/>
      <c r="EF164" s="3"/>
      <c r="EG164" s="3"/>
      <c r="EH164" s="3"/>
      <c r="EI164" s="3"/>
      <c r="EJ164" s="3"/>
      <c r="EK164" s="3"/>
      <c r="EL164" s="3"/>
      <c r="EM164" s="3"/>
      <c r="EN164" s="3"/>
      <c r="EO164" s="3"/>
      <c r="EP164" s="3"/>
      <c r="EQ164" s="3"/>
      <c r="ER164" s="3"/>
      <c r="ES164" s="3"/>
      <c r="ET164" s="3"/>
      <c r="EU164" s="3"/>
      <c r="EV164" s="3"/>
      <c r="EW164" s="3"/>
      <c r="FI164" s="1479"/>
      <c r="FJ164" s="205" t="s">
        <v>2148</v>
      </c>
      <c r="FK164" s="206" t="s">
        <v>2149</v>
      </c>
      <c r="FL164" s="207">
        <v>179</v>
      </c>
      <c r="FM164" s="208">
        <v>238</v>
      </c>
      <c r="FN164" s="209">
        <v>58</v>
      </c>
      <c r="FO164"/>
      <c r="FP164" s="1480"/>
      <c r="FQ164" s="272" t="s">
        <v>2150</v>
      </c>
      <c r="FR164" s="192" t="s">
        <v>2151</v>
      </c>
      <c r="FS164" s="193">
        <v>84</v>
      </c>
      <c r="FT164" s="194">
        <v>25</v>
      </c>
      <c r="FU164" s="195">
        <v>78</v>
      </c>
      <c r="FV164"/>
      <c r="FW164" s="1481"/>
      <c r="FX164" s="212" t="s">
        <v>2152</v>
      </c>
      <c r="FY164" s="192" t="s">
        <v>2153</v>
      </c>
      <c r="FZ164" s="193">
        <v>252</v>
      </c>
      <c r="GA164" s="194">
        <v>93</v>
      </c>
      <c r="GB164" s="195">
        <v>93</v>
      </c>
      <c r="GC164" s="10">
        <v>1</v>
      </c>
    </row>
    <row r="165" spans="1:185" ht="21" customHeight="1">
      <c r="A165" s="3"/>
      <c r="B165" s="3"/>
      <c r="C165" s="3"/>
      <c r="E165" s="3"/>
      <c r="F165" s="3"/>
      <c r="G165" s="3"/>
      <c r="H165" s="3"/>
      <c r="I165" s="3"/>
      <c r="J165" s="3"/>
      <c r="K165" s="3"/>
      <c r="L165" s="3"/>
      <c r="M165" s="688"/>
      <c r="N165" s="688"/>
      <c r="O165" s="3"/>
      <c r="P165" s="688"/>
      <c r="Q165" s="688"/>
      <c r="R165" s="688"/>
      <c r="S165" s="688"/>
      <c r="T165" s="688"/>
      <c r="U165" s="688"/>
      <c r="V165" s="688"/>
      <c r="W165" s="688"/>
      <c r="X165" s="688"/>
      <c r="Y165" s="688"/>
      <c r="Z165" s="688"/>
      <c r="AA165" s="688"/>
      <c r="AB165" s="688"/>
      <c r="AC165" s="688"/>
      <c r="AD165" s="688"/>
      <c r="AE165" s="688"/>
      <c r="AF165" s="688"/>
      <c r="AG165" s="688"/>
      <c r="AH165" s="688"/>
      <c r="AI165" s="688"/>
      <c r="AJ165" s="688"/>
      <c r="AK165" s="688"/>
      <c r="AL165" s="688"/>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198" cm="1">
        <f t="array" ref="BP165">SUMPRODUCT(LEN(BQ165:BW165))</f>
        <v>0</v>
      </c>
      <c r="BQ165" s="199"/>
      <c r="BR165" s="200"/>
      <c r="BS165" s="200"/>
      <c r="BT165" s="200"/>
      <c r="BU165" s="200"/>
      <c r="BV165" s="200"/>
      <c r="BW165" s="201"/>
      <c r="BX165" s="3"/>
      <c r="CB165" s="3174"/>
      <c r="CD165" s="3151" t="str">
        <f t="shared" si="111"/>
        <v/>
      </c>
      <c r="CE165" s="3155" t="str">
        <f t="shared" si="112"/>
        <v/>
      </c>
      <c r="CF165" s="3156" t="str">
        <f>IF(LEN(TRIM(CK165))&gt;0,MAX(CF29:CF164)+1,"")</f>
        <v/>
      </c>
      <c r="CG165" s="3109" t="str">
        <f>IFERROR(INDEX(CK30:CK299,MATCH(ROW()-ROW(CK30)+1,CF30:CF299,0)),"")</f>
        <v/>
      </c>
      <c r="CH165" s="419"/>
      <c r="CJ165" s="3110"/>
      <c r="CK165" s="3111" t="str">
        <f>IF(OR(CL164="",CJ164=""),"",IF(LEN(CL164)&lt;=CJ164,CL164,IFERROR(LEFT(CL164,FIND("♦",SUBSTITUTE(LEFT(CL164,CJ164+1)," ","♦",LEN(LEFT(CL164,CJ164+1))-LEN(SUBSTITUTE(LEFT(CL164,CJ164+1)," ",""))))),LEFT(CL164,IFERROR(FIND(" ",CL164)-1,LEN(CL164))))))</f>
        <v/>
      </c>
      <c r="CL165" s="3111" t="str">
        <f t="shared" si="113"/>
        <v/>
      </c>
      <c r="CM165" s="3179"/>
      <c r="CN165" s="3174"/>
      <c r="CO165" s="3174"/>
      <c r="CP165" s="3"/>
      <c r="CQ165" s="419" t="str">
        <f>TRIM(LEFT(CR165,FIND(" .",CR165&amp;" .")-1))</f>
        <v>Éléments de la garniture aromatique des</v>
      </c>
      <c r="CR165" t="s">
        <v>4027</v>
      </c>
      <c r="CT165" s="25"/>
      <c r="CU165" s="170"/>
      <c r="CV165" s="3"/>
      <c r="DY165" s="3224"/>
      <c r="DZ165" s="3224"/>
      <c r="EA165" s="3224"/>
      <c r="EN165" s="3"/>
      <c r="EO165" s="3"/>
      <c r="EP165" s="3"/>
      <c r="EQ165" s="3"/>
      <c r="ER165" s="3"/>
      <c r="ES165" s="3"/>
      <c r="ET165" s="3"/>
      <c r="EU165" s="3"/>
      <c r="EV165" s="3"/>
      <c r="EW165" s="3"/>
      <c r="FI165" s="1482"/>
      <c r="FJ165" s="236" t="s">
        <v>2154</v>
      </c>
      <c r="FK165" s="206" t="s">
        <v>2155</v>
      </c>
      <c r="FL165" s="207">
        <v>165</v>
      </c>
      <c r="FM165" s="208">
        <v>209</v>
      </c>
      <c r="FN165" s="209">
        <v>82</v>
      </c>
      <c r="FO165"/>
      <c r="FP165" s="1483"/>
      <c r="FQ165" s="212" t="s">
        <v>2156</v>
      </c>
      <c r="FR165" s="192" t="s">
        <v>2157</v>
      </c>
      <c r="FS165" s="193">
        <v>52</v>
      </c>
      <c r="FT165" s="194">
        <v>23</v>
      </c>
      <c r="FU165" s="195">
        <v>49</v>
      </c>
      <c r="FV165"/>
      <c r="FW165" s="1484"/>
      <c r="FX165" s="212" t="s">
        <v>2158</v>
      </c>
      <c r="FY165" s="192" t="s">
        <v>2159</v>
      </c>
      <c r="FZ165" s="193">
        <v>217</v>
      </c>
      <c r="GA165" s="194">
        <v>166</v>
      </c>
      <c r="GB165" s="195">
        <v>169</v>
      </c>
      <c r="GC165" s="10">
        <v>1</v>
      </c>
    </row>
    <row r="166" spans="1:185" ht="21" customHeight="1">
      <c r="A166" s="3"/>
      <c r="B166" s="3"/>
      <c r="C166" s="3"/>
      <c r="E166" s="3"/>
      <c r="F166" s="3"/>
      <c r="G166" s="3"/>
      <c r="H166" s="3"/>
      <c r="I166" s="3"/>
      <c r="J166" s="3"/>
      <c r="K166" s="3"/>
      <c r="L166" s="3"/>
      <c r="M166" s="688"/>
      <c r="N166" s="688"/>
      <c r="O166" s="3"/>
      <c r="P166" s="688"/>
      <c r="Q166" s="688"/>
      <c r="R166" s="688"/>
      <c r="S166" s="688"/>
      <c r="T166" s="688"/>
      <c r="U166" s="688"/>
      <c r="V166" s="688"/>
      <c r="W166" s="688"/>
      <c r="X166" s="688"/>
      <c r="Y166" s="688"/>
      <c r="Z166" s="688"/>
      <c r="AA166" s="688"/>
      <c r="AB166" s="688"/>
      <c r="AC166" s="688"/>
      <c r="AD166" s="688"/>
      <c r="AE166" s="688"/>
      <c r="AF166" s="688"/>
      <c r="AG166" s="688"/>
      <c r="AH166" s="688"/>
      <c r="AI166" s="688"/>
      <c r="AJ166" s="688"/>
      <c r="AK166" s="688"/>
      <c r="AL166" s="688"/>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198" cm="1">
        <f t="array" ref="BP166">SUMPRODUCT(LEN(BQ166:BW166))</f>
        <v>0</v>
      </c>
      <c r="BQ166" s="199"/>
      <c r="BR166" s="200"/>
      <c r="BS166" s="200"/>
      <c r="BT166" s="200"/>
      <c r="BU166" s="200"/>
      <c r="BV166" s="200"/>
      <c r="BW166" s="201"/>
      <c r="BX166" s="3"/>
      <c r="CB166" s="3174"/>
      <c r="CD166" s="3151" t="str">
        <f t="shared" si="111"/>
        <v/>
      </c>
      <c r="CE166" s="3155" t="str">
        <f t="shared" si="112"/>
        <v/>
      </c>
      <c r="CF166" s="3156" t="str">
        <f>IF(LEN(TRIM(CK166))&gt;0,MAX(CF29:CF165)+1,"")</f>
        <v/>
      </c>
      <c r="CG166" s="3109" t="str">
        <f>IFERROR(INDEX(CK30:CK299,MATCH(ROW()-ROW(CK30)+1,CF30:CF299,0)),"")</f>
        <v/>
      </c>
      <c r="CH166" s="419"/>
      <c r="CJ166" s="3163"/>
      <c r="CK166" s="3111" t="str">
        <f>IF(OR(CL165="",CJ164=""),"",IF(LEN(CL165)&lt;=CJ164,CL165,IFERROR(LEFT(CL165,FIND("♦",SUBSTITUTE(LEFT(CL165,CJ164+1)," ","♦",LEN(LEFT(CL165,CJ164+1))-LEN(SUBSTITUTE(LEFT(CL165,CJ164+1)," ",""))))),LEFT(CL165,IFERROR(FIND(" ",CL165)-1,LEN(CL165))))))</f>
        <v/>
      </c>
      <c r="CL166" s="3111" t="str">
        <f t="shared" si="113"/>
        <v/>
      </c>
      <c r="CM166" s="3179"/>
      <c r="CN166" s="3174"/>
      <c r="CO166" s="3174"/>
      <c r="CP166" s="3"/>
      <c r="CQ166" s="419" t="str">
        <f t="shared" ref="CQ166:CQ182" si="114">TRIM(LEFT(CR166,FIND(" .",CR166&amp;" .")-1))</f>
        <v>haricots</v>
      </c>
      <c r="CR166" t="s">
        <v>3662</v>
      </c>
      <c r="CT166" s="25"/>
      <c r="CU166" s="170"/>
      <c r="CV166" s="3"/>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s="3"/>
      <c r="EO166" s="3"/>
      <c r="EP166" s="3"/>
      <c r="EQ166" s="3"/>
      <c r="ER166" s="3"/>
      <c r="ES166" s="3"/>
      <c r="ET166" s="3"/>
      <c r="EU166" s="3"/>
      <c r="EV166" s="3"/>
      <c r="EW166" s="3"/>
      <c r="FI166" s="1485"/>
      <c r="FJ166" s="205" t="s">
        <v>2160</v>
      </c>
      <c r="FK166" s="206" t="s">
        <v>2161</v>
      </c>
      <c r="FL166" s="207">
        <v>162</v>
      </c>
      <c r="FM166" s="208">
        <v>205</v>
      </c>
      <c r="FN166" s="209">
        <v>90</v>
      </c>
      <c r="FO166"/>
      <c r="FP166" s="1486"/>
      <c r="FQ166" s="212" t="s">
        <v>2162</v>
      </c>
      <c r="FR166" s="192" t="s">
        <v>2163</v>
      </c>
      <c r="FS166" s="193">
        <v>213</v>
      </c>
      <c r="FT166" s="194">
        <v>186</v>
      </c>
      <c r="FU166" s="195">
        <v>219</v>
      </c>
      <c r="FV166"/>
      <c r="FW166" s="1487"/>
      <c r="FX166" s="197" t="s">
        <v>2164</v>
      </c>
      <c r="FY166" s="192" t="s">
        <v>2165</v>
      </c>
      <c r="FZ166" s="193">
        <v>240</v>
      </c>
      <c r="GA166" s="194">
        <v>128</v>
      </c>
      <c r="GB166" s="195">
        <v>128</v>
      </c>
      <c r="GC166" s="10">
        <v>1</v>
      </c>
    </row>
    <row r="167" spans="1:185" ht="21" customHeight="1">
      <c r="A167" s="3"/>
      <c r="B167" s="3"/>
      <c r="C167" s="3"/>
      <c r="E167" s="3"/>
      <c r="F167" s="3"/>
      <c r="G167" s="3"/>
      <c r="H167" s="3"/>
      <c r="I167" s="3"/>
      <c r="J167" s="3"/>
      <c r="K167" s="3"/>
      <c r="L167" s="3"/>
      <c r="M167" s="688"/>
      <c r="N167" s="688"/>
      <c r="O167" s="3"/>
      <c r="P167" s="688"/>
      <c r="Q167" s="688"/>
      <c r="R167" s="688"/>
      <c r="S167" s="688"/>
      <c r="T167" s="688"/>
      <c r="U167" s="688"/>
      <c r="V167" s="688"/>
      <c r="W167" s="688"/>
      <c r="X167" s="688"/>
      <c r="Y167" s="688"/>
      <c r="Z167" s="688"/>
      <c r="AA167" s="688"/>
      <c r="AB167" s="688"/>
      <c r="AC167" s="688"/>
      <c r="AD167" s="688"/>
      <c r="AE167" s="688"/>
      <c r="AF167" s="688"/>
      <c r="AG167" s="688"/>
      <c r="AH167" s="688"/>
      <c r="AI167" s="688"/>
      <c r="AJ167" s="688"/>
      <c r="AK167" s="688"/>
      <c r="AL167" s="688"/>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198" cm="1">
        <f t="array" ref="BP167">SUMPRODUCT(LEN(BQ167:BW167))</f>
        <v>0</v>
      </c>
      <c r="BQ167" s="199"/>
      <c r="BR167" s="200"/>
      <c r="BS167" s="200"/>
      <c r="BT167" s="200"/>
      <c r="BU167" s="200"/>
      <c r="BV167" s="200"/>
      <c r="BW167" s="201"/>
      <c r="BX167" s="3"/>
      <c r="CB167" s="3174"/>
      <c r="CD167" s="3151" t="str">
        <f t="shared" si="111"/>
        <v/>
      </c>
      <c r="CE167" s="3155" t="str">
        <f t="shared" si="112"/>
        <v/>
      </c>
      <c r="CF167" s="3156" t="str">
        <f>IF(LEN(TRIM(CK167))&gt;0,MAX(CF29:CF166)+1,"")</f>
        <v/>
      </c>
      <c r="CG167" s="3109" t="str">
        <f>IFERROR(INDEX(CK30:CK299,MATCH(ROW()-ROW(CK30)+1,CF30:CF299,0)),"")</f>
        <v/>
      </c>
      <c r="CH167" s="419"/>
      <c r="CJ167" s="3164"/>
      <c r="CK167" s="3111" t="str">
        <f>IF(OR(CL166="",CJ164=""),"",IF(LEN(CL166)&lt;=CJ164,CL166,IFERROR(LEFT(CL166,FIND("♦",SUBSTITUTE(LEFT(CL166,CJ164+1)," ","♦",LEN(LEFT(CL166,CJ164+1))-LEN(SUBSTITUTE(LEFT(CL166,CJ164+1)," ",""))))),LEFT(CL166,IFERROR(FIND(" ",CL166)-1,LEN(CL166))))))</f>
        <v/>
      </c>
      <c r="CL167" s="3111" t="str">
        <f t="shared" si="113"/>
        <v/>
      </c>
      <c r="CM167" s="3179"/>
      <c r="CN167" s="3174"/>
      <c r="CO167" s="3174"/>
      <c r="CP167" s="3"/>
      <c r="CQ167" s="419" t="str">
        <f t="shared" si="114"/>
        <v>Oignons</v>
      </c>
      <c r="CR167" t="s">
        <v>4028</v>
      </c>
      <c r="CT167" s="25"/>
      <c r="CU167" s="170"/>
      <c r="CV167" s="3"/>
      <c r="EN167" s="3"/>
      <c r="EO167" s="3"/>
      <c r="EP167" s="3"/>
      <c r="EQ167" s="3"/>
      <c r="ER167" s="3"/>
      <c r="ES167" s="3"/>
      <c r="ET167" s="3"/>
      <c r="EU167" s="3"/>
      <c r="EV167" s="3"/>
      <c r="EW167" s="3"/>
      <c r="FI167" s="1488"/>
      <c r="FJ167" s="205" t="s">
        <v>2166</v>
      </c>
      <c r="FK167" s="206" t="s">
        <v>2167</v>
      </c>
      <c r="FL167" s="207">
        <v>154</v>
      </c>
      <c r="FM167" s="208">
        <v>205</v>
      </c>
      <c r="FN167" s="209">
        <v>50</v>
      </c>
      <c r="FO167"/>
      <c r="FP167" s="1489"/>
      <c r="FQ167" s="212" t="s">
        <v>2168</v>
      </c>
      <c r="FR167" s="192" t="s">
        <v>2169</v>
      </c>
      <c r="FS167" s="193">
        <v>108</v>
      </c>
      <c r="FT167" s="194">
        <v>2</v>
      </c>
      <c r="FU167" s="195">
        <v>119</v>
      </c>
      <c r="FV167"/>
      <c r="FW167" s="1490"/>
      <c r="FX167" s="212" t="s">
        <v>2170</v>
      </c>
      <c r="FY167" s="192" t="s">
        <v>2171</v>
      </c>
      <c r="FZ167" s="193">
        <v>222</v>
      </c>
      <c r="GA167" s="194">
        <v>165</v>
      </c>
      <c r="GB167" s="195">
        <v>164</v>
      </c>
      <c r="GC167" s="10">
        <v>1</v>
      </c>
    </row>
    <row r="168" spans="1:185" ht="21" customHeight="1">
      <c r="A168" s="3"/>
      <c r="B168" s="3"/>
      <c r="C168" s="3"/>
      <c r="E168" s="3"/>
      <c r="F168" s="3"/>
      <c r="G168" s="3"/>
      <c r="H168" s="3"/>
      <c r="I168" s="3"/>
      <c r="J168" s="3"/>
      <c r="K168" s="3"/>
      <c r="L168" s="3"/>
      <c r="M168" s="688"/>
      <c r="N168" s="688"/>
      <c r="O168" s="3"/>
      <c r="P168" s="688"/>
      <c r="Q168" s="688"/>
      <c r="R168" s="688"/>
      <c r="S168" s="688"/>
      <c r="T168" s="688"/>
      <c r="U168" s="688"/>
      <c r="V168" s="688"/>
      <c r="W168" s="688"/>
      <c r="X168" s="688"/>
      <c r="Y168" s="688"/>
      <c r="Z168" s="688"/>
      <c r="AA168" s="688"/>
      <c r="AB168" s="688"/>
      <c r="AC168" s="688"/>
      <c r="AD168" s="688"/>
      <c r="AE168" s="688"/>
      <c r="AF168" s="688"/>
      <c r="AG168" s="688"/>
      <c r="AH168" s="688"/>
      <c r="AI168" s="688"/>
      <c r="AJ168" s="688"/>
      <c r="AK168" s="688"/>
      <c r="AL168" s="688"/>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198" cm="1">
        <f t="array" ref="BP168">SUMPRODUCT(LEN(BQ168:BW168))</f>
        <v>0</v>
      </c>
      <c r="BQ168" s="199"/>
      <c r="BR168" s="200"/>
      <c r="BS168" s="200"/>
      <c r="BT168" s="200"/>
      <c r="BU168" s="200"/>
      <c r="BV168" s="200"/>
      <c r="BW168" s="201"/>
      <c r="BX168" s="3"/>
      <c r="CB168" s="3174"/>
      <c r="CD168" s="3151" t="str">
        <f t="shared" si="111"/>
        <v/>
      </c>
      <c r="CE168" s="3155" t="str">
        <f t="shared" si="112"/>
        <v/>
      </c>
      <c r="CF168" s="3156" t="str">
        <f>IF(LEN(TRIM(CK168))&gt;0,MAX(CF29:CF167)+1,"")</f>
        <v/>
      </c>
      <c r="CG168" s="3109" t="str">
        <f>IFERROR(INDEX(CK30:CK299,MATCH(ROW()-ROW(CK30)+1,CF30:CF299,0)),"")</f>
        <v/>
      </c>
      <c r="CH168" s="419"/>
      <c r="CJ168" s="2462" t="str">
        <f>(SUBSTITUTE(SUBSTITUTE(CB53,CHAR(13)&amp;CHAR(10)," "),CHAR(10)," "))</f>
        <v/>
      </c>
      <c r="CK168" s="3165" t="str">
        <f>IF(OR(CJ169="",CJ170=""),"",IF(LEN(CJ169)&lt;=CJ170,CJ169,IFERROR(LEFT(CJ169,FIND("♦",SUBSTITUTE(LEFT(CJ169,CJ170+1)," ","♦",LEN(LEFT(CJ169,CJ170+1))-LEN(SUBSTITUTE(LEFT(CJ169,CJ170+1)," ",""))))),LEFT(CJ169,IFERROR(FIND(" ",CJ169)-1,LEN(CJ169))))))</f>
        <v/>
      </c>
      <c r="CL168" s="3166" t="str">
        <f>IF(CK168="","",TRIM(RIGHT(CJ169,LEN(CJ169)-LEN(CK168))))</f>
        <v/>
      </c>
      <c r="CM168" s="3157" t="str">
        <f>CC53</f>
        <v xml:space="preserve"> ◄ ligne 53</v>
      </c>
      <c r="CN168" s="3174"/>
      <c r="CO168" s="3174"/>
      <c r="CP168" s="3"/>
      <c r="CQ168" s="419" t="str">
        <f t="shared" si="114"/>
        <v>Carottes</v>
      </c>
      <c r="CR168" t="s">
        <v>4029</v>
      </c>
      <c r="CT168" s="25"/>
      <c r="CU168" s="170"/>
      <c r="CV168" s="3"/>
      <c r="EN168" s="3"/>
      <c r="EO168" s="3"/>
      <c r="EP168" s="3"/>
      <c r="EQ168" s="3"/>
      <c r="ER168" s="3"/>
      <c r="ES168" s="3"/>
      <c r="ET168" s="3"/>
      <c r="EU168" s="3"/>
      <c r="EV168" s="3"/>
      <c r="EW168" s="3"/>
      <c r="FI168" s="1491"/>
      <c r="FJ168" s="205" t="s">
        <v>2172</v>
      </c>
      <c r="FK168" s="206" t="s">
        <v>2173</v>
      </c>
      <c r="FL168" s="207">
        <v>153</v>
      </c>
      <c r="FM168" s="208">
        <v>204</v>
      </c>
      <c r="FN168" s="209">
        <v>50</v>
      </c>
      <c r="FO168"/>
      <c r="FP168" s="1492"/>
      <c r="FQ168" s="212" t="s">
        <v>2174</v>
      </c>
      <c r="FR168" s="192" t="s">
        <v>2175</v>
      </c>
      <c r="FS168" s="193">
        <v>48</v>
      </c>
      <c r="FT168" s="194">
        <v>25</v>
      </c>
      <c r="FU168" s="195">
        <v>52</v>
      </c>
      <c r="FV168"/>
      <c r="FW168" s="1493"/>
      <c r="FX168" s="212" t="s">
        <v>2176</v>
      </c>
      <c r="FY168" s="192" t="s">
        <v>2177</v>
      </c>
      <c r="FZ168" s="193">
        <v>234</v>
      </c>
      <c r="GA168" s="194">
        <v>147</v>
      </c>
      <c r="GB168" s="195">
        <v>153</v>
      </c>
      <c r="GC168" s="10">
        <v>1</v>
      </c>
    </row>
    <row r="169" spans="1:185" ht="21" customHeight="1">
      <c r="A169" s="3"/>
      <c r="B169" s="3"/>
      <c r="C169" s="3"/>
      <c r="E169" s="3"/>
      <c r="F169" s="3"/>
      <c r="G169" s="3"/>
      <c r="H169" s="3"/>
      <c r="I169" s="3"/>
      <c r="J169" s="3"/>
      <c r="K169" s="3"/>
      <c r="L169" s="3"/>
      <c r="M169" s="688"/>
      <c r="N169" s="688"/>
      <c r="O169" s="3"/>
      <c r="P169" s="688"/>
      <c r="Q169" s="688"/>
      <c r="R169" s="688"/>
      <c r="S169" s="688"/>
      <c r="T169" s="688"/>
      <c r="U169" s="688"/>
      <c r="V169" s="688"/>
      <c r="W169" s="688"/>
      <c r="X169" s="688"/>
      <c r="Y169" s="688"/>
      <c r="Z169" s="688"/>
      <c r="AA169" s="688"/>
      <c r="AB169" s="688"/>
      <c r="AC169" s="688"/>
      <c r="AD169" s="688"/>
      <c r="AE169" s="688"/>
      <c r="AF169" s="688"/>
      <c r="AG169" s="688"/>
      <c r="AH169" s="688"/>
      <c r="AI169" s="688"/>
      <c r="AJ169" s="688"/>
      <c r="AK169" s="688"/>
      <c r="AL169" s="688"/>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198" cm="1">
        <f t="array" ref="BP169">SUMPRODUCT(LEN(BQ169:BW169))</f>
        <v>0</v>
      </c>
      <c r="BQ169" s="199"/>
      <c r="BR169" s="200"/>
      <c r="BS169" s="200"/>
      <c r="BT169" s="200"/>
      <c r="BU169" s="200"/>
      <c r="BV169" s="200"/>
      <c r="BW169" s="201"/>
      <c r="BX169" s="3"/>
      <c r="CB169" s="3174"/>
      <c r="CD169" s="3151" t="str">
        <f t="shared" si="111"/>
        <v/>
      </c>
      <c r="CE169" s="3155" t="str">
        <f t="shared" si="112"/>
        <v/>
      </c>
      <c r="CF169" s="3156" t="str">
        <f>IF(LEN(TRIM(CK169))&gt;0,MAX(CF29:CF168)+1,"")</f>
        <v/>
      </c>
      <c r="CG169" s="3109" t="str">
        <f>IFERROR(INDEX(CK30:CK299,MATCH(ROW()-ROW(CK30)+1,CF30:CF299,0)),"")</f>
        <v/>
      </c>
      <c r="CH169" s="419"/>
      <c r="CJ169" s="3165" t="str">
        <f>TRIM(SUBSTITUTE(SUBSTITUTE(SUBSTITUTE(SUBSTITUTE(IF(OR(LEFT(CJ168,1)="-",LEFT(CJ168,1)="="),MID(CJ168,2,9999),CJ168),CHAR(160)," "),","," "),";"," "),"."," "))</f>
        <v/>
      </c>
      <c r="CK169" s="3166" t="str">
        <f>IF(OR(CL168="",CJ170=""),"",IF(LEN(CL168)&lt;=CJ170,CL168,IFERROR(LEFT(CL168,FIND("♦",SUBSTITUTE(LEFT(CL168,CJ170+1)," ","♦",LEN(LEFT(CL168,CJ170+1))-LEN(SUBSTITUTE(LEFT(CL168,CJ170+1)," ",""))))),LEFT(CL168,IFERROR(FIND(" ",CL168)-1,LEN(CL168))))))</f>
        <v/>
      </c>
      <c r="CL169" s="3166" t="str">
        <f>IF(CK169="","",TRIM(RIGHT(CL168,LEN(CL168)-LEN(CK169))))</f>
        <v/>
      </c>
      <c r="CM169" s="3180"/>
      <c r="CN169" s="3174"/>
      <c r="CO169" s="3174"/>
      <c r="CP169" s="3"/>
      <c r="CQ169" s="419" t="str">
        <f t="shared" si="114"/>
        <v>Bouquet garni</v>
      </c>
      <c r="CR169" t="s">
        <v>4024</v>
      </c>
      <c r="CT169" s="25"/>
      <c r="CU169" s="170"/>
      <c r="CV169" s="3"/>
      <c r="EN169" s="3"/>
      <c r="EO169" s="3"/>
      <c r="EP169" s="3"/>
      <c r="EQ169" s="3"/>
      <c r="ER169" s="3"/>
      <c r="ES169" s="3"/>
      <c r="ET169" s="3"/>
      <c r="EU169" s="3"/>
      <c r="EV169" s="3"/>
      <c r="EW169" s="3"/>
      <c r="FI169" s="1494"/>
      <c r="FJ169" s="205" t="s">
        <v>2178</v>
      </c>
      <c r="FK169" s="206" t="s">
        <v>2179</v>
      </c>
      <c r="FL169" s="207">
        <v>110</v>
      </c>
      <c r="FM169" s="208">
        <v>139</v>
      </c>
      <c r="FN169" s="209">
        <v>61</v>
      </c>
      <c r="FO169"/>
      <c r="FP169" s="1495"/>
      <c r="FQ169" s="197" t="s">
        <v>2062</v>
      </c>
      <c r="FR169" s="192" t="s">
        <v>2180</v>
      </c>
      <c r="FS169" s="193">
        <v>0</v>
      </c>
      <c r="FT169" s="194">
        <v>127</v>
      </c>
      <c r="FU169" s="195">
        <v>255</v>
      </c>
      <c r="FV169"/>
      <c r="FW169" s="1496"/>
      <c r="FX169" s="197" t="s">
        <v>2181</v>
      </c>
      <c r="FY169" s="192" t="s">
        <v>2182</v>
      </c>
      <c r="FZ169" s="193">
        <v>250</v>
      </c>
      <c r="GA169" s="194">
        <v>128</v>
      </c>
      <c r="GB169" s="195">
        <v>114</v>
      </c>
      <c r="GC169" s="10">
        <v>1</v>
      </c>
    </row>
    <row r="170" spans="1:185" ht="21" customHeight="1">
      <c r="A170" s="3"/>
      <c r="B170" s="3"/>
      <c r="C170" s="3"/>
      <c r="E170" s="3"/>
      <c r="F170" s="3"/>
      <c r="G170" s="3"/>
      <c r="H170" s="3"/>
      <c r="I170" s="3"/>
      <c r="J170" s="3"/>
      <c r="K170" s="3"/>
      <c r="L170" s="3"/>
      <c r="M170" s="688"/>
      <c r="N170" s="688"/>
      <c r="O170" s="3"/>
      <c r="P170" s="688"/>
      <c r="Q170" s="688"/>
      <c r="R170" s="688"/>
      <c r="S170" s="688"/>
      <c r="T170" s="688"/>
      <c r="U170" s="688"/>
      <c r="V170" s="688"/>
      <c r="W170" s="688"/>
      <c r="X170" s="688"/>
      <c r="Y170" s="688"/>
      <c r="Z170" s="688"/>
      <c r="AA170" s="688"/>
      <c r="AB170" s="688"/>
      <c r="AC170" s="688"/>
      <c r="AD170" s="688"/>
      <c r="AE170" s="688"/>
      <c r="AF170" s="688"/>
      <c r="AG170" s="688"/>
      <c r="AH170" s="688"/>
      <c r="AI170" s="688"/>
      <c r="AJ170" s="688"/>
      <c r="AK170" s="688"/>
      <c r="AL170" s="688"/>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198" cm="1">
        <f t="array" ref="BP170">SUMPRODUCT(LEN(BQ170:BW170))</f>
        <v>0</v>
      </c>
      <c r="BQ170" s="199"/>
      <c r="BR170" s="200"/>
      <c r="BS170" s="200"/>
      <c r="BT170" s="200"/>
      <c r="BU170" s="200"/>
      <c r="BV170" s="200"/>
      <c r="BW170" s="201"/>
      <c r="BX170" s="3"/>
      <c r="CB170" s="3174"/>
      <c r="CD170" s="3151" t="str">
        <f t="shared" si="111"/>
        <v/>
      </c>
      <c r="CE170" s="3155" t="str">
        <f t="shared" si="112"/>
        <v/>
      </c>
      <c r="CF170" s="3156" t="str">
        <f>IF(LEN(TRIM(CK170))&gt;0,MAX(CF29:CF169)+1,"")</f>
        <v/>
      </c>
      <c r="CG170" s="3109" t="str">
        <f>IFERROR(INDEX(CK30:CK299,MATCH(ROW()-ROW(CK30)+1,CF30:CF299,0)),"")</f>
        <v/>
      </c>
      <c r="CH170" s="419"/>
      <c r="CJ170" s="3112">
        <f>CG17</f>
        <v>100</v>
      </c>
      <c r="CK170" s="3166" t="str">
        <f>IF(OR(CL169="",CJ170=""),"",IF(LEN(CL169)&lt;=CJ170,CL169,IFERROR(LEFT(CL169,FIND("♦",SUBSTITUTE(LEFT(CL169,CJ170+1)," ","♦",LEN(LEFT(CL169,CJ170+1))-LEN(SUBSTITUTE(LEFT(CL169,CJ170+1)," ",""))))),LEFT(CL169,IFERROR(FIND(" ",CL169)-1,LEN(CL169))))))</f>
        <v/>
      </c>
      <c r="CL170" s="3166" t="str">
        <f t="shared" ref="CL170:CL173" si="115">IF(CK170="","",TRIM(RIGHT(CL169,LEN(CL169)-LEN(CK170))))</f>
        <v/>
      </c>
      <c r="CM170" s="3180"/>
      <c r="CN170" s="3174"/>
      <c r="CO170" s="3174"/>
      <c r="CP170" s="3"/>
      <c r="CQ170" s="419" t="str">
        <f t="shared" si="114"/>
        <v>Clous de girofle</v>
      </c>
      <c r="CR170" t="s">
        <v>4030</v>
      </c>
      <c r="CT170" s="25"/>
      <c r="CU170" s="170"/>
      <c r="CV170" s="3"/>
      <c r="EN170" s="3"/>
      <c r="EO170" s="3"/>
      <c r="EP170" s="3"/>
      <c r="EQ170" s="3"/>
      <c r="ER170" s="3"/>
      <c r="ES170" s="3"/>
      <c r="ET170" s="3"/>
      <c r="EU170" s="3"/>
      <c r="EV170" s="3"/>
      <c r="EW170" s="3"/>
      <c r="FI170" s="1497"/>
      <c r="FJ170" s="205" t="s">
        <v>2183</v>
      </c>
      <c r="FK170" s="206" t="s">
        <v>2184</v>
      </c>
      <c r="FL170" s="207">
        <v>107</v>
      </c>
      <c r="FM170" s="208">
        <v>142</v>
      </c>
      <c r="FN170" s="209">
        <v>35</v>
      </c>
      <c r="FO170"/>
      <c r="FP170" s="1498"/>
      <c r="FQ170" s="197" t="s">
        <v>2185</v>
      </c>
      <c r="FR170" s="192" t="s">
        <v>2186</v>
      </c>
      <c r="FS170" s="193">
        <v>30</v>
      </c>
      <c r="FT170" s="194">
        <v>144</v>
      </c>
      <c r="FU170" s="195">
        <v>255</v>
      </c>
      <c r="FV170"/>
      <c r="FW170" s="1499"/>
      <c r="FX170" s="212" t="s">
        <v>2187</v>
      </c>
      <c r="FY170" s="192" t="s">
        <v>2188</v>
      </c>
      <c r="FZ170" s="193">
        <v>248</v>
      </c>
      <c r="GA170" s="194">
        <v>131</v>
      </c>
      <c r="GB170" s="195">
        <v>121</v>
      </c>
      <c r="GC170" s="10">
        <v>1</v>
      </c>
    </row>
    <row r="171" spans="1:185" ht="21" customHeight="1">
      <c r="A171" s="3"/>
      <c r="B171" s="3"/>
      <c r="C171" s="3"/>
      <c r="E171" s="3"/>
      <c r="F171" s="3"/>
      <c r="G171" s="3"/>
      <c r="H171" s="3"/>
      <c r="I171" s="3"/>
      <c r="J171" s="3"/>
      <c r="K171" s="3"/>
      <c r="L171" s="3"/>
      <c r="M171" s="688"/>
      <c r="N171" s="688"/>
      <c r="O171" s="3"/>
      <c r="P171" s="688"/>
      <c r="Q171" s="688"/>
      <c r="R171" s="688"/>
      <c r="S171" s="688"/>
      <c r="T171" s="688"/>
      <c r="U171" s="688"/>
      <c r="V171" s="688"/>
      <c r="W171" s="688"/>
      <c r="X171" s="688"/>
      <c r="Y171" s="688"/>
      <c r="Z171" s="688"/>
      <c r="AA171" s="688"/>
      <c r="AB171" s="688"/>
      <c r="AC171" s="688"/>
      <c r="AD171" s="688"/>
      <c r="AE171" s="688"/>
      <c r="AF171" s="688"/>
      <c r="AG171" s="688"/>
      <c r="AH171" s="688"/>
      <c r="AI171" s="688"/>
      <c r="AJ171" s="688"/>
      <c r="AK171" s="688"/>
      <c r="AL171" s="688"/>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198" cm="1">
        <f t="array" ref="BP171">SUMPRODUCT(LEN(BQ171:BW171))</f>
        <v>0</v>
      </c>
      <c r="BQ171" s="199"/>
      <c r="BR171" s="200"/>
      <c r="BS171" s="200"/>
      <c r="BT171" s="200"/>
      <c r="BU171" s="200"/>
      <c r="BV171" s="200"/>
      <c r="BW171" s="201"/>
      <c r="BX171" s="3"/>
      <c r="CB171" s="3174"/>
      <c r="CD171" s="3151" t="str">
        <f t="shared" si="111"/>
        <v/>
      </c>
      <c r="CE171" s="3155" t="str">
        <f t="shared" si="112"/>
        <v/>
      </c>
      <c r="CF171" s="3156" t="str">
        <f>IF(LEN(TRIM(CK171))&gt;0,MAX(CF29:CF170)+1,"")</f>
        <v/>
      </c>
      <c r="CG171" s="3109" t="str">
        <f>IFERROR(INDEX(CK30:CK299,MATCH(ROW()-ROW(CK30)+1,CF30:CF299,0)),"")</f>
        <v/>
      </c>
      <c r="CH171" s="419"/>
      <c r="CJ171" s="3165"/>
      <c r="CK171" s="3166" t="str">
        <f>IF(OR(CL170="",CJ170=""),"",IF(LEN(CL170)&lt;=CJ170,CL170,IFERROR(LEFT(CL170,FIND("♦",SUBSTITUTE(LEFT(CL170,CJ170+1)," ","♦",LEN(LEFT(CL170,CJ170+1))-LEN(SUBSTITUTE(LEFT(CL170,CJ170+1)," ",""))))),LEFT(CL170,IFERROR(FIND(" ",CL170)-1,LEN(CL170))))))</f>
        <v/>
      </c>
      <c r="CL171" s="3166" t="str">
        <f t="shared" si="115"/>
        <v/>
      </c>
      <c r="CM171" s="3180"/>
      <c r="CN171" s="3174"/>
      <c r="CO171" s="3174"/>
      <c r="CP171" s="3"/>
      <c r="CQ171" s="419" t="str">
        <f t="shared" si="114"/>
        <v>Éléments de la garniture du cassoulet</v>
      </c>
      <c r="CR171" t="s">
        <v>4031</v>
      </c>
      <c r="CT171" s="25"/>
      <c r="CU171" s="170"/>
      <c r="CV171" s="3"/>
      <c r="EN171" s="3"/>
      <c r="EO171" s="3"/>
      <c r="EP171" s="3"/>
      <c r="EQ171" s="3"/>
      <c r="ER171" s="3"/>
      <c r="ES171" s="3"/>
      <c r="ET171" s="3"/>
      <c r="EU171" s="3"/>
      <c r="EV171" s="3"/>
      <c r="EW171" s="3"/>
      <c r="FI171" s="1500"/>
      <c r="FJ171" s="205" t="s">
        <v>2189</v>
      </c>
      <c r="FK171" s="206" t="s">
        <v>2190</v>
      </c>
      <c r="FL171" s="207">
        <v>105</v>
      </c>
      <c r="FM171" s="208">
        <v>139</v>
      </c>
      <c r="FN171" s="209">
        <v>34</v>
      </c>
      <c r="FO171"/>
      <c r="FP171" s="1501"/>
      <c r="FQ171" s="212" t="s">
        <v>2191</v>
      </c>
      <c r="FR171" s="192" t="s">
        <v>2192</v>
      </c>
      <c r="FS171" s="193">
        <v>192</v>
      </c>
      <c r="FT171" s="194">
        <v>200</v>
      </c>
      <c r="FU171" s="195">
        <v>225</v>
      </c>
      <c r="FV171"/>
      <c r="FW171" s="1502"/>
      <c r="FX171" s="197" t="s">
        <v>2193</v>
      </c>
      <c r="FY171" s="192" t="s">
        <v>2194</v>
      </c>
      <c r="FZ171" s="193">
        <v>255</v>
      </c>
      <c r="GA171" s="194">
        <v>106</v>
      </c>
      <c r="GB171" s="195">
        <v>106</v>
      </c>
      <c r="GC171" s="10">
        <v>1</v>
      </c>
    </row>
    <row r="172" spans="1:185" ht="21" customHeight="1">
      <c r="A172" s="3"/>
      <c r="B172" s="3"/>
      <c r="C172" s="3"/>
      <c r="E172" s="3"/>
      <c r="F172" s="3"/>
      <c r="G172" s="3"/>
      <c r="H172" s="3"/>
      <c r="I172" s="3"/>
      <c r="J172" s="3"/>
      <c r="K172" s="3"/>
      <c r="L172" s="3"/>
      <c r="M172" s="688"/>
      <c r="N172" s="688"/>
      <c r="O172" s="3"/>
      <c r="P172" s="688"/>
      <c r="Q172" s="688"/>
      <c r="R172" s="688"/>
      <c r="S172" s="688"/>
      <c r="T172" s="688"/>
      <c r="U172" s="688"/>
      <c r="V172" s="688"/>
      <c r="W172" s="688"/>
      <c r="X172" s="688"/>
      <c r="Y172" s="688"/>
      <c r="Z172" s="688"/>
      <c r="AA172" s="688"/>
      <c r="AB172" s="688"/>
      <c r="AC172" s="688"/>
      <c r="AD172" s="688"/>
      <c r="AE172" s="688"/>
      <c r="AF172" s="688"/>
      <c r="AG172" s="688"/>
      <c r="AH172" s="688"/>
      <c r="AI172" s="688"/>
      <c r="AJ172" s="688"/>
      <c r="AK172" s="688"/>
      <c r="AL172" s="688"/>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198" cm="1">
        <f t="array" ref="BP172">SUMPRODUCT(LEN(BQ172:BW172))</f>
        <v>0</v>
      </c>
      <c r="BQ172" s="199"/>
      <c r="BR172" s="200"/>
      <c r="BS172" s="200"/>
      <c r="BT172" s="200"/>
      <c r="BU172" s="200"/>
      <c r="BV172" s="200"/>
      <c r="BW172" s="201"/>
      <c r="BX172" s="3"/>
      <c r="CB172" s="3174"/>
      <c r="CD172" s="3151" t="str">
        <f t="shared" si="111"/>
        <v/>
      </c>
      <c r="CE172" s="3155" t="str">
        <f t="shared" si="112"/>
        <v/>
      </c>
      <c r="CF172" s="3156" t="str">
        <f>IF(LEN(TRIM(CK172))&gt;0,MAX(CF29:CF171)+1,"")</f>
        <v/>
      </c>
      <c r="CG172" s="3109" t="str">
        <f>IFERROR(INDEX(CK30:CK299,MATCH(ROW()-ROW(CK30)+1,CF30:CF299,0)),"")</f>
        <v/>
      </c>
      <c r="CH172" s="419"/>
      <c r="CJ172" s="3168"/>
      <c r="CK172" s="3166" t="str">
        <f>IF(OR(CL171="",CJ170=""),"",IF(LEN(CL171)&lt;=CJ170,CL171,IFERROR(LEFT(CL171,FIND("♦",SUBSTITUTE(LEFT(CL171,CJ170+1)," ","♦",LEN(LEFT(CL171,CJ170+1))-LEN(SUBSTITUTE(LEFT(CL171,CJ170+1)," ",""))))),LEFT(CL171,IFERROR(FIND(" ",CL171)-1,LEN(CL171))))))</f>
        <v/>
      </c>
      <c r="CL172" s="3166" t="str">
        <f t="shared" si="115"/>
        <v/>
      </c>
      <c r="CM172" s="3180"/>
      <c r="CN172" s="3174"/>
      <c r="CO172" s="3174"/>
      <c r="CP172" s="3"/>
      <c r="CQ172" s="419" t="str">
        <f t="shared" si="114"/>
        <v>Poitrine fraîche</v>
      </c>
      <c r="CR172" t="s">
        <v>4032</v>
      </c>
      <c r="CT172" s="25"/>
      <c r="CU172" s="170"/>
      <c r="CV172" s="3"/>
      <c r="FI172" s="1505"/>
      <c r="FJ172" s="205" t="s">
        <v>2195</v>
      </c>
      <c r="FK172" s="206" t="s">
        <v>2196</v>
      </c>
      <c r="FL172" s="207">
        <v>85</v>
      </c>
      <c r="FM172" s="208">
        <v>107</v>
      </c>
      <c r="FN172" s="209">
        <v>47</v>
      </c>
      <c r="FO172"/>
      <c r="FP172" s="1506"/>
      <c r="FQ172" s="197" t="s">
        <v>2197</v>
      </c>
      <c r="FR172" s="192" t="s">
        <v>2198</v>
      </c>
      <c r="FS172" s="193">
        <v>100</v>
      </c>
      <c r="FT172" s="194">
        <v>149</v>
      </c>
      <c r="FU172" s="195">
        <v>237</v>
      </c>
      <c r="FV172"/>
      <c r="FW172" s="1507"/>
      <c r="FX172" s="212" t="s">
        <v>2199</v>
      </c>
      <c r="FY172" s="192" t="s">
        <v>2200</v>
      </c>
      <c r="FZ172" s="193">
        <v>255</v>
      </c>
      <c r="GA172" s="194">
        <v>111</v>
      </c>
      <c r="GB172" s="195">
        <v>125</v>
      </c>
      <c r="GC172" s="10">
        <v>1</v>
      </c>
    </row>
    <row r="173" spans="1:185" ht="21" customHeight="1">
      <c r="A173" s="3"/>
      <c r="B173" s="3"/>
      <c r="C173" s="3"/>
      <c r="E173" s="3"/>
      <c r="F173" s="3"/>
      <c r="G173" s="3"/>
      <c r="H173" s="3"/>
      <c r="I173" s="3"/>
      <c r="J173" s="3"/>
      <c r="K173" s="3"/>
      <c r="L173" s="3"/>
      <c r="M173" s="688"/>
      <c r="N173" s="688"/>
      <c r="O173" s="3"/>
      <c r="P173" s="688"/>
      <c r="Q173" s="688"/>
      <c r="R173" s="688"/>
      <c r="S173" s="688"/>
      <c r="T173" s="688"/>
      <c r="U173" s="688"/>
      <c r="V173" s="688"/>
      <c r="W173" s="688"/>
      <c r="X173" s="688"/>
      <c r="Y173" s="688"/>
      <c r="Z173" s="688"/>
      <c r="AA173" s="688"/>
      <c r="AB173" s="688"/>
      <c r="AC173" s="688"/>
      <c r="AD173" s="688"/>
      <c r="AE173" s="688"/>
      <c r="AF173" s="688"/>
      <c r="AG173" s="688"/>
      <c r="AH173" s="688"/>
      <c r="AI173" s="688"/>
      <c r="AJ173" s="688"/>
      <c r="AK173" s="688"/>
      <c r="AL173" s="688"/>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198" cm="1">
        <f t="array" ref="BP173">SUMPRODUCT(LEN(BQ173:BW173))</f>
        <v>0</v>
      </c>
      <c r="BQ173" s="199"/>
      <c r="BR173" s="200"/>
      <c r="BS173" s="200"/>
      <c r="BT173" s="200"/>
      <c r="BU173" s="200"/>
      <c r="BV173" s="200"/>
      <c r="BW173" s="201"/>
      <c r="BX173" s="3"/>
      <c r="CB173" s="3174"/>
      <c r="CD173" s="3151" t="str">
        <f t="shared" si="111"/>
        <v/>
      </c>
      <c r="CE173" s="3155" t="str">
        <f t="shared" si="112"/>
        <v/>
      </c>
      <c r="CF173" s="3156" t="str">
        <f>IF(LEN(TRIM(CK173))&gt;0,MAX(CF29:CF172)+1,"")</f>
        <v/>
      </c>
      <c r="CG173" s="3109" t="str">
        <f>IFERROR(INDEX(CK30:CK299,MATCH(ROW()-ROW(CK30)+1,CF30:CF299,0)),"")</f>
        <v/>
      </c>
      <c r="CH173" s="419"/>
      <c r="CJ173" s="3169"/>
      <c r="CK173" s="3166" t="str">
        <f>IF(OR(CL172="",CJ170=""),"",IF(LEN(CL172)&lt;=CJ170,CL172,IFERROR(LEFT(CL172,FIND("♦",SUBSTITUTE(LEFT(CL172,CJ170+1)," ","♦",LEN(LEFT(CL172,CJ170+1))-LEN(SUBSTITUTE(LEFT(CL172,CJ170+1)," ",""))))),LEFT(CL172,IFERROR(FIND(" ",CL172)-1,LEN(CL172))))))</f>
        <v/>
      </c>
      <c r="CL173" s="3166" t="str">
        <f t="shared" si="115"/>
        <v/>
      </c>
      <c r="CM173" s="3180"/>
      <c r="CN173" s="3174"/>
      <c r="CO173" s="3174"/>
      <c r="CP173" s="3"/>
      <c r="CQ173" s="419" t="str">
        <f t="shared" si="114"/>
        <v>Saucisson à l’ail</v>
      </c>
      <c r="CR173" t="s">
        <v>4033</v>
      </c>
      <c r="CT173" s="25"/>
      <c r="CU173" s="170"/>
      <c r="EN173"/>
      <c r="EO173"/>
      <c r="EP173"/>
      <c r="EQ173"/>
      <c r="ER173"/>
      <c r="ES173"/>
      <c r="ET173"/>
      <c r="EU173"/>
      <c r="EV173"/>
      <c r="EX173"/>
      <c r="EY173"/>
      <c r="EZ173"/>
      <c r="FA173"/>
      <c r="FB173"/>
      <c r="FC173"/>
      <c r="FD173"/>
      <c r="FE173"/>
      <c r="FF173"/>
      <c r="FI173" s="1508"/>
      <c r="FJ173" s="236" t="s">
        <v>2201</v>
      </c>
      <c r="FK173" s="206" t="s">
        <v>2202</v>
      </c>
      <c r="FL173" s="207">
        <v>49</v>
      </c>
      <c r="FM173" s="208">
        <v>54</v>
      </c>
      <c r="FN173" s="209">
        <v>43</v>
      </c>
      <c r="FO173"/>
      <c r="FP173" s="1509"/>
      <c r="FQ173" s="197" t="s">
        <v>2203</v>
      </c>
      <c r="FR173" s="192" t="s">
        <v>2204</v>
      </c>
      <c r="FS173" s="193">
        <v>112</v>
      </c>
      <c r="FT173" s="194">
        <v>147</v>
      </c>
      <c r="FU173" s="195">
        <v>219</v>
      </c>
      <c r="FV173"/>
      <c r="FW173" s="1510"/>
      <c r="FX173" s="197" t="s">
        <v>2205</v>
      </c>
      <c r="FY173" s="192" t="s">
        <v>2206</v>
      </c>
      <c r="FZ173" s="193">
        <v>205</v>
      </c>
      <c r="GA173" s="194">
        <v>201</v>
      </c>
      <c r="GB173" s="195">
        <v>201</v>
      </c>
      <c r="GC173" s="10">
        <v>1</v>
      </c>
    </row>
    <row r="174" spans="1:185" ht="21" customHeight="1">
      <c r="A174" s="3"/>
      <c r="B174" s="3"/>
      <c r="C174" s="3"/>
      <c r="E174" s="3"/>
      <c r="F174" s="3"/>
      <c r="G174" s="3"/>
      <c r="H174" s="3"/>
      <c r="I174" s="3"/>
      <c r="J174" s="3"/>
      <c r="K174" s="3"/>
      <c r="L174" s="3"/>
      <c r="M174" s="688"/>
      <c r="N174" s="688"/>
      <c r="O174" s="3"/>
      <c r="P174" s="688"/>
      <c r="Q174" s="688"/>
      <c r="R174" s="688"/>
      <c r="S174" s="688"/>
      <c r="T174" s="688"/>
      <c r="U174" s="688"/>
      <c r="V174" s="688"/>
      <c r="W174" s="688"/>
      <c r="X174" s="688"/>
      <c r="Y174" s="688"/>
      <c r="Z174" s="688"/>
      <c r="AA174" s="688"/>
      <c r="AB174" s="688"/>
      <c r="AC174" s="688"/>
      <c r="AD174" s="688"/>
      <c r="AE174" s="688"/>
      <c r="AF174" s="688"/>
      <c r="AG174" s="688"/>
      <c r="AH174" s="688"/>
      <c r="AI174" s="688"/>
      <c r="AJ174" s="688"/>
      <c r="AK174" s="688"/>
      <c r="AL174" s="688"/>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198" cm="1">
        <f t="array" ref="BP174">SUMPRODUCT(LEN(BQ174:BW174))</f>
        <v>0</v>
      </c>
      <c r="BQ174" s="199"/>
      <c r="BR174" s="200"/>
      <c r="BS174" s="200"/>
      <c r="BT174" s="200"/>
      <c r="BU174" s="200"/>
      <c r="BV174" s="200"/>
      <c r="BW174" s="201"/>
      <c r="BX174" s="3"/>
      <c r="CB174" s="3174"/>
      <c r="CD174" s="3151" t="str">
        <f t="shared" si="111"/>
        <v/>
      </c>
      <c r="CE174" s="3155" t="str">
        <f t="shared" si="112"/>
        <v/>
      </c>
      <c r="CF174" s="3156" t="str">
        <f>IF(LEN(TRIM(CK174))&gt;0,MAX(CF29:CF173)+1,"")</f>
        <v/>
      </c>
      <c r="CG174" s="3109" t="str">
        <f>IFERROR(INDEX(CK30:CK299,MATCH(ROW()-ROW(CK30)+1,CF30:CF299,0)),"")</f>
        <v/>
      </c>
      <c r="CH174" s="419"/>
      <c r="CJ174" s="2462" t="str">
        <f>(SUBSTITUTE(SUBSTITUTE(CB54,CHAR(13)&amp;CHAR(10)," "),CHAR(10)," "))</f>
        <v/>
      </c>
      <c r="CK174" s="3110" t="str">
        <f>IF(OR(CJ175="",CJ176=""),"",IF(LEN(CJ175)&lt;=CJ176,CJ175,IFERROR(LEFT(CJ175,FIND("♦",SUBSTITUTE(LEFT(CJ175,CJ176+1)," ","♦",LEN(LEFT(CJ175,CJ176+1))-LEN(SUBSTITUTE(LEFT(CJ175,CJ176+1)," ",""))))),LEFT(CJ175,IFERROR(FIND(" ",CJ175)-1,LEN(CJ175))))))</f>
        <v/>
      </c>
      <c r="CL174" s="3111" t="str">
        <f>IF(CK174="","",TRIM(RIGHT(CJ175,LEN(CJ175)-LEN(CK174))))</f>
        <v/>
      </c>
      <c r="CM174" s="3157" t="str">
        <f>CC54</f>
        <v xml:space="preserve"> ◄ ligne 54</v>
      </c>
      <c r="CN174" s="3174"/>
      <c r="CO174" s="3174"/>
      <c r="CP174" s="3"/>
      <c r="CQ174" s="419" t="str">
        <f t="shared" si="114"/>
        <v>ou saucisse de Toulouse</v>
      </c>
      <c r="CR174" t="s">
        <v>4034</v>
      </c>
      <c r="CT174" s="25"/>
      <c r="CU174" s="170"/>
      <c r="CV174"/>
      <c r="FI174" s="1511"/>
      <c r="FJ174" s="236" t="s">
        <v>2207</v>
      </c>
      <c r="FK174" s="206" t="s">
        <v>2208</v>
      </c>
      <c r="FL174" s="207">
        <v>194</v>
      </c>
      <c r="FM174" s="208">
        <v>247</v>
      </c>
      <c r="FN174" s="209">
        <v>50</v>
      </c>
      <c r="FO174"/>
      <c r="FP174" s="1512"/>
      <c r="FQ174" s="197" t="s">
        <v>2209</v>
      </c>
      <c r="FR174" s="192" t="s">
        <v>2210</v>
      </c>
      <c r="FS174" s="193">
        <v>28</v>
      </c>
      <c r="FT174" s="194">
        <v>134</v>
      </c>
      <c r="FU174" s="195">
        <v>238</v>
      </c>
      <c r="FV174"/>
      <c r="FW174" s="1513"/>
      <c r="FX174" s="212" t="s">
        <v>2211</v>
      </c>
      <c r="FY174" s="192" t="s">
        <v>2212</v>
      </c>
      <c r="FZ174" s="193">
        <v>254</v>
      </c>
      <c r="GA174" s="194">
        <v>150</v>
      </c>
      <c r="GB174" s="195">
        <v>160</v>
      </c>
      <c r="GC174" s="10">
        <v>1</v>
      </c>
    </row>
    <row r="175" spans="1:185" ht="21" customHeight="1">
      <c r="A175" s="3"/>
      <c r="B175" s="3"/>
      <c r="C175" s="3"/>
      <c r="E175" s="3"/>
      <c r="F175" s="3"/>
      <c r="G175" s="3"/>
      <c r="H175" s="3"/>
      <c r="I175" s="3"/>
      <c r="J175" s="3"/>
      <c r="K175" s="3"/>
      <c r="L175" s="3"/>
      <c r="M175" s="688"/>
      <c r="N175" s="688"/>
      <c r="O175" s="3"/>
      <c r="P175" s="688"/>
      <c r="Q175" s="688"/>
      <c r="R175" s="688"/>
      <c r="S175" s="688"/>
      <c r="T175" s="688"/>
      <c r="U175" s="688"/>
      <c r="V175" s="688"/>
      <c r="W175" s="688"/>
      <c r="X175" s="688"/>
      <c r="Y175" s="688"/>
      <c r="Z175" s="688"/>
      <c r="AA175" s="688"/>
      <c r="AB175" s="688"/>
      <c r="AC175" s="688"/>
      <c r="AD175" s="688"/>
      <c r="AE175" s="688"/>
      <c r="AF175" s="688"/>
      <c r="AG175" s="688"/>
      <c r="AH175" s="688"/>
      <c r="AI175" s="688"/>
      <c r="AJ175" s="688"/>
      <c r="AK175" s="688"/>
      <c r="AL175" s="688"/>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198" cm="1">
        <f t="array" ref="BP175">SUMPRODUCT(LEN(BQ175:BW175))</f>
        <v>0</v>
      </c>
      <c r="BQ175" s="199"/>
      <c r="BR175" s="200"/>
      <c r="BS175" s="200"/>
      <c r="BT175" s="200"/>
      <c r="BU175" s="200"/>
      <c r="BV175" s="200"/>
      <c r="BW175" s="201"/>
      <c r="BX175" s="3"/>
      <c r="CB175" s="3174"/>
      <c r="CD175" s="3151" t="str">
        <f t="shared" si="111"/>
        <v/>
      </c>
      <c r="CE175" s="3155" t="str">
        <f t="shared" si="112"/>
        <v/>
      </c>
      <c r="CF175" s="3156" t="str">
        <f>IF(LEN(TRIM(CK175))&gt;0,MAX(CF29:CF174)+1,"")</f>
        <v/>
      </c>
      <c r="CG175" s="3109" t="str">
        <f>IFERROR(INDEX(CK30:CK299,MATCH(ROW()-ROW(CK30)+1,CF30:CF299,0)),"")</f>
        <v/>
      </c>
      <c r="CH175" s="419"/>
      <c r="CJ175" s="3110" t="str">
        <f>TRIM(SUBSTITUTE(SUBSTITUTE(SUBSTITUTE(SUBSTITUTE(IF(OR(LEFT(CJ174,1)="-",LEFT(CJ174,1)="="),MID(CJ174,2,9999),CJ174),CHAR(160)," "),","," "),";"," "),"."," "))</f>
        <v/>
      </c>
      <c r="CK175" s="3111" t="str">
        <f>IF(OR(CL174="",CJ176=""),"",IF(LEN(CL174)&lt;=CJ176,CL174,IFERROR(LEFT(CL174,FIND("♦",SUBSTITUTE(LEFT(CL174,CJ176+1)," ","♦",LEN(LEFT(CL174,CJ176+1))-LEN(SUBSTITUTE(LEFT(CL174,CJ176+1)," ",""))))),LEFT(CL174,IFERROR(FIND(" ",CL174)-1,LEN(CL174))))))</f>
        <v/>
      </c>
      <c r="CL175" s="3111" t="str">
        <f>IF(CK175="","",TRIM(RIGHT(CL174,LEN(CL174)-LEN(CK175))))</f>
        <v/>
      </c>
      <c r="CM175" s="3179"/>
      <c r="CN175" s="3174"/>
      <c r="CO175" s="3174"/>
      <c r="CP175" s="3"/>
      <c r="CQ175" s="419" t="str">
        <f t="shared" si="114"/>
        <v>Oignons</v>
      </c>
      <c r="CR175" t="s">
        <v>4020</v>
      </c>
      <c r="CT175" s="25"/>
      <c r="CU175" s="170"/>
      <c r="FI175" s="1514"/>
      <c r="FJ175" s="236" t="s">
        <v>2213</v>
      </c>
      <c r="FK175" s="206" t="s">
        <v>2214</v>
      </c>
      <c r="FL175" s="207">
        <v>141</v>
      </c>
      <c r="FM175" s="208">
        <v>182</v>
      </c>
      <c r="FN175" s="209">
        <v>0</v>
      </c>
      <c r="FO175"/>
      <c r="FP175" s="1515"/>
      <c r="FQ175" s="212" t="s">
        <v>2215</v>
      </c>
      <c r="FR175" s="192" t="s">
        <v>2216</v>
      </c>
      <c r="FS175" s="193">
        <v>142</v>
      </c>
      <c r="FT175" s="194">
        <v>162</v>
      </c>
      <c r="FU175" s="195">
        <v>198</v>
      </c>
      <c r="FV175"/>
      <c r="FW175" s="1516"/>
      <c r="FX175" s="197" t="s">
        <v>2217</v>
      </c>
      <c r="FY175" s="192" t="s">
        <v>2218</v>
      </c>
      <c r="FZ175" s="193">
        <v>238</v>
      </c>
      <c r="GA175" s="194">
        <v>180</v>
      </c>
      <c r="GB175" s="195">
        <v>180</v>
      </c>
      <c r="GC175" s="10">
        <v>1</v>
      </c>
    </row>
    <row r="176" spans="1:185" ht="21" customHeight="1">
      <c r="A176" s="3"/>
      <c r="B176" s="3"/>
      <c r="C176" s="3"/>
      <c r="E176" s="3"/>
      <c r="F176" s="3"/>
      <c r="G176" s="3"/>
      <c r="H176" s="3"/>
      <c r="I176" s="3"/>
      <c r="J176" s="3"/>
      <c r="K176" s="3"/>
      <c r="L176" s="3"/>
      <c r="M176" s="688"/>
      <c r="N176" s="688"/>
      <c r="O176" s="3"/>
      <c r="P176" s="688"/>
      <c r="Q176" s="688"/>
      <c r="R176" s="688"/>
      <c r="S176" s="688"/>
      <c r="T176" s="688"/>
      <c r="U176" s="688"/>
      <c r="V176" s="688"/>
      <c r="W176" s="688"/>
      <c r="X176" s="688"/>
      <c r="Y176" s="688"/>
      <c r="Z176" s="688"/>
      <c r="AA176" s="688"/>
      <c r="AB176" s="688"/>
      <c r="AC176" s="688"/>
      <c r="AD176" s="688"/>
      <c r="AE176" s="688"/>
      <c r="AF176" s="688"/>
      <c r="AG176" s="688"/>
      <c r="AH176" s="688"/>
      <c r="AI176" s="688"/>
      <c r="AJ176" s="688"/>
      <c r="AK176" s="688"/>
      <c r="AL176" s="688"/>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198" cm="1">
        <f t="array" ref="BP176">SUMPRODUCT(LEN(BQ176:BW176))</f>
        <v>0</v>
      </c>
      <c r="BQ176" s="199"/>
      <c r="BR176" s="200"/>
      <c r="BS176" s="200"/>
      <c r="BT176" s="200"/>
      <c r="BU176" s="200"/>
      <c r="BV176" s="200"/>
      <c r="BW176" s="201"/>
      <c r="BX176" s="3"/>
      <c r="CB176" s="3174"/>
      <c r="CD176" s="3151" t="str">
        <f t="shared" si="111"/>
        <v/>
      </c>
      <c r="CE176" s="3155" t="str">
        <f t="shared" si="112"/>
        <v/>
      </c>
      <c r="CF176" s="3156" t="str">
        <f>IF(LEN(TRIM(CK176))&gt;0,MAX(CF29:CF175)+1,"")</f>
        <v/>
      </c>
      <c r="CG176" s="3109" t="str">
        <f>IFERROR(INDEX(CK30:CK299,MATCH(ROW()-ROW(CK30)+1,CF30:CF299,0)),"")</f>
        <v/>
      </c>
      <c r="CH176" s="419"/>
      <c r="CJ176" s="3112">
        <f>CG17</f>
        <v>100</v>
      </c>
      <c r="CK176" s="3111" t="str">
        <f>IF(OR(CL175="",CJ176=""),"",IF(LEN(CL175)&lt;=CJ176,CL175,IFERROR(LEFT(CL175,FIND("♦",SUBSTITUTE(LEFT(CL175,CJ176+1)," ","♦",LEN(LEFT(CL175,CJ176+1))-LEN(SUBSTITUTE(LEFT(CL175,CJ176+1)," ",""))))),LEFT(CL175,IFERROR(FIND(" ",CL175)-1,LEN(CL175))))))</f>
        <v/>
      </c>
      <c r="CL176" s="3111" t="str">
        <f t="shared" ref="CL176:CL179" si="116">IF(CK176="","",TRIM(RIGHT(CL175,LEN(CL175)-LEN(CK176))))</f>
        <v/>
      </c>
      <c r="CM176" s="3179"/>
      <c r="CN176" s="3174"/>
      <c r="CO176" s="3174"/>
      <c r="CP176" s="3"/>
      <c r="CQ176" s="419" t="str">
        <f t="shared" si="114"/>
        <v>Dés de tomates surgelés</v>
      </c>
      <c r="CR176" t="s">
        <v>4035</v>
      </c>
      <c r="CT176" s="25"/>
      <c r="CU176" s="170"/>
      <c r="FI176" s="1517"/>
      <c r="FJ176" s="236" t="s">
        <v>2219</v>
      </c>
      <c r="FK176" s="206" t="s">
        <v>2220</v>
      </c>
      <c r="FL176" s="207">
        <v>126</v>
      </c>
      <c r="FM176" s="208">
        <v>159</v>
      </c>
      <c r="FN176" s="209">
        <v>46</v>
      </c>
      <c r="FO176"/>
      <c r="FP176" s="1518"/>
      <c r="FQ176" s="212" t="s">
        <v>2221</v>
      </c>
      <c r="FR176" s="192" t="s">
        <v>2222</v>
      </c>
      <c r="FS176" s="193">
        <v>49</v>
      </c>
      <c r="FT176" s="194">
        <v>140</v>
      </c>
      <c r="FU176" s="195">
        <v>231</v>
      </c>
      <c r="FV176"/>
      <c r="FW176" s="1519"/>
      <c r="FX176" s="212" t="s">
        <v>2223</v>
      </c>
      <c r="FY176" s="192" t="s">
        <v>2224</v>
      </c>
      <c r="FZ176" s="193">
        <v>244</v>
      </c>
      <c r="GA176" s="194">
        <v>194</v>
      </c>
      <c r="GB176" s="195">
        <v>194</v>
      </c>
      <c r="GC176" s="10">
        <v>1</v>
      </c>
    </row>
    <row r="177" spans="1:185" ht="21" customHeight="1">
      <c r="A177" s="3"/>
      <c r="B177" s="3"/>
      <c r="C177" s="3"/>
      <c r="E177" s="3"/>
      <c r="F177" s="3"/>
      <c r="G177" s="3"/>
      <c r="H177" s="3"/>
      <c r="I177" s="3"/>
      <c r="J177" s="3"/>
      <c r="K177" s="3"/>
      <c r="L177" s="3"/>
      <c r="M177" s="688"/>
      <c r="N177" s="688"/>
      <c r="O177" s="3"/>
      <c r="P177" s="688"/>
      <c r="Q177" s="688"/>
      <c r="R177" s="688"/>
      <c r="S177" s="688"/>
      <c r="T177" s="688"/>
      <c r="U177" s="688"/>
      <c r="V177" s="688"/>
      <c r="W177" s="688"/>
      <c r="X177" s="688"/>
      <c r="Y177" s="688"/>
      <c r="Z177" s="688"/>
      <c r="AA177" s="688"/>
      <c r="AB177" s="688"/>
      <c r="AC177" s="688"/>
      <c r="AD177" s="688"/>
      <c r="AE177" s="688"/>
      <c r="AF177" s="688"/>
      <c r="AG177" s="688"/>
      <c r="AH177" s="688"/>
      <c r="AI177" s="688"/>
      <c r="AJ177" s="688"/>
      <c r="AK177" s="688"/>
      <c r="AL177" s="688"/>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198" cm="1">
        <f t="array" ref="BP177">SUMPRODUCT(LEN(BQ177:BW177))</f>
        <v>0</v>
      </c>
      <c r="BQ177" s="199"/>
      <c r="BR177" s="200"/>
      <c r="BS177" s="200"/>
      <c r="BT177" s="200"/>
      <c r="BU177" s="200"/>
      <c r="BV177" s="200"/>
      <c r="BW177" s="201"/>
      <c r="BX177" s="3"/>
      <c r="CB177" s="3174"/>
      <c r="CD177" s="3151" t="str">
        <f t="shared" si="111"/>
        <v/>
      </c>
      <c r="CE177" s="3155" t="str">
        <f t="shared" si="112"/>
        <v/>
      </c>
      <c r="CF177" s="3156" t="str">
        <f>IF(LEN(TRIM(CK177))&gt;0,MAX(CF29:CF176)+1,"")</f>
        <v/>
      </c>
      <c r="CG177" s="3109" t="str">
        <f>IFERROR(INDEX(CK30:CK299,MATCH(ROW()-ROW(CK30)+1,CF30:CF299,0)),"")</f>
        <v/>
      </c>
      <c r="CH177" s="419"/>
      <c r="CJ177" s="3110"/>
      <c r="CK177" s="3111" t="str">
        <f>IF(OR(CL176="",CJ176=""),"",IF(LEN(CL176)&lt;=CJ176,CL176,IFERROR(LEFT(CL176,FIND("♦",SUBSTITUTE(LEFT(CL176,CJ176+1)," ","♦",LEN(LEFT(CL176,CJ176+1))-LEN(SUBSTITUTE(LEFT(CL176,CJ176+1)," ",""))))),LEFT(CL176,IFERROR(FIND(" ",CL176)-1,LEN(CL176))))))</f>
        <v/>
      </c>
      <c r="CL177" s="3111" t="str">
        <f t="shared" si="116"/>
        <v/>
      </c>
      <c r="CM177" s="3179"/>
      <c r="CN177" s="3174"/>
      <c r="CO177" s="3174"/>
      <c r="CP177" s="3"/>
      <c r="CQ177" s="419" t="str">
        <f t="shared" si="114"/>
        <v>Tomate concentrée</v>
      </c>
      <c r="CR177" t="s">
        <v>4036</v>
      </c>
      <c r="CT177" s="25"/>
      <c r="CU177" s="170"/>
      <c r="FI177" s="1520"/>
      <c r="FJ177" s="236" t="s">
        <v>2225</v>
      </c>
      <c r="FK177" s="206" t="s">
        <v>2226</v>
      </c>
      <c r="FL177" s="207">
        <v>112</v>
      </c>
      <c r="FM177" s="208">
        <v>141</v>
      </c>
      <c r="FN177" s="209">
        <v>35</v>
      </c>
      <c r="FO177"/>
      <c r="FP177" s="1521"/>
      <c r="FQ177" s="197" t="s">
        <v>2227</v>
      </c>
      <c r="FR177" s="192" t="s">
        <v>2228</v>
      </c>
      <c r="FS177" s="193">
        <v>24</v>
      </c>
      <c r="FT177" s="194">
        <v>116</v>
      </c>
      <c r="FU177" s="195">
        <v>205</v>
      </c>
      <c r="FV177"/>
      <c r="FW177" s="1522"/>
      <c r="FX177" s="212" t="s">
        <v>2229</v>
      </c>
      <c r="FY177" s="192" t="s">
        <v>2230</v>
      </c>
      <c r="FZ177" s="193">
        <v>255</v>
      </c>
      <c r="GA177" s="194">
        <v>181</v>
      </c>
      <c r="GB177" s="195">
        <v>186</v>
      </c>
      <c r="GC177" s="10">
        <v>1</v>
      </c>
    </row>
    <row r="178" spans="1:185" ht="21" customHeight="1">
      <c r="A178" s="3"/>
      <c r="B178" s="3"/>
      <c r="C178" s="3"/>
      <c r="E178" s="3"/>
      <c r="F178" s="3"/>
      <c r="G178" s="3"/>
      <c r="H178" s="3"/>
      <c r="I178" s="3"/>
      <c r="J178" s="3"/>
      <c r="K178" s="3"/>
      <c r="L178" s="3"/>
      <c r="M178" s="688"/>
      <c r="N178" s="688"/>
      <c r="O178" s="3"/>
      <c r="P178" s="688"/>
      <c r="Q178" s="688"/>
      <c r="R178" s="688"/>
      <c r="S178" s="688"/>
      <c r="T178" s="688"/>
      <c r="U178" s="688"/>
      <c r="V178" s="688"/>
      <c r="W178" s="688"/>
      <c r="X178" s="688"/>
      <c r="Y178" s="688"/>
      <c r="Z178" s="688"/>
      <c r="AA178" s="688"/>
      <c r="AB178" s="688"/>
      <c r="AC178" s="688"/>
      <c r="AD178" s="688"/>
      <c r="AE178" s="688"/>
      <c r="AF178" s="688"/>
      <c r="AG178" s="688"/>
      <c r="AH178" s="688"/>
      <c r="AI178" s="688"/>
      <c r="AJ178" s="688"/>
      <c r="AK178" s="688"/>
      <c r="AL178" s="688"/>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198" cm="1">
        <f t="array" ref="BP178">SUMPRODUCT(LEN(BQ178:BW178))</f>
        <v>0</v>
      </c>
      <c r="BQ178" s="199"/>
      <c r="BR178" s="200"/>
      <c r="BS178" s="200"/>
      <c r="BT178" s="200"/>
      <c r="BU178" s="200"/>
      <c r="BV178" s="200"/>
      <c r="BW178" s="201"/>
      <c r="BX178" s="3"/>
      <c r="CB178" s="3174"/>
      <c r="CD178" s="3151" t="str">
        <f t="shared" si="111"/>
        <v/>
      </c>
      <c r="CE178" s="3155" t="str">
        <f t="shared" si="112"/>
        <v/>
      </c>
      <c r="CF178" s="3156" t="str">
        <f>IF(LEN(TRIM(CK178))&gt;0,MAX(CF29:CF177)+1,"")</f>
        <v/>
      </c>
      <c r="CG178" s="3109" t="str">
        <f>IFERROR(INDEX(CK30:CK299,MATCH(ROW()-ROW(CK30)+1,CF30:CF299,0)),"")</f>
        <v/>
      </c>
      <c r="CH178" s="419"/>
      <c r="CJ178" s="3163"/>
      <c r="CK178" s="3111" t="str">
        <f>IF(OR(CL177="",CJ176=""),"",IF(LEN(CL177)&lt;=CJ176,CL177,IFERROR(LEFT(CL177,FIND("♦",SUBSTITUTE(LEFT(CL177,CJ176+1)," ","♦",LEN(LEFT(CL177,CJ176+1))-LEN(SUBSTITUTE(LEFT(CL177,CJ176+1)," ",""))))),LEFT(CL177,IFERROR(FIND(" ",CL177)-1,LEN(CL177))))))</f>
        <v/>
      </c>
      <c r="CL178" s="3111" t="str">
        <f t="shared" si="116"/>
        <v/>
      </c>
      <c r="CM178" s="3179"/>
      <c r="CN178" s="3174"/>
      <c r="CO178" s="3174"/>
      <c r="CP178" s="3"/>
      <c r="CQ178" s="419" t="str">
        <f t="shared" si="114"/>
        <v>Ail haché surgelé</v>
      </c>
      <c r="CR178" t="s">
        <v>4037</v>
      </c>
      <c r="CT178" s="25"/>
      <c r="CU178" s="170"/>
      <c r="FI178" s="1523"/>
      <c r="FJ178" s="236" t="s">
        <v>2231</v>
      </c>
      <c r="FK178" s="206" t="s">
        <v>2232</v>
      </c>
      <c r="FL178" s="207">
        <v>89</v>
      </c>
      <c r="FM178" s="208">
        <v>102</v>
      </c>
      <c r="FN178" s="209">
        <v>67</v>
      </c>
      <c r="FO178"/>
      <c r="FP178" s="1524"/>
      <c r="FQ178" s="212" t="s">
        <v>2233</v>
      </c>
      <c r="FR178" s="192" t="s">
        <v>2234</v>
      </c>
      <c r="FS178" s="193">
        <v>21</v>
      </c>
      <c r="FT178" s="194">
        <v>96</v>
      </c>
      <c r="FU178" s="195">
        <v>189</v>
      </c>
      <c r="FV178"/>
      <c r="FW178" s="1525"/>
      <c r="FX178" s="212" t="s">
        <v>2235</v>
      </c>
      <c r="FY178" s="192" t="s">
        <v>2236</v>
      </c>
      <c r="FZ178" s="193">
        <v>234</v>
      </c>
      <c r="GA178" s="194">
        <v>216</v>
      </c>
      <c r="GB178" s="195">
        <v>215</v>
      </c>
      <c r="GC178" s="10">
        <v>1</v>
      </c>
    </row>
    <row r="179" spans="1:185" ht="21" customHeight="1">
      <c r="A179" s="3"/>
      <c r="B179" s="3"/>
      <c r="C179" s="3"/>
      <c r="E179" s="3"/>
      <c r="F179" s="3"/>
      <c r="G179" s="3"/>
      <c r="H179" s="3"/>
      <c r="I179" s="3"/>
      <c r="J179" s="3"/>
      <c r="K179" s="3"/>
      <c r="L179" s="3"/>
      <c r="M179" s="688"/>
      <c r="N179" s="688"/>
      <c r="O179" s="3"/>
      <c r="P179" s="688"/>
      <c r="Q179" s="688"/>
      <c r="R179" s="688"/>
      <c r="S179" s="688"/>
      <c r="T179" s="688"/>
      <c r="U179" s="688"/>
      <c r="V179" s="688"/>
      <c r="W179" s="688"/>
      <c r="X179" s="688"/>
      <c r="Y179" s="688"/>
      <c r="Z179" s="688"/>
      <c r="AA179" s="688"/>
      <c r="AB179" s="688"/>
      <c r="AC179" s="688"/>
      <c r="AD179" s="688"/>
      <c r="AE179" s="688"/>
      <c r="AF179" s="688"/>
      <c r="AG179" s="688"/>
      <c r="AH179" s="688"/>
      <c r="AI179" s="688"/>
      <c r="AJ179" s="688"/>
      <c r="AK179" s="688"/>
      <c r="AL179" s="688"/>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198" cm="1">
        <f t="array" ref="BP179">SUMPRODUCT(LEN(BQ179:BW179))</f>
        <v>0</v>
      </c>
      <c r="BQ179" s="199"/>
      <c r="BR179" s="200"/>
      <c r="BS179" s="200"/>
      <c r="BT179" s="200"/>
      <c r="BU179" s="200"/>
      <c r="BV179" s="200"/>
      <c r="BW179" s="201"/>
      <c r="BX179" s="3"/>
      <c r="CB179" s="3174"/>
      <c r="CD179" s="3151" t="str">
        <f t="shared" si="111"/>
        <v/>
      </c>
      <c r="CE179" s="3155" t="str">
        <f t="shared" si="112"/>
        <v/>
      </c>
      <c r="CF179" s="3156" t="str">
        <f>IF(LEN(TRIM(CK179))&gt;0,MAX(CF29:CF178)+1,"")</f>
        <v/>
      </c>
      <c r="CG179" s="3109" t="str">
        <f>IFERROR(INDEX(CK30:CK299,MATCH(ROW()-ROW(CK30)+1,CF30:CF299,0)),"")</f>
        <v/>
      </c>
      <c r="CH179" s="419"/>
      <c r="CJ179" s="3164"/>
      <c r="CK179" s="3111" t="str">
        <f>IF(OR(CL178="",CJ176=""),"",IF(LEN(CL178)&lt;=CJ176,CL178,IFERROR(LEFT(CL178,FIND("♦",SUBSTITUTE(LEFT(CL178,CJ176+1)," ","♦",LEN(LEFT(CL178,CJ176+1))-LEN(SUBSTITUTE(LEFT(CL178,CJ176+1)," ",""))))),LEFT(CL178,IFERROR(FIND(" ",CL178)-1,LEN(CL178))))))</f>
        <v/>
      </c>
      <c r="CL179" s="3111" t="str">
        <f t="shared" si="116"/>
        <v/>
      </c>
      <c r="CM179" s="3179"/>
      <c r="CN179" s="3174"/>
      <c r="CO179" s="3174"/>
      <c r="CP179" s="3"/>
      <c r="CQ179" s="419" t="str">
        <f t="shared" si="114"/>
        <v>Herbes de Provence</v>
      </c>
      <c r="CR179" t="s">
        <v>4038</v>
      </c>
      <c r="CT179" s="25"/>
      <c r="CU179" s="170"/>
      <c r="FI179" s="1526"/>
      <c r="FJ179" s="236" t="s">
        <v>2237</v>
      </c>
      <c r="FK179" s="206" t="s">
        <v>2238</v>
      </c>
      <c r="FL179" s="207">
        <v>81</v>
      </c>
      <c r="FM179" s="208">
        <v>87</v>
      </c>
      <c r="FN179" s="209">
        <v>68</v>
      </c>
      <c r="FO179"/>
      <c r="FP179" s="1527"/>
      <c r="FQ179" s="212" t="s">
        <v>2239</v>
      </c>
      <c r="FR179" s="192" t="s">
        <v>2240</v>
      </c>
      <c r="FS179" s="193">
        <v>84</v>
      </c>
      <c r="FT179" s="194">
        <v>114</v>
      </c>
      <c r="FU179" s="195">
        <v>174</v>
      </c>
      <c r="FV179"/>
      <c r="FW179" s="1528"/>
      <c r="FX179" s="197" t="s">
        <v>2241</v>
      </c>
      <c r="FY179" s="192" t="s">
        <v>2242</v>
      </c>
      <c r="FZ179" s="193">
        <v>255</v>
      </c>
      <c r="GA179" s="194">
        <v>193</v>
      </c>
      <c r="GB179" s="195">
        <v>193</v>
      </c>
      <c r="GC179" s="10">
        <v>1</v>
      </c>
    </row>
    <row r="180" spans="1:185" ht="21" customHeight="1">
      <c r="A180" s="3"/>
      <c r="B180" s="3"/>
      <c r="C180" s="3"/>
      <c r="E180" s="3"/>
      <c r="F180" s="3"/>
      <c r="G180" s="3"/>
      <c r="H180" s="3"/>
      <c r="I180" s="3"/>
      <c r="J180" s="3"/>
      <c r="K180" s="3"/>
      <c r="L180" s="3"/>
      <c r="M180" s="688"/>
      <c r="N180" s="688"/>
      <c r="O180" s="3"/>
      <c r="P180" s="688"/>
      <c r="Q180" s="688"/>
      <c r="R180" s="688"/>
      <c r="S180" s="688"/>
      <c r="T180" s="688"/>
      <c r="U180" s="688"/>
      <c r="V180" s="688"/>
      <c r="W180" s="688"/>
      <c r="X180" s="688"/>
      <c r="Y180" s="688"/>
      <c r="Z180" s="688"/>
      <c r="AA180" s="688"/>
      <c r="AB180" s="688"/>
      <c r="AC180" s="688"/>
      <c r="AD180" s="688"/>
      <c r="AE180" s="688"/>
      <c r="AF180" s="688"/>
      <c r="AG180" s="688"/>
      <c r="AH180" s="688"/>
      <c r="AI180" s="688"/>
      <c r="AJ180" s="688"/>
      <c r="AK180" s="688"/>
      <c r="AL180" s="688"/>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198" cm="1">
        <f t="array" ref="BP180">SUMPRODUCT(LEN(BQ180:BW180))</f>
        <v>0</v>
      </c>
      <c r="BQ180" s="199"/>
      <c r="BR180" s="200"/>
      <c r="BS180" s="200"/>
      <c r="BT180" s="200"/>
      <c r="BU180" s="200"/>
      <c r="BV180" s="200"/>
      <c r="BW180" s="201"/>
      <c r="BX180" s="3"/>
      <c r="CB180" s="3174"/>
      <c r="CD180" s="3151" t="str">
        <f t="shared" si="111"/>
        <v/>
      </c>
      <c r="CE180" s="3155" t="str">
        <f t="shared" si="112"/>
        <v/>
      </c>
      <c r="CF180" s="3156" t="str">
        <f>IF(LEN(TRIM(CK180))&gt;0,MAX(CF29:CF179)+1,"")</f>
        <v/>
      </c>
      <c r="CG180" s="3109" t="str">
        <f>IFERROR(INDEX(CK30:CK299,MATCH(ROW()-ROW(CK30)+1,CF30:CF299,0)),"")</f>
        <v/>
      </c>
      <c r="CH180" s="419"/>
      <c r="CJ180" s="2462" t="str">
        <f>(SUBSTITUTE(SUBSTITUTE(CB55,CHAR(13)&amp;CHAR(10)," "),CHAR(10)," "))</f>
        <v/>
      </c>
      <c r="CK180" s="3165" t="str">
        <f>IF(OR(CJ181="",CJ182=""),"",IF(LEN(CJ181)&lt;=CJ182,CJ181,IFERROR(LEFT(CJ181,FIND("♦",SUBSTITUTE(LEFT(CJ181,CJ182+1)," ","♦",LEN(LEFT(CJ181,CJ182+1))-LEN(SUBSTITUTE(LEFT(CJ181,CJ182+1)," ",""))))),LEFT(CJ181,IFERROR(FIND(" ",CJ181)-1,LEN(CJ181))))))</f>
        <v/>
      </c>
      <c r="CL180" s="3166" t="str">
        <f>IF(CK180="","",TRIM(RIGHT(CJ181,LEN(CJ181)-LEN(CK180))))</f>
        <v/>
      </c>
      <c r="CM180" s="3157" t="str">
        <f>CC55</f>
        <v xml:space="preserve"> ◄ ligne 55</v>
      </c>
      <c r="CN180" s="3174"/>
      <c r="CO180" s="3174"/>
      <c r="CP180" s="3"/>
      <c r="CQ180" s="419" t="str">
        <f t="shared" si="114"/>
        <v>Sel</v>
      </c>
      <c r="CR180" t="s">
        <v>4039</v>
      </c>
      <c r="CT180" s="25"/>
      <c r="CU180" s="170"/>
      <c r="FI180" s="1529"/>
      <c r="FJ180" s="236" t="s">
        <v>2243</v>
      </c>
      <c r="FK180" s="206" t="s">
        <v>2244</v>
      </c>
      <c r="FL180" s="207">
        <v>74</v>
      </c>
      <c r="FM180" s="208">
        <v>93</v>
      </c>
      <c r="FN180" s="209">
        <v>35</v>
      </c>
      <c r="FO180"/>
      <c r="FP180" s="1530"/>
      <c r="FQ180" s="212" t="s">
        <v>2245</v>
      </c>
      <c r="FR180" s="192" t="s">
        <v>2246</v>
      </c>
      <c r="FS180" s="193">
        <v>38</v>
      </c>
      <c r="FT180" s="194">
        <v>97</v>
      </c>
      <c r="FU180" s="195">
        <v>156</v>
      </c>
      <c r="FV180"/>
      <c r="FW180" s="1531"/>
      <c r="FX180" s="212" t="s">
        <v>2247</v>
      </c>
      <c r="FY180" s="192" t="s">
        <v>2248</v>
      </c>
      <c r="FZ180" s="193">
        <v>249</v>
      </c>
      <c r="GA180" s="194">
        <v>204</v>
      </c>
      <c r="GB180" s="195">
        <v>202</v>
      </c>
      <c r="GC180" s="10">
        <v>1</v>
      </c>
    </row>
    <row r="181" spans="1:185" ht="21" customHeight="1">
      <c r="A181" s="3"/>
      <c r="B181" s="3"/>
      <c r="C181" s="3"/>
      <c r="E181" s="3"/>
      <c r="F181" s="3"/>
      <c r="G181" s="3"/>
      <c r="H181" s="3"/>
      <c r="I181" s="3"/>
      <c r="J181" s="3"/>
      <c r="K181" s="3"/>
      <c r="L181" s="3"/>
      <c r="M181" s="688"/>
      <c r="N181" s="688"/>
      <c r="O181" s="3"/>
      <c r="P181" s="688"/>
      <c r="Q181" s="688"/>
      <c r="R181" s="688"/>
      <c r="S181" s="688"/>
      <c r="T181" s="688"/>
      <c r="U181" s="688"/>
      <c r="V181" s="688"/>
      <c r="W181" s="688"/>
      <c r="X181" s="688"/>
      <c r="Y181" s="688"/>
      <c r="Z181" s="688"/>
      <c r="AA181" s="688"/>
      <c r="AB181" s="688"/>
      <c r="AC181" s="688"/>
      <c r="AD181" s="688"/>
      <c r="AE181" s="688"/>
      <c r="AF181" s="688"/>
      <c r="AG181" s="688"/>
      <c r="AH181" s="688"/>
      <c r="AI181" s="688"/>
      <c r="AJ181" s="688"/>
      <c r="AK181" s="688"/>
      <c r="AL181" s="688"/>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198" cm="1">
        <f t="array" ref="BP181">SUMPRODUCT(LEN(BQ181:BW181))</f>
        <v>0</v>
      </c>
      <c r="BQ181" s="199"/>
      <c r="BR181" s="200"/>
      <c r="BS181" s="200"/>
      <c r="BT181" s="200"/>
      <c r="BU181" s="200"/>
      <c r="BV181" s="200"/>
      <c r="BW181" s="201"/>
      <c r="BX181" s="3"/>
      <c r="CB181" s="3174"/>
      <c r="CD181" s="3151" t="str">
        <f t="shared" si="111"/>
        <v/>
      </c>
      <c r="CE181" s="3155" t="str">
        <f t="shared" si="112"/>
        <v/>
      </c>
      <c r="CF181" s="3156" t="str">
        <f>IF(LEN(TRIM(CK181))&gt;0,MAX(CF29:CF180)+1,"")</f>
        <v/>
      </c>
      <c r="CG181" s="3109" t="str">
        <f>IFERROR(INDEX(CK30:CK299,MATCH(ROW()-ROW(CK30)+1,CF30:CF299,0)),"")</f>
        <v/>
      </c>
      <c r="CH181" s="419"/>
      <c r="CJ181" s="3165" t="str">
        <f>TRIM(SUBSTITUTE(SUBSTITUTE(SUBSTITUTE(SUBSTITUTE(IF(OR(LEFT(CJ180,1)="-",LEFT(CJ180,1)="="),MID(CJ180,2,9999),CJ180),CHAR(160)," "),","," "),";"," "),"."," "))</f>
        <v/>
      </c>
      <c r="CK181" s="3166" t="str">
        <f>IF(OR(CL180="",CJ182=""),"",IF(LEN(CL180)&lt;=CJ182,CL180,IFERROR(LEFT(CL180,FIND("♦",SUBSTITUTE(LEFT(CL180,CJ182+1)," ","♦",LEN(LEFT(CL180,CJ182+1))-LEN(SUBSTITUTE(LEFT(CL180,CJ182+1)," ",""))))),LEFT(CL180,IFERROR(FIND(" ",CL180)-1,LEN(CL180))))))</f>
        <v/>
      </c>
      <c r="CL181" s="3166" t="str">
        <f>IF(CK181="","",TRIM(RIGHT(CL180,LEN(CL180)-LEN(CK181))))</f>
        <v/>
      </c>
      <c r="CM181" s="3180"/>
      <c r="CN181" s="3174"/>
      <c r="CO181" s="3174"/>
      <c r="CP181" s="3"/>
      <c r="CQ181" s="419" t="str">
        <f t="shared" si="114"/>
        <v>Poivre</v>
      </c>
      <c r="CR181" t="s">
        <v>4040</v>
      </c>
      <c r="CT181" s="25"/>
      <c r="CU181" s="170"/>
      <c r="FI181" s="1535"/>
      <c r="FJ181" s="236" t="s">
        <v>2249</v>
      </c>
      <c r="FK181" s="206" t="s">
        <v>2250</v>
      </c>
      <c r="FL181" s="207">
        <v>64</v>
      </c>
      <c r="FM181" s="208">
        <v>79</v>
      </c>
      <c r="FN181" s="209">
        <v>0</v>
      </c>
      <c r="FO181"/>
      <c r="FP181" s="1536"/>
      <c r="FQ181" s="212" t="s">
        <v>2251</v>
      </c>
      <c r="FR181" s="192" t="s">
        <v>2252</v>
      </c>
      <c r="FS181" s="193">
        <v>66</v>
      </c>
      <c r="FT181" s="194">
        <v>91</v>
      </c>
      <c r="FU181" s="195">
        <v>138</v>
      </c>
      <c r="FV181"/>
      <c r="FW181" s="1537"/>
      <c r="FX181" s="197" t="s">
        <v>2253</v>
      </c>
      <c r="FY181" s="192" t="s">
        <v>2254</v>
      </c>
      <c r="FZ181" s="193">
        <v>238</v>
      </c>
      <c r="GA181" s="194">
        <v>233</v>
      </c>
      <c r="GB181" s="195">
        <v>233</v>
      </c>
      <c r="GC181" s="10">
        <v>1</v>
      </c>
    </row>
    <row r="182" spans="1:185" ht="21" customHeight="1">
      <c r="A182" s="3"/>
      <c r="B182" s="3"/>
      <c r="C182" s="3"/>
      <c r="E182" s="3"/>
      <c r="F182" s="3"/>
      <c r="G182" s="3"/>
      <c r="H182" s="3"/>
      <c r="I182" s="3"/>
      <c r="J182" s="3"/>
      <c r="K182" s="3"/>
      <c r="L182" s="3"/>
      <c r="M182" s="688"/>
      <c r="N182" s="688"/>
      <c r="O182" s="3"/>
      <c r="P182" s="688"/>
      <c r="Q182" s="688"/>
      <c r="R182" s="688"/>
      <c r="S182" s="688"/>
      <c r="T182" s="688"/>
      <c r="U182" s="688"/>
      <c r="V182" s="688"/>
      <c r="W182" s="688"/>
      <c r="X182" s="688"/>
      <c r="Y182" s="688"/>
      <c r="Z182" s="688"/>
      <c r="AA182" s="688"/>
      <c r="AB182" s="688"/>
      <c r="AC182" s="688"/>
      <c r="AD182" s="688"/>
      <c r="AE182" s="688"/>
      <c r="AF182" s="688"/>
      <c r="AG182" s="688"/>
      <c r="AH182" s="688"/>
      <c r="AI182" s="688"/>
      <c r="AJ182" s="688"/>
      <c r="AK182" s="688"/>
      <c r="AL182" s="688"/>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198" cm="1">
        <f t="array" ref="BP182">SUMPRODUCT(LEN(BQ182:BW182))</f>
        <v>0</v>
      </c>
      <c r="BQ182" s="199"/>
      <c r="BR182" s="200"/>
      <c r="BS182" s="200"/>
      <c r="BT182" s="200"/>
      <c r="BU182" s="200"/>
      <c r="BV182" s="200"/>
      <c r="BW182" s="201"/>
      <c r="BX182" s="3"/>
      <c r="CB182" s="3174"/>
      <c r="CD182" s="3151" t="str">
        <f t="shared" si="111"/>
        <v/>
      </c>
      <c r="CE182" s="3155" t="str">
        <f t="shared" si="112"/>
        <v/>
      </c>
      <c r="CF182" s="3156" t="str">
        <f>IF(LEN(TRIM(CK182))&gt;0,MAX(CF29:CF181)+1,"")</f>
        <v/>
      </c>
      <c r="CG182" s="3109" t="str">
        <f>IFERROR(INDEX(CK30:CK299,MATCH(ROW()-ROW(CK30)+1,CF30:CF299,0)),"")</f>
        <v/>
      </c>
      <c r="CH182" s="419"/>
      <c r="CJ182" s="3112">
        <f>CG17</f>
        <v>100</v>
      </c>
      <c r="CK182" s="3166" t="str">
        <f>IF(OR(CL181="",CJ182=""),"",IF(LEN(CL181)&lt;=CJ182,CL181,IFERROR(LEFT(CL181,FIND("♦",SUBSTITUTE(LEFT(CL181,CJ182+1)," ","♦",LEN(LEFT(CL181,CJ182+1))-LEN(SUBSTITUTE(LEFT(CL181,CJ182+1)," ",""))))),LEFT(CL181,IFERROR(FIND(" ",CL181)-1,LEN(CL181))))))</f>
        <v/>
      </c>
      <c r="CL182" s="3166" t="str">
        <f t="shared" ref="CL182:CL185" si="117">IF(CK182="","",TRIM(RIGHT(CL181,LEN(CL181)-LEN(CK182))))</f>
        <v/>
      </c>
      <c r="CM182" s="3180"/>
      <c r="CN182" s="3174"/>
      <c r="CO182" s="3174"/>
      <c r="CP182" s="3"/>
      <c r="CQ182" s="419" t="str">
        <f t="shared" si="114"/>
        <v>Chapelure</v>
      </c>
      <c r="CR182" t="s">
        <v>4041</v>
      </c>
      <c r="CT182" s="25"/>
      <c r="CU182" s="170"/>
      <c r="FI182" s="1538"/>
      <c r="FJ182" s="236" t="s">
        <v>2255</v>
      </c>
      <c r="FK182" s="206" t="s">
        <v>2256</v>
      </c>
      <c r="FL182" s="207">
        <v>35</v>
      </c>
      <c r="FM182" s="208">
        <v>47</v>
      </c>
      <c r="FN182" s="209">
        <v>0</v>
      </c>
      <c r="FO182"/>
      <c r="FP182" s="1539"/>
      <c r="FQ182" s="197" t="s">
        <v>2257</v>
      </c>
      <c r="FR182" s="192" t="s">
        <v>2258</v>
      </c>
      <c r="FS182" s="193">
        <v>16</v>
      </c>
      <c r="FT182" s="194">
        <v>78</v>
      </c>
      <c r="FU182" s="195">
        <v>139</v>
      </c>
      <c r="FV182"/>
      <c r="FW182" s="1540"/>
      <c r="FX182" s="197" t="s">
        <v>2259</v>
      </c>
      <c r="FY182" s="192" t="s">
        <v>2260</v>
      </c>
      <c r="FZ182" s="193">
        <v>255</v>
      </c>
      <c r="GA182" s="194">
        <v>250</v>
      </c>
      <c r="GB182" s="195">
        <v>250</v>
      </c>
      <c r="GC182" s="10">
        <v>1</v>
      </c>
    </row>
    <row r="183" spans="1:185" ht="21" customHeight="1">
      <c r="A183" s="3"/>
      <c r="B183" s="3"/>
      <c r="C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198" cm="1">
        <f t="array" ref="BP183">SUMPRODUCT(LEN(BQ183:BW183))</f>
        <v>0</v>
      </c>
      <c r="BQ183" s="199"/>
      <c r="BR183" s="200"/>
      <c r="BS183" s="200"/>
      <c r="BT183" s="200"/>
      <c r="BU183" s="200"/>
      <c r="BV183" s="200"/>
      <c r="BW183" s="201"/>
      <c r="BX183" s="3"/>
      <c r="CB183" s="3174"/>
      <c r="CD183" s="3151" t="str">
        <f t="shared" si="111"/>
        <v/>
      </c>
      <c r="CE183" s="3155" t="str">
        <f t="shared" si="112"/>
        <v/>
      </c>
      <c r="CF183" s="3156" t="str">
        <f>IF(LEN(TRIM(CK183))&gt;0,MAX(CF29:CF182)+1,"")</f>
        <v/>
      </c>
      <c r="CG183" s="3109" t="str">
        <f>IFERROR(INDEX(CK30:CK299,MATCH(ROW()-ROW(CK30)+1,CF30:CF299,0)),"")</f>
        <v/>
      </c>
      <c r="CH183" s="419"/>
      <c r="CJ183" s="3165"/>
      <c r="CK183" s="3166" t="str">
        <f>IF(OR(CL182="",CJ182=""),"",IF(LEN(CL182)&lt;=CJ182,CL182,IFERROR(LEFT(CL182,FIND("♦",SUBSTITUTE(LEFT(CL182,CJ182+1)," ","♦",LEN(LEFT(CL182,CJ182+1))-LEN(SUBSTITUTE(LEFT(CL182,CJ182+1)," ",""))))),LEFT(CL182,IFERROR(FIND(" ",CL182)-1,LEN(CL182))))))</f>
        <v/>
      </c>
      <c r="CL183" s="3166" t="str">
        <f t="shared" si="117"/>
        <v/>
      </c>
      <c r="CM183" s="3180"/>
      <c r="CN183" s="3174"/>
      <c r="CO183" s="3174"/>
      <c r="CP183" s="3"/>
      <c r="CQ183" s="419"/>
      <c r="CT183" s="25"/>
      <c r="CU183" s="170"/>
      <c r="FI183" s="1541"/>
      <c r="FJ183" s="236" t="s">
        <v>2261</v>
      </c>
      <c r="FK183" s="206" t="s">
        <v>2262</v>
      </c>
      <c r="FL183" s="207">
        <v>158</v>
      </c>
      <c r="FM183" s="208">
        <v>253</v>
      </c>
      <c r="FN183" s="209">
        <v>56</v>
      </c>
      <c r="FO183"/>
      <c r="FP183" s="1542"/>
      <c r="FQ183" s="212" t="s">
        <v>2263</v>
      </c>
      <c r="FR183" s="192" t="s">
        <v>2264</v>
      </c>
      <c r="FS183" s="193">
        <v>90</v>
      </c>
      <c r="FT183" s="194">
        <v>94</v>
      </c>
      <c r="FU183" s="195">
        <v>107</v>
      </c>
      <c r="FV183"/>
      <c r="FW183" s="1543"/>
      <c r="FX183" s="212" t="s">
        <v>2265</v>
      </c>
      <c r="FY183" s="192" t="s">
        <v>2266</v>
      </c>
      <c r="FZ183" s="193">
        <v>254</v>
      </c>
      <c r="GA183" s="194">
        <v>27</v>
      </c>
      <c r="GB183" s="195">
        <v>0</v>
      </c>
      <c r="GC183" s="10">
        <v>1</v>
      </c>
    </row>
    <row r="184" spans="1:185" ht="21" customHeight="1">
      <c r="A184" s="3"/>
      <c r="B184" s="3"/>
      <c r="C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198" cm="1">
        <f t="array" ref="BP184">SUMPRODUCT(LEN(BQ184:BW184))</f>
        <v>0</v>
      </c>
      <c r="BQ184" s="199"/>
      <c r="BR184" s="200"/>
      <c r="BS184" s="200"/>
      <c r="BT184" s="200"/>
      <c r="BU184" s="200"/>
      <c r="BV184" s="200"/>
      <c r="BW184" s="201"/>
      <c r="BX184" s="3"/>
      <c r="CB184" s="3174"/>
      <c r="CD184" s="3151" t="str">
        <f t="shared" si="111"/>
        <v/>
      </c>
      <c r="CE184" s="3155" t="str">
        <f t="shared" si="112"/>
        <v/>
      </c>
      <c r="CF184" s="3156" t="str">
        <f>IF(LEN(TRIM(CK184))&gt;0,MAX(CF29:CF183)+1,"")</f>
        <v/>
      </c>
      <c r="CG184" s="3109" t="str">
        <f>IFERROR(INDEX(CK30:CK299,MATCH(ROW()-ROW(CK30)+1,CF30:CF299,0)),"")</f>
        <v/>
      </c>
      <c r="CH184" s="419"/>
      <c r="CJ184" s="3168"/>
      <c r="CK184" s="3166" t="str">
        <f>IF(OR(CL183="",CJ182=""),"",IF(LEN(CL183)&lt;=CJ182,CL183,IFERROR(LEFT(CL183,FIND("♦",SUBSTITUTE(LEFT(CL183,CJ182+1)," ","♦",LEN(LEFT(CL183,CJ182+1))-LEN(SUBSTITUTE(LEFT(CL183,CJ182+1)," ",""))))),LEFT(CL183,IFERROR(FIND(" ",CL183)-1,LEN(CL183))))))</f>
        <v/>
      </c>
      <c r="CL184" s="3166" t="str">
        <f t="shared" si="117"/>
        <v/>
      </c>
      <c r="CM184" s="3180"/>
      <c r="CN184" s="3174"/>
      <c r="CO184" s="3174"/>
      <c r="CP184" s="3"/>
      <c r="CQ184" s="2710" t="s">
        <v>4044</v>
      </c>
      <c r="CT184" s="25"/>
      <c r="CU184" s="170"/>
      <c r="FI184" s="1544"/>
      <c r="FJ184" s="205" t="s">
        <v>2267</v>
      </c>
      <c r="FK184" s="206" t="s">
        <v>2268</v>
      </c>
      <c r="FL184" s="207">
        <v>173</v>
      </c>
      <c r="FM184" s="208">
        <v>255</v>
      </c>
      <c r="FN184" s="209">
        <v>47</v>
      </c>
      <c r="FO184"/>
      <c r="FP184" s="1545"/>
      <c r="FQ184" s="212" t="s">
        <v>2269</v>
      </c>
      <c r="FR184" s="192" t="s">
        <v>2270</v>
      </c>
      <c r="FS184" s="193">
        <v>34</v>
      </c>
      <c r="FT184" s="194">
        <v>66</v>
      </c>
      <c r="FU184" s="195">
        <v>124</v>
      </c>
      <c r="FV184"/>
      <c r="FW184" s="1546"/>
      <c r="FX184" s="197" t="s">
        <v>2271</v>
      </c>
      <c r="FY184" s="192" t="s">
        <v>2272</v>
      </c>
      <c r="FZ184" s="193">
        <v>238</v>
      </c>
      <c r="GA184" s="194">
        <v>99</v>
      </c>
      <c r="GB184" s="195">
        <v>99</v>
      </c>
      <c r="GC184" s="10">
        <v>1</v>
      </c>
    </row>
    <row r="185" spans="1:185" ht="21" customHeight="1">
      <c r="A185" s="3"/>
      <c r="B185" s="3"/>
      <c r="C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198" cm="1">
        <f t="array" ref="BP185">SUMPRODUCT(LEN(BQ185:BW185))</f>
        <v>0</v>
      </c>
      <c r="BQ185" s="199"/>
      <c r="BR185" s="200"/>
      <c r="BS185" s="200"/>
      <c r="BT185" s="200"/>
      <c r="BU185" s="200"/>
      <c r="BV185" s="200"/>
      <c r="BW185" s="201"/>
      <c r="BX185" s="3"/>
      <c r="CB185" s="3174"/>
      <c r="CD185" s="3151" t="str">
        <f t="shared" si="111"/>
        <v/>
      </c>
      <c r="CE185" s="3155" t="str">
        <f t="shared" si="112"/>
        <v/>
      </c>
      <c r="CF185" s="3156" t="str">
        <f>IF(LEN(TRIM(CK185))&gt;0,MAX(CF29:CF184)+1,"")</f>
        <v/>
      </c>
      <c r="CG185" s="3109" t="str">
        <f>IFERROR(INDEX(CK30:CK299,MATCH(ROW()-ROW(CK30)+1,CF30:CF299,0)),"")</f>
        <v/>
      </c>
      <c r="CH185" s="419"/>
      <c r="CJ185" s="3169"/>
      <c r="CK185" s="3166" t="str">
        <f>IF(OR(CL184="",CJ182=""),"",IF(LEN(CL184)&lt;=CJ182,CL184,IFERROR(LEFT(CL184,FIND("♦",SUBSTITUTE(LEFT(CL184,CJ182+1)," ","♦",LEN(LEFT(CL184,CJ182+1))-LEN(SUBSTITUTE(LEFT(CL184,CJ182+1)," ",""))))),LEFT(CL184,IFERROR(FIND(" ",CL184)-1,LEN(CL184))))))</f>
        <v/>
      </c>
      <c r="CL185" s="3166" t="str">
        <f t="shared" si="117"/>
        <v/>
      </c>
      <c r="CM185" s="3180"/>
      <c r="CN185" s="3174"/>
      <c r="CO185" s="3174"/>
      <c r="CP185" s="3"/>
      <c r="CQ185" s="287" t="s">
        <v>4051</v>
      </c>
      <c r="CR185" s="102"/>
      <c r="CS185" s="102"/>
      <c r="CT185" s="102"/>
      <c r="CU185" s="2664"/>
      <c r="FI185" s="1547"/>
      <c r="FJ185" s="236" t="s">
        <v>2273</v>
      </c>
      <c r="FK185" s="206" t="s">
        <v>2274</v>
      </c>
      <c r="FL185" s="207">
        <v>159</v>
      </c>
      <c r="FM185" s="208">
        <v>232</v>
      </c>
      <c r="FN185" s="209">
        <v>85</v>
      </c>
      <c r="FO185"/>
      <c r="FP185" s="1548"/>
      <c r="FQ185" s="212" t="s">
        <v>2275</v>
      </c>
      <c r="FR185" s="192" t="s">
        <v>2276</v>
      </c>
      <c r="FS185" s="193">
        <v>0</v>
      </c>
      <c r="FT185" s="194">
        <v>51</v>
      </c>
      <c r="FU185" s="195">
        <v>102</v>
      </c>
      <c r="FV185"/>
      <c r="FW185" s="1549"/>
      <c r="FX185" s="212" t="s">
        <v>2277</v>
      </c>
      <c r="FY185" s="192" t="s">
        <v>2278</v>
      </c>
      <c r="FZ185" s="193">
        <v>196</v>
      </c>
      <c r="GA185" s="194">
        <v>174</v>
      </c>
      <c r="GB185" s="195">
        <v>173</v>
      </c>
      <c r="GC185" s="10">
        <v>1</v>
      </c>
    </row>
    <row r="186" spans="1:185" ht="21" customHeight="1">
      <c r="A186" s="3"/>
      <c r="B186" s="3"/>
      <c r="C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198" cm="1">
        <f t="array" ref="BP186">SUMPRODUCT(LEN(BQ186:BW186))</f>
        <v>0</v>
      </c>
      <c r="BQ186" s="199"/>
      <c r="BR186" s="200"/>
      <c r="BS186" s="200"/>
      <c r="BT186" s="200"/>
      <c r="BU186" s="200"/>
      <c r="BV186" s="200"/>
      <c r="BW186" s="201"/>
      <c r="BX186" s="3"/>
      <c r="CB186" s="3174"/>
      <c r="CD186" s="3151" t="str">
        <f t="shared" si="111"/>
        <v/>
      </c>
      <c r="CE186" s="3155" t="str">
        <f t="shared" si="112"/>
        <v/>
      </c>
      <c r="CF186" s="3156" t="str">
        <f>IF(LEN(TRIM(CK186))&gt;0,MAX(CF29:CF185)+1,"")</f>
        <v/>
      </c>
      <c r="CG186" s="3109" t="str">
        <f>IFERROR(INDEX(CK30:CK299,MATCH(ROW()-ROW(CK30)+1,CF30:CF299,0)),"")</f>
        <v/>
      </c>
      <c r="CH186" s="419"/>
      <c r="CJ186" s="2462" t="str">
        <f>(SUBSTITUTE(SUBSTITUTE(CB56,CHAR(13)&amp;CHAR(10)," "),CHAR(10)," "))</f>
        <v/>
      </c>
      <c r="CK186" s="3110" t="str">
        <f>IF(OR(CJ187="",CJ188=""),"",IF(LEN(CJ187)&lt;=CJ188,CJ187,IFERROR(LEFT(CJ187,FIND("♦",SUBSTITUTE(LEFT(CJ187,CJ188+1)," ","♦",LEN(LEFT(CJ187,CJ188+1))-LEN(SUBSTITUTE(LEFT(CJ187,CJ188+1)," ",""))))),LEFT(CJ187,IFERROR(FIND(" ",CJ187)-1,LEN(CJ187))))))</f>
        <v/>
      </c>
      <c r="CL186" s="3111" t="str">
        <f>IF(CK186="","",TRIM(RIGHT(CJ187,LEN(CJ187)-LEN(CK186))))</f>
        <v/>
      </c>
      <c r="CM186" s="3157" t="str">
        <f>CC56</f>
        <v xml:space="preserve"> ◄ ligne 56</v>
      </c>
      <c r="CN186" s="3174"/>
      <c r="CO186" s="3174"/>
      <c r="CP186" s="3"/>
      <c r="CQ186" s="287" t="e" cm="1">
        <f t="array" ref="CQ186">- La veille : faire tremper les haricots.</f>
        <v>#NAME?</v>
      </c>
      <c r="CR186" s="102" t="str">
        <f ca="1">_xlfn.FORMULATEXT(CQ186)</f>
        <v>=- La veille : faire tremper les haricots.</v>
      </c>
      <c r="CS186" s="102"/>
      <c r="CT186" s="102"/>
      <c r="CU186" s="2664"/>
      <c r="FI186" s="1550"/>
      <c r="FJ186" s="236" t="s">
        <v>2279</v>
      </c>
      <c r="FK186" s="206" t="s">
        <v>2280</v>
      </c>
      <c r="FL186" s="207">
        <v>123</v>
      </c>
      <c r="FM186" s="208">
        <v>160</v>
      </c>
      <c r="FN186" s="209">
        <v>91</v>
      </c>
      <c r="FO186"/>
      <c r="FP186" s="1551"/>
      <c r="FQ186" s="212" t="s">
        <v>2281</v>
      </c>
      <c r="FR186" s="192" t="s">
        <v>2282</v>
      </c>
      <c r="FS186" s="193">
        <v>3</v>
      </c>
      <c r="FT186" s="194">
        <v>34</v>
      </c>
      <c r="FU186" s="195">
        <v>76</v>
      </c>
      <c r="FV186"/>
      <c r="FW186" s="1552"/>
      <c r="FX186" s="197" t="s">
        <v>2283</v>
      </c>
      <c r="FY186" s="192" t="s">
        <v>2284</v>
      </c>
      <c r="FZ186" s="193">
        <v>205</v>
      </c>
      <c r="GA186" s="194">
        <v>155</v>
      </c>
      <c r="GB186" s="195">
        <v>155</v>
      </c>
      <c r="GC186" s="10">
        <v>1</v>
      </c>
    </row>
    <row r="187" spans="1:185" ht="21" customHeight="1">
      <c r="A187" s="3"/>
      <c r="B187" s="3"/>
      <c r="C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198" cm="1">
        <f t="array" ref="BP187">SUMPRODUCT(LEN(BQ187:BW187))</f>
        <v>0</v>
      </c>
      <c r="BQ187" s="199"/>
      <c r="BR187" s="200"/>
      <c r="BS187" s="200"/>
      <c r="BT187" s="200"/>
      <c r="BU187" s="200"/>
      <c r="BV187" s="200"/>
      <c r="BW187" s="201"/>
      <c r="BX187" s="3"/>
      <c r="CB187" s="3174"/>
      <c r="CD187" s="3151" t="str">
        <f t="shared" si="111"/>
        <v/>
      </c>
      <c r="CE187" s="3155" t="str">
        <f t="shared" si="112"/>
        <v/>
      </c>
      <c r="CF187" s="3156" t="str">
        <f>IF(LEN(TRIM(CK187))&gt;0,MAX(CF29:CF186)+1,"")</f>
        <v/>
      </c>
      <c r="CG187" s="3109" t="str">
        <f>IFERROR(INDEX(CK30:CK299,MATCH(ROW()-ROW(CK30)+1,CF30:CF299,0)),"")</f>
        <v/>
      </c>
      <c r="CH187" s="419"/>
      <c r="CJ187" s="3110" t="str">
        <f>TRIM(SUBSTITUTE(SUBSTITUTE(SUBSTITUTE(SUBSTITUTE(IF(OR(LEFT(CJ186,1)="-",LEFT(CJ186,1)="="),MID(CJ186,2,9999),CJ186),CHAR(160)," "),","," "),";"," "),"."," "))</f>
        <v/>
      </c>
      <c r="CK187" s="3111" t="str">
        <f>IF(OR(CL186="",CJ188=""),"",IF(LEN(CL186)&lt;=CJ188,CL186,IFERROR(LEFT(CL186,FIND("♦",SUBSTITUTE(LEFT(CL186,CJ188+1)," ","♦",LEN(LEFT(CL186,CJ188+1))-LEN(SUBSTITUTE(LEFT(CL186,CJ188+1)," ",""))))),LEFT(CL186,IFERROR(FIND(" ",CL186)-1,LEN(CL186))))))</f>
        <v/>
      </c>
      <c r="CL187" s="3111" t="str">
        <f>IF(CK187="","",TRIM(RIGHT(CL186,LEN(CL186)-LEN(CK187))))</f>
        <v/>
      </c>
      <c r="CM187" s="3179"/>
      <c r="CN187" s="3174"/>
      <c r="CO187" s="3174"/>
      <c r="CP187" s="3"/>
      <c r="CQ187" s="287" t="s">
        <v>4052</v>
      </c>
      <c r="CR187" s="102"/>
      <c r="CS187" s="102"/>
      <c r="CT187" s="102"/>
      <c r="CU187" s="2664"/>
      <c r="FI187" s="1553"/>
      <c r="FJ187" s="236" t="s">
        <v>2285</v>
      </c>
      <c r="FK187" s="206" t="s">
        <v>2286</v>
      </c>
      <c r="FL187" s="207">
        <v>86</v>
      </c>
      <c r="FM187" s="208">
        <v>130</v>
      </c>
      <c r="FN187" s="209">
        <v>3</v>
      </c>
      <c r="FO187"/>
      <c r="FP187" s="1554"/>
      <c r="FQ187" s="197" t="s">
        <v>2287</v>
      </c>
      <c r="FR187" s="192" t="s">
        <v>2288</v>
      </c>
      <c r="FS187" s="193">
        <v>127</v>
      </c>
      <c r="FT187" s="194">
        <v>0</v>
      </c>
      <c r="FU187" s="195">
        <v>255</v>
      </c>
      <c r="FV187"/>
      <c r="FW187" s="1555"/>
      <c r="FX187" s="212" t="s">
        <v>2289</v>
      </c>
      <c r="FY187" s="192" t="s">
        <v>2290</v>
      </c>
      <c r="FZ187" s="193">
        <v>228</v>
      </c>
      <c r="GA187" s="194">
        <v>113</v>
      </c>
      <c r="GB187" s="195">
        <v>122</v>
      </c>
      <c r="GC187" s="10">
        <v>1</v>
      </c>
    </row>
    <row r="188" spans="1:185" ht="21" customHeight="1">
      <c r="A188" s="3"/>
      <c r="B188" s="3"/>
      <c r="C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198" cm="1">
        <f t="array" ref="BP188">SUMPRODUCT(LEN(BQ188:BW188))</f>
        <v>0</v>
      </c>
      <c r="BQ188" s="199"/>
      <c r="BR188" s="200"/>
      <c r="BS188" s="200"/>
      <c r="BT188" s="200"/>
      <c r="BU188" s="200"/>
      <c r="BV188" s="200"/>
      <c r="BW188" s="201"/>
      <c r="BX188" s="3"/>
      <c r="CB188" s="3174"/>
      <c r="CD188" s="3151" t="str">
        <f t="shared" si="111"/>
        <v/>
      </c>
      <c r="CE188" s="3155" t="str">
        <f t="shared" si="112"/>
        <v/>
      </c>
      <c r="CF188" s="3156" t="str">
        <f>IF(LEN(TRIM(CK188))&gt;0,MAX(CF29:CF187)+1,"")</f>
        <v/>
      </c>
      <c r="CG188" s="3109" t="str">
        <f>IFERROR(INDEX(CK30:CK299,MATCH(ROW()-ROW(CK30)+1,CF30:CF299,0)),"")</f>
        <v/>
      </c>
      <c r="CH188" s="419"/>
      <c r="CJ188" s="3112">
        <f>CG17</f>
        <v>100</v>
      </c>
      <c r="CK188" s="3111" t="str">
        <f>IF(OR(CL187="",CJ188=""),"",IF(LEN(CL187)&lt;=CJ188,CL187,IFERROR(LEFT(CL187,FIND("♦",SUBSTITUTE(LEFT(CL187,CJ188+1)," ","♦",LEN(LEFT(CL187,CJ188+1))-LEN(SUBSTITUTE(LEFT(CL187,CJ188+1)," ",""))))),LEFT(CL187,IFERROR(FIND(" ",CL187)-1,LEN(CL187))))))</f>
        <v/>
      </c>
      <c r="CL188" s="3111" t="str">
        <f t="shared" ref="CL188:CL191" si="118">IF(CK188="","",TRIM(RIGHT(CL187,LEN(CL187)-LEN(CK188))))</f>
        <v/>
      </c>
      <c r="CM188" s="3179"/>
      <c r="CN188" s="3174"/>
      <c r="CO188" s="3174"/>
      <c r="CP188" s="3"/>
      <c r="CQ188" s="2427" t="s">
        <v>3624</v>
      </c>
      <c r="CR188" s="2428"/>
      <c r="CS188" s="2428"/>
      <c r="CT188" s="25"/>
      <c r="CU188" s="170"/>
      <c r="FI188" s="1556"/>
      <c r="FJ188" s="236" t="s">
        <v>2291</v>
      </c>
      <c r="FK188" s="206" t="s">
        <v>2292</v>
      </c>
      <c r="FL188" s="207">
        <v>0</v>
      </c>
      <c r="FM188" s="208">
        <v>255</v>
      </c>
      <c r="FN188" s="209">
        <v>255</v>
      </c>
      <c r="FO188"/>
      <c r="FP188" s="1557"/>
      <c r="FQ188" s="197" t="s">
        <v>2293</v>
      </c>
      <c r="FR188" s="192" t="s">
        <v>2294</v>
      </c>
      <c r="FS188" s="193">
        <v>155</v>
      </c>
      <c r="FT188" s="194">
        <v>48</v>
      </c>
      <c r="FU188" s="195">
        <v>255</v>
      </c>
      <c r="FV188"/>
      <c r="FW188" s="1558"/>
      <c r="FX188" s="212" t="s">
        <v>2295</v>
      </c>
      <c r="FY188" s="192" t="s">
        <v>2296</v>
      </c>
      <c r="FZ188" s="193">
        <v>247</v>
      </c>
      <c r="GA188" s="194">
        <v>35</v>
      </c>
      <c r="GB188" s="195">
        <v>12</v>
      </c>
      <c r="GC188" s="10">
        <v>1</v>
      </c>
    </row>
    <row r="189" spans="1:185" ht="21"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198" cm="1">
        <f t="array" ref="BP189">SUMPRODUCT(LEN(BQ189:BW189))</f>
        <v>0</v>
      </c>
      <c r="BQ189" s="199"/>
      <c r="BR189" s="200"/>
      <c r="BS189" s="200"/>
      <c r="BT189" s="200"/>
      <c r="BU189" s="200"/>
      <c r="BV189" s="200"/>
      <c r="BW189" s="201"/>
      <c r="BX189" s="3"/>
      <c r="CB189" s="3174"/>
      <c r="CD189" s="3151" t="str">
        <f t="shared" si="111"/>
        <v/>
      </c>
      <c r="CE189" s="3155" t="str">
        <f t="shared" si="112"/>
        <v/>
      </c>
      <c r="CF189" s="3156" t="str">
        <f>IF(LEN(TRIM(CK189))&gt;0,MAX(CF29:CF188)+1,"")</f>
        <v/>
      </c>
      <c r="CG189" s="3109" t="str">
        <f>IFERROR(INDEX(CK30:CK299,MATCH(ROW()-ROW(CK30)+1,CF30:CF299,0)),"")</f>
        <v/>
      </c>
      <c r="CH189" s="419"/>
      <c r="CJ189" s="3110"/>
      <c r="CK189" s="3111" t="str">
        <f>IF(OR(CL188="",CJ188=""),"",IF(LEN(CL188)&lt;=CJ188,CL188,IFERROR(LEFT(CL188,FIND("♦",SUBSTITUTE(LEFT(CL188,CJ188+1)," ","♦",LEN(LEFT(CL188,CJ188+1))-LEN(SUBSTITUTE(LEFT(CL188,CJ188+1)," ",""))))),LEFT(CL188,IFERROR(FIND(" ",CL188)-1,LEN(CL188))))))</f>
        <v/>
      </c>
      <c r="CL189" s="3111" t="str">
        <f t="shared" si="118"/>
        <v/>
      </c>
      <c r="CM189" s="3179"/>
      <c r="CN189" s="3174"/>
      <c r="CO189" s="3174"/>
      <c r="CP189" s="3"/>
      <c r="CQ189" s="3189" t="s">
        <v>3801</v>
      </c>
      <c r="CR189" s="2429" t="s">
        <v>3802</v>
      </c>
      <c r="CS189" s="2470"/>
      <c r="CT189" s="25"/>
      <c r="CU189" s="170"/>
      <c r="FI189" s="1559"/>
      <c r="FJ189" s="205" t="s">
        <v>2297</v>
      </c>
      <c r="FK189" s="206" t="s">
        <v>2298</v>
      </c>
      <c r="FL189" s="207">
        <v>180</v>
      </c>
      <c r="FM189" s="208">
        <v>205</v>
      </c>
      <c r="FN189" s="209">
        <v>205</v>
      </c>
      <c r="FO189"/>
      <c r="FP189" s="1560"/>
      <c r="FQ189" s="197" t="s">
        <v>2299</v>
      </c>
      <c r="FR189" s="192" t="s">
        <v>2300</v>
      </c>
      <c r="FS189" s="193">
        <v>159</v>
      </c>
      <c r="FT189" s="194">
        <v>121</v>
      </c>
      <c r="FU189" s="195">
        <v>238</v>
      </c>
      <c r="FV189"/>
      <c r="FW189" s="1561"/>
      <c r="FX189" s="212" t="s">
        <v>2301</v>
      </c>
      <c r="FY189" s="192" t="s">
        <v>2302</v>
      </c>
      <c r="FZ189" s="193">
        <v>187</v>
      </c>
      <c r="GA189" s="194">
        <v>172</v>
      </c>
      <c r="GB189" s="195">
        <v>172</v>
      </c>
      <c r="GC189" s="10">
        <v>1</v>
      </c>
    </row>
    <row r="190" spans="1:185" ht="21"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198" cm="1">
        <f t="array" ref="BP190">SUMPRODUCT(LEN(BQ190:BW190))</f>
        <v>0</v>
      </c>
      <c r="BQ190" s="199"/>
      <c r="BR190" s="200"/>
      <c r="BS190" s="200"/>
      <c r="BT190" s="200"/>
      <c r="BU190" s="200"/>
      <c r="BV190" s="200"/>
      <c r="BW190" s="201"/>
      <c r="BX190" s="3"/>
      <c r="CB190" s="3174"/>
      <c r="CD190" s="3151" t="str">
        <f t="shared" si="111"/>
        <v/>
      </c>
      <c r="CE190" s="3155" t="str">
        <f t="shared" si="112"/>
        <v/>
      </c>
      <c r="CF190" s="3156" t="str">
        <f>IF(LEN(TRIM(CK190))&gt;0,MAX(CF29:CF189)+1,"")</f>
        <v/>
      </c>
      <c r="CG190" s="3109" t="str">
        <f>IFERROR(INDEX(CK30:CK299,MATCH(ROW()-ROW(CK30)+1,CF30:CF299,0)),"")</f>
        <v/>
      </c>
      <c r="CH190" s="419"/>
      <c r="CJ190" s="3163"/>
      <c r="CK190" s="3111" t="str">
        <f>IF(OR(CL189="",CJ188=""),"",IF(LEN(CL189)&lt;=CJ188,CL189,IFERROR(LEFT(CL189,FIND("♦",SUBSTITUTE(LEFT(CL189,CJ188+1)," ","♦",LEN(LEFT(CL189,CJ188+1))-LEN(SUBSTITUTE(LEFT(CL189,CJ188+1)," ",""))))),LEFT(CL189,IFERROR(FIND(" ",CL189)-1,LEN(CL189))))))</f>
        <v/>
      </c>
      <c r="CL190" s="3111" t="str">
        <f t="shared" si="118"/>
        <v/>
      </c>
      <c r="CM190" s="3179"/>
      <c r="CN190" s="3174"/>
      <c r="CO190" s="3174"/>
      <c r="CP190" s="3"/>
      <c r="CQ190" s="3189"/>
      <c r="CR190" s="2429" t="s">
        <v>3803</v>
      </c>
      <c r="CS190" s="2470"/>
      <c r="CT190" s="25"/>
      <c r="CU190" s="170"/>
      <c r="FI190" s="1562"/>
      <c r="FJ190" s="205" t="s">
        <v>2303</v>
      </c>
      <c r="FK190" s="206" t="s">
        <v>2304</v>
      </c>
      <c r="FL190" s="207">
        <v>141</v>
      </c>
      <c r="FM190" s="208">
        <v>238</v>
      </c>
      <c r="FN190" s="209">
        <v>238</v>
      </c>
      <c r="FO190"/>
      <c r="FP190" s="1563"/>
      <c r="FQ190" s="197" t="s">
        <v>2305</v>
      </c>
      <c r="FR190" s="192" t="s">
        <v>2306</v>
      </c>
      <c r="FS190" s="193">
        <v>171</v>
      </c>
      <c r="FT190" s="194">
        <v>130</v>
      </c>
      <c r="FU190" s="195">
        <v>255</v>
      </c>
      <c r="FV190"/>
      <c r="FW190" s="1564"/>
      <c r="FX190" s="212" t="s">
        <v>2307</v>
      </c>
      <c r="FY190" s="192" t="s">
        <v>2308</v>
      </c>
      <c r="FZ190" s="193">
        <v>230</v>
      </c>
      <c r="GA190" s="194">
        <v>103</v>
      </c>
      <c r="GB190" s="195">
        <v>97</v>
      </c>
      <c r="GC190" s="10">
        <v>1</v>
      </c>
    </row>
    <row r="191" spans="1:185" ht="21"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198" cm="1">
        <f t="array" ref="BP191">SUMPRODUCT(LEN(BQ191:BW191))</f>
        <v>0</v>
      </c>
      <c r="BQ191" s="199"/>
      <c r="BR191" s="200"/>
      <c r="BS191" s="200"/>
      <c r="BT191" s="200"/>
      <c r="BU191" s="200"/>
      <c r="BV191" s="200"/>
      <c r="BW191" s="201"/>
      <c r="BX191" s="3"/>
      <c r="CB191" s="3174"/>
      <c r="CD191" s="3151" t="str">
        <f t="shared" si="111"/>
        <v/>
      </c>
      <c r="CE191" s="3155" t="str">
        <f t="shared" si="112"/>
        <v/>
      </c>
      <c r="CF191" s="3156" t="str">
        <f>IF(LEN(TRIM(CK191))&gt;0,MAX(CF29:CF190)+1,"")</f>
        <v/>
      </c>
      <c r="CG191" s="3109" t="str">
        <f>IFERROR(INDEX(CK30:CK299,MATCH(ROW()-ROW(CK30)+1,CF30:CF299,0)),"")</f>
        <v/>
      </c>
      <c r="CH191" s="419"/>
      <c r="CJ191" s="3164"/>
      <c r="CK191" s="3111" t="str">
        <f>IF(OR(CL190="",CJ188=""),"",IF(LEN(CL190)&lt;=CJ188,CL190,IFERROR(LEFT(CL190,FIND("♦",SUBSTITUTE(LEFT(CL190,CJ188+1)," ","♦",LEN(LEFT(CL190,CJ188+1))-LEN(SUBSTITUTE(LEFT(CL190,CJ188+1)," ",""))))),LEFT(CL190,IFERROR(FIND(" ",CL190)-1,LEN(CL190))))))</f>
        <v/>
      </c>
      <c r="CL191" s="3111" t="str">
        <f t="shared" si="118"/>
        <v/>
      </c>
      <c r="CM191" s="3179"/>
      <c r="CN191" s="3174"/>
      <c r="CO191" s="3174"/>
      <c r="CP191" s="3"/>
      <c r="CQ191" s="3189"/>
      <c r="CR191" s="2429" t="s">
        <v>3804</v>
      </c>
      <c r="CS191" s="2470"/>
      <c r="CT191" s="25"/>
      <c r="CU191" s="170"/>
      <c r="FI191" s="1565"/>
      <c r="FJ191" s="236" t="s">
        <v>2309</v>
      </c>
      <c r="FK191" s="206" t="s">
        <v>2310</v>
      </c>
      <c r="FL191" s="207">
        <v>121</v>
      </c>
      <c r="FM191" s="208">
        <v>248</v>
      </c>
      <c r="FN191" s="209">
        <v>248</v>
      </c>
      <c r="FO191"/>
      <c r="FP191" s="1566"/>
      <c r="FQ191" s="212" t="s">
        <v>2311</v>
      </c>
      <c r="FR191" s="192" t="s">
        <v>2312</v>
      </c>
      <c r="FS191" s="193">
        <v>210</v>
      </c>
      <c r="FT191" s="194">
        <v>202</v>
      </c>
      <c r="FU191" s="195">
        <v>236</v>
      </c>
      <c r="FV191"/>
      <c r="FW191" s="1567"/>
      <c r="FX191" s="197" t="s">
        <v>2313</v>
      </c>
      <c r="FY191" s="192" t="s">
        <v>2314</v>
      </c>
      <c r="FZ191" s="193">
        <v>238</v>
      </c>
      <c r="GA191" s="194">
        <v>92</v>
      </c>
      <c r="GB191" s="195">
        <v>66</v>
      </c>
      <c r="GC191" s="10">
        <v>1</v>
      </c>
    </row>
    <row r="192" spans="1:185" ht="21"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198" cm="1">
        <f t="array" ref="BP192">SUMPRODUCT(LEN(BQ192:BW192))</f>
        <v>0</v>
      </c>
      <c r="BQ192" s="199"/>
      <c r="BR192" s="200"/>
      <c r="BS192" s="200"/>
      <c r="BT192" s="200"/>
      <c r="BU192" s="200"/>
      <c r="BV192" s="200"/>
      <c r="BW192" s="201"/>
      <c r="BX192" s="3"/>
      <c r="CB192" s="3174"/>
      <c r="CD192" s="3151" t="str">
        <f t="shared" si="111"/>
        <v/>
      </c>
      <c r="CE192" s="3155" t="str">
        <f t="shared" si="112"/>
        <v/>
      </c>
      <c r="CF192" s="3156" t="str">
        <f>IF(LEN(TRIM(CK192))&gt;0,MAX(CF29:CF191)+1,"")</f>
        <v/>
      </c>
      <c r="CG192" s="3109" t="str">
        <f>IFERROR(INDEX(CK30:CK299,MATCH(ROW()-ROW(CK30)+1,CF30:CF299,0)),"")</f>
        <v/>
      </c>
      <c r="CH192" s="419"/>
      <c r="CJ192" s="2462" t="str">
        <f>(SUBSTITUTE(SUBSTITUTE(CB57,CHAR(13)&amp;CHAR(10)," "),CHAR(10)," "))</f>
        <v/>
      </c>
      <c r="CK192" s="3165" t="str">
        <f>IF(OR(CJ193="",CJ194=""),"",IF(LEN(CJ193)&lt;=CJ194,CJ193,IFERROR(LEFT(CJ193,FIND("♦",SUBSTITUTE(LEFT(CJ193,CJ194+1)," ","♦",LEN(LEFT(CJ193,CJ194+1))-LEN(SUBSTITUTE(LEFT(CJ193,CJ194+1)," ",""))))),LEFT(CJ193,IFERROR(FIND(" ",CJ193)-1,LEN(CJ193))))))</f>
        <v/>
      </c>
      <c r="CL192" s="3166" t="str">
        <f>IF(CK192="","",TRIM(RIGHT(CJ193,LEN(CJ193)-LEN(CK192))))</f>
        <v/>
      </c>
      <c r="CM192" s="3157" t="str">
        <f>CC57</f>
        <v xml:space="preserve"> ◄ ligne 57</v>
      </c>
      <c r="CN192" s="3174"/>
      <c r="CO192" s="3174"/>
      <c r="CP192" s="3"/>
      <c r="CQ192" s="3189"/>
      <c r="CR192" s="3190" t="s">
        <v>3805</v>
      </c>
      <c r="CS192" s="3190"/>
      <c r="CT192" s="25"/>
      <c r="CU192" s="170"/>
      <c r="FI192" s="1568"/>
      <c r="FJ192" s="205" t="s">
        <v>2315</v>
      </c>
      <c r="FK192" s="206" t="s">
        <v>2316</v>
      </c>
      <c r="FL192" s="207">
        <v>193</v>
      </c>
      <c r="FM192" s="208">
        <v>205</v>
      </c>
      <c r="FN192" s="209">
        <v>205</v>
      </c>
      <c r="FO192"/>
      <c r="FP192" s="1569"/>
      <c r="FQ192" s="212" t="s">
        <v>2317</v>
      </c>
      <c r="FR192" s="192" t="s">
        <v>2318</v>
      </c>
      <c r="FS192" s="193">
        <v>220</v>
      </c>
      <c r="FT192" s="194">
        <v>208</v>
      </c>
      <c r="FU192" s="195">
        <v>255</v>
      </c>
      <c r="FV192"/>
      <c r="FW192" s="1570"/>
      <c r="FX192" s="197" t="s">
        <v>2319</v>
      </c>
      <c r="FY192" s="192" t="s">
        <v>2320</v>
      </c>
      <c r="FZ192" s="193">
        <v>238</v>
      </c>
      <c r="GA192" s="194">
        <v>59</v>
      </c>
      <c r="GB192" s="195">
        <v>59</v>
      </c>
      <c r="GC192" s="10">
        <v>1</v>
      </c>
    </row>
    <row r="193" spans="1:185" ht="21"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198" cm="1">
        <f t="array" ref="BP193">SUMPRODUCT(LEN(BQ193:BW193))</f>
        <v>0</v>
      </c>
      <c r="BQ193" s="199"/>
      <c r="BR193" s="200"/>
      <c r="BS193" s="200"/>
      <c r="BT193" s="200"/>
      <c r="BU193" s="200"/>
      <c r="BV193" s="200"/>
      <c r="BW193" s="201"/>
      <c r="BX193" s="3"/>
      <c r="CB193" s="3174"/>
      <c r="CD193" s="3151" t="str">
        <f t="shared" si="111"/>
        <v/>
      </c>
      <c r="CE193" s="3155" t="str">
        <f t="shared" si="112"/>
        <v/>
      </c>
      <c r="CF193" s="3156" t="str">
        <f>IF(LEN(TRIM(CK193))&gt;0,MAX(CF29:CF192)+1,"")</f>
        <v/>
      </c>
      <c r="CG193" s="3109" t="str">
        <f>IFERROR(INDEX(CK30:CK299,MATCH(ROW()-ROW(CK30)+1,CF30:CF299,0)),"")</f>
        <v/>
      </c>
      <c r="CH193" s="419"/>
      <c r="CJ193" s="3165" t="str">
        <f>TRIM(SUBSTITUTE(SUBSTITUTE(SUBSTITUTE(SUBSTITUTE(IF(OR(LEFT(CJ192,1)="-",LEFT(CJ192,1)="="),MID(CJ192,2,9999),CJ192),CHAR(160)," "),","," "),";"," "),"."," "))</f>
        <v/>
      </c>
      <c r="CK193" s="3166" t="str">
        <f>IF(OR(CL192="",CJ194=""),"",IF(LEN(CL192)&lt;=CJ194,CL192,IFERROR(LEFT(CL192,FIND("♦",SUBSTITUTE(LEFT(CL192,CJ194+1)," ","♦",LEN(LEFT(CL192,CJ194+1))-LEN(SUBSTITUTE(LEFT(CL192,CJ194+1)," ",""))))),LEFT(CL192,IFERROR(FIND(" ",CL192)-1,LEN(CL192))))))</f>
        <v/>
      </c>
      <c r="CL193" s="3166" t="str">
        <f>IF(CK193="","",TRIM(RIGHT(CL192,LEN(CL192)-LEN(CK193))))</f>
        <v/>
      </c>
      <c r="CM193" s="3180"/>
      <c r="CN193" s="3174"/>
      <c r="CO193" s="3174"/>
      <c r="CP193" s="3"/>
      <c r="CQ193" s="3189"/>
      <c r="CR193" s="3190"/>
      <c r="CS193" s="3190"/>
      <c r="CT193" s="25"/>
      <c r="CU193" s="170"/>
      <c r="FI193" s="1571"/>
      <c r="FJ193" s="205" t="s">
        <v>2321</v>
      </c>
      <c r="FK193" s="206" t="s">
        <v>2322</v>
      </c>
      <c r="FL193" s="207">
        <v>173</v>
      </c>
      <c r="FM193" s="208">
        <v>234</v>
      </c>
      <c r="FN193" s="209">
        <v>234</v>
      </c>
      <c r="FO193"/>
      <c r="FP193" s="1572"/>
      <c r="FQ193" s="197" t="s">
        <v>2323</v>
      </c>
      <c r="FR193" s="192" t="s">
        <v>2324</v>
      </c>
      <c r="FS193" s="193">
        <v>145</v>
      </c>
      <c r="FT193" s="194">
        <v>44</v>
      </c>
      <c r="FU193" s="195">
        <v>238</v>
      </c>
      <c r="FV193"/>
      <c r="FW193" s="1573"/>
      <c r="FX193" s="197" t="s">
        <v>2325</v>
      </c>
      <c r="FY193" s="192" t="s">
        <v>2326</v>
      </c>
      <c r="FZ193" s="193">
        <v>238</v>
      </c>
      <c r="GA193" s="194">
        <v>44</v>
      </c>
      <c r="GB193" s="195">
        <v>44</v>
      </c>
      <c r="GC193" s="10">
        <v>1</v>
      </c>
    </row>
    <row r="194" spans="1:185" ht="21"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198" cm="1">
        <f t="array" ref="BP194">SUMPRODUCT(LEN(BQ194:BW194))</f>
        <v>0</v>
      </c>
      <c r="BQ194" s="199"/>
      <c r="BR194" s="200"/>
      <c r="BS194" s="200"/>
      <c r="BT194" s="200"/>
      <c r="BU194" s="200"/>
      <c r="BV194" s="200"/>
      <c r="BW194" s="201"/>
      <c r="BX194" s="3"/>
      <c r="CB194" s="3174"/>
      <c r="CD194" s="3151" t="str">
        <f t="shared" si="111"/>
        <v/>
      </c>
      <c r="CE194" s="3155" t="str">
        <f t="shared" si="112"/>
        <v/>
      </c>
      <c r="CF194" s="3156" t="str">
        <f>IF(LEN(TRIM(CK194))&gt;0,MAX(CF29:CF193)+1,"")</f>
        <v/>
      </c>
      <c r="CG194" s="3109" t="str">
        <f>IFERROR(INDEX(CK30:CK299,MATCH(ROW()-ROW(CK30)+1,CF30:CF299,0)),"")</f>
        <v/>
      </c>
      <c r="CH194" s="419"/>
      <c r="CJ194" s="3112">
        <f>CG17</f>
        <v>100</v>
      </c>
      <c r="CK194" s="3166" t="str">
        <f>IF(OR(CL193="",CJ194=""),"",IF(LEN(CL193)&lt;=CJ194,CL193,IFERROR(LEFT(CL193,FIND("♦",SUBSTITUTE(LEFT(CL193,CJ194+1)," ","♦",LEN(LEFT(CL193,CJ194+1))-LEN(SUBSTITUTE(LEFT(CL193,CJ194+1)," ",""))))),LEFT(CL193,IFERROR(FIND(" ",CL193)-1,LEN(CL193))))))</f>
        <v/>
      </c>
      <c r="CL194" s="3166" t="str">
        <f t="shared" ref="CL194:CL197" si="119">IF(CK194="","",TRIM(RIGHT(CL193,LEN(CL193)-LEN(CK194))))</f>
        <v/>
      </c>
      <c r="CM194" s="3180"/>
      <c r="CN194" s="3174"/>
      <c r="CO194" s="3174"/>
      <c r="CP194" s="3"/>
      <c r="CQ194" s="3189"/>
      <c r="CR194" s="2430" t="s">
        <v>3806</v>
      </c>
      <c r="CS194" s="2470"/>
      <c r="CT194" s="2245"/>
      <c r="CU194" s="2500"/>
      <c r="FI194" s="1574"/>
      <c r="FJ194" s="205" t="s">
        <v>2327</v>
      </c>
      <c r="FK194" s="206" t="s">
        <v>2328</v>
      </c>
      <c r="FL194" s="207">
        <v>174</v>
      </c>
      <c r="FM194" s="208">
        <v>238</v>
      </c>
      <c r="FN194" s="209">
        <v>238</v>
      </c>
      <c r="FO194"/>
      <c r="FP194" s="1575"/>
      <c r="FQ194" s="197" t="s">
        <v>2329</v>
      </c>
      <c r="FR194" s="192" t="s">
        <v>2330</v>
      </c>
      <c r="FS194" s="193">
        <v>147</v>
      </c>
      <c r="FT194" s="194">
        <v>112</v>
      </c>
      <c r="FU194" s="195">
        <v>219</v>
      </c>
      <c r="FV194"/>
      <c r="FW194" s="1576"/>
      <c r="FX194" s="212" t="s">
        <v>2331</v>
      </c>
      <c r="FY194" s="192" t="s">
        <v>2332</v>
      </c>
      <c r="FZ194" s="193">
        <v>238</v>
      </c>
      <c r="GA194" s="194">
        <v>16</v>
      </c>
      <c r="GB194" s="195">
        <v>16</v>
      </c>
      <c r="GC194" s="10">
        <v>1</v>
      </c>
    </row>
    <row r="195" spans="1:185" ht="21"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198" cm="1">
        <f t="array" ref="BP195">SUMPRODUCT(LEN(BQ195:BW195))</f>
        <v>0</v>
      </c>
      <c r="BQ195" s="199"/>
      <c r="BR195" s="200"/>
      <c r="BS195" s="200"/>
      <c r="BT195" s="200"/>
      <c r="BU195" s="200"/>
      <c r="BV195" s="200"/>
      <c r="BW195" s="201"/>
      <c r="BX195" s="3"/>
      <c r="CB195" s="3174"/>
      <c r="CD195" s="3151" t="str">
        <f t="shared" si="111"/>
        <v/>
      </c>
      <c r="CE195" s="3155" t="str">
        <f t="shared" si="112"/>
        <v/>
      </c>
      <c r="CF195" s="3156" t="str">
        <f>IF(LEN(TRIM(CK195))&gt;0,MAX(CF29:CF194)+1,"")</f>
        <v/>
      </c>
      <c r="CG195" s="3109" t="str">
        <f>IFERROR(INDEX(CK30:CK299,MATCH(ROW()-ROW(CK30)+1,CF30:CF299,0)),"")</f>
        <v/>
      </c>
      <c r="CH195" s="419"/>
      <c r="CJ195" s="3165"/>
      <c r="CK195" s="3166" t="str">
        <f>IF(OR(CL194="",CJ194=""),"",IF(LEN(CL194)&lt;=CJ194,CL194,IFERROR(LEFT(CL194,FIND("♦",SUBSTITUTE(LEFT(CL194,CJ194+1)," ","♦",LEN(LEFT(CL194,CJ194+1))-LEN(SUBSTITUTE(LEFT(CL194,CJ194+1)," ",""))))),LEFT(CL194,IFERROR(FIND(" ",CL194)-1,LEN(CL194))))))</f>
        <v/>
      </c>
      <c r="CL195" s="3166" t="str">
        <f t="shared" si="119"/>
        <v/>
      </c>
      <c r="CM195" s="3180"/>
      <c r="CN195" s="3174"/>
      <c r="CO195" s="3174"/>
      <c r="CP195" s="3"/>
      <c r="CQ195" s="3189"/>
      <c r="CR195" s="2430" t="s">
        <v>3807</v>
      </c>
      <c r="CS195" s="2471"/>
      <c r="CT195" s="2245"/>
      <c r="CU195" s="2500"/>
      <c r="FI195" s="1577"/>
      <c r="FJ195" s="205" t="s">
        <v>2333</v>
      </c>
      <c r="FK195" s="206" t="s">
        <v>2334</v>
      </c>
      <c r="FL195" s="207">
        <v>175</v>
      </c>
      <c r="FM195" s="208">
        <v>238</v>
      </c>
      <c r="FN195" s="209">
        <v>238</v>
      </c>
      <c r="FO195"/>
      <c r="FP195" s="1578"/>
      <c r="FQ195" s="197" t="s">
        <v>2335</v>
      </c>
      <c r="FR195" s="192" t="s">
        <v>2336</v>
      </c>
      <c r="FS195" s="193">
        <v>138</v>
      </c>
      <c r="FT195" s="194">
        <v>43</v>
      </c>
      <c r="FU195" s="195">
        <v>226</v>
      </c>
      <c r="FV195"/>
      <c r="FW195" s="1579"/>
      <c r="FX195" s="212" t="s">
        <v>2337</v>
      </c>
      <c r="FY195" s="192" t="s">
        <v>2338</v>
      </c>
      <c r="FZ195" s="193">
        <v>233</v>
      </c>
      <c r="GA195" s="194">
        <v>56</v>
      </c>
      <c r="GB195" s="195">
        <v>63</v>
      </c>
      <c r="GC195" s="10">
        <v>1</v>
      </c>
    </row>
    <row r="196" spans="1:185" ht="21"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198" cm="1">
        <f t="array" ref="BP196">SUMPRODUCT(LEN(BQ196:BW196))</f>
        <v>0</v>
      </c>
      <c r="BQ196" s="199"/>
      <c r="BR196" s="200"/>
      <c r="BS196" s="200"/>
      <c r="BT196" s="200"/>
      <c r="BU196" s="200"/>
      <c r="BV196" s="200"/>
      <c r="BW196" s="201"/>
      <c r="BX196" s="3"/>
      <c r="CB196" s="3174"/>
      <c r="CD196" s="3151" t="str">
        <f t="shared" si="111"/>
        <v/>
      </c>
      <c r="CE196" s="3155" t="str">
        <f t="shared" si="112"/>
        <v/>
      </c>
      <c r="CF196" s="3156" t="str">
        <f>IF(LEN(TRIM(CK196))&gt;0,MAX(CF29:CF195)+1,"")</f>
        <v/>
      </c>
      <c r="CG196" s="3109" t="str">
        <f>IFERROR(INDEX(CK30:CK299,MATCH(ROW()-ROW(CK30)+1,CF30:CF299,0)),"")</f>
        <v/>
      </c>
      <c r="CH196" s="419"/>
      <c r="CJ196" s="3168"/>
      <c r="CK196" s="3166" t="str">
        <f>IF(OR(CL195="",CJ194=""),"",IF(LEN(CL195)&lt;=CJ194,CL195,IFERROR(LEFT(CL195,FIND("♦",SUBSTITUTE(LEFT(CL195,CJ194+1)," ","♦",LEN(LEFT(CL195,CJ194+1))-LEN(SUBSTITUTE(LEFT(CL195,CJ194+1)," ",""))))),LEFT(CL195,IFERROR(FIND(" ",CL195)-1,LEN(CL195))))))</f>
        <v/>
      </c>
      <c r="CL196" s="3166" t="str">
        <f t="shared" si="119"/>
        <v/>
      </c>
      <c r="CM196" s="3180"/>
      <c r="CN196" s="3174"/>
      <c r="CO196" s="3174"/>
      <c r="CP196" s="3"/>
      <c r="CQ196" s="3189"/>
      <c r="CR196" s="2431" t="s">
        <v>3808</v>
      </c>
      <c r="CS196" s="2471"/>
      <c r="CT196" s="2245"/>
      <c r="CU196" s="2500"/>
      <c r="FI196" s="1580"/>
      <c r="FJ196" s="205" t="s">
        <v>2339</v>
      </c>
      <c r="FK196" s="206" t="s">
        <v>2340</v>
      </c>
      <c r="FL196" s="207">
        <v>151</v>
      </c>
      <c r="FM196" s="208">
        <v>255</v>
      </c>
      <c r="FN196" s="209">
        <v>255</v>
      </c>
      <c r="FO196"/>
      <c r="FP196" s="1581"/>
      <c r="FQ196" s="197" t="s">
        <v>2341</v>
      </c>
      <c r="FR196" s="192" t="s">
        <v>2342</v>
      </c>
      <c r="FS196" s="193">
        <v>137</v>
      </c>
      <c r="FT196" s="194">
        <v>104</v>
      </c>
      <c r="FU196" s="195">
        <v>205</v>
      </c>
      <c r="FV196"/>
      <c r="FW196" s="1582"/>
      <c r="FX196" s="197" t="s">
        <v>2343</v>
      </c>
      <c r="FY196" s="192" t="s">
        <v>2344</v>
      </c>
      <c r="FZ196" s="193">
        <v>238</v>
      </c>
      <c r="GA196" s="194">
        <v>0</v>
      </c>
      <c r="GB196" s="195">
        <v>0</v>
      </c>
      <c r="GC196" s="10">
        <v>1</v>
      </c>
    </row>
    <row r="197" spans="1:185" ht="21"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198" cm="1">
        <f t="array" ref="BP197">SUMPRODUCT(LEN(BQ197:BW197))</f>
        <v>0</v>
      </c>
      <c r="BQ197" s="199"/>
      <c r="BR197" s="200"/>
      <c r="BS197" s="200"/>
      <c r="BT197" s="200"/>
      <c r="BU197" s="200"/>
      <c r="BV197" s="200"/>
      <c r="BW197" s="201"/>
      <c r="BX197" s="3"/>
      <c r="CB197" s="3174"/>
      <c r="CD197" s="3151" t="str">
        <f t="shared" si="111"/>
        <v/>
      </c>
      <c r="CE197" s="3155" t="str">
        <f t="shared" si="112"/>
        <v/>
      </c>
      <c r="CF197" s="3156" t="str">
        <f>IF(LEN(TRIM(CK197))&gt;0,MAX(CF29:CF196)+1,"")</f>
        <v/>
      </c>
      <c r="CG197" s="3109" t="str">
        <f>IFERROR(INDEX(CK30:CK299,MATCH(ROW()-ROW(CK30)+1,CF30:CF299,0)),"")</f>
        <v/>
      </c>
      <c r="CH197" s="419"/>
      <c r="CJ197" s="3169"/>
      <c r="CK197" s="3166" t="str">
        <f>IF(OR(CL196="",CJ194=""),"",IF(LEN(CL196)&lt;=CJ194,CL196,IFERROR(LEFT(CL196,FIND("♦",SUBSTITUTE(LEFT(CL196,CJ194+1)," ","♦",LEN(LEFT(CL196,CJ194+1))-LEN(SUBSTITUTE(LEFT(CL196,CJ194+1)," ",""))))),LEFT(CL196,IFERROR(FIND(" ",CL196)-1,LEN(CL196))))))</f>
        <v/>
      </c>
      <c r="CL197" s="3166" t="str">
        <f t="shared" si="119"/>
        <v/>
      </c>
      <c r="CM197" s="3180"/>
      <c r="CN197" s="3174"/>
      <c r="CO197" s="3174"/>
      <c r="CP197" s="3"/>
      <c r="CQ197" s="3189"/>
      <c r="CR197" s="2431" t="s">
        <v>3809</v>
      </c>
      <c r="CS197" s="2470"/>
      <c r="CT197" s="2245"/>
      <c r="CU197" s="2500"/>
      <c r="FI197" s="1583"/>
      <c r="FJ197" s="205" t="s">
        <v>2345</v>
      </c>
      <c r="FK197" s="206" t="s">
        <v>2346</v>
      </c>
      <c r="FL197" s="207">
        <v>209</v>
      </c>
      <c r="FM197" s="208">
        <v>238</v>
      </c>
      <c r="FN197" s="209">
        <v>238</v>
      </c>
      <c r="FO197"/>
      <c r="FP197" s="1584"/>
      <c r="FQ197" s="212" t="s">
        <v>2347</v>
      </c>
      <c r="FR197" s="192" t="s">
        <v>2348</v>
      </c>
      <c r="FS197" s="193">
        <v>144</v>
      </c>
      <c r="FT197" s="194">
        <v>101</v>
      </c>
      <c r="FU197" s="195">
        <v>202</v>
      </c>
      <c r="FV197"/>
      <c r="FW197" s="1585"/>
      <c r="FX197" s="197" t="s">
        <v>2349</v>
      </c>
      <c r="FY197" s="192" t="s">
        <v>2344</v>
      </c>
      <c r="FZ197" s="193">
        <v>238</v>
      </c>
      <c r="GA197" s="194">
        <v>64</v>
      </c>
      <c r="GB197" s="195">
        <v>0</v>
      </c>
      <c r="GC197" s="10">
        <v>1</v>
      </c>
    </row>
    <row r="198" spans="1:185" ht="21"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198" cm="1">
        <f t="array" ref="BP198">SUMPRODUCT(LEN(BQ198:BW198))</f>
        <v>0</v>
      </c>
      <c r="BQ198" s="199"/>
      <c r="BR198" s="200"/>
      <c r="BS198" s="200"/>
      <c r="BT198" s="200"/>
      <c r="BU198" s="200"/>
      <c r="BV198" s="200"/>
      <c r="BW198" s="201"/>
      <c r="BX198" s="3"/>
      <c r="CB198" s="3174"/>
      <c r="CD198" s="3151" t="str">
        <f t="shared" si="111"/>
        <v/>
      </c>
      <c r="CE198" s="3155" t="str">
        <f t="shared" si="112"/>
        <v/>
      </c>
      <c r="CF198" s="3156" t="str">
        <f>IF(LEN(TRIM(CK198))&gt;0,MAX(CF29:CF197)+1,"")</f>
        <v/>
      </c>
      <c r="CG198" s="3109" t="str">
        <f>IFERROR(INDEX(CK30:CK299,MATCH(ROW()-ROW(CK30)+1,CF30:CF299,0)),"")</f>
        <v/>
      </c>
      <c r="CH198" s="419"/>
      <c r="CJ198" s="2462" t="str">
        <f>(SUBSTITUTE(SUBSTITUTE(CB58,CHAR(13)&amp;CHAR(10)," "),CHAR(10)," "))</f>
        <v/>
      </c>
      <c r="CK198" s="3110" t="str">
        <f>IF(OR(CJ199="",CJ200=""),"",IF(LEN(CJ199)&lt;=CJ200,CJ199,IFERROR(LEFT(CJ199,FIND("♦",SUBSTITUTE(LEFT(CJ199,CJ200+1)," ","♦",LEN(LEFT(CJ199,CJ200+1))-LEN(SUBSTITUTE(LEFT(CJ199,CJ200+1)," ",""))))),LEFT(CJ199,IFERROR(FIND(" ",CJ199)-1,LEN(CJ199))))))</f>
        <v/>
      </c>
      <c r="CL198" s="3111" t="str">
        <f>IF(CK198="","",TRIM(RIGHT(CJ199,LEN(CJ199)-LEN(CK198))))</f>
        <v/>
      </c>
      <c r="CM198" s="3157" t="str">
        <f>CC58</f>
        <v xml:space="preserve"> ◄ ligne 58</v>
      </c>
      <c r="CN198" s="3174"/>
      <c r="CO198" s="3174"/>
      <c r="CP198" s="3"/>
      <c r="CQ198" s="3189"/>
      <c r="CR198" s="2432" t="s">
        <v>3810</v>
      </c>
      <c r="CS198" s="2470"/>
      <c r="CT198" s="2245"/>
      <c r="CU198" s="2500"/>
      <c r="FI198" s="1586"/>
      <c r="FJ198" s="205" t="s">
        <v>2350</v>
      </c>
      <c r="FK198" s="206" t="s">
        <v>2351</v>
      </c>
      <c r="FL198" s="207">
        <v>187</v>
      </c>
      <c r="FM198" s="208">
        <v>255</v>
      </c>
      <c r="FN198" s="209">
        <v>255</v>
      </c>
      <c r="FO198"/>
      <c r="FP198" s="1587"/>
      <c r="FQ198" s="197" t="s">
        <v>2352</v>
      </c>
      <c r="FR198" s="192" t="s">
        <v>2353</v>
      </c>
      <c r="FS198" s="193">
        <v>125</v>
      </c>
      <c r="FT198" s="194">
        <v>38</v>
      </c>
      <c r="FU198" s="195">
        <v>205</v>
      </c>
      <c r="FV198"/>
      <c r="FW198" s="1588"/>
      <c r="FX198" s="212" t="s">
        <v>2354</v>
      </c>
      <c r="FY198" s="192" t="s">
        <v>2355</v>
      </c>
      <c r="FZ198" s="193">
        <v>237</v>
      </c>
      <c r="GA198" s="194">
        <v>0</v>
      </c>
      <c r="GB198" s="195">
        <v>0</v>
      </c>
      <c r="GC198" s="10">
        <v>1</v>
      </c>
    </row>
    <row r="199" spans="1:185" ht="21"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198" cm="1">
        <f t="array" ref="BP199">SUMPRODUCT(LEN(BQ199:BW199))</f>
        <v>0</v>
      </c>
      <c r="BQ199" s="199"/>
      <c r="BR199" s="200"/>
      <c r="BS199" s="200"/>
      <c r="BT199" s="200"/>
      <c r="BU199" s="200"/>
      <c r="BV199" s="200"/>
      <c r="BW199" s="201"/>
      <c r="BX199" s="3"/>
      <c r="CB199" s="3174"/>
      <c r="CD199" s="3151" t="str">
        <f t="shared" si="111"/>
        <v/>
      </c>
      <c r="CE199" s="3155" t="str">
        <f t="shared" si="112"/>
        <v/>
      </c>
      <c r="CF199" s="3156" t="str">
        <f>IF(LEN(TRIM(CK199))&gt;0,MAX(CF29:CF198)+1,"")</f>
        <v/>
      </c>
      <c r="CG199" s="3109" t="str">
        <f>IFERROR(INDEX(CK30:CK299,MATCH(ROW()-ROW(CK30)+1,CF30:CF299,0)),"")</f>
        <v/>
      </c>
      <c r="CH199" s="419"/>
      <c r="CJ199" s="3110" t="str">
        <f>TRIM(SUBSTITUTE(SUBSTITUTE(SUBSTITUTE(SUBSTITUTE(IF(OR(LEFT(CJ198,1)="-",LEFT(CJ198,1)="="),MID(CJ198,2,9999),CJ198),CHAR(160)," "),","," "),";"," "),"."," "))</f>
        <v/>
      </c>
      <c r="CK199" s="3111" t="str">
        <f>IF(OR(CL198="",CJ200=""),"",IF(LEN(CL198)&lt;=CJ200,CL198,IFERROR(LEFT(CL198,FIND("♦",SUBSTITUTE(LEFT(CL198,CJ200+1)," ","♦",LEN(LEFT(CL198,CJ200+1))-LEN(SUBSTITUTE(LEFT(CL198,CJ200+1)," ",""))))),LEFT(CL198,IFERROR(FIND(" ",CL198)-1,LEN(CL198))))))</f>
        <v/>
      </c>
      <c r="CL199" s="3111" t="str">
        <f>IF(CK199="","",TRIM(RIGHT(CL198,LEN(CL198)-LEN(CK199))))</f>
        <v/>
      </c>
      <c r="CM199" s="3179"/>
      <c r="CN199" s="3174"/>
      <c r="CO199" s="3174"/>
      <c r="CP199" s="3"/>
      <c r="CQ199" s="3189"/>
      <c r="CR199" s="2432" t="s">
        <v>3811</v>
      </c>
      <c r="CS199" s="2470"/>
      <c r="CT199" s="2245"/>
      <c r="CU199" s="2500"/>
      <c r="FI199" s="1589"/>
      <c r="FJ199" s="205" t="s">
        <v>2356</v>
      </c>
      <c r="FK199" s="206" t="s">
        <v>2357</v>
      </c>
      <c r="FL199" s="207">
        <v>224</v>
      </c>
      <c r="FM199" s="208">
        <v>238</v>
      </c>
      <c r="FN199" s="209">
        <v>238</v>
      </c>
      <c r="FO199"/>
      <c r="FP199" s="1590"/>
      <c r="FQ199" s="197" t="s">
        <v>2358</v>
      </c>
      <c r="FR199" s="192" t="s">
        <v>2359</v>
      </c>
      <c r="FS199" s="193">
        <v>99</v>
      </c>
      <c r="FT199" s="194">
        <v>86</v>
      </c>
      <c r="FU199" s="195">
        <v>136</v>
      </c>
      <c r="FV199"/>
      <c r="FW199" s="1591"/>
      <c r="FX199" s="212" t="s">
        <v>2360</v>
      </c>
      <c r="FY199" s="192" t="s">
        <v>2361</v>
      </c>
      <c r="FZ199" s="193">
        <v>231</v>
      </c>
      <c r="GA199" s="194">
        <v>62</v>
      </c>
      <c r="GB199" s="195">
        <v>1</v>
      </c>
      <c r="GC199" s="10">
        <v>1</v>
      </c>
    </row>
    <row r="200" spans="1:185" ht="21"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198" cm="1">
        <f t="array" ref="BP200">SUMPRODUCT(LEN(BQ200:BW200))</f>
        <v>0</v>
      </c>
      <c r="BQ200" s="199"/>
      <c r="BR200" s="200"/>
      <c r="BS200" s="200"/>
      <c r="BT200" s="200"/>
      <c r="BU200" s="200"/>
      <c r="BV200" s="200"/>
      <c r="BW200" s="201"/>
      <c r="BX200" s="3"/>
      <c r="CB200" s="3174"/>
      <c r="CD200" s="3151" t="str">
        <f t="shared" si="111"/>
        <v/>
      </c>
      <c r="CE200" s="3155" t="str">
        <f t="shared" si="112"/>
        <v/>
      </c>
      <c r="CF200" s="3156" t="str">
        <f>IF(LEN(TRIM(CK200))&gt;0,MAX(CF29:CF199)+1,"")</f>
        <v/>
      </c>
      <c r="CG200" s="3109" t="str">
        <f>IFERROR(INDEX(CK30:CK299,MATCH(ROW()-ROW(CK30)+1,CF30:CF299,0)),"")</f>
        <v/>
      </c>
      <c r="CH200" s="419"/>
      <c r="CJ200" s="3112">
        <f>CG17</f>
        <v>100</v>
      </c>
      <c r="CK200" s="3111" t="str">
        <f>IF(OR(CL199="",CJ200=""),"",IF(LEN(CL199)&lt;=CJ200,CL199,IFERROR(LEFT(CL199,FIND("♦",SUBSTITUTE(LEFT(CL199,CJ200+1)," ","♦",LEN(LEFT(CL199,CJ200+1))-LEN(SUBSTITUTE(LEFT(CL199,CJ200+1)," ",""))))),LEFT(CL199,IFERROR(FIND(" ",CL199)-1,LEN(CL199))))))</f>
        <v/>
      </c>
      <c r="CL200" s="3111" t="str">
        <f t="shared" ref="CL200:CL203" si="120">IF(CK200="","",TRIM(RIGHT(CL199,LEN(CL199)-LEN(CK200))))</f>
        <v/>
      </c>
      <c r="CM200" s="3179"/>
      <c r="CN200" s="3174"/>
      <c r="CO200" s="3174"/>
      <c r="CP200" s="3"/>
      <c r="CQ200" s="3189"/>
      <c r="CR200" s="2433"/>
      <c r="CS200" s="2470"/>
      <c r="CT200" s="2245"/>
      <c r="CU200" s="2500"/>
      <c r="FI200" s="1592"/>
      <c r="FJ200" s="205" t="s">
        <v>2362</v>
      </c>
      <c r="FK200" s="206" t="s">
        <v>2363</v>
      </c>
      <c r="FL200" s="207">
        <v>224</v>
      </c>
      <c r="FM200" s="208">
        <v>255</v>
      </c>
      <c r="FN200" s="209">
        <v>255</v>
      </c>
      <c r="FO200"/>
      <c r="FP200" s="1593"/>
      <c r="FQ200" s="197" t="s">
        <v>2364</v>
      </c>
      <c r="FR200" s="192" t="s">
        <v>2365</v>
      </c>
      <c r="FS200" s="193">
        <v>93</v>
      </c>
      <c r="FT200" s="194">
        <v>71</v>
      </c>
      <c r="FU200" s="195">
        <v>139</v>
      </c>
      <c r="FV200"/>
      <c r="FW200" s="1594"/>
      <c r="FX200" s="197" t="s">
        <v>2366</v>
      </c>
      <c r="FY200" s="192" t="s">
        <v>2367</v>
      </c>
      <c r="FZ200" s="193">
        <v>188</v>
      </c>
      <c r="GA200" s="194">
        <v>143</v>
      </c>
      <c r="GB200" s="195">
        <v>143</v>
      </c>
      <c r="GC200" s="10">
        <v>1</v>
      </c>
    </row>
    <row r="201" spans="1:185" ht="21"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198" cm="1">
        <f t="array" ref="BP201">SUMPRODUCT(LEN(BQ201:BW201))</f>
        <v>0</v>
      </c>
      <c r="BQ201" s="199"/>
      <c r="BR201" s="200"/>
      <c r="BS201" s="200"/>
      <c r="BT201" s="200"/>
      <c r="BU201" s="200"/>
      <c r="BV201" s="200"/>
      <c r="BW201" s="201"/>
      <c r="BX201" s="3"/>
      <c r="CB201" s="3174"/>
      <c r="CD201" s="3151" t="str">
        <f t="shared" si="111"/>
        <v/>
      </c>
      <c r="CE201" s="3155" t="str">
        <f t="shared" si="112"/>
        <v/>
      </c>
      <c r="CF201" s="3156" t="str">
        <f>IF(LEN(TRIM(CK201))&gt;0,MAX(CF29:CF200)+1,"")</f>
        <v/>
      </c>
      <c r="CG201" s="3109" t="str">
        <f>IFERROR(INDEX(CK30:CK299,MATCH(ROW()-ROW(CK30)+1,CF30:CF299,0)),"")</f>
        <v/>
      </c>
      <c r="CH201" s="419"/>
      <c r="CJ201" s="3110"/>
      <c r="CK201" s="3111" t="str">
        <f>IF(OR(CL200="",CJ200=""),"",IF(LEN(CL200)&lt;=CJ200,CL200,IFERROR(LEFT(CL200,FIND("♦",SUBSTITUTE(LEFT(CL200,CJ200+1)," ","♦",LEN(LEFT(CL200,CJ200+1))-LEN(SUBSTITUTE(LEFT(CL200,CJ200+1)," ",""))))),LEFT(CL200,IFERROR(FIND(" ",CL200)-1,LEN(CL200))))))</f>
        <v/>
      </c>
      <c r="CL201" s="3111" t="str">
        <f t="shared" si="120"/>
        <v/>
      </c>
      <c r="CM201" s="3179"/>
      <c r="CN201" s="3174"/>
      <c r="CO201" s="3174"/>
      <c r="CP201" s="3"/>
      <c r="CQ201" s="2434" t="s">
        <v>3812</v>
      </c>
      <c r="CR201" s="2435"/>
      <c r="CS201" s="2435"/>
      <c r="CT201" s="2245"/>
      <c r="CU201" s="2500"/>
      <c r="FI201" s="1595"/>
      <c r="FJ201" s="205" t="s">
        <v>2368</v>
      </c>
      <c r="FK201" s="206" t="s">
        <v>2369</v>
      </c>
      <c r="FL201" s="207">
        <v>240</v>
      </c>
      <c r="FM201" s="208">
        <v>255</v>
      </c>
      <c r="FN201" s="209">
        <v>255</v>
      </c>
      <c r="FO201"/>
      <c r="FP201" s="1596"/>
      <c r="FQ201" s="212" t="s">
        <v>2370</v>
      </c>
      <c r="FR201" s="192" t="s">
        <v>2371</v>
      </c>
      <c r="FS201" s="193">
        <v>96</v>
      </c>
      <c r="FT201" s="194">
        <v>78</v>
      </c>
      <c r="FU201" s="195">
        <v>129</v>
      </c>
      <c r="FV201"/>
      <c r="FW201" s="1597"/>
      <c r="FX201" s="212" t="s">
        <v>2372</v>
      </c>
      <c r="FY201" s="192" t="s">
        <v>2373</v>
      </c>
      <c r="FZ201" s="193">
        <v>226</v>
      </c>
      <c r="GA201" s="194">
        <v>19</v>
      </c>
      <c r="GB201" s="195">
        <v>19</v>
      </c>
      <c r="GC201" s="10">
        <v>1</v>
      </c>
    </row>
    <row r="202" spans="1:185" ht="21"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198" cm="1">
        <f t="array" ref="BP202">SUMPRODUCT(LEN(BQ202:BW202))</f>
        <v>0</v>
      </c>
      <c r="BQ202" s="199"/>
      <c r="BR202" s="200"/>
      <c r="BS202" s="200"/>
      <c r="BT202" s="200"/>
      <c r="BU202" s="200"/>
      <c r="BV202" s="200"/>
      <c r="BW202" s="201"/>
      <c r="BX202" s="3"/>
      <c r="CB202" s="3174"/>
      <c r="CD202" s="3151" t="str">
        <f t="shared" si="111"/>
        <v/>
      </c>
      <c r="CE202" s="3155" t="str">
        <f t="shared" si="112"/>
        <v/>
      </c>
      <c r="CF202" s="3156" t="str">
        <f>IF(LEN(TRIM(CK202))&gt;0,MAX(CF29:CF201)+1,"")</f>
        <v/>
      </c>
      <c r="CG202" s="3109" t="str">
        <f>IFERROR(INDEX(CK30:CK299,MATCH(ROW()-ROW(CK30)+1,CF30:CF299,0)),"")</f>
        <v/>
      </c>
      <c r="CH202" s="419"/>
      <c r="CJ202" s="3163"/>
      <c r="CK202" s="3111" t="str">
        <f>IF(OR(CL201="",CJ200=""),"",IF(LEN(CL201)&lt;=CJ200,CL201,IFERROR(LEFT(CL201,FIND("♦",SUBSTITUTE(LEFT(CL201,CJ200+1)," ","♦",LEN(LEFT(CL201,CJ200+1))-LEN(SUBSTITUTE(LEFT(CL201,CJ200+1)," ",""))))),LEFT(CL201,IFERROR(FIND(" ",CL201)-1,LEN(CL201))))))</f>
        <v/>
      </c>
      <c r="CL202" s="3111" t="str">
        <f t="shared" si="120"/>
        <v/>
      </c>
      <c r="CM202" s="3179"/>
      <c r="CN202" s="3174"/>
      <c r="CO202" s="3174"/>
      <c r="CP202" s="3"/>
      <c r="CQ202" s="2436" t="s">
        <v>3813</v>
      </c>
      <c r="CR202" s="2428"/>
      <c r="CS202" s="2428"/>
      <c r="CT202" s="2245"/>
      <c r="CU202" s="2500"/>
      <c r="FI202" s="1598"/>
      <c r="FJ202" s="236" t="s">
        <v>2374</v>
      </c>
      <c r="FK202" s="206" t="s">
        <v>2375</v>
      </c>
      <c r="FL202" s="207">
        <v>242</v>
      </c>
      <c r="FM202" s="208">
        <v>255</v>
      </c>
      <c r="FN202" s="209">
        <v>255</v>
      </c>
      <c r="FO202"/>
      <c r="FP202" s="1599"/>
      <c r="FQ202" s="212" t="s">
        <v>2376</v>
      </c>
      <c r="FR202" s="192" t="s">
        <v>2377</v>
      </c>
      <c r="FS202" s="193">
        <v>85</v>
      </c>
      <c r="FT202" s="194">
        <v>76</v>
      </c>
      <c r="FU202" s="195">
        <v>105</v>
      </c>
      <c r="FV202"/>
      <c r="FW202" s="1600"/>
      <c r="FX202" s="212" t="s">
        <v>2378</v>
      </c>
      <c r="FY202" s="192" t="s">
        <v>2379</v>
      </c>
      <c r="FZ202" s="193">
        <v>192</v>
      </c>
      <c r="GA202" s="194">
        <v>128</v>
      </c>
      <c r="GB202" s="195">
        <v>129</v>
      </c>
      <c r="GC202" s="10">
        <v>1</v>
      </c>
    </row>
    <row r="203" spans="1:185" ht="21"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198" cm="1">
        <f t="array" ref="BP203">SUMPRODUCT(LEN(BQ203:BW203))</f>
        <v>0</v>
      </c>
      <c r="BQ203" s="199"/>
      <c r="BR203" s="200"/>
      <c r="BS203" s="200"/>
      <c r="BT203" s="200"/>
      <c r="BU203" s="200"/>
      <c r="BV203" s="200"/>
      <c r="BW203" s="201"/>
      <c r="BX203" s="3"/>
      <c r="CB203" s="3174"/>
      <c r="CD203" s="3151" t="str">
        <f t="shared" si="111"/>
        <v/>
      </c>
      <c r="CE203" s="3155" t="str">
        <f t="shared" si="112"/>
        <v/>
      </c>
      <c r="CF203" s="3156" t="str">
        <f>IF(LEN(TRIM(CK203))&gt;0,MAX(CF29:CF202)+1,"")</f>
        <v/>
      </c>
      <c r="CG203" s="3109" t="str">
        <f>IFERROR(INDEX(CK30:CK299,MATCH(ROW()-ROW(CK30)+1,CF30:CF299,0)),"")</f>
        <v/>
      </c>
      <c r="CH203" s="419"/>
      <c r="CJ203" s="3164"/>
      <c r="CK203" s="3111" t="str">
        <f>IF(OR(CL202="",CJ200=""),"",IF(LEN(CL202)&lt;=CJ200,CL202,IFERROR(LEFT(CL202,FIND("♦",SUBSTITUTE(LEFT(CL202,CJ200+1)," ","♦",LEN(LEFT(CL202,CJ200+1))-LEN(SUBSTITUTE(LEFT(CL202,CJ200+1)," ",""))))),LEFT(CL202,IFERROR(FIND(" ",CL202)-1,LEN(CL202))))))</f>
        <v/>
      </c>
      <c r="CL203" s="3111" t="str">
        <f t="shared" si="120"/>
        <v/>
      </c>
      <c r="CM203" s="3179"/>
      <c r="CN203" s="3174"/>
      <c r="CO203" s="3174"/>
      <c r="CP203" s="3"/>
      <c r="CQ203" s="3191" t="s">
        <v>3814</v>
      </c>
      <c r="CR203" s="2437" t="s">
        <v>3815</v>
      </c>
      <c r="CS203" s="2428"/>
      <c r="CT203" s="2245"/>
      <c r="CU203" s="2500"/>
      <c r="FI203" s="1601"/>
      <c r="FJ203" s="236" t="s">
        <v>2380</v>
      </c>
      <c r="FK203" s="206" t="s">
        <v>2381</v>
      </c>
      <c r="FL203" s="207">
        <v>244</v>
      </c>
      <c r="FM203" s="208">
        <v>254</v>
      </c>
      <c r="FN203" s="209">
        <v>254</v>
      </c>
      <c r="FO203"/>
      <c r="FP203" s="1602"/>
      <c r="FQ203" s="197" t="s">
        <v>2382</v>
      </c>
      <c r="FR203" s="192" t="s">
        <v>2383</v>
      </c>
      <c r="FS203" s="193">
        <v>173</v>
      </c>
      <c r="FT203" s="194">
        <v>216</v>
      </c>
      <c r="FU203" s="195">
        <v>230</v>
      </c>
      <c r="FV203"/>
      <c r="FW203" s="1603"/>
      <c r="FX203" s="212" t="s">
        <v>2384</v>
      </c>
      <c r="FY203" s="192" t="s">
        <v>2385</v>
      </c>
      <c r="FZ203" s="193">
        <v>222</v>
      </c>
      <c r="GA203" s="194">
        <v>41</v>
      </c>
      <c r="GB203" s="195">
        <v>22</v>
      </c>
      <c r="GC203" s="10">
        <v>1</v>
      </c>
    </row>
    <row r="204" spans="1:185" ht="21"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198" cm="1">
        <f t="array" ref="BP204">SUMPRODUCT(LEN(BQ204:BW204))</f>
        <v>0</v>
      </c>
      <c r="BQ204" s="199"/>
      <c r="BR204" s="200"/>
      <c r="BS204" s="200"/>
      <c r="BT204" s="200"/>
      <c r="BU204" s="200"/>
      <c r="BV204" s="200"/>
      <c r="BW204" s="201"/>
      <c r="BX204" s="3"/>
      <c r="CB204" s="3174"/>
      <c r="CD204" s="3151" t="str">
        <f t="shared" si="111"/>
        <v/>
      </c>
      <c r="CE204" s="3155" t="str">
        <f t="shared" si="112"/>
        <v/>
      </c>
      <c r="CF204" s="3156" t="str">
        <f>IF(LEN(TRIM(CK204))&gt;0,MAX(CF29:CF203)+1,"")</f>
        <v/>
      </c>
      <c r="CG204" s="3109" t="str">
        <f>IFERROR(INDEX(CK30:CK299,MATCH(ROW()-ROW(CK30)+1,CF30:CF299,0)),"")</f>
        <v/>
      </c>
      <c r="CH204" s="419"/>
      <c r="CJ204" s="2462" t="str">
        <f>(SUBSTITUTE(SUBSTITUTE(CB59,CHAR(13)&amp;CHAR(10)," "),CHAR(10)," "))</f>
        <v/>
      </c>
      <c r="CK204" s="3165" t="str">
        <f>IF(OR(CJ205="",CJ206=""),"",IF(LEN(CJ205)&lt;=CJ206,CJ205,IFERROR(LEFT(CJ205,FIND("♦",SUBSTITUTE(LEFT(CJ205,CJ206+1)," ","♦",LEN(LEFT(CJ205,CJ206+1))-LEN(SUBSTITUTE(LEFT(CJ205,CJ206+1)," ",""))))),LEFT(CJ205,IFERROR(FIND(" ",CJ205)-1,LEN(CJ205))))))</f>
        <v/>
      </c>
      <c r="CL204" s="3166" t="str">
        <f>IF(CK204="","",TRIM(RIGHT(CJ205,LEN(CJ205)-LEN(CK204))))</f>
        <v/>
      </c>
      <c r="CM204" s="3157" t="str">
        <f>CC59</f>
        <v xml:space="preserve"> ◄ ligne 59</v>
      </c>
      <c r="CN204" s="3174"/>
      <c r="CO204" s="3174"/>
      <c r="CP204" s="3"/>
      <c r="CQ204" s="3191"/>
      <c r="CR204" s="2437" t="s">
        <v>3816</v>
      </c>
      <c r="CS204" s="2428"/>
      <c r="CT204" s="25"/>
      <c r="CU204" s="170"/>
      <c r="FI204" s="1604"/>
      <c r="FJ204" s="236" t="s">
        <v>2386</v>
      </c>
      <c r="FK204" s="206" t="s">
        <v>2387</v>
      </c>
      <c r="FL204" s="207">
        <v>246</v>
      </c>
      <c r="FM204" s="208">
        <v>254</v>
      </c>
      <c r="FN204" s="209">
        <v>254</v>
      </c>
      <c r="FO204"/>
      <c r="FP204" s="1605"/>
      <c r="FQ204" s="197" t="s">
        <v>2388</v>
      </c>
      <c r="FR204" s="192" t="s">
        <v>2389</v>
      </c>
      <c r="FS204" s="193">
        <v>178</v>
      </c>
      <c r="FT204" s="194">
        <v>223</v>
      </c>
      <c r="FU204" s="195">
        <v>238</v>
      </c>
      <c r="FV204"/>
      <c r="FW204" s="1606"/>
      <c r="FX204" s="197" t="s">
        <v>2390</v>
      </c>
      <c r="FY204" s="192" t="s">
        <v>2391</v>
      </c>
      <c r="FZ204" s="193">
        <v>205</v>
      </c>
      <c r="GA204" s="194">
        <v>92</v>
      </c>
      <c r="GB204" s="195">
        <v>92</v>
      </c>
      <c r="GC204" s="10">
        <v>1</v>
      </c>
    </row>
    <row r="205" spans="1:185" ht="21"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198" cm="1">
        <f t="array" ref="BP205">SUMPRODUCT(LEN(BQ205:BW205))</f>
        <v>0</v>
      </c>
      <c r="BQ205" s="199"/>
      <c r="BR205" s="200"/>
      <c r="BS205" s="200"/>
      <c r="BT205" s="200"/>
      <c r="BU205" s="200"/>
      <c r="BV205" s="200"/>
      <c r="BW205" s="201"/>
      <c r="BX205" s="3"/>
      <c r="CB205" s="3174"/>
      <c r="CD205" s="3151" t="str">
        <f t="shared" si="111"/>
        <v/>
      </c>
      <c r="CE205" s="3155" t="str">
        <f t="shared" si="112"/>
        <v/>
      </c>
      <c r="CF205" s="3156" t="str">
        <f>IF(LEN(TRIM(CK205))&gt;0,MAX(CF29:CF204)+1,"")</f>
        <v/>
      </c>
      <c r="CG205" s="3109" t="str">
        <f>IFERROR(INDEX(CK30:CK299,MATCH(ROW()-ROW(CK30)+1,CF30:CF299,0)),"")</f>
        <v/>
      </c>
      <c r="CH205" s="419"/>
      <c r="CJ205" s="3165" t="str">
        <f>TRIM(SUBSTITUTE(SUBSTITUTE(SUBSTITUTE(SUBSTITUTE(IF(OR(LEFT(CJ204,1)="-",LEFT(CJ204,1)="="),MID(CJ204,2,9999),CJ204),CHAR(160)," "),","," "),";"," "),"."," "))</f>
        <v/>
      </c>
      <c r="CK205" s="3166" t="str">
        <f>IF(OR(CL204="",CJ206=""),"",IF(LEN(CL204)&lt;=CJ206,CL204,IFERROR(LEFT(CL204,FIND("♦",SUBSTITUTE(LEFT(CL204,CJ206+1)," ","♦",LEN(LEFT(CL204,CJ206+1))-LEN(SUBSTITUTE(LEFT(CL204,CJ206+1)," ",""))))),LEFT(CL204,IFERROR(FIND(" ",CL204)-1,LEN(CL204))))))</f>
        <v/>
      </c>
      <c r="CL205" s="3166" t="str">
        <f>IF(CK205="","",TRIM(RIGHT(CL204,LEN(CL204)-LEN(CK205))))</f>
        <v/>
      </c>
      <c r="CM205" s="3180"/>
      <c r="CN205" s="3174"/>
      <c r="CO205" s="3174"/>
      <c r="CP205" s="3"/>
      <c r="CQ205" s="3191"/>
      <c r="CR205" s="2437" t="s">
        <v>3817</v>
      </c>
      <c r="CS205" s="2428"/>
      <c r="CT205" s="25"/>
      <c r="CU205" s="170"/>
      <c r="FI205" s="1607"/>
      <c r="FJ205" s="236" t="s">
        <v>2392</v>
      </c>
      <c r="FK205" s="206" t="s">
        <v>2393</v>
      </c>
      <c r="FL205" s="207">
        <v>43</v>
      </c>
      <c r="FM205" s="208">
        <v>250</v>
      </c>
      <c r="FN205" s="209">
        <v>250</v>
      </c>
      <c r="FO205"/>
      <c r="FP205" s="1608"/>
      <c r="FQ205" s="212" t="s">
        <v>2394</v>
      </c>
      <c r="FR205" s="192" t="s">
        <v>2395</v>
      </c>
      <c r="FS205" s="193">
        <v>169</v>
      </c>
      <c r="FT205" s="194">
        <v>234</v>
      </c>
      <c r="FU205" s="195">
        <v>254</v>
      </c>
      <c r="FV205"/>
      <c r="FW205" s="1609"/>
      <c r="FX205" s="212" t="s">
        <v>2396</v>
      </c>
      <c r="FY205" s="192" t="s">
        <v>2397</v>
      </c>
      <c r="FZ205" s="193">
        <v>219</v>
      </c>
      <c r="GA205" s="194">
        <v>23</v>
      </c>
      <c r="GB205" s="195">
        <v>2</v>
      </c>
      <c r="GC205" s="10">
        <v>1</v>
      </c>
    </row>
    <row r="206" spans="1:185" ht="21"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198" cm="1">
        <f t="array" ref="BP206">SUMPRODUCT(LEN(BQ206:BW206))</f>
        <v>0</v>
      </c>
      <c r="BQ206" s="199"/>
      <c r="BR206" s="200"/>
      <c r="BS206" s="200"/>
      <c r="BT206" s="200"/>
      <c r="BU206" s="200"/>
      <c r="BV206" s="200"/>
      <c r="BW206" s="201"/>
      <c r="BX206" s="3"/>
      <c r="CB206" s="3174"/>
      <c r="CD206" s="3151" t="str">
        <f t="shared" si="111"/>
        <v/>
      </c>
      <c r="CE206" s="3155" t="str">
        <f t="shared" si="112"/>
        <v/>
      </c>
      <c r="CF206" s="3156" t="str">
        <f>IF(LEN(TRIM(CK206))&gt;0,MAX(CF29:CF205)+1,"")</f>
        <v/>
      </c>
      <c r="CG206" s="3109" t="str">
        <f>IFERROR(INDEX(CK30:CK299,MATCH(ROW()-ROW(CK30)+1,CF30:CF299,0)),"")</f>
        <v/>
      </c>
      <c r="CH206" s="419"/>
      <c r="CJ206" s="3112">
        <f>CG17</f>
        <v>100</v>
      </c>
      <c r="CK206" s="3166" t="str">
        <f>IF(OR(CL205="",CJ206=""),"",IF(LEN(CL205)&lt;=CJ206,CL205,IFERROR(LEFT(CL205,FIND("♦",SUBSTITUTE(LEFT(CL205,CJ206+1)," ","♦",LEN(LEFT(CL205,CJ206+1))-LEN(SUBSTITUTE(LEFT(CL205,CJ206+1)," ",""))))),LEFT(CL205,IFERROR(FIND(" ",CL205)-1,LEN(CL205))))))</f>
        <v/>
      </c>
      <c r="CL206" s="3166" t="str">
        <f t="shared" ref="CL206:CL209" si="121">IF(CK206="","",TRIM(RIGHT(CL205,LEN(CL205)-LEN(CK206))))</f>
        <v/>
      </c>
      <c r="CM206" s="3180"/>
      <c r="CN206" s="3174"/>
      <c r="CO206" s="3174"/>
      <c r="CP206" s="3"/>
      <c r="CQ206" s="3191"/>
      <c r="CR206" s="2437" t="s">
        <v>3818</v>
      </c>
      <c r="CS206" s="2428"/>
      <c r="CT206" s="25"/>
      <c r="CU206" s="170"/>
      <c r="FI206" s="1610"/>
      <c r="FJ206" s="205" t="s">
        <v>2398</v>
      </c>
      <c r="FK206" s="206" t="s">
        <v>2399</v>
      </c>
      <c r="FL206" s="207">
        <v>150</v>
      </c>
      <c r="FM206" s="208">
        <v>205</v>
      </c>
      <c r="FN206" s="209">
        <v>205</v>
      </c>
      <c r="FO206"/>
      <c r="FP206" s="1611"/>
      <c r="FQ206" s="197" t="s">
        <v>2400</v>
      </c>
      <c r="FR206" s="192" t="s">
        <v>2401</v>
      </c>
      <c r="FS206" s="193">
        <v>191</v>
      </c>
      <c r="FT206" s="194">
        <v>239</v>
      </c>
      <c r="FU206" s="195">
        <v>255</v>
      </c>
      <c r="FV206"/>
      <c r="FW206" s="1612"/>
      <c r="FX206" s="197" t="s">
        <v>2402</v>
      </c>
      <c r="FY206" s="192" t="s">
        <v>2403</v>
      </c>
      <c r="FZ206" s="193">
        <v>205</v>
      </c>
      <c r="GA206" s="194">
        <v>85</v>
      </c>
      <c r="GB206" s="195">
        <v>85</v>
      </c>
      <c r="GC206" s="10">
        <v>1</v>
      </c>
    </row>
    <row r="207" spans="1:185" ht="21"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198" cm="1">
        <f t="array" ref="BP207">SUMPRODUCT(LEN(BQ207:BW207))</f>
        <v>0</v>
      </c>
      <c r="BQ207" s="199"/>
      <c r="BR207" s="200"/>
      <c r="BS207" s="200"/>
      <c r="BT207" s="200"/>
      <c r="BU207" s="200"/>
      <c r="BV207" s="200"/>
      <c r="BW207" s="201"/>
      <c r="BX207" s="3"/>
      <c r="CB207" s="3174"/>
      <c r="CD207" s="3151" t="str">
        <f t="shared" si="111"/>
        <v/>
      </c>
      <c r="CE207" s="3155" t="str">
        <f t="shared" si="112"/>
        <v/>
      </c>
      <c r="CF207" s="3156" t="str">
        <f>IF(LEN(TRIM(CK207))&gt;0,MAX(CF29:CF206)+1,"")</f>
        <v/>
      </c>
      <c r="CG207" s="3109" t="str">
        <f>IFERROR(INDEX(CK30:CK299,MATCH(ROW()-ROW(CK30)+1,CF30:CF299,0)),"")</f>
        <v/>
      </c>
      <c r="CH207" s="419"/>
      <c r="CJ207" s="3165"/>
      <c r="CK207" s="3166" t="str">
        <f>IF(OR(CL206="",CJ206=""),"",IF(LEN(CL206)&lt;=CJ206,CL206,IFERROR(LEFT(CL206,FIND("♦",SUBSTITUTE(LEFT(CL206,CJ206+1)," ","♦",LEN(LEFT(CL206,CJ206+1))-LEN(SUBSTITUTE(LEFT(CL206,CJ206+1)," ",""))))),LEFT(CL206,IFERROR(FIND(" ",CL206)-1,LEN(CL206))))))</f>
        <v/>
      </c>
      <c r="CL207" s="3166" t="str">
        <f t="shared" si="121"/>
        <v/>
      </c>
      <c r="CM207" s="3180"/>
      <c r="CN207" s="3174"/>
      <c r="CO207" s="3174"/>
      <c r="CP207" s="3"/>
      <c r="CQ207" s="3191"/>
      <c r="CR207" s="2437" t="s">
        <v>3819</v>
      </c>
      <c r="CS207" s="2428"/>
      <c r="CT207" s="25"/>
      <c r="CU207" s="170"/>
      <c r="FI207" s="1613"/>
      <c r="FJ207" s="205" t="s">
        <v>2404</v>
      </c>
      <c r="FK207" s="206" t="s">
        <v>2405</v>
      </c>
      <c r="FL207" s="207">
        <v>112</v>
      </c>
      <c r="FM207" s="208">
        <v>219</v>
      </c>
      <c r="FN207" s="209">
        <v>219</v>
      </c>
      <c r="FO207"/>
      <c r="FP207" s="1614"/>
      <c r="FQ207" s="197" t="s">
        <v>2406</v>
      </c>
      <c r="FR207" s="192" t="s">
        <v>2407</v>
      </c>
      <c r="FS207" s="193">
        <v>154</v>
      </c>
      <c r="FT207" s="194">
        <v>192</v>
      </c>
      <c r="FU207" s="195">
        <v>205</v>
      </c>
      <c r="FV207"/>
      <c r="FW207" s="1615"/>
      <c r="FX207" s="212" t="s">
        <v>2408</v>
      </c>
      <c r="FY207" s="192" t="s">
        <v>2409</v>
      </c>
      <c r="FZ207" s="193">
        <v>217</v>
      </c>
      <c r="GA207" s="194">
        <v>1</v>
      </c>
      <c r="GB207" s="195">
        <v>21</v>
      </c>
      <c r="GC207" s="10">
        <v>1</v>
      </c>
    </row>
    <row r="208" spans="1:185" ht="21"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198" cm="1">
        <f t="array" ref="BP208">SUMPRODUCT(LEN(BQ208:BW208))</f>
        <v>0</v>
      </c>
      <c r="BQ208" s="199"/>
      <c r="BR208" s="200"/>
      <c r="BS208" s="200"/>
      <c r="BT208" s="200"/>
      <c r="BU208" s="200"/>
      <c r="BV208" s="200"/>
      <c r="BW208" s="201"/>
      <c r="BX208" s="3"/>
      <c r="CB208" s="3174"/>
      <c r="CD208" s="3151" t="str">
        <f t="shared" si="111"/>
        <v/>
      </c>
      <c r="CE208" s="3155" t="str">
        <f t="shared" si="112"/>
        <v/>
      </c>
      <c r="CF208" s="3156" t="str">
        <f>IF(LEN(TRIM(CK208))&gt;0,MAX(CF29:CF207)+1,"")</f>
        <v/>
      </c>
      <c r="CG208" s="3109" t="str">
        <f>IFERROR(INDEX(CK30:CK299,MATCH(ROW()-ROW(CK30)+1,CF30:CF299,0)),"")</f>
        <v/>
      </c>
      <c r="CH208" s="419"/>
      <c r="CJ208" s="3168"/>
      <c r="CK208" s="3166" t="str">
        <f>IF(OR(CL207="",CJ206=""),"",IF(LEN(CL207)&lt;=CJ206,CL207,IFERROR(LEFT(CL207,FIND("♦",SUBSTITUTE(LEFT(CL207,CJ206+1)," ","♦",LEN(LEFT(CL207,CJ206+1))-LEN(SUBSTITUTE(LEFT(CL207,CJ206+1)," ",""))))),LEFT(CL207,IFERROR(FIND(" ",CL207)-1,LEN(CL207))))))</f>
        <v/>
      </c>
      <c r="CL208" s="3166" t="str">
        <f t="shared" si="121"/>
        <v/>
      </c>
      <c r="CM208" s="3180"/>
      <c r="CN208" s="3174"/>
      <c r="CO208" s="3174"/>
      <c r="CP208" s="3"/>
      <c r="CQ208" s="3191"/>
      <c r="CR208" s="2437" t="s">
        <v>3820</v>
      </c>
      <c r="CS208" s="2428"/>
      <c r="CT208" s="25"/>
      <c r="CU208" s="170"/>
      <c r="FI208" s="1616"/>
      <c r="FJ208" s="236" t="s">
        <v>2410</v>
      </c>
      <c r="FK208" s="206" t="s">
        <v>2411</v>
      </c>
      <c r="FL208" s="207">
        <v>128</v>
      </c>
      <c r="FM208" s="208">
        <v>208</v>
      </c>
      <c r="FN208" s="209">
        <v>208</v>
      </c>
      <c r="FO208"/>
      <c r="FP208" s="1617"/>
      <c r="FQ208" s="212" t="s">
        <v>2412</v>
      </c>
      <c r="FR208" s="192" t="s">
        <v>2413</v>
      </c>
      <c r="FS208" s="193">
        <v>102</v>
      </c>
      <c r="FT208" s="194">
        <v>170</v>
      </c>
      <c r="FU208" s="195">
        <v>188</v>
      </c>
      <c r="FV208"/>
      <c r="FW208" s="1618"/>
      <c r="FX208" s="197" t="s">
        <v>2414</v>
      </c>
      <c r="FY208" s="192" t="s">
        <v>2415</v>
      </c>
      <c r="FZ208" s="193">
        <v>205</v>
      </c>
      <c r="GA208" s="194">
        <v>79</v>
      </c>
      <c r="GB208" s="195">
        <v>57</v>
      </c>
      <c r="GC208" s="10">
        <v>1</v>
      </c>
    </row>
    <row r="209" spans="1:185" ht="21"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198" cm="1">
        <f t="array" ref="BP209">SUMPRODUCT(LEN(BQ209:BW209))</f>
        <v>0</v>
      </c>
      <c r="BQ209" s="199"/>
      <c r="BR209" s="200"/>
      <c r="BS209" s="200"/>
      <c r="BT209" s="200"/>
      <c r="BU209" s="200"/>
      <c r="BV209" s="200"/>
      <c r="BW209" s="201"/>
      <c r="BX209" s="3"/>
      <c r="CB209" s="3174"/>
      <c r="CD209" s="3151" t="str">
        <f t="shared" si="111"/>
        <v/>
      </c>
      <c r="CE209" s="3155" t="str">
        <f t="shared" si="112"/>
        <v/>
      </c>
      <c r="CF209" s="3156" t="str">
        <f>IF(LEN(TRIM(CK209))&gt;0,MAX(CF29:CF208)+1,"")</f>
        <v/>
      </c>
      <c r="CG209" s="3109" t="str">
        <f>IFERROR(INDEX(CK30:CK299,MATCH(ROW()-ROW(CK30)+1,CF30:CF299,0)),"")</f>
        <v/>
      </c>
      <c r="CH209" s="419"/>
      <c r="CJ209" s="3169"/>
      <c r="CK209" s="3166" t="str">
        <f>IF(OR(CL208="",CJ206=""),"",IF(LEN(CL208)&lt;=CJ206,CL208,IFERROR(LEFT(CL208,FIND("♦",SUBSTITUTE(LEFT(CL208,CJ206+1)," ","♦",LEN(LEFT(CL208,CJ206+1))-LEN(SUBSTITUTE(LEFT(CL208,CJ206+1)," ",""))))),LEFT(CL208,IFERROR(FIND(" ",CL208)-1,LEN(CL208))))))</f>
        <v/>
      </c>
      <c r="CL209" s="3166" t="str">
        <f t="shared" si="121"/>
        <v/>
      </c>
      <c r="CM209" s="3180"/>
      <c r="CN209" s="3174"/>
      <c r="CO209" s="3174"/>
      <c r="CP209" s="3"/>
      <c r="CQ209" s="2438" t="s">
        <v>3821</v>
      </c>
      <c r="CR209" s="2428"/>
      <c r="CS209" s="2428"/>
      <c r="CT209" s="25"/>
      <c r="CU209" s="170"/>
      <c r="FI209" s="1619"/>
      <c r="FJ209" s="205" t="s">
        <v>2416</v>
      </c>
      <c r="FK209" s="206" t="s">
        <v>2417</v>
      </c>
      <c r="FL209" s="207">
        <v>0</v>
      </c>
      <c r="FM209" s="208">
        <v>238</v>
      </c>
      <c r="FN209" s="209">
        <v>238</v>
      </c>
      <c r="FO209"/>
      <c r="FP209" s="1620"/>
      <c r="FQ209" s="212" t="s">
        <v>2418</v>
      </c>
      <c r="FR209" s="192" t="s">
        <v>2419</v>
      </c>
      <c r="FS209" s="193">
        <v>35</v>
      </c>
      <c r="FT209" s="194">
        <v>158</v>
      </c>
      <c r="FU209" s="195">
        <v>186</v>
      </c>
      <c r="FV209"/>
      <c r="FW209" s="1621"/>
      <c r="FX209" s="197" t="s">
        <v>2420</v>
      </c>
      <c r="FY209" s="192" t="s">
        <v>2421</v>
      </c>
      <c r="FZ209" s="193">
        <v>205</v>
      </c>
      <c r="GA209" s="194">
        <v>51</v>
      </c>
      <c r="GB209" s="195">
        <v>51</v>
      </c>
      <c r="GC209" s="10">
        <v>1</v>
      </c>
    </row>
    <row r="210" spans="1:185" ht="21"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198" cm="1">
        <f t="array" ref="BP210">SUMPRODUCT(LEN(BQ210:BW210))</f>
        <v>0</v>
      </c>
      <c r="BQ210" s="199"/>
      <c r="BR210" s="200"/>
      <c r="BS210" s="200"/>
      <c r="BT210" s="200"/>
      <c r="BU210" s="200"/>
      <c r="BV210" s="200"/>
      <c r="BW210" s="201"/>
      <c r="BX210" s="3"/>
      <c r="CB210" s="3174"/>
      <c r="CD210" s="3151" t="str">
        <f t="shared" si="111"/>
        <v/>
      </c>
      <c r="CE210" s="3155" t="str">
        <f t="shared" si="112"/>
        <v/>
      </c>
      <c r="CF210" s="3156" t="str">
        <f>IF(LEN(TRIM(CK210))&gt;0,MAX(CF29:CF209)+1,"")</f>
        <v/>
      </c>
      <c r="CG210" s="3109" t="str">
        <f>IFERROR(INDEX(CK30:CK299,MATCH(ROW()-ROW(CK30)+1,CF30:CF299,0)),"")</f>
        <v/>
      </c>
      <c r="CH210" s="419"/>
      <c r="CJ210" s="2462" t="str">
        <f>(SUBSTITUTE(SUBSTITUTE(CB60,CHAR(13)&amp;CHAR(10)," "),CHAR(10)," "))</f>
        <v/>
      </c>
      <c r="CK210" s="3110" t="str">
        <f>IF(OR(CJ211="",CJ212=""),"",IF(LEN(CJ211)&lt;=CJ212,CJ211,IFERROR(LEFT(CJ211,FIND("♦",SUBSTITUTE(LEFT(CJ211,CJ212+1)," ","♦",LEN(LEFT(CJ211,CJ212+1))-LEN(SUBSTITUTE(LEFT(CJ211,CJ212+1)," ",""))))),LEFT(CJ211,IFERROR(FIND(" ",CJ211)-1,LEN(CJ211))))))</f>
        <v/>
      </c>
      <c r="CL210" s="3111" t="str">
        <f>IF(CK210="","",TRIM(RIGHT(CJ211,LEN(CJ211)-LEN(CK210))))</f>
        <v/>
      </c>
      <c r="CM210" s="3157" t="str">
        <f>CC60</f>
        <v xml:space="preserve"> ◄ ligne 60</v>
      </c>
      <c r="CN210" s="3174"/>
      <c r="CO210" s="3174"/>
      <c r="CP210" s="3"/>
      <c r="CQ210" s="2439" t="s">
        <v>3822</v>
      </c>
      <c r="CR210" s="2428"/>
      <c r="CS210" s="2428"/>
      <c r="CT210" s="25"/>
      <c r="CU210" s="170"/>
      <c r="FI210" s="1622"/>
      <c r="FJ210" s="205" t="s">
        <v>2422</v>
      </c>
      <c r="FK210" s="206" t="s">
        <v>2423</v>
      </c>
      <c r="FL210" s="207">
        <v>121</v>
      </c>
      <c r="FM210" s="208">
        <v>205</v>
      </c>
      <c r="FN210" s="209">
        <v>205</v>
      </c>
      <c r="FO210"/>
      <c r="FP210" s="1623"/>
      <c r="FQ210" s="197" t="s">
        <v>2424</v>
      </c>
      <c r="FR210" s="192" t="s">
        <v>2425</v>
      </c>
      <c r="FS210" s="193">
        <v>104</v>
      </c>
      <c r="FT210" s="194">
        <v>131</v>
      </c>
      <c r="FU210" s="195">
        <v>139</v>
      </c>
      <c r="FV210"/>
      <c r="FW210" s="1624"/>
      <c r="FX210" s="197" t="s">
        <v>2319</v>
      </c>
      <c r="FY210" s="192" t="s">
        <v>2426</v>
      </c>
      <c r="FZ210" s="193">
        <v>204</v>
      </c>
      <c r="GA210" s="194">
        <v>51</v>
      </c>
      <c r="GB210" s="195">
        <v>51</v>
      </c>
      <c r="GC210" s="10">
        <v>1</v>
      </c>
    </row>
    <row r="211" spans="1:185" ht="21"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198" cm="1">
        <f t="array" ref="BP211">SUMPRODUCT(LEN(BQ211:BW211))</f>
        <v>0</v>
      </c>
      <c r="BQ211" s="199"/>
      <c r="BR211" s="200"/>
      <c r="BS211" s="200"/>
      <c r="BT211" s="200"/>
      <c r="BU211" s="200"/>
      <c r="BV211" s="200"/>
      <c r="BW211" s="201"/>
      <c r="BX211" s="3"/>
      <c r="CB211" s="3174"/>
      <c r="CD211" s="3151" t="str">
        <f t="shared" si="111"/>
        <v/>
      </c>
      <c r="CE211" s="3155" t="str">
        <f t="shared" si="112"/>
        <v/>
      </c>
      <c r="CF211" s="3156" t="str">
        <f>IF(LEN(TRIM(CK211))&gt;0,MAX(CF29:CF210)+1,"")</f>
        <v/>
      </c>
      <c r="CG211" s="3109" t="str">
        <f>IFERROR(INDEX(CK30:CK299,MATCH(ROW()-ROW(CK30)+1,CF30:CF299,0)),"")</f>
        <v/>
      </c>
      <c r="CH211" s="419"/>
      <c r="CJ211" s="3110" t="str">
        <f>TRIM(SUBSTITUTE(SUBSTITUTE(SUBSTITUTE(SUBSTITUTE(IF(OR(LEFT(CJ210,1)="-",LEFT(CJ210,1)="="),MID(CJ210,2,9999),CJ210),CHAR(160)," "),","," "),";"," "),"."," "))</f>
        <v/>
      </c>
      <c r="CK211" s="3111" t="str">
        <f>IF(OR(CL210="",CJ212=""),"",IF(LEN(CL210)&lt;=CJ212,CL210,IFERROR(LEFT(CL210,FIND("♦",SUBSTITUTE(LEFT(CL210,CJ212+1)," ","♦",LEN(LEFT(CL210,CJ212+1))-LEN(SUBSTITUTE(LEFT(CL210,CJ212+1)," ",""))))),LEFT(CL210,IFERROR(FIND(" ",CL210)-1,LEN(CL210))))))</f>
        <v/>
      </c>
      <c r="CL211" s="3111" t="str">
        <f>IF(CK211="","",TRIM(RIGHT(CL210,LEN(CL210)-LEN(CK211))))</f>
        <v/>
      </c>
      <c r="CM211" s="3179"/>
      <c r="CN211" s="3174"/>
      <c r="CO211" s="3174"/>
      <c r="CP211" s="3"/>
      <c r="CQ211" s="2442"/>
      <c r="CR211" s="2428"/>
      <c r="CS211" s="2428"/>
      <c r="CT211" s="25"/>
      <c r="CU211" s="170"/>
      <c r="FI211" s="1625"/>
      <c r="FJ211" s="205" t="s">
        <v>2427</v>
      </c>
      <c r="FK211" s="206" t="s">
        <v>2428</v>
      </c>
      <c r="FL211" s="207">
        <v>72</v>
      </c>
      <c r="FM211" s="208">
        <v>209</v>
      </c>
      <c r="FN211" s="209">
        <v>204</v>
      </c>
      <c r="FO211"/>
      <c r="FP211" s="1626"/>
      <c r="FQ211" s="212" t="s">
        <v>2429</v>
      </c>
      <c r="FR211" s="192" t="s">
        <v>2430</v>
      </c>
      <c r="FS211" s="193">
        <v>46</v>
      </c>
      <c r="FT211" s="194">
        <v>132</v>
      </c>
      <c r="FU211" s="195">
        <v>149</v>
      </c>
      <c r="FV211"/>
      <c r="FW211" s="1627"/>
      <c r="FX211" s="197" t="s">
        <v>2431</v>
      </c>
      <c r="FY211" s="192" t="s">
        <v>2432</v>
      </c>
      <c r="FZ211" s="193">
        <v>205</v>
      </c>
      <c r="GA211" s="194">
        <v>38</v>
      </c>
      <c r="GB211" s="195">
        <v>38</v>
      </c>
      <c r="GC211" s="10">
        <v>1</v>
      </c>
    </row>
    <row r="212" spans="1:185" ht="21"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198" cm="1">
        <f t="array" ref="BP212">SUMPRODUCT(LEN(BQ212:BW212))</f>
        <v>0</v>
      </c>
      <c r="BQ212" s="199"/>
      <c r="BR212" s="200"/>
      <c r="BS212" s="200"/>
      <c r="BT212" s="200"/>
      <c r="BU212" s="200"/>
      <c r="BV212" s="200"/>
      <c r="BW212" s="201"/>
      <c r="BX212" s="3"/>
      <c r="CB212" s="3174"/>
      <c r="CD212" s="3151" t="str">
        <f t="shared" si="111"/>
        <v/>
      </c>
      <c r="CE212" s="3155" t="str">
        <f t="shared" si="112"/>
        <v/>
      </c>
      <c r="CF212" s="3156" t="str">
        <f>IF(LEN(TRIM(CK212))&gt;0,MAX(CF29:CF211)+1,"")</f>
        <v/>
      </c>
      <c r="CG212" s="3109" t="str">
        <f>IFERROR(INDEX(CK30:CK299,MATCH(ROW()-ROW(CK30)+1,CF30:CF299,0)),"")</f>
        <v/>
      </c>
      <c r="CH212" s="419"/>
      <c r="CJ212" s="3112">
        <f>CG17</f>
        <v>100</v>
      </c>
      <c r="CK212" s="3111" t="str">
        <f>IF(OR(CL211="",CJ212=""),"",IF(LEN(CL211)&lt;=CJ212,CL211,IFERROR(LEFT(CL211,FIND("♦",SUBSTITUTE(LEFT(CL211,CJ212+1)," ","♦",LEN(LEFT(CL211,CJ212+1))-LEN(SUBSTITUTE(LEFT(CL211,CJ212+1)," ",""))))),LEFT(CL211,IFERROR(FIND(" ",CL211)-1,LEN(CL211))))))</f>
        <v/>
      </c>
      <c r="CL212" s="3111" t="str">
        <f t="shared" ref="CL212:CL215" si="122">IF(CK212="","",TRIM(RIGHT(CL211,LEN(CL211)-LEN(CK212))))</f>
        <v/>
      </c>
      <c r="CM212" s="3179"/>
      <c r="CN212" s="3174"/>
      <c r="CO212" s="3174"/>
      <c r="CP212" s="3"/>
      <c r="CQ212" s="2442"/>
      <c r="CR212" s="102" t="s">
        <v>334</v>
      </c>
      <c r="CS212" s="102"/>
      <c r="CT212" s="102"/>
      <c r="CU212" s="397"/>
      <c r="FI212" s="1628"/>
      <c r="FJ212" s="205" t="s">
        <v>2433</v>
      </c>
      <c r="FK212" s="206" t="s">
        <v>2434</v>
      </c>
      <c r="FL212" s="207">
        <v>0</v>
      </c>
      <c r="FM212" s="208">
        <v>206</v>
      </c>
      <c r="FN212" s="209">
        <v>209</v>
      </c>
      <c r="FO212"/>
      <c r="FP212" s="1629"/>
      <c r="FQ212" s="212" t="s">
        <v>2435</v>
      </c>
      <c r="FR212" s="192" t="s">
        <v>2436</v>
      </c>
      <c r="FS212" s="193">
        <v>54</v>
      </c>
      <c r="FT212" s="194">
        <v>117</v>
      </c>
      <c r="FU212" s="195">
        <v>136</v>
      </c>
      <c r="FV212"/>
      <c r="FW212" s="1630"/>
      <c r="FX212" s="212" t="s">
        <v>2437</v>
      </c>
      <c r="FY212" s="192" t="s">
        <v>2438</v>
      </c>
      <c r="FZ212" s="193">
        <v>207</v>
      </c>
      <c r="GA212" s="194">
        <v>10</v>
      </c>
      <c r="GB212" s="195">
        <v>29</v>
      </c>
      <c r="GC212" s="10">
        <v>1</v>
      </c>
    </row>
    <row r="213" spans="1:185" ht="21" customHeight="1" thickBo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198" cm="1">
        <f t="array" ref="BP213">SUMPRODUCT(LEN(BQ213:BW213))</f>
        <v>0</v>
      </c>
      <c r="BQ213" s="199"/>
      <c r="BR213" s="200"/>
      <c r="BS213" s="200"/>
      <c r="BT213" s="200"/>
      <c r="BU213" s="200"/>
      <c r="BV213" s="200"/>
      <c r="BW213" s="201"/>
      <c r="BX213" s="3"/>
      <c r="CB213" s="3174"/>
      <c r="CD213" s="3151" t="str">
        <f t="shared" si="111"/>
        <v/>
      </c>
      <c r="CE213" s="3155" t="str">
        <f t="shared" si="112"/>
        <v/>
      </c>
      <c r="CF213" s="3156" t="str">
        <f>IF(LEN(TRIM(CK213))&gt;0,MAX(CF29:CF212)+1,"")</f>
        <v/>
      </c>
      <c r="CG213" s="3109" t="str">
        <f>IFERROR(INDEX(CK30:CK299,MATCH(ROW()-ROW(CK30)+1,CF30:CF299,0)),"")</f>
        <v/>
      </c>
      <c r="CH213" s="419"/>
      <c r="CJ213" s="3110"/>
      <c r="CK213" s="3111" t="str">
        <f>IF(OR(CL212="",CJ212=""),"",IF(LEN(CL212)&lt;=CJ212,CL212,IFERROR(LEFT(CL212,FIND("♦",SUBSTITUTE(LEFT(CL212,CJ212+1)," ","♦",LEN(LEFT(CL212,CJ212+1))-LEN(SUBSTITUTE(LEFT(CL212,CJ212+1)," ",""))))),LEFT(CL212,IFERROR(FIND(" ",CL212)-1,LEN(CL212))))))</f>
        <v/>
      </c>
      <c r="CL213" s="3111" t="str">
        <f t="shared" si="122"/>
        <v/>
      </c>
      <c r="CM213" s="3179"/>
      <c r="CN213" s="3174"/>
      <c r="CO213" s="3174"/>
      <c r="CP213" s="3"/>
      <c r="CQ213" s="2442"/>
      <c r="CR213" s="2509">
        <v>12</v>
      </c>
      <c r="CS213" s="102" t="s">
        <v>357</v>
      </c>
      <c r="CT213" s="102"/>
      <c r="CU213" s="170"/>
      <c r="FI213" s="1631"/>
      <c r="FJ213" s="205" t="s">
        <v>2439</v>
      </c>
      <c r="FK213" s="206" t="s">
        <v>2440</v>
      </c>
      <c r="FL213" s="207">
        <v>0</v>
      </c>
      <c r="FM213" s="208">
        <v>205</v>
      </c>
      <c r="FN213" s="209">
        <v>205</v>
      </c>
      <c r="FO213"/>
      <c r="FP213" s="1632"/>
      <c r="FQ213" s="212" t="s">
        <v>2441</v>
      </c>
      <c r="FR213" s="192" t="s">
        <v>2442</v>
      </c>
      <c r="FS213" s="193">
        <v>0</v>
      </c>
      <c r="FT213" s="194">
        <v>73</v>
      </c>
      <c r="FU213" s="195">
        <v>88</v>
      </c>
      <c r="FV213"/>
      <c r="FW213" s="1633"/>
      <c r="FX213" s="197" t="s">
        <v>2443</v>
      </c>
      <c r="FY213" s="192" t="s">
        <v>2444</v>
      </c>
      <c r="FZ213" s="193">
        <v>205</v>
      </c>
      <c r="GA213" s="194">
        <v>0</v>
      </c>
      <c r="GB213" s="195">
        <v>0</v>
      </c>
      <c r="GC213" s="10">
        <v>1</v>
      </c>
    </row>
    <row r="214" spans="1:185" ht="21"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198" cm="1">
        <f t="array" ref="BP214">SUMPRODUCT(LEN(BQ214:BW214))</f>
        <v>0</v>
      </c>
      <c r="BQ214" s="199"/>
      <c r="BR214" s="200"/>
      <c r="BS214" s="200"/>
      <c r="BT214" s="200"/>
      <c r="BU214" s="200"/>
      <c r="BV214" s="200"/>
      <c r="BW214" s="201"/>
      <c r="BX214" s="3"/>
      <c r="CB214" s="3174"/>
      <c r="CD214" s="3151" t="str">
        <f t="shared" si="111"/>
        <v/>
      </c>
      <c r="CE214" s="3155" t="str">
        <f t="shared" si="112"/>
        <v/>
      </c>
      <c r="CF214" s="3156" t="str">
        <f>IF(LEN(TRIM(CK214))&gt;0,MAX(CF29:CF213)+1,"")</f>
        <v/>
      </c>
      <c r="CG214" s="3109" t="str">
        <f>IFERROR(INDEX(CK30:CK299,MATCH(ROW()-ROW(CK30)+1,CF30:CF299,0)),"")</f>
        <v/>
      </c>
      <c r="CH214" s="419"/>
      <c r="CJ214" s="3163"/>
      <c r="CK214" s="3111" t="str">
        <f>IF(OR(CL213="",CJ212=""),"",IF(LEN(CL213)&lt;=CJ212,CL213,IFERROR(LEFT(CL213,FIND("♦",SUBSTITUTE(LEFT(CL213,CJ212+1)," ","♦",LEN(LEFT(CL213,CJ212+1))-LEN(SUBSTITUTE(LEFT(CL213,CJ212+1)," ",""))))),LEFT(CL213,IFERROR(FIND(" ",CL213)-1,LEN(CL213))))))</f>
        <v/>
      </c>
      <c r="CL214" s="3111" t="str">
        <f t="shared" si="122"/>
        <v/>
      </c>
      <c r="CM214" s="3179"/>
      <c r="CN214" s="3174"/>
      <c r="CO214" s="3174"/>
      <c r="CP214" s="3"/>
      <c r="CQ214" s="2442"/>
      <c r="CR214" s="13">
        <f ca="1">CELL("largeur",CR214)</f>
        <v>18</v>
      </c>
      <c r="CS214" s="102" t="s">
        <v>369</v>
      </c>
      <c r="CT214" s="102"/>
      <c r="CU214" s="170"/>
      <c r="FI214" s="1634"/>
      <c r="FJ214" s="236" t="s">
        <v>2445</v>
      </c>
      <c r="FK214" s="206" t="s">
        <v>2446</v>
      </c>
      <c r="FL214" s="207">
        <v>0</v>
      </c>
      <c r="FM214" s="208">
        <v>204</v>
      </c>
      <c r="FN214" s="209">
        <v>203</v>
      </c>
      <c r="FO214"/>
      <c r="FP214" s="1635"/>
      <c r="FQ214" s="212" t="s">
        <v>2447</v>
      </c>
      <c r="FR214" s="192" t="s">
        <v>2448</v>
      </c>
      <c r="FS214" s="193">
        <v>29</v>
      </c>
      <c r="FT214" s="194">
        <v>72</v>
      </c>
      <c r="FU214" s="195">
        <v>81</v>
      </c>
      <c r="FV214"/>
      <c r="FW214" s="1636"/>
      <c r="FX214" s="197" t="s">
        <v>2449</v>
      </c>
      <c r="FY214" s="192" t="s">
        <v>2444</v>
      </c>
      <c r="FZ214" s="193">
        <v>205</v>
      </c>
      <c r="GA214" s="194">
        <v>55</v>
      </c>
      <c r="GB214" s="195">
        <v>0</v>
      </c>
      <c r="GC214" s="10">
        <v>1</v>
      </c>
    </row>
    <row r="215" spans="1:185" ht="21"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198" cm="1">
        <f t="array" ref="BP215">SUMPRODUCT(LEN(BQ215:BW215))</f>
        <v>0</v>
      </c>
      <c r="BQ215" s="199"/>
      <c r="BR215" s="200"/>
      <c r="BS215" s="200"/>
      <c r="BT215" s="200"/>
      <c r="BU215" s="200"/>
      <c r="BV215" s="200"/>
      <c r="BW215" s="201"/>
      <c r="BX215" s="3"/>
      <c r="CB215" s="3174"/>
      <c r="CD215" s="3151" t="str">
        <f t="shared" si="111"/>
        <v/>
      </c>
      <c r="CE215" s="3155" t="str">
        <f t="shared" si="112"/>
        <v/>
      </c>
      <c r="CF215" s="3156" t="str">
        <f>IF(LEN(TRIM(CK215))&gt;0,MAX(CF29:CF214)+1,"")</f>
        <v/>
      </c>
      <c r="CG215" s="3109" t="str">
        <f>IFERROR(INDEX(CK30:CK299,MATCH(ROW()-ROW(CK30)+1,CF30:CF299,0)),"")</f>
        <v/>
      </c>
      <c r="CH215" s="419"/>
      <c r="CJ215" s="3164"/>
      <c r="CK215" s="3111" t="str">
        <f>IF(OR(CL214="",CJ212=""),"",IF(LEN(CL214)&lt;=CJ212,CL214,IFERROR(LEFT(CL214,FIND("♦",SUBSTITUTE(LEFT(CL214,CJ212+1)," ","♦",LEN(LEFT(CL214,CJ212+1))-LEN(SUBSTITUTE(LEFT(CL214,CJ212+1)," ",""))))),LEFT(CL214,IFERROR(FIND(" ",CL214)-1,LEN(CL214))))))</f>
        <v/>
      </c>
      <c r="CL215" s="3111" t="str">
        <f t="shared" si="122"/>
        <v/>
      </c>
      <c r="CM215" s="3179"/>
      <c r="CN215" s="3174"/>
      <c r="CO215" s="3174"/>
      <c r="CP215" s="3"/>
      <c r="CQ215" s="2442"/>
      <c r="CR215" s="102" t="s">
        <v>380</v>
      </c>
      <c r="CS215" s="102"/>
      <c r="CT215" s="102"/>
      <c r="CU215" s="170"/>
      <c r="FI215" s="1637"/>
      <c r="FJ215" s="205" t="s">
        <v>2450</v>
      </c>
      <c r="FK215" s="206" t="s">
        <v>2451</v>
      </c>
      <c r="FL215" s="207">
        <v>131</v>
      </c>
      <c r="FM215" s="208">
        <v>139</v>
      </c>
      <c r="FN215" s="209">
        <v>139</v>
      </c>
      <c r="FO215"/>
      <c r="FP215" s="1638"/>
      <c r="FQ215" s="212" t="s">
        <v>2452</v>
      </c>
      <c r="FR215" s="192" t="s">
        <v>2453</v>
      </c>
      <c r="FS215" s="193">
        <v>31</v>
      </c>
      <c r="FT215" s="194">
        <v>254</v>
      </c>
      <c r="FU215" s="195">
        <v>216</v>
      </c>
      <c r="FV215"/>
      <c r="FW215" s="1639"/>
      <c r="FX215" s="212" t="s">
        <v>2454</v>
      </c>
      <c r="FY215" s="192" t="s">
        <v>2455</v>
      </c>
      <c r="FZ215" s="193">
        <v>198</v>
      </c>
      <c r="GA215" s="194">
        <v>8</v>
      </c>
      <c r="GB215" s="195">
        <v>0</v>
      </c>
      <c r="GC215" s="10">
        <v>1</v>
      </c>
    </row>
    <row r="216" spans="1:185" ht="21"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198" cm="1">
        <f t="array" ref="BP216">SUMPRODUCT(LEN(BQ216:BW216))</f>
        <v>0</v>
      </c>
      <c r="BQ216" s="199"/>
      <c r="BR216" s="200"/>
      <c r="BS216" s="200"/>
      <c r="BT216" s="200"/>
      <c r="BU216" s="200"/>
      <c r="BV216" s="200"/>
      <c r="BW216" s="201"/>
      <c r="BX216" s="3"/>
      <c r="CB216" s="3174"/>
      <c r="CD216" s="3151" t="str">
        <f t="shared" si="111"/>
        <v/>
      </c>
      <c r="CE216" s="3155" t="str">
        <f t="shared" si="112"/>
        <v/>
      </c>
      <c r="CF216" s="3156" t="str">
        <f>IF(LEN(TRIM(CK216))&gt;0,MAX(CF29:CF215)+1,"")</f>
        <v/>
      </c>
      <c r="CG216" s="3109" t="str">
        <f>IFERROR(INDEX(CK30:CK299,MATCH(ROW()-ROW(CK30)+1,CF30:CF299,0)),"")</f>
        <v/>
      </c>
      <c r="CH216" s="419"/>
      <c r="CJ216" s="2462" t="str">
        <f>(SUBSTITUTE(SUBSTITUTE(CB61,CHAR(13)&amp;CHAR(10)," "),CHAR(10)," "))</f>
        <v/>
      </c>
      <c r="CK216" s="3165" t="str">
        <f>IF(OR(CJ217="",CJ218=""),"",IF(LEN(CJ217)&lt;=CJ218,CJ217,IFERROR(LEFT(CJ217,FIND("♦",SUBSTITUTE(LEFT(CJ217,CJ218+1)," ","♦",LEN(LEFT(CJ217,CJ218+1))-LEN(SUBSTITUTE(LEFT(CJ217,CJ218+1)," ",""))))),LEFT(CJ217,IFERROR(FIND(" ",CJ217)-1,LEN(CJ217))))))</f>
        <v/>
      </c>
      <c r="CL216" s="3166" t="str">
        <f>IF(CK216="","",TRIM(RIGHT(CJ217,LEN(CJ217)-LEN(CK216))))</f>
        <v/>
      </c>
      <c r="CM216" s="3157" t="str">
        <f>CC61</f>
        <v xml:space="preserve"> ◄ ligne 61</v>
      </c>
      <c r="CN216" s="3174"/>
      <c r="CO216" s="3174"/>
      <c r="CP216" s="3"/>
      <c r="CQ216" s="2442"/>
      <c r="CR216" s="102" t="s">
        <v>405</v>
      </c>
      <c r="CS216" s="102"/>
      <c r="CT216" s="102"/>
      <c r="CU216" s="170"/>
      <c r="FI216" s="1640"/>
      <c r="FJ216" s="205" t="s">
        <v>2456</v>
      </c>
      <c r="FK216" s="206" t="s">
        <v>2457</v>
      </c>
      <c r="FL216" s="207">
        <v>95</v>
      </c>
      <c r="FM216" s="208">
        <v>158</v>
      </c>
      <c r="FN216" s="209">
        <v>160</v>
      </c>
      <c r="FO216"/>
      <c r="FP216" s="1641"/>
      <c r="FQ216" s="212" t="s">
        <v>2458</v>
      </c>
      <c r="FR216" s="192" t="s">
        <v>2459</v>
      </c>
      <c r="FS216" s="193">
        <v>150</v>
      </c>
      <c r="FT216" s="194">
        <v>222</v>
      </c>
      <c r="FU216" s="195">
        <v>209</v>
      </c>
      <c r="FV216"/>
      <c r="FW216" s="1642"/>
      <c r="FX216" s="212" t="s">
        <v>2460</v>
      </c>
      <c r="FY216" s="192" t="s">
        <v>2461</v>
      </c>
      <c r="FZ216" s="193">
        <v>188</v>
      </c>
      <c r="GA216" s="194">
        <v>63</v>
      </c>
      <c r="GB216" s="195">
        <v>74</v>
      </c>
      <c r="GC216" s="10">
        <v>1</v>
      </c>
    </row>
    <row r="217" spans="1:185" ht="21"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198" cm="1">
        <f t="array" ref="BP217">SUMPRODUCT(LEN(BQ217:BW217))</f>
        <v>0</v>
      </c>
      <c r="BQ217" s="199"/>
      <c r="BR217" s="200"/>
      <c r="BS217" s="200"/>
      <c r="BT217" s="200"/>
      <c r="BU217" s="200"/>
      <c r="BV217" s="200"/>
      <c r="BW217" s="201"/>
      <c r="BX217" s="3"/>
      <c r="CB217" s="3174"/>
      <c r="CD217" s="3151" t="str">
        <f t="shared" si="111"/>
        <v/>
      </c>
      <c r="CE217" s="3155" t="str">
        <f t="shared" si="112"/>
        <v/>
      </c>
      <c r="CF217" s="3156" t="str">
        <f>IF(LEN(TRIM(CK217))&gt;0,MAX(CF29:CF216)+1,"")</f>
        <v/>
      </c>
      <c r="CG217" s="3109" t="str">
        <f>IFERROR(INDEX(CK30:CK299,MATCH(ROW()-ROW(CK30)+1,CF30:CF299,0)),"")</f>
        <v/>
      </c>
      <c r="CH217" s="419"/>
      <c r="CJ217" s="3165" t="str">
        <f>TRIM(SUBSTITUTE(SUBSTITUTE(SUBSTITUTE(SUBSTITUTE(IF(OR(LEFT(CJ216,1)="-",LEFT(CJ216,1)="="),MID(CJ216,2,9999),CJ216),CHAR(160)," "),","," "),";"," "),"."," "))</f>
        <v/>
      </c>
      <c r="CK217" s="3166" t="str">
        <f>IF(OR(CL216="",CJ218=""),"",IF(LEN(CL216)&lt;=CJ218,CL216,IFERROR(LEFT(CL216,FIND("♦",SUBSTITUTE(LEFT(CL216,CJ218+1)," ","♦",LEN(LEFT(CL216,CJ218+1))-LEN(SUBSTITUTE(LEFT(CL216,CJ218+1)," ",""))))),LEFT(CL216,IFERROR(FIND(" ",CL216)-1,LEN(CL216))))))</f>
        <v/>
      </c>
      <c r="CL217" s="3166" t="str">
        <f>IF(CK217="","",TRIM(RIGHT(CL216,LEN(CL216)-LEN(CK217))))</f>
        <v/>
      </c>
      <c r="CM217" s="3180"/>
      <c r="CN217" s="3174"/>
      <c r="CO217" s="3174"/>
      <c r="CP217" s="3"/>
      <c r="CQ217" s="2442"/>
      <c r="CR217" s="102" t="s">
        <v>416</v>
      </c>
      <c r="CS217" s="332"/>
      <c r="CT217" s="332"/>
      <c r="CU217" s="170"/>
      <c r="FI217" s="1643"/>
      <c r="FJ217" s="205" t="s">
        <v>2462</v>
      </c>
      <c r="FK217" s="206" t="s">
        <v>2463</v>
      </c>
      <c r="FL217" s="207">
        <v>95</v>
      </c>
      <c r="FM217" s="208">
        <v>159</v>
      </c>
      <c r="FN217" s="209">
        <v>159</v>
      </c>
      <c r="FO217"/>
      <c r="FP217" s="1644"/>
      <c r="FQ217" s="212" t="s">
        <v>2464</v>
      </c>
      <c r="FR217" s="192" t="s">
        <v>2465</v>
      </c>
      <c r="FS217" s="193">
        <v>0</v>
      </c>
      <c r="FT217" s="194">
        <v>166</v>
      </c>
      <c r="FU217" s="195">
        <v>147</v>
      </c>
      <c r="FV217"/>
      <c r="FW217" s="1645"/>
      <c r="FX217" s="212" t="s">
        <v>2466</v>
      </c>
      <c r="FY217" s="192" t="s">
        <v>2467</v>
      </c>
      <c r="FZ217" s="193">
        <v>191</v>
      </c>
      <c r="GA217" s="194">
        <v>48</v>
      </c>
      <c r="GB217" s="195">
        <v>48</v>
      </c>
      <c r="GC217" s="10">
        <v>1</v>
      </c>
    </row>
    <row r="218" spans="1:185" ht="21"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198" cm="1">
        <f t="array" ref="BP218">SUMPRODUCT(LEN(BQ218:BW218))</f>
        <v>0</v>
      </c>
      <c r="BQ218" s="199"/>
      <c r="BR218" s="200"/>
      <c r="BS218" s="200"/>
      <c r="BT218" s="200"/>
      <c r="BU218" s="200"/>
      <c r="BV218" s="200"/>
      <c r="BW218" s="201"/>
      <c r="BX218" s="3"/>
      <c r="CB218" s="3174"/>
      <c r="CD218" s="3151" t="str">
        <f t="shared" si="111"/>
        <v/>
      </c>
      <c r="CE218" s="3155" t="str">
        <f t="shared" si="112"/>
        <v/>
      </c>
      <c r="CF218" s="3156" t="str">
        <f>IF(LEN(TRIM(CK218))&gt;0,MAX(CF29:CF217)+1,"")</f>
        <v/>
      </c>
      <c r="CG218" s="3109" t="str">
        <f>IFERROR(INDEX(CK30:CK299,MATCH(ROW()-ROW(CK30)+1,CF30:CF299,0)),"")</f>
        <v/>
      </c>
      <c r="CH218" s="419"/>
      <c r="CJ218" s="3112">
        <f>CG17</f>
        <v>100</v>
      </c>
      <c r="CK218" s="3166" t="str">
        <f>IF(OR(CL217="",CJ218=""),"",IF(LEN(CL217)&lt;=CJ218,CL217,IFERROR(LEFT(CL217,FIND("♦",SUBSTITUTE(LEFT(CL217,CJ218+1)," ","♦",LEN(LEFT(CL217,CJ218+1))-LEN(SUBSTITUTE(LEFT(CL217,CJ218+1)," ",""))))),LEFT(CL217,IFERROR(FIND(" ",CL217)-1,LEN(CL217))))))</f>
        <v/>
      </c>
      <c r="CL218" s="3166" t="str">
        <f t="shared" ref="CL218:CL221" si="123">IF(CK218="","",TRIM(RIGHT(CL217,LEN(CL217)-LEN(CK218))))</f>
        <v/>
      </c>
      <c r="CM218" s="3180"/>
      <c r="CN218" s="3174"/>
      <c r="CO218" s="3174"/>
      <c r="CP218" s="3"/>
      <c r="CQ218" s="2442"/>
      <c r="CR218" s="332"/>
      <c r="CS218" s="332"/>
      <c r="CT218" s="332"/>
      <c r="CU218" s="170"/>
      <c r="FI218" s="1646"/>
      <c r="FJ218" s="205" t="s">
        <v>2468</v>
      </c>
      <c r="FK218" s="206" t="s">
        <v>2469</v>
      </c>
      <c r="FL218" s="207">
        <v>122</v>
      </c>
      <c r="FM218" s="208">
        <v>139</v>
      </c>
      <c r="FN218" s="209">
        <v>139</v>
      </c>
      <c r="FO218"/>
      <c r="FP218" s="1647"/>
      <c r="FQ218" s="197" t="s">
        <v>2470</v>
      </c>
      <c r="FR218" s="192" t="s">
        <v>2471</v>
      </c>
      <c r="FS218" s="193">
        <v>74</v>
      </c>
      <c r="FT218" s="194">
        <v>118</v>
      </c>
      <c r="FU218" s="195">
        <v>110</v>
      </c>
      <c r="FV218"/>
      <c r="FW218" s="1648"/>
      <c r="FX218" s="197" t="s">
        <v>2472</v>
      </c>
      <c r="FY218" s="192" t="s">
        <v>2473</v>
      </c>
      <c r="FZ218" s="193">
        <v>192</v>
      </c>
      <c r="GA218" s="194">
        <v>0</v>
      </c>
      <c r="GB218" s="195">
        <v>0</v>
      </c>
      <c r="GC218" s="10">
        <v>1</v>
      </c>
    </row>
    <row r="219" spans="1:185" ht="21"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198" cm="1">
        <f t="array" ref="BP219">SUMPRODUCT(LEN(BQ219:BW219))</f>
        <v>0</v>
      </c>
      <c r="BQ219" s="199"/>
      <c r="BR219" s="200"/>
      <c r="BS219" s="200"/>
      <c r="BT219" s="200"/>
      <c r="BU219" s="200"/>
      <c r="BV219" s="200"/>
      <c r="BW219" s="201"/>
      <c r="BX219" s="3"/>
      <c r="CB219" s="3174"/>
      <c r="CD219" s="3151" t="str">
        <f t="shared" si="111"/>
        <v/>
      </c>
      <c r="CE219" s="3155" t="str">
        <f t="shared" si="112"/>
        <v/>
      </c>
      <c r="CF219" s="3156" t="str">
        <f>IF(LEN(TRIM(CK219))&gt;0,MAX(CF29:CF218)+1,"")</f>
        <v/>
      </c>
      <c r="CG219" s="3109" t="str">
        <f>IFERROR(INDEX(CK30:CK299,MATCH(ROW()-ROW(CK30)+1,CF30:CF299,0)),"")</f>
        <v/>
      </c>
      <c r="CH219" s="419"/>
      <c r="CJ219" s="3165"/>
      <c r="CK219" s="3166" t="str">
        <f>IF(OR(CL218="",CJ218=""),"",IF(LEN(CL218)&lt;=CJ218,CL218,IFERROR(LEFT(CL218,FIND("♦",SUBSTITUTE(LEFT(CL218,CJ218+1)," ","♦",LEN(LEFT(CL218,CJ218+1))-LEN(SUBSTITUTE(LEFT(CL218,CJ218+1)," ",""))))),LEFT(CL218,IFERROR(FIND(" ",CL218)-1,LEN(CL218))))))</f>
        <v/>
      </c>
      <c r="CL219" s="3166" t="str">
        <f t="shared" si="123"/>
        <v/>
      </c>
      <c r="CM219" s="3180"/>
      <c r="CN219" s="3174"/>
      <c r="CO219" s="3174"/>
      <c r="CP219" s="3"/>
      <c r="CQ219" s="287"/>
      <c r="CR219" s="2508" t="s">
        <v>29</v>
      </c>
      <c r="CS219" s="344" t="s">
        <v>461</v>
      </c>
      <c r="CT219" s="332"/>
      <c r="CU219" s="170"/>
      <c r="FI219" s="1649"/>
      <c r="FJ219" s="205" t="s">
        <v>2474</v>
      </c>
      <c r="FK219" s="206" t="s">
        <v>2475</v>
      </c>
      <c r="FL219" s="207">
        <v>102</v>
      </c>
      <c r="FM219" s="208">
        <v>139</v>
      </c>
      <c r="FN219" s="209">
        <v>139</v>
      </c>
      <c r="FO219"/>
      <c r="FP219" s="1650"/>
      <c r="FQ219" s="212" t="s">
        <v>2476</v>
      </c>
      <c r="FR219" s="192" t="s">
        <v>2477</v>
      </c>
      <c r="FS219" s="193">
        <v>78</v>
      </c>
      <c r="FT219" s="194">
        <v>87</v>
      </c>
      <c r="FU219" s="195">
        <v>85</v>
      </c>
      <c r="FV219"/>
      <c r="FW219" s="1651"/>
      <c r="FX219" s="197" t="s">
        <v>2478</v>
      </c>
      <c r="FY219" s="192" t="s">
        <v>2479</v>
      </c>
      <c r="FZ219" s="193">
        <v>139</v>
      </c>
      <c r="GA219" s="194">
        <v>137</v>
      </c>
      <c r="GB219" s="195">
        <v>137</v>
      </c>
      <c r="GC219" s="10">
        <v>1</v>
      </c>
    </row>
    <row r="220" spans="1:185" ht="21"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198" cm="1">
        <f t="array" ref="BP220">SUMPRODUCT(LEN(BQ220:BW220))</f>
        <v>0</v>
      </c>
      <c r="BQ220" s="199"/>
      <c r="BR220" s="200"/>
      <c r="BS220" s="200"/>
      <c r="BT220" s="200"/>
      <c r="BU220" s="200"/>
      <c r="BV220" s="200"/>
      <c r="BW220" s="201"/>
      <c r="BX220" s="3"/>
      <c r="CB220" s="3174"/>
      <c r="CD220" s="3151" t="str">
        <f t="shared" si="111"/>
        <v/>
      </c>
      <c r="CE220" s="3155" t="str">
        <f t="shared" si="112"/>
        <v/>
      </c>
      <c r="CF220" s="3156" t="str">
        <f>IF(LEN(TRIM(CK220))&gt;0,MAX(CF29:CF219)+1,"")</f>
        <v/>
      </c>
      <c r="CG220" s="3109" t="str">
        <f>IFERROR(INDEX(CK30:CK299,MATCH(ROW()-ROW(CK30)+1,CF30:CF299,0)),"")</f>
        <v/>
      </c>
      <c r="CH220" s="419"/>
      <c r="CJ220" s="3168"/>
      <c r="CK220" s="3166" t="str">
        <f>IF(OR(CL219="",CJ218=""),"",IF(LEN(CL219)&lt;=CJ218,CL219,IFERROR(LEFT(CL219,FIND("♦",SUBSTITUTE(LEFT(CL219,CJ218+1)," ","♦",LEN(LEFT(CL219,CJ218+1))-LEN(SUBSTITUTE(LEFT(CL219,CJ218+1)," ",""))))),LEFT(CL219,IFERROR(FIND(" ",CL219)-1,LEN(CL219))))))</f>
        <v/>
      </c>
      <c r="CL220" s="3166" t="str">
        <f t="shared" si="123"/>
        <v/>
      </c>
      <c r="CM220" s="3180"/>
      <c r="CN220" s="3174"/>
      <c r="CO220" s="3174"/>
      <c r="CP220" s="3"/>
      <c r="CQ220" s="287"/>
      <c r="CR220" s="350" t="s">
        <v>488</v>
      </c>
      <c r="CS220" s="25"/>
      <c r="CT220" s="332"/>
      <c r="CU220" s="170"/>
      <c r="FI220" s="1652"/>
      <c r="FJ220" s="205" t="s">
        <v>2480</v>
      </c>
      <c r="FK220" s="206" t="s">
        <v>2481</v>
      </c>
      <c r="FL220" s="207">
        <v>82</v>
      </c>
      <c r="FM220" s="208">
        <v>139</v>
      </c>
      <c r="FN220" s="209">
        <v>139</v>
      </c>
      <c r="FO220"/>
      <c r="FP220" s="1653"/>
      <c r="FQ220" s="212" t="s">
        <v>2482</v>
      </c>
      <c r="FR220" s="192" t="s">
        <v>2483</v>
      </c>
      <c r="FS220" s="193">
        <v>58</v>
      </c>
      <c r="FT220" s="194">
        <v>75</v>
      </c>
      <c r="FU220" s="195">
        <v>71</v>
      </c>
      <c r="FV220"/>
      <c r="FW220" s="1654"/>
      <c r="FX220" s="212" t="s">
        <v>2484</v>
      </c>
      <c r="FY220" s="192" t="s">
        <v>2485</v>
      </c>
      <c r="FZ220" s="193">
        <v>190</v>
      </c>
      <c r="GA220" s="194">
        <v>0</v>
      </c>
      <c r="GB220" s="195">
        <v>50</v>
      </c>
      <c r="GC220" s="10">
        <v>1</v>
      </c>
    </row>
    <row r="221" spans="1:185" ht="21"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198" cm="1">
        <f t="array" ref="BP221">SUMPRODUCT(LEN(BQ221:BW221))</f>
        <v>0</v>
      </c>
      <c r="BQ221" s="199"/>
      <c r="BR221" s="200"/>
      <c r="BS221" s="200"/>
      <c r="BT221" s="200"/>
      <c r="BU221" s="200"/>
      <c r="BV221" s="200"/>
      <c r="BW221" s="201"/>
      <c r="BX221" s="3"/>
      <c r="CB221" s="3174"/>
      <c r="CD221" s="3151" t="str">
        <f t="shared" si="111"/>
        <v/>
      </c>
      <c r="CE221" s="3155" t="str">
        <f t="shared" si="112"/>
        <v/>
      </c>
      <c r="CF221" s="3156" t="str">
        <f>IF(LEN(TRIM(CK221))&gt;0,MAX(CF29:CF220)+1,"")</f>
        <v/>
      </c>
      <c r="CG221" s="3109" t="str">
        <f>IFERROR(INDEX(CK30:CK299,MATCH(ROW()-ROW(CK30)+1,CF30:CF299,0)),"")</f>
        <v/>
      </c>
      <c r="CH221" s="419"/>
      <c r="CJ221" s="3169"/>
      <c r="CK221" s="3166" t="str">
        <f>IF(OR(CL220="",CJ218=""),"",IF(LEN(CL220)&lt;=CJ218,CL220,IFERROR(LEFT(CL220,FIND("♦",SUBSTITUTE(LEFT(CL220,CJ218+1)," ","♦",LEN(LEFT(CL220,CJ218+1))-LEN(SUBSTITUTE(LEFT(CL220,CJ218+1)," ",""))))),LEFT(CL220,IFERROR(FIND(" ",CL220)-1,LEN(CL220))))))</f>
        <v/>
      </c>
      <c r="CL221" s="3166" t="str">
        <f t="shared" si="123"/>
        <v/>
      </c>
      <c r="CM221" s="3180"/>
      <c r="CN221" s="3174"/>
      <c r="CO221" s="3174"/>
      <c r="CP221" s="3"/>
      <c r="CQ221" s="287"/>
      <c r="CR221" s="356" t="s">
        <v>43</v>
      </c>
      <c r="CS221" s="25"/>
      <c r="CT221" s="332"/>
      <c r="CU221" s="170"/>
      <c r="FI221" s="1655"/>
      <c r="FJ221" s="236" t="s">
        <v>2486</v>
      </c>
      <c r="FK221" s="206" t="s">
        <v>2487</v>
      </c>
      <c r="FL221" s="207">
        <v>0</v>
      </c>
      <c r="FM221" s="208">
        <v>142</v>
      </c>
      <c r="FN221" s="209">
        <v>142</v>
      </c>
      <c r="FO221"/>
      <c r="FP221" s="1656"/>
      <c r="FQ221" s="212" t="s">
        <v>2488</v>
      </c>
      <c r="FR221" s="192" t="s">
        <v>2489</v>
      </c>
      <c r="FS221" s="193">
        <v>201</v>
      </c>
      <c r="FT221" s="194">
        <v>220</v>
      </c>
      <c r="FU221" s="195">
        <v>137</v>
      </c>
      <c r="FV221"/>
      <c r="FW221" s="1657"/>
      <c r="FX221" s="212" t="s">
        <v>2490</v>
      </c>
      <c r="FY221" s="192" t="s">
        <v>2491</v>
      </c>
      <c r="FZ221" s="193">
        <v>188</v>
      </c>
      <c r="GA221" s="194">
        <v>32</v>
      </c>
      <c r="GB221" s="195">
        <v>1</v>
      </c>
      <c r="GC221" s="10">
        <v>1</v>
      </c>
    </row>
    <row r="222" spans="1:185" ht="21"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198" cm="1">
        <f t="array" ref="BP222">SUMPRODUCT(LEN(BQ222:BW222))</f>
        <v>0</v>
      </c>
      <c r="BQ222" s="199"/>
      <c r="BR222" s="200"/>
      <c r="BS222" s="200"/>
      <c r="BT222" s="200"/>
      <c r="BU222" s="200"/>
      <c r="BV222" s="200"/>
      <c r="BW222" s="201"/>
      <c r="BX222" s="3"/>
      <c r="CB222" s="3174"/>
      <c r="CD222" s="3151" t="str">
        <f t="shared" si="111"/>
        <v/>
      </c>
      <c r="CE222" s="3155" t="str">
        <f t="shared" si="112"/>
        <v/>
      </c>
      <c r="CF222" s="3156" t="str">
        <f>IF(LEN(TRIM(CK222))&gt;0,MAX(CF29:CF221)+1,"")</f>
        <v/>
      </c>
      <c r="CG222" s="3109" t="str">
        <f>IFERROR(INDEX(CK30:CK299,MATCH(ROW()-ROW(CK30)+1,CF30:CF299,0)),"")</f>
        <v/>
      </c>
      <c r="CH222" s="419"/>
      <c r="CJ222" s="2462" t="str">
        <f>(SUBSTITUTE(SUBSTITUTE(CB62,CHAR(13)&amp;CHAR(10)," "),CHAR(10)," "))</f>
        <v/>
      </c>
      <c r="CK222" s="3110" t="str">
        <f>IF(OR(CJ223="",CJ224=""),"",IF(LEN(CJ223)&lt;=CJ224,CJ223,IFERROR(LEFT(CJ223,FIND("♦",SUBSTITUTE(LEFT(CJ223,CJ224+1)," ","♦",LEN(LEFT(CJ223,CJ224+1))-LEN(SUBSTITUTE(LEFT(CJ223,CJ224+1)," ",""))))),LEFT(CJ223,IFERROR(FIND(" ",CJ223)-1,LEN(CJ223))))))</f>
        <v/>
      </c>
      <c r="CL222" s="3111" t="str">
        <f>IF(CK222="","",TRIM(RIGHT(CJ223,LEN(CJ223)-LEN(CK222))))</f>
        <v/>
      </c>
      <c r="CM222" s="3157" t="str">
        <f>CC62</f>
        <v xml:space="preserve"> ◄ ligne 62</v>
      </c>
      <c r="CN222" s="3174"/>
      <c r="CO222" s="3174"/>
      <c r="CP222" s="3"/>
      <c r="CQ222" s="287"/>
      <c r="CR222" s="365"/>
      <c r="CS222" s="332"/>
      <c r="CT222" s="332"/>
      <c r="CU222" s="170"/>
      <c r="FI222" s="1658"/>
      <c r="FJ222" s="205" t="s">
        <v>2492</v>
      </c>
      <c r="FK222" s="206" t="s">
        <v>2493</v>
      </c>
      <c r="FL222" s="207">
        <v>0</v>
      </c>
      <c r="FM222" s="208">
        <v>139</v>
      </c>
      <c r="FN222" s="209">
        <v>139</v>
      </c>
      <c r="FO222"/>
      <c r="FP222" s="1659"/>
      <c r="FQ222" s="212" t="s">
        <v>2494</v>
      </c>
      <c r="FR222" s="192" t="s">
        <v>2495</v>
      </c>
      <c r="FS222" s="193">
        <v>189</v>
      </c>
      <c r="FT222" s="194">
        <v>218</v>
      </c>
      <c r="FU222" s="195">
        <v>87</v>
      </c>
      <c r="FV222"/>
      <c r="FW222" s="1660"/>
      <c r="FX222" s="212" t="s">
        <v>2496</v>
      </c>
      <c r="FY222" s="192" t="s">
        <v>2497</v>
      </c>
      <c r="FZ222" s="193">
        <v>187</v>
      </c>
      <c r="GA222" s="194">
        <v>11</v>
      </c>
      <c r="GB222" s="195">
        <v>11</v>
      </c>
      <c r="GC222" s="10">
        <v>1</v>
      </c>
    </row>
    <row r="223" spans="1:185" ht="21"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198" cm="1">
        <f t="array" ref="BP223">SUMPRODUCT(LEN(BQ223:BW223))</f>
        <v>0</v>
      </c>
      <c r="BQ223" s="199"/>
      <c r="BR223" s="200"/>
      <c r="BS223" s="200"/>
      <c r="BT223" s="200"/>
      <c r="BU223" s="200"/>
      <c r="BV223" s="200"/>
      <c r="BW223" s="201"/>
      <c r="BX223" s="3"/>
      <c r="CB223" s="3174"/>
      <c r="CD223" s="3151" t="str">
        <f t="shared" si="111"/>
        <v/>
      </c>
      <c r="CE223" s="3155" t="str">
        <f t="shared" si="112"/>
        <v/>
      </c>
      <c r="CF223" s="3156" t="str">
        <f>IF(LEN(TRIM(CK223))&gt;0,MAX(CF29:CF222)+1,"")</f>
        <v/>
      </c>
      <c r="CG223" s="3109" t="str">
        <f>IFERROR(INDEX(CK30:CK299,MATCH(ROW()-ROW(CK30)+1,CF30:CF299,0)),"")</f>
        <v/>
      </c>
      <c r="CH223" s="419"/>
      <c r="CJ223" s="3110" t="str">
        <f>TRIM(SUBSTITUTE(SUBSTITUTE(SUBSTITUTE(SUBSTITUTE(IF(OR(LEFT(CJ222,1)="-",LEFT(CJ222,1)="="),MID(CJ222,2,9999),CJ222),CHAR(160)," "),","," "),";"," "),"."," "))</f>
        <v/>
      </c>
      <c r="CK223" s="3111" t="str">
        <f>IF(OR(CL222="",CJ224=""),"",IF(LEN(CL222)&lt;=CJ224,CL222,IFERROR(LEFT(CL222,FIND("♦",SUBSTITUTE(LEFT(CL222,CJ224+1)," ","♦",LEN(LEFT(CL222,CJ224+1))-LEN(SUBSTITUTE(LEFT(CL222,CJ224+1)," ",""))))),LEFT(CL222,IFERROR(FIND(" ",CL222)-1,LEN(CL222))))))</f>
        <v/>
      </c>
      <c r="CL223" s="3111" t="str">
        <f>IF(CK223="","",TRIM(RIGHT(CL222,LEN(CL222)-LEN(CK223))))</f>
        <v/>
      </c>
      <c r="CM223" s="3179"/>
      <c r="CN223" s="3174"/>
      <c r="CO223" s="3174"/>
      <c r="CP223" s="3"/>
      <c r="CQ223" s="287"/>
      <c r="CR223" s="350" t="s">
        <v>53</v>
      </c>
      <c r="CS223" s="332"/>
      <c r="CT223" s="25"/>
      <c r="CU223" s="170"/>
      <c r="FI223" s="1661"/>
      <c r="FJ223" s="205" t="s">
        <v>2498</v>
      </c>
      <c r="FK223" s="206" t="s">
        <v>2499</v>
      </c>
      <c r="FL223" s="207">
        <v>0</v>
      </c>
      <c r="FM223" s="208">
        <v>128</v>
      </c>
      <c r="FN223" s="209">
        <v>128</v>
      </c>
      <c r="FO223"/>
      <c r="FP223" s="1662"/>
      <c r="FQ223" s="212" t="s">
        <v>2500</v>
      </c>
      <c r="FR223" s="192" t="s">
        <v>2501</v>
      </c>
      <c r="FS223" s="193">
        <v>143</v>
      </c>
      <c r="FT223" s="194">
        <v>151</v>
      </c>
      <c r="FU223" s="195">
        <v>121</v>
      </c>
      <c r="FV223"/>
      <c r="FW223" s="1663"/>
      <c r="FX223" s="212" t="s">
        <v>2502</v>
      </c>
      <c r="FY223" s="192" t="s">
        <v>2503</v>
      </c>
      <c r="FZ223" s="193">
        <v>171</v>
      </c>
      <c r="GA223" s="194">
        <v>78</v>
      </c>
      <c r="GB223" s="195">
        <v>82</v>
      </c>
      <c r="GC223" s="10">
        <v>1</v>
      </c>
    </row>
    <row r="224" spans="1:185" ht="21"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198" cm="1">
        <f t="array" ref="BP224">SUMPRODUCT(LEN(BQ224:BW224))</f>
        <v>0</v>
      </c>
      <c r="BQ224" s="199"/>
      <c r="BR224" s="200"/>
      <c r="BS224" s="200"/>
      <c r="BT224" s="200"/>
      <c r="BU224" s="200"/>
      <c r="BV224" s="200"/>
      <c r="BW224" s="201"/>
      <c r="BX224" s="3"/>
      <c r="CB224" s="3174"/>
      <c r="CD224" s="3151" t="str">
        <f t="shared" ref="CD224:CD287" si="124">IF(CG224="","",(LEN(TRIM(SUBSTITUTE(CG224,CHAR(160)," ")))-LEN(SUBSTITUTE(TRIM(SUBSTITUTE(CG224,CHAR(160)," "))," ",""))+1)&amp;" mot"&amp;IF((LEN(TRIM(SUBSTITUTE(CG224,CHAR(160)," ")))-LEN(SUBSTITUTE(TRIM(SUBSTITUTE(CG224,CHAR(160)," "))," ",""))+1)&gt;1,"s",""))</f>
        <v/>
      </c>
      <c r="CE224" s="3155" t="str">
        <f t="shared" ref="CE224:CE287" si="125">IF(CG224="","",LEN(TRIM(SUBSTITUTE(CG224,CHAR(160),"")))&amp;" car. ►")</f>
        <v/>
      </c>
      <c r="CF224" s="3156" t="str">
        <f>IF(LEN(TRIM(CK224))&gt;0,MAX(CF29:CF223)+1,"")</f>
        <v/>
      </c>
      <c r="CG224" s="3109" t="str">
        <f>IFERROR(INDEX(CK30:CK299,MATCH(ROW()-ROW(CK30)+1,CF30:CF299,0)),"")</f>
        <v/>
      </c>
      <c r="CH224" s="419"/>
      <c r="CJ224" s="3112">
        <f>CG17</f>
        <v>100</v>
      </c>
      <c r="CK224" s="3111" t="str">
        <f>IF(OR(CL223="",CJ224=""),"",IF(LEN(CL223)&lt;=CJ224,CL223,IFERROR(LEFT(CL223,FIND("♦",SUBSTITUTE(LEFT(CL223,CJ224+1)," ","♦",LEN(LEFT(CL223,CJ224+1))-LEN(SUBSTITUTE(LEFT(CL223,CJ224+1)," ",""))))),LEFT(CL223,IFERROR(FIND(" ",CL223)-1,LEN(CL223))))))</f>
        <v/>
      </c>
      <c r="CL224" s="3111" t="str">
        <f t="shared" ref="CL224:CL227" si="126">IF(CK224="","",TRIM(RIGHT(CL223,LEN(CL223)-LEN(CK224))))</f>
        <v/>
      </c>
      <c r="CM224" s="3179"/>
      <c r="CN224" s="3174"/>
      <c r="CO224" s="3174"/>
      <c r="CP224" s="3"/>
      <c r="CQ224" s="287"/>
      <c r="CR224" s="350"/>
      <c r="CS224" s="332"/>
      <c r="CT224" s="25"/>
      <c r="CU224" s="170"/>
      <c r="FI224" s="1664"/>
      <c r="FJ224" s="205" t="s">
        <v>2504</v>
      </c>
      <c r="FK224" s="206" t="s">
        <v>2505</v>
      </c>
      <c r="FL224" s="207">
        <v>47</v>
      </c>
      <c r="FM224" s="208">
        <v>79</v>
      </c>
      <c r="FN224" s="209">
        <v>79</v>
      </c>
      <c r="FO224"/>
      <c r="FP224" s="1665"/>
      <c r="FQ224" s="212" t="s">
        <v>2506</v>
      </c>
      <c r="FR224" s="192" t="s">
        <v>2507</v>
      </c>
      <c r="FS224" s="193">
        <v>138</v>
      </c>
      <c r="FT224" s="194">
        <v>154</v>
      </c>
      <c r="FU224" s="195">
        <v>91</v>
      </c>
      <c r="FV224"/>
      <c r="FW224" s="1666"/>
      <c r="FX224" s="212" t="s">
        <v>2508</v>
      </c>
      <c r="FY224" s="192" t="s">
        <v>2509</v>
      </c>
      <c r="FZ224" s="193">
        <v>184</v>
      </c>
      <c r="GA224" s="194">
        <v>32</v>
      </c>
      <c r="GB224" s="195">
        <v>16</v>
      </c>
      <c r="GC224" s="10">
        <v>1</v>
      </c>
    </row>
    <row r="225" spans="1:185" ht="21"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198" cm="1">
        <f t="array" ref="BP225">SUMPRODUCT(LEN(BQ225:BW225))</f>
        <v>0</v>
      </c>
      <c r="BQ225" s="199"/>
      <c r="BR225" s="200"/>
      <c r="BS225" s="200"/>
      <c r="BT225" s="200"/>
      <c r="BU225" s="200"/>
      <c r="BV225" s="200"/>
      <c r="BW225" s="201"/>
      <c r="BX225" s="3"/>
      <c r="CB225" s="3174"/>
      <c r="CD225" s="3151" t="str">
        <f t="shared" si="124"/>
        <v/>
      </c>
      <c r="CE225" s="3155" t="str">
        <f t="shared" si="125"/>
        <v/>
      </c>
      <c r="CF225" s="3156" t="str">
        <f>IF(LEN(TRIM(CK225))&gt;0,MAX(CF29:CF224)+1,"")</f>
        <v/>
      </c>
      <c r="CG225" s="3109" t="str">
        <f>IFERROR(INDEX(CK30:CK299,MATCH(ROW()-ROW(CK30)+1,CF30:CF299,0)),"")</f>
        <v/>
      </c>
      <c r="CH225" s="419"/>
      <c r="CJ225" s="3110"/>
      <c r="CK225" s="3111" t="str">
        <f>IF(OR(CL224="",CJ224=""),"",IF(LEN(CL224)&lt;=CJ224,CL224,IFERROR(LEFT(CL224,FIND("♦",SUBSTITUTE(LEFT(CL224,CJ224+1)," ","♦",LEN(LEFT(CL224,CJ224+1))-LEN(SUBSTITUTE(LEFT(CL224,CJ224+1)," ",""))))),LEFT(CL224,IFERROR(FIND(" ",CL224)-1,LEN(CL224))))))</f>
        <v/>
      </c>
      <c r="CL225" s="3111" t="str">
        <f t="shared" si="126"/>
        <v/>
      </c>
      <c r="CM225" s="3179"/>
      <c r="CN225" s="3174"/>
      <c r="CO225" s="3174"/>
      <c r="CP225" s="3"/>
      <c r="CQ225" s="287"/>
      <c r="CR225" s="350" t="s">
        <v>58</v>
      </c>
      <c r="CS225" s="332"/>
      <c r="CT225" s="25"/>
      <c r="CU225" s="170"/>
      <c r="FI225" s="1667"/>
      <c r="FJ225" s="236" t="s">
        <v>2510</v>
      </c>
      <c r="FK225" s="206" t="s">
        <v>2511</v>
      </c>
      <c r="FL225" s="207">
        <v>0</v>
      </c>
      <c r="FM225" s="208">
        <v>75</v>
      </c>
      <c r="FN225" s="209">
        <v>73</v>
      </c>
      <c r="FO225"/>
      <c r="FP225" s="1668"/>
      <c r="FQ225" s="212" t="s">
        <v>2512</v>
      </c>
      <c r="FR225" s="192" t="s">
        <v>2513</v>
      </c>
      <c r="FS225" s="193">
        <v>121</v>
      </c>
      <c r="FT225" s="194">
        <v>137</v>
      </c>
      <c r="FU225" s="195">
        <v>51</v>
      </c>
      <c r="FV225"/>
      <c r="FW225" s="1669"/>
      <c r="FX225" s="197" t="s">
        <v>2514</v>
      </c>
      <c r="FY225" s="192" t="s">
        <v>2515</v>
      </c>
      <c r="FZ225" s="193">
        <v>178</v>
      </c>
      <c r="GA225" s="194">
        <v>34</v>
      </c>
      <c r="GB225" s="195">
        <v>34</v>
      </c>
      <c r="GC225" s="10">
        <v>1</v>
      </c>
    </row>
    <row r="226" spans="1:185" ht="21"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198" cm="1">
        <f t="array" ref="BP226">SUMPRODUCT(LEN(BQ226:BW226))</f>
        <v>0</v>
      </c>
      <c r="BQ226" s="199"/>
      <c r="BR226" s="200"/>
      <c r="BS226" s="200"/>
      <c r="BT226" s="200"/>
      <c r="BU226" s="200"/>
      <c r="BV226" s="200"/>
      <c r="BW226" s="201"/>
      <c r="BX226" s="3"/>
      <c r="CB226" s="3174"/>
      <c r="CD226" s="3151" t="str">
        <f t="shared" si="124"/>
        <v/>
      </c>
      <c r="CE226" s="3155" t="str">
        <f t="shared" si="125"/>
        <v/>
      </c>
      <c r="CF226" s="3156" t="str">
        <f>IF(LEN(TRIM(CK226))&gt;0,MAX(CF29:CF225)+1,"")</f>
        <v/>
      </c>
      <c r="CG226" s="3109" t="str">
        <f>IFERROR(INDEX(CK30:CK299,MATCH(ROW()-ROW(CK30)+1,CF30:CF299,0)),"")</f>
        <v/>
      </c>
      <c r="CH226" s="419"/>
      <c r="CJ226" s="3163"/>
      <c r="CK226" s="3111" t="str">
        <f>IF(OR(CL225="",CJ224=""),"",IF(LEN(CL225)&lt;=CJ224,CL225,IFERROR(LEFT(CL225,FIND("♦",SUBSTITUTE(LEFT(CL225,CJ224+1)," ","♦",LEN(LEFT(CL225,CJ224+1))-LEN(SUBSTITUTE(LEFT(CL225,CJ224+1)," ",""))))),LEFT(CL225,IFERROR(FIND(" ",CL225)-1,LEN(CL225))))))</f>
        <v/>
      </c>
      <c r="CL226" s="3111" t="str">
        <f t="shared" si="126"/>
        <v/>
      </c>
      <c r="CM226" s="3179"/>
      <c r="CN226" s="3174"/>
      <c r="CO226" s="3174"/>
      <c r="CP226" s="3"/>
      <c r="CQ226" s="287"/>
      <c r="CR226" s="350" t="s">
        <v>63</v>
      </c>
      <c r="CS226" s="332"/>
      <c r="CT226" s="25"/>
      <c r="CU226" s="170"/>
      <c r="FI226" s="1670"/>
      <c r="FJ226" s="236" t="s">
        <v>2516</v>
      </c>
      <c r="FK226" s="206" t="s">
        <v>2517</v>
      </c>
      <c r="FL226" s="207">
        <v>0</v>
      </c>
      <c r="FM226" s="208">
        <v>42</v>
      </c>
      <c r="FN226" s="209">
        <v>41</v>
      </c>
      <c r="FO226"/>
      <c r="FP226" s="1671"/>
      <c r="FQ226" s="212" t="s">
        <v>2518</v>
      </c>
      <c r="FR226" s="192" t="s">
        <v>2519</v>
      </c>
      <c r="FS226" s="193">
        <v>90</v>
      </c>
      <c r="FT226" s="194">
        <v>101</v>
      </c>
      <c r="FU226" s="195">
        <v>33</v>
      </c>
      <c r="FV226"/>
      <c r="FW226" s="1672"/>
      <c r="FX226" s="212" t="s">
        <v>2520</v>
      </c>
      <c r="FY226" s="192" t="s">
        <v>2521</v>
      </c>
      <c r="FZ226" s="193">
        <v>170</v>
      </c>
      <c r="GA226" s="194">
        <v>56</v>
      </c>
      <c r="GB226" s="195">
        <v>30</v>
      </c>
      <c r="GC226" s="10">
        <v>1</v>
      </c>
    </row>
    <row r="227" spans="1:185" ht="21"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198" cm="1">
        <f t="array" ref="BP227">SUMPRODUCT(LEN(BQ227:BW227))</f>
        <v>0</v>
      </c>
      <c r="BQ227" s="199"/>
      <c r="BR227" s="200"/>
      <c r="BS227" s="200"/>
      <c r="BT227" s="200"/>
      <c r="BU227" s="200"/>
      <c r="BV227" s="200"/>
      <c r="BW227" s="201"/>
      <c r="BX227" s="3"/>
      <c r="CB227" s="3174"/>
      <c r="CD227" s="3151" t="str">
        <f t="shared" si="124"/>
        <v/>
      </c>
      <c r="CE227" s="3155" t="str">
        <f t="shared" si="125"/>
        <v/>
      </c>
      <c r="CF227" s="3156" t="str">
        <f>IF(LEN(TRIM(CK227))&gt;0,MAX(CF29:CF226)+1,"")</f>
        <v/>
      </c>
      <c r="CG227" s="3109" t="str">
        <f>IFERROR(INDEX(CK30:CK299,MATCH(ROW()-ROW(CK30)+1,CF30:CF299,0)),"")</f>
        <v/>
      </c>
      <c r="CH227" s="419"/>
      <c r="CJ227" s="3164"/>
      <c r="CK227" s="3111" t="str">
        <f>IF(OR(CL226="",CJ224=""),"",IF(LEN(CL226)&lt;=CJ224,CL226,IFERROR(LEFT(CL226,FIND("♦",SUBSTITUTE(LEFT(CL226,CJ224+1)," ","♦",LEN(LEFT(CL226,CJ224+1))-LEN(SUBSTITUTE(LEFT(CL226,CJ224+1)," ",""))))),LEFT(CL226,IFERROR(FIND(" ",CL226)-1,LEN(CL226))))))</f>
        <v/>
      </c>
      <c r="CL227" s="3111" t="str">
        <f t="shared" si="126"/>
        <v/>
      </c>
      <c r="CM227" s="3179"/>
      <c r="CN227" s="3174"/>
      <c r="CO227" s="3174"/>
      <c r="CP227" s="3"/>
      <c r="CQ227" s="287"/>
      <c r="CR227" s="2507" t="s">
        <v>28</v>
      </c>
      <c r="CS227" s="392" t="s">
        <v>29</v>
      </c>
      <c r="CT227" s="25"/>
      <c r="CU227" s="170"/>
      <c r="FI227" s="1673"/>
      <c r="FJ227" s="236" t="s">
        <v>2522</v>
      </c>
      <c r="FK227" s="206" t="s">
        <v>2523</v>
      </c>
      <c r="FL227" s="207">
        <v>11</v>
      </c>
      <c r="FM227" s="208">
        <v>22</v>
      </c>
      <c r="FN227" s="209">
        <v>22</v>
      </c>
      <c r="FO227"/>
      <c r="FP227" s="1674"/>
      <c r="FQ227" s="212" t="s">
        <v>2524</v>
      </c>
      <c r="FR227" s="192" t="s">
        <v>2525</v>
      </c>
      <c r="FS227" s="193">
        <v>255</v>
      </c>
      <c r="FT227" s="194">
        <v>215</v>
      </c>
      <c r="FU227" s="195">
        <v>0</v>
      </c>
      <c r="FV227"/>
      <c r="FW227" s="1675"/>
      <c r="FX227" s="197" t="s">
        <v>2526</v>
      </c>
      <c r="FY227" s="192" t="s">
        <v>2527</v>
      </c>
      <c r="FZ227" s="193">
        <v>166</v>
      </c>
      <c r="GA227" s="194">
        <v>42</v>
      </c>
      <c r="GB227" s="195">
        <v>42</v>
      </c>
      <c r="GC227" s="10">
        <v>1</v>
      </c>
    </row>
    <row r="228" spans="1:185" ht="21"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198" cm="1">
        <f t="array" ref="BP228">SUMPRODUCT(LEN(BQ228:BW228))</f>
        <v>0</v>
      </c>
      <c r="BQ228" s="199"/>
      <c r="BR228" s="200"/>
      <c r="BS228" s="200"/>
      <c r="BT228" s="200"/>
      <c r="BU228" s="200"/>
      <c r="BV228" s="200"/>
      <c r="BW228" s="201"/>
      <c r="BX228" s="3"/>
      <c r="CB228" s="3174"/>
      <c r="CD228" s="3151" t="str">
        <f t="shared" si="124"/>
        <v/>
      </c>
      <c r="CE228" s="3155" t="str">
        <f t="shared" si="125"/>
        <v/>
      </c>
      <c r="CF228" s="3156" t="str">
        <f>IF(LEN(TRIM(CK228))&gt;0,MAX(CF29:CF227)+1,"")</f>
        <v/>
      </c>
      <c r="CG228" s="3109" t="str">
        <f>IFERROR(INDEX(CK30:CK299,MATCH(ROW()-ROW(CK30)+1,CF30:CF299,0)),"")</f>
        <v/>
      </c>
      <c r="CH228" s="419"/>
      <c r="CJ228" s="2462" t="str">
        <f>(SUBSTITUTE(SUBSTITUTE(CB63,CHAR(13)&amp;CHAR(10)," "),CHAR(10)," "))</f>
        <v/>
      </c>
      <c r="CK228" s="3165" t="str">
        <f>IF(OR(CJ229="",CJ230=""),"",IF(LEN(CJ229)&lt;=CJ230,CJ229,IFERROR(LEFT(CJ229,FIND("♦",SUBSTITUTE(LEFT(CJ229,CJ230+1)," ","♦",LEN(LEFT(CJ229,CJ230+1))-LEN(SUBSTITUTE(LEFT(CJ229,CJ230+1)," ",""))))),LEFT(CJ229,IFERROR(FIND(" ",CJ229)-1,LEN(CJ229))))))</f>
        <v/>
      </c>
      <c r="CL228" s="3166" t="str">
        <f>IF(CK228="","",TRIM(RIGHT(CJ229,LEN(CJ229)-LEN(CK228))))</f>
        <v/>
      </c>
      <c r="CM228" s="3157" t="str">
        <f>CC63</f>
        <v xml:space="preserve"> ◄ ligne 63</v>
      </c>
      <c r="CN228" s="3174"/>
      <c r="CO228" s="3174"/>
      <c r="CP228" s="3"/>
      <c r="CQ228" s="287"/>
      <c r="CR228" s="102"/>
      <c r="CS228" s="102"/>
      <c r="CT228" s="25"/>
      <c r="CU228" s="170"/>
      <c r="FI228" s="1676"/>
      <c r="FJ228" s="205" t="s">
        <v>2528</v>
      </c>
      <c r="FK228" s="206" t="s">
        <v>2529</v>
      </c>
      <c r="FL228" s="207">
        <v>0</v>
      </c>
      <c r="FM228" s="208">
        <v>245</v>
      </c>
      <c r="FN228" s="209">
        <v>255</v>
      </c>
      <c r="FO228"/>
      <c r="FP228" s="1677"/>
      <c r="FQ228" s="212" t="s">
        <v>2530</v>
      </c>
      <c r="FR228" s="192" t="s">
        <v>2531</v>
      </c>
      <c r="FS228" s="193">
        <v>255</v>
      </c>
      <c r="FT228" s="194">
        <v>228</v>
      </c>
      <c r="FU228" s="195">
        <v>54</v>
      </c>
      <c r="FV228"/>
      <c r="FW228" s="1678"/>
      <c r="FX228" s="197" t="s">
        <v>2532</v>
      </c>
      <c r="FY228" s="192" t="s">
        <v>2533</v>
      </c>
      <c r="FZ228" s="193">
        <v>139</v>
      </c>
      <c r="GA228" s="194">
        <v>105</v>
      </c>
      <c r="GB228" s="195">
        <v>105</v>
      </c>
      <c r="GC228" s="10">
        <v>1</v>
      </c>
    </row>
    <row r="229" spans="1:185" ht="21"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198" cm="1">
        <f t="array" ref="BP229">SUMPRODUCT(LEN(BQ229:BW229))</f>
        <v>0</v>
      </c>
      <c r="BQ229" s="199"/>
      <c r="BR229" s="200"/>
      <c r="BS229" s="200"/>
      <c r="BT229" s="200"/>
      <c r="BU229" s="200"/>
      <c r="BV229" s="200"/>
      <c r="BW229" s="201"/>
      <c r="BX229" s="3"/>
      <c r="CB229" s="3174"/>
      <c r="CD229" s="3151" t="str">
        <f t="shared" si="124"/>
        <v/>
      </c>
      <c r="CE229" s="3155" t="str">
        <f t="shared" si="125"/>
        <v/>
      </c>
      <c r="CF229" s="3156" t="str">
        <f>IF(LEN(TRIM(CK229))&gt;0,MAX(CF29:CF228)+1,"")</f>
        <v/>
      </c>
      <c r="CG229" s="3109" t="str">
        <f>IFERROR(INDEX(CK30:CK299,MATCH(ROW()-ROW(CK30)+1,CF30:CF299,0)),"")</f>
        <v/>
      </c>
      <c r="CH229" s="419"/>
      <c r="CJ229" s="3165" t="str">
        <f>TRIM(SUBSTITUTE(SUBSTITUTE(SUBSTITUTE(SUBSTITUTE(IF(OR(LEFT(CJ228,1)="-",LEFT(CJ228,1)="="),MID(CJ228,2,9999),CJ228),CHAR(160)," "),","," "),";"," "),"."," "))</f>
        <v/>
      </c>
      <c r="CK229" s="3166" t="str">
        <f>IF(OR(CL228="",CJ230=""),"",IF(LEN(CL228)&lt;=CJ230,CL228,IFERROR(LEFT(CL228,FIND("♦",SUBSTITUTE(LEFT(CL228,CJ230+1)," ","♦",LEN(LEFT(CL228,CJ230+1))-LEN(SUBSTITUTE(LEFT(CL228,CJ230+1)," ",""))))),LEFT(CL228,IFERROR(FIND(" ",CL228)-1,LEN(CL228))))))</f>
        <v/>
      </c>
      <c r="CL229" s="3166" t="str">
        <f>IF(CK229="","",TRIM(RIGHT(CL228,LEN(CL228)-LEN(CK229))))</f>
        <v/>
      </c>
      <c r="CM229" s="3180"/>
      <c r="CN229" s="3174"/>
      <c r="CO229" s="3174"/>
      <c r="CP229" s="3"/>
      <c r="CQ229" s="402"/>
      <c r="CR229" s="403" t="s">
        <v>607</v>
      </c>
      <c r="CS229" s="403"/>
      <c r="CT229" s="403"/>
      <c r="CU229" s="170"/>
      <c r="FI229" s="1679"/>
      <c r="FJ229" s="236" t="s">
        <v>2534</v>
      </c>
      <c r="FK229" s="206" t="s">
        <v>2535</v>
      </c>
      <c r="FL229" s="207">
        <v>156</v>
      </c>
      <c r="FM229" s="208">
        <v>209</v>
      </c>
      <c r="FN229" s="209">
        <v>220</v>
      </c>
      <c r="FO229"/>
      <c r="FP229" s="1680"/>
      <c r="FQ229" s="212" t="s">
        <v>2536</v>
      </c>
      <c r="FR229" s="192" t="s">
        <v>2537</v>
      </c>
      <c r="FS229" s="193">
        <v>254</v>
      </c>
      <c r="FT229" s="194">
        <v>227</v>
      </c>
      <c r="FU229" s="195">
        <v>71</v>
      </c>
      <c r="FV229"/>
      <c r="FW229" s="1681"/>
      <c r="FX229" s="197" t="s">
        <v>2538</v>
      </c>
      <c r="FY229" s="192" t="s">
        <v>2539</v>
      </c>
      <c r="FZ229" s="193">
        <v>165</v>
      </c>
      <c r="GA229" s="194">
        <v>42</v>
      </c>
      <c r="GB229" s="195">
        <v>42</v>
      </c>
      <c r="GC229" s="10">
        <v>1</v>
      </c>
    </row>
    <row r="230" spans="1:185" ht="21"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198" cm="1">
        <f t="array" ref="BP230">SUMPRODUCT(LEN(BQ230:BW230))</f>
        <v>0</v>
      </c>
      <c r="BQ230" s="199"/>
      <c r="BR230" s="200"/>
      <c r="BS230" s="200"/>
      <c r="BT230" s="200"/>
      <c r="BU230" s="200"/>
      <c r="BV230" s="200"/>
      <c r="BW230" s="201"/>
      <c r="BX230" s="3"/>
      <c r="CB230" s="3174"/>
      <c r="CD230" s="3151" t="str">
        <f t="shared" si="124"/>
        <v/>
      </c>
      <c r="CE230" s="3155" t="str">
        <f t="shared" si="125"/>
        <v/>
      </c>
      <c r="CF230" s="3156" t="str">
        <f>IF(LEN(TRIM(CK230))&gt;0,MAX(CF29:CF229)+1,"")</f>
        <v/>
      </c>
      <c r="CG230" s="3109" t="str">
        <f>IFERROR(INDEX(CK30:CK299,MATCH(ROW()-ROW(CK30)+1,CF30:CF299,0)),"")</f>
        <v/>
      </c>
      <c r="CH230" s="419"/>
      <c r="CJ230" s="3112">
        <f>CG17</f>
        <v>100</v>
      </c>
      <c r="CK230" s="3166" t="str">
        <f>IF(OR(CL229="",CJ230=""),"",IF(LEN(CL229)&lt;=CJ230,CL229,IFERROR(LEFT(CL229,FIND("♦",SUBSTITUTE(LEFT(CL229,CJ230+1)," ","♦",LEN(LEFT(CL229,CJ230+1))-LEN(SUBSTITUTE(LEFT(CL229,CJ230+1)," ",""))))),LEFT(CL229,IFERROR(FIND(" ",CL229)-1,LEN(CL229))))))</f>
        <v/>
      </c>
      <c r="CL230" s="3166" t="str">
        <f t="shared" ref="CL230:CL233" si="127">IF(CK230="","",TRIM(RIGHT(CL229,LEN(CL229)-LEN(CK230))))</f>
        <v/>
      </c>
      <c r="CM230" s="3180"/>
      <c r="CN230" s="3174"/>
      <c r="CO230" s="3174"/>
      <c r="CP230" s="3"/>
      <c r="CQ230" s="402"/>
      <c r="CR230" s="403" t="s">
        <v>614</v>
      </c>
      <c r="CS230" s="403"/>
      <c r="CT230" s="403"/>
      <c r="CU230" s="170"/>
      <c r="FI230" s="1682"/>
      <c r="FJ230" s="205" t="s">
        <v>2540</v>
      </c>
      <c r="FK230" s="206" t="s">
        <v>2541</v>
      </c>
      <c r="FL230" s="207">
        <v>142</v>
      </c>
      <c r="FM230" s="208">
        <v>229</v>
      </c>
      <c r="FN230" s="209">
        <v>238</v>
      </c>
      <c r="FO230"/>
      <c r="FP230" s="1683"/>
      <c r="FQ230" s="212" t="s">
        <v>2542</v>
      </c>
      <c r="FR230" s="192" t="s">
        <v>2543</v>
      </c>
      <c r="FS230" s="193">
        <v>250</v>
      </c>
      <c r="FT230" s="194">
        <v>218</v>
      </c>
      <c r="FU230" s="195">
        <v>94</v>
      </c>
      <c r="FV230"/>
      <c r="FW230" s="1684"/>
      <c r="FX230" s="212" t="s">
        <v>2544</v>
      </c>
      <c r="FY230" s="192" t="s">
        <v>2545</v>
      </c>
      <c r="FZ230" s="193">
        <v>169</v>
      </c>
      <c r="GA230" s="194">
        <v>17</v>
      </c>
      <c r="GB230" s="195">
        <v>1</v>
      </c>
      <c r="GC230" s="10">
        <v>1</v>
      </c>
    </row>
    <row r="231" spans="1:185" ht="21"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198" cm="1">
        <f t="array" ref="BP231">SUMPRODUCT(LEN(BQ231:BW231))</f>
        <v>0</v>
      </c>
      <c r="BQ231" s="199"/>
      <c r="BR231" s="200"/>
      <c r="BS231" s="200"/>
      <c r="BT231" s="200"/>
      <c r="BU231" s="200"/>
      <c r="BV231" s="200"/>
      <c r="BW231" s="201"/>
      <c r="CB231" s="3174"/>
      <c r="CD231" s="3151" t="str">
        <f t="shared" si="124"/>
        <v/>
      </c>
      <c r="CE231" s="3155" t="str">
        <f t="shared" si="125"/>
        <v/>
      </c>
      <c r="CF231" s="3156" t="str">
        <f>IF(LEN(TRIM(CK231))&gt;0,MAX(CF29:CF230)+1,"")</f>
        <v/>
      </c>
      <c r="CG231" s="3109" t="str">
        <f>IFERROR(INDEX(CK30:CK299,MATCH(ROW()-ROW(CK30)+1,CF30:CF299,0)),"")</f>
        <v/>
      </c>
      <c r="CH231" s="419"/>
      <c r="CJ231" s="3165"/>
      <c r="CK231" s="3166" t="str">
        <f>IF(OR(CL230="",CJ230=""),"",IF(LEN(CL230)&lt;=CJ230,CL230,IFERROR(LEFT(CL230,FIND("♦",SUBSTITUTE(LEFT(CL230,CJ230+1)," ","♦",LEN(LEFT(CL230,CJ230+1))-LEN(SUBSTITUTE(LEFT(CL230,CJ230+1)," ",""))))),LEFT(CL230,IFERROR(FIND(" ",CL230)-1,LEN(CL230))))))</f>
        <v/>
      </c>
      <c r="CL231" s="3166" t="str">
        <f t="shared" si="127"/>
        <v/>
      </c>
      <c r="CM231" s="3180"/>
      <c r="CN231" s="3174"/>
      <c r="CO231" s="3174"/>
      <c r="CQ231" s="2686" t="str">
        <f>"colonne "&amp;SUBSTITUTE(ADDRESS(1,COLUMN(),4),"1","")&amp;" ▼"</f>
        <v>colonne CQ ▼</v>
      </c>
      <c r="CS231" s="25"/>
      <c r="CT231" s="25"/>
      <c r="CU231" s="170"/>
      <c r="FI231" s="1685"/>
      <c r="FJ231" s="205" t="s">
        <v>2546</v>
      </c>
      <c r="FK231" s="206" t="s">
        <v>2547</v>
      </c>
      <c r="FL231" s="207">
        <v>176</v>
      </c>
      <c r="FM231" s="208">
        <v>224</v>
      </c>
      <c r="FN231" s="209">
        <v>230</v>
      </c>
      <c r="FO231"/>
      <c r="FP231" s="1686"/>
      <c r="FQ231" s="212" t="s">
        <v>2548</v>
      </c>
      <c r="FR231" s="192" t="s">
        <v>2549</v>
      </c>
      <c r="FS231" s="193">
        <v>247</v>
      </c>
      <c r="FT231" s="194">
        <v>226</v>
      </c>
      <c r="FU231" s="195">
        <v>105</v>
      </c>
      <c r="FV231"/>
      <c r="FW231" s="1687"/>
      <c r="FX231" s="212" t="s">
        <v>2550</v>
      </c>
      <c r="FY231" s="192" t="s">
        <v>2551</v>
      </c>
      <c r="FZ231" s="193">
        <v>144</v>
      </c>
      <c r="GA231" s="194">
        <v>93</v>
      </c>
      <c r="GB231" s="195">
        <v>93</v>
      </c>
      <c r="GC231" s="10">
        <v>1</v>
      </c>
    </row>
    <row r="232" spans="1:185" ht="21"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198" cm="1">
        <f t="array" ref="BP232">SUMPRODUCT(LEN(BQ232:BW232))</f>
        <v>0</v>
      </c>
      <c r="BQ232" s="199"/>
      <c r="BR232" s="200"/>
      <c r="BS232" s="200"/>
      <c r="BT232" s="200"/>
      <c r="BU232" s="200"/>
      <c r="BV232" s="200"/>
      <c r="BW232" s="201"/>
      <c r="BX232"/>
      <c r="CB232" s="3174"/>
      <c r="CD232" s="3151" t="str">
        <f t="shared" si="124"/>
        <v/>
      </c>
      <c r="CE232" s="3155" t="str">
        <f t="shared" si="125"/>
        <v/>
      </c>
      <c r="CF232" s="3156" t="str">
        <f>IF(LEN(TRIM(CK232))&gt;0,MAX(CF29:CF231)+1,"")</f>
        <v/>
      </c>
      <c r="CG232" s="3109" t="str">
        <f>IFERROR(INDEX(CK30:CK299,MATCH(ROW()-ROW(CK30)+1,CF30:CF299,0)),"")</f>
        <v/>
      </c>
      <c r="CH232" s="419"/>
      <c r="CJ232" s="3168"/>
      <c r="CK232" s="3166" t="str">
        <f>IF(OR(CL231="",CJ230=""),"",IF(LEN(CL231)&lt;=CJ230,CL231,IFERROR(LEFT(CL231,FIND("♦",SUBSTITUTE(LEFT(CL231,CJ230+1)," ","♦",LEN(LEFT(CL231,CJ230+1))-LEN(SUBSTITUTE(LEFT(CL231,CJ230+1)," ",""))))),LEFT(CL231,IFERROR(FIND(" ",CL231)-1,LEN(CL231))))))</f>
        <v/>
      </c>
      <c r="CL232" s="3166" t="str">
        <f t="shared" si="127"/>
        <v/>
      </c>
      <c r="CM232" s="3180"/>
      <c r="CN232" s="3174"/>
      <c r="CO232" s="3174"/>
      <c r="CP232"/>
      <c r="CQ232" s="2516" t="s">
        <v>3899</v>
      </c>
      <c r="CR232" s="2517"/>
      <c r="CS232" s="2517"/>
      <c r="CT232" s="2517"/>
      <c r="CU232" s="2517"/>
      <c r="FI232" s="1688"/>
      <c r="FJ232" s="205" t="s">
        <v>2552</v>
      </c>
      <c r="FK232" s="206" t="s">
        <v>2553</v>
      </c>
      <c r="FL232" s="207">
        <v>152</v>
      </c>
      <c r="FM232" s="208">
        <v>245</v>
      </c>
      <c r="FN232" s="209">
        <v>255</v>
      </c>
      <c r="FO232"/>
      <c r="FP232" s="1689"/>
      <c r="FQ232" s="197" t="s">
        <v>2554</v>
      </c>
      <c r="FR232" s="192" t="s">
        <v>2555</v>
      </c>
      <c r="FS232" s="193">
        <v>238</v>
      </c>
      <c r="FT232" s="194">
        <v>220</v>
      </c>
      <c r="FU232" s="195">
        <v>130</v>
      </c>
      <c r="FV232"/>
      <c r="FW232" s="1690"/>
      <c r="FX232" s="212" t="s">
        <v>2556</v>
      </c>
      <c r="FY232" s="192" t="s">
        <v>2557</v>
      </c>
      <c r="FZ232" s="193">
        <v>164</v>
      </c>
      <c r="GA232" s="194">
        <v>36</v>
      </c>
      <c r="GB232" s="195">
        <v>36</v>
      </c>
      <c r="GC232" s="10">
        <v>1</v>
      </c>
    </row>
    <row r="233" spans="1:185" ht="21"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198" cm="1">
        <f t="array" ref="BP233">SUMPRODUCT(LEN(BQ233:BW233))</f>
        <v>0</v>
      </c>
      <c r="BQ233" s="199"/>
      <c r="BR233" s="200"/>
      <c r="BS233" s="200"/>
      <c r="BT233" s="200"/>
      <c r="BU233" s="200"/>
      <c r="BV233" s="200"/>
      <c r="BW233" s="201"/>
      <c r="CB233" s="3174"/>
      <c r="CD233" s="3151" t="str">
        <f t="shared" si="124"/>
        <v/>
      </c>
      <c r="CE233" s="3155" t="str">
        <f t="shared" si="125"/>
        <v/>
      </c>
      <c r="CF233" s="3156" t="str">
        <f>IF(LEN(TRIM(CK233))&gt;0,MAX(CF29:CF232)+1,"")</f>
        <v/>
      </c>
      <c r="CG233" s="3109" t="str">
        <f>IFERROR(INDEX(CK30:CK299,MATCH(ROW()-ROW(CK30)+1,CF30:CF299,0)),"")</f>
        <v/>
      </c>
      <c r="CH233" s="419"/>
      <c r="CJ233" s="3169"/>
      <c r="CK233" s="3166" t="str">
        <f>IF(OR(CL232="",CJ230=""),"",IF(LEN(CL232)&lt;=CJ230,CL232,IFERROR(LEFT(CL232,FIND("♦",SUBSTITUTE(LEFT(CL232,CJ230+1)," ","♦",LEN(LEFT(CL232,CJ230+1))-LEN(SUBSTITUTE(LEFT(CL232,CJ230+1)," ",""))))),LEFT(CL232,IFERROR(FIND(" ",CL232)-1,LEN(CL232))))))</f>
        <v/>
      </c>
      <c r="CL233" s="3166" t="str">
        <f t="shared" si="127"/>
        <v/>
      </c>
      <c r="CM233" s="3180"/>
      <c r="CN233" s="3174"/>
      <c r="CO233" s="3174"/>
      <c r="CQ233" s="2687" t="str">
        <f>"cliquez sur la colonne "&amp;SUBSTITUTE(ADDRESS(1,COLUMN(),4),"1","")</f>
        <v>cliquez sur la colonne CQ</v>
      </c>
      <c r="CR233" s="2688"/>
      <c r="CS233" s="2688"/>
      <c r="CT233" s="2688"/>
      <c r="CU233" s="2688"/>
      <c r="FI233" s="1691"/>
      <c r="FJ233" s="205" t="s">
        <v>2558</v>
      </c>
      <c r="FK233" s="206" t="s">
        <v>2559</v>
      </c>
      <c r="FL233" s="207">
        <v>0</v>
      </c>
      <c r="FM233" s="208">
        <v>229</v>
      </c>
      <c r="FN233" s="209">
        <v>238</v>
      </c>
      <c r="FO233"/>
      <c r="FP233" s="1692"/>
      <c r="FQ233" s="197" t="s">
        <v>2560</v>
      </c>
      <c r="FR233" s="192" t="s">
        <v>2555</v>
      </c>
      <c r="FS233" s="193">
        <v>238</v>
      </c>
      <c r="FT233" s="194">
        <v>221</v>
      </c>
      <c r="FU233" s="195">
        <v>130</v>
      </c>
      <c r="FV233"/>
      <c r="FW233" s="1693"/>
      <c r="FX233" s="212" t="s">
        <v>2561</v>
      </c>
      <c r="FY233" s="192" t="s">
        <v>2562</v>
      </c>
      <c r="FZ233" s="193">
        <v>165</v>
      </c>
      <c r="GA233" s="194">
        <v>38</v>
      </c>
      <c r="GB233" s="195">
        <v>10</v>
      </c>
      <c r="GC233" s="10">
        <v>1</v>
      </c>
    </row>
    <row r="234" spans="1:185" ht="21"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198" cm="1">
        <f t="array" ref="BP234">SUMPRODUCT(LEN(BQ234:BW234))</f>
        <v>0</v>
      </c>
      <c r="BQ234" s="199"/>
      <c r="BR234" s="200"/>
      <c r="BS234" s="200"/>
      <c r="BT234" s="200"/>
      <c r="BU234" s="200"/>
      <c r="BV234" s="200"/>
      <c r="BW234" s="201"/>
      <c r="CB234" s="3174"/>
      <c r="CD234" s="3151" t="str">
        <f t="shared" si="124"/>
        <v/>
      </c>
      <c r="CE234" s="3155" t="str">
        <f t="shared" si="125"/>
        <v/>
      </c>
      <c r="CF234" s="3156" t="str">
        <f>IF(LEN(TRIM(CK234))&gt;0,MAX(CF29:CF233)+1,"")</f>
        <v/>
      </c>
      <c r="CG234" s="3109" t="str">
        <f>IFERROR(INDEX(CK30:CK299,MATCH(ROW()-ROW(CK30)+1,CF30:CF299,0)),"")</f>
        <v/>
      </c>
      <c r="CH234" s="419"/>
      <c r="CJ234" s="2462" t="str">
        <f>(SUBSTITUTE(SUBSTITUTE(CB64,CHAR(13)&amp;CHAR(10)," "),CHAR(10)," "))</f>
        <v/>
      </c>
      <c r="CK234" s="3110" t="str">
        <f>IF(OR(CJ235="",CJ236=""),"",IF(LEN(CJ235)&lt;=CJ236,CJ235,IFERROR(LEFT(CJ235,FIND("♦",SUBSTITUTE(LEFT(CJ235,CJ236+1)," ","♦",LEN(LEFT(CJ235,CJ236+1))-LEN(SUBSTITUTE(LEFT(CJ235,CJ236+1)," ",""))))),LEFT(CJ235,IFERROR(FIND(" ",CJ235)-1,LEN(CJ235))))))</f>
        <v/>
      </c>
      <c r="CL234" s="3111" t="str">
        <f>IF(CK234="","",TRIM(RIGHT(CJ235,LEN(CJ235)-LEN(CK234))))</f>
        <v/>
      </c>
      <c r="CM234" s="3157" t="str">
        <f>CC64</f>
        <v xml:space="preserve"> ◄ ligne 64</v>
      </c>
      <c r="CN234" s="3174"/>
      <c r="CO234" s="3174"/>
      <c r="CQ234" s="3192" t="s">
        <v>3902</v>
      </c>
      <c r="CR234" s="3193"/>
      <c r="CS234" s="3193"/>
      <c r="CT234" s="3193"/>
      <c r="CU234" s="3193"/>
      <c r="FI234" s="1694"/>
      <c r="FJ234" s="205" t="s">
        <v>2563</v>
      </c>
      <c r="FK234" s="206" t="s">
        <v>2564</v>
      </c>
      <c r="FL234" s="207">
        <v>122</v>
      </c>
      <c r="FM234" s="208">
        <v>197</v>
      </c>
      <c r="FN234" s="209">
        <v>205</v>
      </c>
      <c r="FO234"/>
      <c r="FP234" s="1695"/>
      <c r="FQ234" s="212" t="s">
        <v>2565</v>
      </c>
      <c r="FR234" s="192" t="s">
        <v>2566</v>
      </c>
      <c r="FS234" s="193">
        <v>225</v>
      </c>
      <c r="FT234" s="194">
        <v>206</v>
      </c>
      <c r="FU234" s="195">
        <v>154</v>
      </c>
      <c r="FV234"/>
      <c r="FW234" s="1696"/>
      <c r="FX234" s="197" t="s">
        <v>2567</v>
      </c>
      <c r="FY234" s="192" t="s">
        <v>2568</v>
      </c>
      <c r="FZ234" s="193">
        <v>133</v>
      </c>
      <c r="GA234" s="194">
        <v>99</v>
      </c>
      <c r="GB234" s="195">
        <v>99</v>
      </c>
      <c r="GC234" s="10">
        <v>1</v>
      </c>
    </row>
    <row r="235" spans="1:185" ht="21"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198" cm="1">
        <f t="array" ref="BP235">SUMPRODUCT(LEN(BQ235:BW235))</f>
        <v>0</v>
      </c>
      <c r="BQ235" s="199"/>
      <c r="BR235" s="200"/>
      <c r="BS235" s="200"/>
      <c r="BT235" s="200"/>
      <c r="BU235" s="200"/>
      <c r="BV235" s="200"/>
      <c r="BW235" s="201"/>
      <c r="CB235" s="3174"/>
      <c r="CD235" s="3151" t="str">
        <f t="shared" si="124"/>
        <v/>
      </c>
      <c r="CE235" s="3155" t="str">
        <f t="shared" si="125"/>
        <v/>
      </c>
      <c r="CF235" s="3156" t="str">
        <f>IF(LEN(TRIM(CK235))&gt;0,MAX(CF29:CF234)+1,"")</f>
        <v/>
      </c>
      <c r="CG235" s="3109" t="str">
        <f>IFERROR(INDEX(CK30:CK299,MATCH(ROW()-ROW(CK30)+1,CF30:CF299,0)),"")</f>
        <v/>
      </c>
      <c r="CH235" s="419"/>
      <c r="CJ235" s="3110" t="str">
        <f>TRIM(SUBSTITUTE(SUBSTITUTE(SUBSTITUTE(SUBSTITUTE(IF(OR(LEFT(CJ234,1)="-",LEFT(CJ234,1)="="),MID(CJ234,2,9999),CJ234),CHAR(160)," "),","," "),";"," "),"."," "))</f>
        <v/>
      </c>
      <c r="CK235" s="3111" t="str">
        <f>IF(OR(CL234="",CJ236=""),"",IF(LEN(CL234)&lt;=CJ236,CL234,IFERROR(LEFT(CL234,FIND("♦",SUBSTITUTE(LEFT(CL234,CJ236+1)," ","♦",LEN(LEFT(CL234,CJ236+1))-LEN(SUBSTITUTE(LEFT(CL234,CJ236+1)," ",""))))),LEFT(CL234,IFERROR(FIND(" ",CL234)-1,LEN(CL234))))))</f>
        <v/>
      </c>
      <c r="CL235" s="3111" t="str">
        <f>IF(CK235="","",TRIM(RIGHT(CL234,LEN(CL234)-LEN(CK235))))</f>
        <v/>
      </c>
      <c r="CM235" s="3179"/>
      <c r="CN235" s="3174"/>
      <c r="CO235" s="3174"/>
      <c r="CQ235" s="3192"/>
      <c r="CR235" s="3193"/>
      <c r="CS235" s="3193"/>
      <c r="CT235" s="3193"/>
      <c r="CU235" s="3193"/>
      <c r="FI235" s="1697"/>
      <c r="FJ235" s="205" t="s">
        <v>2569</v>
      </c>
      <c r="FK235" s="206" t="s">
        <v>2570</v>
      </c>
      <c r="FL235" s="207">
        <v>0</v>
      </c>
      <c r="FM235" s="208">
        <v>197</v>
      </c>
      <c r="FN235" s="209">
        <v>205</v>
      </c>
      <c r="FO235"/>
      <c r="FP235" s="1698"/>
      <c r="FQ235" s="212" t="s">
        <v>2571</v>
      </c>
      <c r="FR235" s="192" t="s">
        <v>2572</v>
      </c>
      <c r="FS235" s="193">
        <v>248</v>
      </c>
      <c r="FT235" s="194">
        <v>222</v>
      </c>
      <c r="FU235" s="195">
        <v>126</v>
      </c>
      <c r="FV235"/>
      <c r="FW235" s="1699"/>
      <c r="FX235" s="212" t="s">
        <v>2573</v>
      </c>
      <c r="FY235" s="192" t="s">
        <v>2574</v>
      </c>
      <c r="FZ235" s="193">
        <v>150</v>
      </c>
      <c r="GA235" s="194">
        <v>0</v>
      </c>
      <c r="GB235" s="195">
        <v>24</v>
      </c>
      <c r="GC235" s="10">
        <v>1</v>
      </c>
    </row>
    <row r="236" spans="1:185" ht="21" customHeight="1">
      <c r="BP236" s="198" cm="1">
        <f t="array" ref="BP236">SUMPRODUCT(LEN(BQ236:BW236))</f>
        <v>0</v>
      </c>
      <c r="BQ236" s="199"/>
      <c r="BR236" s="200"/>
      <c r="BS236" s="200"/>
      <c r="BT236" s="200"/>
      <c r="BU236" s="200"/>
      <c r="BV236" s="200"/>
      <c r="BW236" s="201"/>
      <c r="CB236" s="3174"/>
      <c r="CD236" s="3151" t="str">
        <f t="shared" si="124"/>
        <v/>
      </c>
      <c r="CE236" s="3155" t="str">
        <f t="shared" si="125"/>
        <v/>
      </c>
      <c r="CF236" s="3156" t="str">
        <f>IF(LEN(TRIM(CK236))&gt;0,MAX(CF29:CF235)+1,"")</f>
        <v/>
      </c>
      <c r="CG236" s="3109" t="str">
        <f>IFERROR(INDEX(CK30:CK299,MATCH(ROW()-ROW(CK30)+1,CF30:CF299,0)),"")</f>
        <v/>
      </c>
      <c r="CH236" s="419"/>
      <c r="CJ236" s="3112">
        <f>CG17</f>
        <v>100</v>
      </c>
      <c r="CK236" s="3111" t="str">
        <f>IF(OR(CL235="",CJ236=""),"",IF(LEN(CL235)&lt;=CJ236,CL235,IFERROR(LEFT(CL235,FIND("♦",SUBSTITUTE(LEFT(CL235,CJ236+1)," ","♦",LEN(LEFT(CL235,CJ236+1))-LEN(SUBSTITUTE(LEFT(CL235,CJ236+1)," ",""))))),LEFT(CL235,IFERROR(FIND(" ",CL235)-1,LEN(CL235))))))</f>
        <v/>
      </c>
      <c r="CL236" s="3111" t="str">
        <f t="shared" ref="CL236:CL239" si="128">IF(CK236="","",TRIM(RIGHT(CL235,LEN(CL235)-LEN(CK236))))</f>
        <v/>
      </c>
      <c r="CM236" s="3179"/>
      <c r="CN236" s="3174"/>
      <c r="CO236" s="3174"/>
      <c r="CQ236" s="2518" t="s">
        <v>3900</v>
      </c>
      <c r="CR236" s="2519"/>
      <c r="CS236" s="2519"/>
      <c r="CT236" s="2519"/>
      <c r="CU236" s="2519"/>
      <c r="FI236" s="1700"/>
      <c r="FJ236" s="205" t="s">
        <v>2575</v>
      </c>
      <c r="FK236" s="206" t="s">
        <v>2576</v>
      </c>
      <c r="FL236" s="207">
        <v>3</v>
      </c>
      <c r="FM236" s="208">
        <v>180</v>
      </c>
      <c r="FN236" s="209">
        <v>200</v>
      </c>
      <c r="FO236"/>
      <c r="FP236" s="1701"/>
      <c r="FQ236" s="212" t="s">
        <v>2577</v>
      </c>
      <c r="FR236" s="192" t="s">
        <v>2578</v>
      </c>
      <c r="FS236" s="193">
        <v>255</v>
      </c>
      <c r="FT236" s="194">
        <v>222</v>
      </c>
      <c r="FU236" s="195">
        <v>117</v>
      </c>
      <c r="FV236"/>
      <c r="FW236" s="1702"/>
      <c r="FX236" s="197" t="s">
        <v>2579</v>
      </c>
      <c r="FY236" s="192" t="s">
        <v>2580</v>
      </c>
      <c r="FZ236" s="193">
        <v>139</v>
      </c>
      <c r="GA236" s="194">
        <v>58</v>
      </c>
      <c r="GB236" s="195">
        <v>58</v>
      </c>
      <c r="GC236" s="10">
        <v>1</v>
      </c>
    </row>
    <row r="237" spans="1:185" ht="21" customHeight="1">
      <c r="BM237"/>
      <c r="BN237"/>
      <c r="BO237"/>
      <c r="BP237" s="198" cm="1">
        <f t="array" ref="BP237">SUMPRODUCT(LEN(BQ237:BW237))</f>
        <v>0</v>
      </c>
      <c r="BQ237" s="199"/>
      <c r="BR237" s="200"/>
      <c r="BS237" s="200"/>
      <c r="BT237" s="200"/>
      <c r="BU237" s="200"/>
      <c r="BV237" s="200"/>
      <c r="BW237" s="201"/>
      <c r="CB237" s="3174"/>
      <c r="CD237" s="3151" t="str">
        <f t="shared" si="124"/>
        <v/>
      </c>
      <c r="CE237" s="3155" t="str">
        <f t="shared" si="125"/>
        <v/>
      </c>
      <c r="CF237" s="3156" t="str">
        <f>IF(LEN(TRIM(CK237))&gt;0,MAX(CF29:CF236)+1,"")</f>
        <v/>
      </c>
      <c r="CG237" s="3109" t="str">
        <f>IFERROR(INDEX(CK30:CK299,MATCH(ROW()-ROW(CK30)+1,CF30:CF299,0)),"")</f>
        <v/>
      </c>
      <c r="CH237" s="419"/>
      <c r="CJ237" s="3110"/>
      <c r="CK237" s="3111" t="str">
        <f>IF(OR(CL236="",CJ236=""),"",IF(LEN(CL236)&lt;=CJ236,CL236,IFERROR(LEFT(CL236,FIND("♦",SUBSTITUTE(LEFT(CL236,CJ236+1)," ","♦",LEN(LEFT(CL236,CJ236+1))-LEN(SUBSTITUTE(LEFT(CL236,CJ236+1)," ",""))))),LEFT(CL236,IFERROR(FIND(" ",CL236)-1,LEN(CL236))))))</f>
        <v/>
      </c>
      <c r="CL237" s="3111" t="str">
        <f t="shared" si="128"/>
        <v/>
      </c>
      <c r="CM237" s="3179"/>
      <c r="CN237" s="3174"/>
      <c r="CO237" s="3174"/>
      <c r="CQ237" s="2689" t="s">
        <v>4010</v>
      </c>
      <c r="CR237" s="2690"/>
      <c r="CS237" s="2690"/>
      <c r="CT237" s="2690"/>
      <c r="CU237" s="2690"/>
      <c r="FI237" s="1703"/>
      <c r="FJ237" s="236" t="s">
        <v>2581</v>
      </c>
      <c r="FK237" s="206" t="s">
        <v>2582</v>
      </c>
      <c r="FL237" s="207">
        <v>121</v>
      </c>
      <c r="FM237" s="208">
        <v>128</v>
      </c>
      <c r="FN237" s="209">
        <v>129</v>
      </c>
      <c r="FO237"/>
      <c r="FP237" s="1704"/>
      <c r="FQ237" s="197" t="s">
        <v>2583</v>
      </c>
      <c r="FR237" s="192" t="s">
        <v>2584</v>
      </c>
      <c r="FS237" s="193">
        <v>255</v>
      </c>
      <c r="FT237" s="194">
        <v>236</v>
      </c>
      <c r="FU237" s="195">
        <v>139</v>
      </c>
      <c r="FV237"/>
      <c r="FW237" s="1705"/>
      <c r="FX237" s="197" t="s">
        <v>2585</v>
      </c>
      <c r="FY237" s="192" t="s">
        <v>2586</v>
      </c>
      <c r="FZ237" s="193">
        <v>142</v>
      </c>
      <c r="GA237" s="194">
        <v>35</v>
      </c>
      <c r="GB237" s="195">
        <v>35</v>
      </c>
      <c r="GC237" s="10">
        <v>1</v>
      </c>
    </row>
    <row r="238" spans="1:185" ht="21" customHeight="1">
      <c r="BP238" s="198" cm="1">
        <f t="array" ref="BP238">SUMPRODUCT(LEN(BQ238:BW238))</f>
        <v>0</v>
      </c>
      <c r="BQ238" s="199"/>
      <c r="BR238" s="200"/>
      <c r="BS238" s="200"/>
      <c r="BT238" s="200"/>
      <c r="BU238" s="200"/>
      <c r="BV238" s="200"/>
      <c r="BW238" s="201"/>
      <c r="CB238" s="3174"/>
      <c r="CD238" s="3151" t="str">
        <f t="shared" si="124"/>
        <v/>
      </c>
      <c r="CE238" s="3155" t="str">
        <f t="shared" si="125"/>
        <v/>
      </c>
      <c r="CF238" s="3156" t="str">
        <f>IF(LEN(TRIM(CK238))&gt;0,MAX(CF29:CF237)+1,"")</f>
        <v/>
      </c>
      <c r="CG238" s="3109" t="str">
        <f>IFERROR(INDEX(CK30:CK299,MATCH(ROW()-ROW(CK30)+1,CF30:CF299,0)),"")</f>
        <v/>
      </c>
      <c r="CH238" s="419"/>
      <c r="CJ238" s="3163"/>
      <c r="CK238" s="3111" t="str">
        <f>IF(OR(CL237="",CJ236=""),"",IF(LEN(CL237)&lt;=CJ236,CL237,IFERROR(LEFT(CL237,FIND("♦",SUBSTITUTE(LEFT(CL237,CJ236+1)," ","♦",LEN(LEFT(CL237,CJ236+1))-LEN(SUBSTITUTE(LEFT(CL237,CJ236+1)," ",""))))),LEFT(CL237,IFERROR(FIND(" ",CL237)-1,LEN(CL237))))))</f>
        <v/>
      </c>
      <c r="CL238" s="3111" t="str">
        <f t="shared" si="128"/>
        <v/>
      </c>
      <c r="CM238" s="3179"/>
      <c r="CN238" s="3174"/>
      <c r="CO238" s="3174"/>
      <c r="CQ238" s="2689" t="s">
        <v>4011</v>
      </c>
      <c r="CR238" s="2690"/>
      <c r="CS238" s="2690"/>
      <c r="CT238" s="2690"/>
      <c r="CU238" s="2690"/>
      <c r="FI238" s="1706"/>
      <c r="FJ238" s="205" t="s">
        <v>2587</v>
      </c>
      <c r="FK238" s="206" t="s">
        <v>2588</v>
      </c>
      <c r="FL238" s="207">
        <v>83</v>
      </c>
      <c r="FM238" s="208">
        <v>134</v>
      </c>
      <c r="FN238" s="209">
        <v>139</v>
      </c>
      <c r="FO238"/>
      <c r="FP238" s="1707"/>
      <c r="FQ238" s="212" t="s">
        <v>2589</v>
      </c>
      <c r="FR238" s="192" t="s">
        <v>2590</v>
      </c>
      <c r="FS238" s="193">
        <v>243</v>
      </c>
      <c r="FT238" s="194">
        <v>229</v>
      </c>
      <c r="FU238" s="195">
        <v>171</v>
      </c>
      <c r="FV238"/>
      <c r="FW238" s="1708"/>
      <c r="FX238" s="197" t="s">
        <v>2591</v>
      </c>
      <c r="FY238" s="192" t="s">
        <v>2592</v>
      </c>
      <c r="FZ238" s="193">
        <v>139</v>
      </c>
      <c r="GA238" s="194">
        <v>35</v>
      </c>
      <c r="GB238" s="195">
        <v>35</v>
      </c>
      <c r="GC238" s="10">
        <v>1</v>
      </c>
    </row>
    <row r="239" spans="1:185" ht="21" customHeight="1">
      <c r="BP239" s="198" cm="1">
        <f t="array" ref="BP239">SUMPRODUCT(LEN(BQ239:BW239))</f>
        <v>0</v>
      </c>
      <c r="BQ239" s="199"/>
      <c r="BR239" s="200"/>
      <c r="BS239" s="200"/>
      <c r="BT239" s="200"/>
      <c r="BU239" s="200"/>
      <c r="BV239" s="200"/>
      <c r="BW239" s="201"/>
      <c r="CB239" s="3174"/>
      <c r="CD239" s="3151" t="str">
        <f t="shared" si="124"/>
        <v/>
      </c>
      <c r="CE239" s="3155" t="str">
        <f t="shared" si="125"/>
        <v/>
      </c>
      <c r="CF239" s="3156" t="str">
        <f>IF(LEN(TRIM(CK239))&gt;0,MAX(CF29:CF238)+1,"")</f>
        <v/>
      </c>
      <c r="CG239" s="3109" t="str">
        <f>IFERROR(INDEX(CK30:CK299,MATCH(ROW()-ROW(CK30)+1,CF30:CF299,0)),"")</f>
        <v/>
      </c>
      <c r="CH239" s="419"/>
      <c r="CJ239" s="3164"/>
      <c r="CK239" s="3111" t="str">
        <f>IF(OR(CL238="",CJ236=""),"",IF(LEN(CL238)&lt;=CJ236,CL238,IFERROR(LEFT(CL238,FIND("♦",SUBSTITUTE(LEFT(CL238,CJ236+1)," ","♦",LEN(LEFT(CL238,CJ236+1))-LEN(SUBSTITUTE(LEFT(CL238,CJ236+1)," ",""))))),LEFT(CL238,IFERROR(FIND(" ",CL238)-1,LEN(CL238))))))</f>
        <v/>
      </c>
      <c r="CL239" s="3111" t="str">
        <f t="shared" si="128"/>
        <v/>
      </c>
      <c r="CM239" s="3179"/>
      <c r="CN239" s="3174"/>
      <c r="CO239" s="3174"/>
      <c r="CQ239" s="2518" t="s">
        <v>3901</v>
      </c>
      <c r="CR239" s="2519"/>
      <c r="CS239" s="2519"/>
      <c r="CT239" s="2519"/>
      <c r="CU239" s="2519"/>
      <c r="FI239" s="1709"/>
      <c r="FJ239" s="236" t="s">
        <v>2593</v>
      </c>
      <c r="FK239" s="206" t="s">
        <v>2594</v>
      </c>
      <c r="FL239" s="207">
        <v>4</v>
      </c>
      <c r="FM239" s="208">
        <v>139</v>
      </c>
      <c r="FN239" s="209">
        <v>154</v>
      </c>
      <c r="FO239"/>
      <c r="FP239" s="1710"/>
      <c r="FQ239" s="212" t="s">
        <v>2595</v>
      </c>
      <c r="FR239" s="192" t="s">
        <v>2596</v>
      </c>
      <c r="FS239" s="193">
        <v>241</v>
      </c>
      <c r="FT239" s="194">
        <v>226</v>
      </c>
      <c r="FU239" s="195">
        <v>190</v>
      </c>
      <c r="FV239"/>
      <c r="FW239" s="1711"/>
      <c r="FX239" s="197" t="s">
        <v>2597</v>
      </c>
      <c r="FY239" s="192" t="s">
        <v>2598</v>
      </c>
      <c r="FZ239" s="193">
        <v>140</v>
      </c>
      <c r="GA239" s="194">
        <v>23</v>
      </c>
      <c r="GB239" s="195">
        <v>23</v>
      </c>
      <c r="GC239" s="10">
        <v>1</v>
      </c>
    </row>
    <row r="240" spans="1:185" ht="21" customHeight="1" thickBot="1">
      <c r="BP240" s="2290" cm="1">
        <f t="array" ref="BP240">SUMPRODUCT(LEN(BQ240:BW240))</f>
        <v>0</v>
      </c>
      <c r="BQ240" s="1532"/>
      <c r="BR240" s="1533"/>
      <c r="BS240" s="1533"/>
      <c r="BT240" s="1533"/>
      <c r="BU240" s="1533"/>
      <c r="BV240" s="1533"/>
      <c r="BW240" s="1534"/>
      <c r="CB240" s="3174"/>
      <c r="CD240" s="3151" t="str">
        <f t="shared" si="124"/>
        <v/>
      </c>
      <c r="CE240" s="3155" t="str">
        <f t="shared" si="125"/>
        <v/>
      </c>
      <c r="CF240" s="3156" t="str">
        <f>IF(LEN(TRIM(CK240))&gt;0,MAX(CF29:CF239)+1,"")</f>
        <v/>
      </c>
      <c r="CG240" s="3109" t="str">
        <f>IFERROR(INDEX(CK30:CK299,MATCH(ROW()-ROW(CK30)+1,CF30:CF299,0)),"")</f>
        <v/>
      </c>
      <c r="CH240" s="419"/>
      <c r="CJ240" s="2462" t="str">
        <f>(SUBSTITUTE(SUBSTITUTE(CB65,CHAR(13)&amp;CHAR(10)," "),CHAR(10)," "))</f>
        <v/>
      </c>
      <c r="CK240" s="3165" t="str">
        <f>IF(OR(CJ241="",CJ242=""),"",IF(LEN(CJ241)&lt;=CJ242,CJ241,IFERROR(LEFT(CJ241,FIND("♦",SUBSTITUTE(LEFT(CJ241,CJ242+1)," ","♦",LEN(LEFT(CJ241,CJ242+1))-LEN(SUBSTITUTE(LEFT(CJ241,CJ242+1)," ",""))))),LEFT(CJ241,IFERROR(FIND(" ",CJ241)-1,LEN(CJ241))))))</f>
        <v/>
      </c>
      <c r="CL240" s="3166" t="str">
        <f>IF(CK240="","",TRIM(RIGHT(CJ241,LEN(CJ241)-LEN(CK240))))</f>
        <v/>
      </c>
      <c r="CM240" s="3157" t="str">
        <f>CC65</f>
        <v xml:space="preserve"> ◄ ligne 65</v>
      </c>
      <c r="CN240" s="3174"/>
      <c r="CO240" s="3174"/>
      <c r="CQ240" s="2518" t="s">
        <v>4012</v>
      </c>
      <c r="CR240" s="2519"/>
      <c r="CS240" s="2519"/>
      <c r="CT240" s="2519"/>
      <c r="CU240" s="2519"/>
      <c r="FI240" s="1712"/>
      <c r="FJ240" s="205" t="s">
        <v>2599</v>
      </c>
      <c r="FK240" s="206" t="s">
        <v>2600</v>
      </c>
      <c r="FL240" s="207">
        <v>0</v>
      </c>
      <c r="FM240" s="208">
        <v>134</v>
      </c>
      <c r="FN240" s="209">
        <v>139</v>
      </c>
      <c r="FO240"/>
      <c r="FP240" s="1713"/>
      <c r="FQ240" s="212" t="s">
        <v>2601</v>
      </c>
      <c r="FR240" s="192" t="s">
        <v>2602</v>
      </c>
      <c r="FS240" s="193">
        <v>255</v>
      </c>
      <c r="FT240" s="194">
        <v>240</v>
      </c>
      <c r="FU240" s="195">
        <v>188</v>
      </c>
      <c r="FV240"/>
      <c r="FW240" s="1714"/>
      <c r="FX240" s="197" t="s">
        <v>2603</v>
      </c>
      <c r="FY240" s="192" t="s">
        <v>2604</v>
      </c>
      <c r="FZ240" s="193">
        <v>139</v>
      </c>
      <c r="GA240" s="194">
        <v>26</v>
      </c>
      <c r="GB240" s="195">
        <v>26</v>
      </c>
      <c r="GC240" s="10">
        <v>1</v>
      </c>
    </row>
    <row r="241" spans="80:185" ht="21" customHeight="1">
      <c r="CB241" s="3174"/>
      <c r="CD241" s="3151" t="str">
        <f t="shared" si="124"/>
        <v/>
      </c>
      <c r="CE241" s="3155" t="str">
        <f t="shared" si="125"/>
        <v/>
      </c>
      <c r="CF241" s="3156" t="str">
        <f>IF(LEN(TRIM(CK241))&gt;0,MAX(CF29:CF240)+1,"")</f>
        <v/>
      </c>
      <c r="CG241" s="3109" t="str">
        <f>IFERROR(INDEX(CK30:CK299,MATCH(ROW()-ROW(CK30)+1,CF30:CF299,0)),"")</f>
        <v/>
      </c>
      <c r="CH241" s="419"/>
      <c r="CJ241" s="3165" t="str">
        <f>TRIM(SUBSTITUTE(SUBSTITUTE(SUBSTITUTE(SUBSTITUTE(IF(OR(LEFT(CJ240,1)="-",LEFT(CJ240,1)="="),MID(CJ240,2,9999),CJ240),CHAR(160)," "),","," "),";"," "),"."," "))</f>
        <v/>
      </c>
      <c r="CK241" s="3166" t="str">
        <f>IF(OR(CL240="",CJ242=""),"",IF(LEN(CL240)&lt;=CJ242,CL240,IFERROR(LEFT(CL240,FIND("♦",SUBSTITUTE(LEFT(CL240,CJ242+1)," ","♦",LEN(LEFT(CL240,CJ242+1))-LEN(SUBSTITUTE(LEFT(CL240,CJ242+1)," ",""))))),LEFT(CL240,IFERROR(FIND(" ",CL240)-1,LEN(CL240))))))</f>
        <v/>
      </c>
      <c r="CL241" s="3166" t="str">
        <f>IF(CK241="","",TRIM(RIGHT(CL240,LEN(CL240)-LEN(CK241))))</f>
        <v/>
      </c>
      <c r="CM241" s="3180"/>
      <c r="CN241" s="3174"/>
      <c r="CO241" s="3174"/>
      <c r="CQ241" s="2691"/>
      <c r="CR241" s="2515" t="s">
        <v>29</v>
      </c>
      <c r="CS241" s="2515" t="s">
        <v>3896</v>
      </c>
      <c r="CT241" s="2515" t="s">
        <v>3897</v>
      </c>
      <c r="CU241" s="2515" t="s">
        <v>3898</v>
      </c>
      <c r="FI241" s="1715"/>
      <c r="FJ241" s="236" t="s">
        <v>2605</v>
      </c>
      <c r="FK241" s="206" t="s">
        <v>2606</v>
      </c>
      <c r="FL241" s="207">
        <v>37</v>
      </c>
      <c r="FM241" s="208">
        <v>253</v>
      </c>
      <c r="FN241" s="209">
        <v>233</v>
      </c>
      <c r="FO241"/>
      <c r="FP241" s="1716"/>
      <c r="FQ241" s="212" t="s">
        <v>2607</v>
      </c>
      <c r="FR241" s="192" t="s">
        <v>2608</v>
      </c>
      <c r="FS241" s="193">
        <v>250</v>
      </c>
      <c r="FT241" s="194">
        <v>240</v>
      </c>
      <c r="FU241" s="195">
        <v>197</v>
      </c>
      <c r="FV241"/>
      <c r="FW241" s="1717"/>
      <c r="FX241" s="197" t="s">
        <v>2609</v>
      </c>
      <c r="FY241" s="192" t="s">
        <v>2610</v>
      </c>
      <c r="FZ241" s="193">
        <v>139</v>
      </c>
      <c r="GA241" s="194">
        <v>0</v>
      </c>
      <c r="GB241" s="195">
        <v>0</v>
      </c>
      <c r="GC241" s="10">
        <v>1</v>
      </c>
    </row>
    <row r="242" spans="80:185" ht="21" customHeight="1" thickBot="1">
      <c r="CB242" s="3174"/>
      <c r="CD242" s="3151" t="str">
        <f t="shared" si="124"/>
        <v/>
      </c>
      <c r="CE242" s="3155" t="str">
        <f t="shared" si="125"/>
        <v/>
      </c>
      <c r="CF242" s="3156" t="str">
        <f>IF(LEN(TRIM(CK242))&gt;0,MAX(CF29:CF241)+1,"")</f>
        <v/>
      </c>
      <c r="CG242" s="3109" t="str">
        <f>IFERROR(INDEX(CK30:CK299,MATCH(ROW()-ROW(CK30)+1,CF30:CF299,0)),"")</f>
        <v/>
      </c>
      <c r="CH242" s="419"/>
      <c r="CJ242" s="3112">
        <f>CG17</f>
        <v>100</v>
      </c>
      <c r="CK242" s="3166" t="str">
        <f>IF(OR(CL241="",CJ242=""),"",IF(LEN(CL241)&lt;=CJ242,CL241,IFERROR(LEFT(CL241,FIND("♦",SUBSTITUTE(LEFT(CL241,CJ242+1)," ","♦",LEN(LEFT(CL241,CJ242+1))-LEN(SUBSTITUTE(LEFT(CL241,CJ242+1)," ",""))))),LEFT(CL241,IFERROR(FIND(" ",CL241)-1,LEN(CL241))))))</f>
        <v/>
      </c>
      <c r="CL242" s="3166" t="str">
        <f t="shared" ref="CL242:CL245" si="129">IF(CK242="","",TRIM(RIGHT(CL241,LEN(CL241)-LEN(CK242))))</f>
        <v/>
      </c>
      <c r="CM242" s="3180"/>
      <c r="CN242" s="3174"/>
      <c r="CO242" s="3174"/>
      <c r="CQ242" s="432">
        <v>43</v>
      </c>
      <c r="CR242" s="433">
        <v>18</v>
      </c>
      <c r="CS242" s="433">
        <v>19</v>
      </c>
      <c r="CT242" s="433">
        <v>16</v>
      </c>
      <c r="CU242" s="434">
        <v>29</v>
      </c>
      <c r="FI242" s="1718"/>
      <c r="FJ242" s="205" t="s">
        <v>2611</v>
      </c>
      <c r="FK242" s="206" t="s">
        <v>2612</v>
      </c>
      <c r="FL242" s="207">
        <v>64</v>
      </c>
      <c r="FM242" s="208">
        <v>224</v>
      </c>
      <c r="FN242" s="209">
        <v>208</v>
      </c>
      <c r="FO242"/>
      <c r="FP242" s="1719"/>
      <c r="FQ242" s="212" t="s">
        <v>2613</v>
      </c>
      <c r="FR242" s="192" t="s">
        <v>2614</v>
      </c>
      <c r="FS242" s="193">
        <v>240</v>
      </c>
      <c r="FT242" s="194">
        <v>234</v>
      </c>
      <c r="FU242" s="195">
        <v>214</v>
      </c>
      <c r="FV242"/>
      <c r="FW242" s="1720"/>
      <c r="FX242" s="197" t="s">
        <v>2615</v>
      </c>
      <c r="FY242" s="192" t="s">
        <v>2610</v>
      </c>
      <c r="FZ242" s="193">
        <v>139</v>
      </c>
      <c r="GA242" s="194">
        <v>37</v>
      </c>
      <c r="GB242" s="195">
        <v>0</v>
      </c>
      <c r="GC242" s="10">
        <v>1</v>
      </c>
    </row>
    <row r="243" spans="80:185" ht="21" customHeight="1">
      <c r="CB243" s="3174"/>
      <c r="CD243" s="3151" t="str">
        <f t="shared" si="124"/>
        <v/>
      </c>
      <c r="CE243" s="3155" t="str">
        <f t="shared" si="125"/>
        <v/>
      </c>
      <c r="CF243" s="3156" t="str">
        <f>IF(LEN(TRIM(CK243))&gt;0,MAX(CF29:CF242)+1,"")</f>
        <v/>
      </c>
      <c r="CG243" s="3109" t="str">
        <f>IFERROR(INDEX(CK30:CK299,MATCH(ROW()-ROW(CK30)+1,CF30:CF299,0)),"")</f>
        <v/>
      </c>
      <c r="CH243" s="419"/>
      <c r="CJ243" s="3165"/>
      <c r="CK243" s="3166" t="str">
        <f>IF(OR(CL242="",CJ242=""),"",IF(LEN(CL242)&lt;=CJ242,CL242,IFERROR(LEFT(CL242,FIND("♦",SUBSTITUTE(LEFT(CL242,CJ242+1)," ","♦",LEN(LEFT(CL242,CJ242+1))-LEN(SUBSTITUTE(LEFT(CL242,CJ242+1)," ",""))))),LEFT(CL242,IFERROR(FIND(" ",CL242)-1,LEN(CL242))))))</f>
        <v/>
      </c>
      <c r="CL243" s="3166" t="str">
        <f t="shared" si="129"/>
        <v/>
      </c>
      <c r="CM243" s="3180"/>
      <c r="CN243" s="3174"/>
      <c r="CO243" s="3174"/>
      <c r="CQ243" s="13">
        <f ca="1">CELL("largeur",CQ243)</f>
        <v>43</v>
      </c>
      <c r="CR243" s="13">
        <f ca="1">CELL("largeur",CR243)</f>
        <v>18</v>
      </c>
      <c r="CS243" s="13">
        <f ca="1">CELL("largeur",CS243)</f>
        <v>19</v>
      </c>
      <c r="CT243" s="13">
        <f ca="1">CELL("largeur",CT243)</f>
        <v>16</v>
      </c>
      <c r="CU243" s="13">
        <f ca="1">CELL("largeur",CU243)</f>
        <v>29</v>
      </c>
      <c r="FI243" s="1721"/>
      <c r="FJ243" s="236" t="s">
        <v>2616</v>
      </c>
      <c r="FK243" s="206" t="s">
        <v>2617</v>
      </c>
      <c r="FL243" s="207">
        <v>102</v>
      </c>
      <c r="FM243" s="208">
        <v>173</v>
      </c>
      <c r="FN243" s="209">
        <v>164</v>
      </c>
      <c r="FO243"/>
      <c r="FP243" s="1722"/>
      <c r="FQ243" s="197" t="s">
        <v>2618</v>
      </c>
      <c r="FR243" s="192" t="s">
        <v>2619</v>
      </c>
      <c r="FS243" s="193">
        <v>255</v>
      </c>
      <c r="FT243" s="194">
        <v>248</v>
      </c>
      <c r="FU243" s="195">
        <v>220</v>
      </c>
      <c r="FV243"/>
      <c r="FW243" s="1723"/>
      <c r="FX243" s="212" t="s">
        <v>2620</v>
      </c>
      <c r="FY243" s="192" t="s">
        <v>2621</v>
      </c>
      <c r="FZ243" s="193">
        <v>132</v>
      </c>
      <c r="GA243" s="194">
        <v>27</v>
      </c>
      <c r="GB243" s="195">
        <v>45</v>
      </c>
      <c r="GC243" s="10">
        <v>1</v>
      </c>
    </row>
    <row r="244" spans="80:185" ht="21" customHeight="1">
      <c r="CB244" s="3174"/>
      <c r="CD244" s="3151" t="str">
        <f t="shared" si="124"/>
        <v/>
      </c>
      <c r="CE244" s="3155" t="str">
        <f t="shared" si="125"/>
        <v/>
      </c>
      <c r="CF244" s="3156" t="str">
        <f>IF(LEN(TRIM(CK244))&gt;0,MAX(CF29:CF243)+1,"")</f>
        <v/>
      </c>
      <c r="CG244" s="3109" t="str">
        <f>IFERROR(INDEX(CK30:CK299,MATCH(ROW()-ROW(CK30)+1,CF30:CF299,0)),"")</f>
        <v/>
      </c>
      <c r="CH244" s="419"/>
      <c r="CJ244" s="3168"/>
      <c r="CK244" s="3166" t="str">
        <f>IF(OR(CL243="",CJ242=""),"",IF(LEN(CL243)&lt;=CJ242,CL243,IFERROR(LEFT(CL243,FIND("♦",SUBSTITUTE(LEFT(CL243,CJ242+1)," ","♦",LEN(LEFT(CL243,CJ242+1))-LEN(SUBSTITUTE(LEFT(CL243,CJ242+1)," ",""))))),LEFT(CL243,IFERROR(FIND(" ",CL243)-1,LEN(CL243))))))</f>
        <v/>
      </c>
      <c r="CL244" s="3166" t="str">
        <f t="shared" si="129"/>
        <v/>
      </c>
      <c r="CM244" s="3180"/>
      <c r="CN244" s="3174"/>
      <c r="CO244" s="3174"/>
      <c r="FI244" s="1724"/>
      <c r="FJ244" s="205" t="s">
        <v>2622</v>
      </c>
      <c r="FK244" s="206" t="s">
        <v>2623</v>
      </c>
      <c r="FL244" s="207">
        <v>32</v>
      </c>
      <c r="FM244" s="208">
        <v>178</v>
      </c>
      <c r="FN244" s="209">
        <v>170</v>
      </c>
      <c r="FO244"/>
      <c r="FP244" s="1725"/>
      <c r="FQ244" s="212" t="s">
        <v>2624</v>
      </c>
      <c r="FR244" s="192" t="s">
        <v>2625</v>
      </c>
      <c r="FS244" s="193">
        <v>252</v>
      </c>
      <c r="FT244" s="194">
        <v>220</v>
      </c>
      <c r="FU244" s="195">
        <v>18</v>
      </c>
      <c r="FV244"/>
      <c r="FW244" s="1726"/>
      <c r="FX244" s="212" t="s">
        <v>2626</v>
      </c>
      <c r="FY244" s="192" t="s">
        <v>2627</v>
      </c>
      <c r="FZ244" s="193">
        <v>133</v>
      </c>
      <c r="GA244" s="194">
        <v>6</v>
      </c>
      <c r="GB244" s="195">
        <v>6</v>
      </c>
      <c r="GC244" s="10">
        <v>1</v>
      </c>
    </row>
    <row r="245" spans="80:185" ht="21" customHeight="1">
      <c r="CB245" s="3174"/>
      <c r="CD245" s="3151" t="str">
        <f t="shared" si="124"/>
        <v/>
      </c>
      <c r="CE245" s="3155" t="str">
        <f t="shared" si="125"/>
        <v/>
      </c>
      <c r="CF245" s="3156" t="str">
        <f>IF(LEN(TRIM(CK245))&gt;0,MAX(CF29:CF244)+1,"")</f>
        <v/>
      </c>
      <c r="CG245" s="3109" t="str">
        <f>IFERROR(INDEX(CK30:CK299,MATCH(ROW()-ROW(CK30)+1,CF30:CF299,0)),"")</f>
        <v/>
      </c>
      <c r="CH245" s="419"/>
      <c r="CJ245" s="3169"/>
      <c r="CK245" s="3166" t="str">
        <f>IF(OR(CL244="",CJ242=""),"",IF(LEN(CL244)&lt;=CJ242,CL244,IFERROR(LEFT(CL244,FIND("♦",SUBSTITUTE(LEFT(CL244,CJ242+1)," ","♦",LEN(LEFT(CL244,CJ242+1))-LEN(SUBSTITUTE(LEFT(CL244,CJ242+1)," ",""))))),LEFT(CL244,IFERROR(FIND(" ",CL244)-1,LEN(CL244))))))</f>
        <v/>
      </c>
      <c r="CL245" s="3166" t="str">
        <f t="shared" si="129"/>
        <v/>
      </c>
      <c r="CM245" s="3180"/>
      <c r="CN245" s="3174"/>
      <c r="CO245" s="3174"/>
      <c r="FI245" s="1727"/>
      <c r="FJ245" s="236" t="s">
        <v>2628</v>
      </c>
      <c r="FK245" s="206" t="s">
        <v>2629</v>
      </c>
      <c r="FL245" s="207">
        <v>0</v>
      </c>
      <c r="FM245" s="208">
        <v>136</v>
      </c>
      <c r="FN245" s="209">
        <v>130</v>
      </c>
      <c r="FO245"/>
      <c r="FP245" s="1728"/>
      <c r="FQ245" s="212" t="s">
        <v>2630</v>
      </c>
      <c r="FR245" s="192" t="s">
        <v>2631</v>
      </c>
      <c r="FS245" s="193">
        <v>185</v>
      </c>
      <c r="FT245" s="194">
        <v>184</v>
      </c>
      <c r="FU245" s="195">
        <v>181</v>
      </c>
      <c r="FV245"/>
      <c r="FW245" s="1729"/>
      <c r="FX245" s="197" t="s">
        <v>2632</v>
      </c>
      <c r="FY245" s="192" t="s">
        <v>2633</v>
      </c>
      <c r="FZ245" s="193">
        <v>128</v>
      </c>
      <c r="GA245" s="194">
        <v>0</v>
      </c>
      <c r="GB245" s="195">
        <v>0</v>
      </c>
      <c r="GC245" s="10">
        <v>1</v>
      </c>
    </row>
    <row r="246" spans="80:185" ht="21" customHeight="1">
      <c r="CB246" s="3174"/>
      <c r="CD246" s="3151" t="str">
        <f t="shared" si="124"/>
        <v/>
      </c>
      <c r="CE246" s="3155" t="str">
        <f t="shared" si="125"/>
        <v/>
      </c>
      <c r="CF246" s="3156" t="str">
        <f>IF(LEN(TRIM(CK246))&gt;0,MAX(CF29:CF245)+1,"")</f>
        <v/>
      </c>
      <c r="CG246" s="3109" t="str">
        <f>IFERROR(INDEX(CK30:CK299,MATCH(ROW()-ROW(CK30)+1,CF30:CF299,0)),"")</f>
        <v/>
      </c>
      <c r="CH246" s="419"/>
      <c r="CJ246" s="2462" t="str">
        <f>(SUBSTITUTE(SUBSTITUTE(CB66,CHAR(13)&amp;CHAR(10)," "),CHAR(10)," "))</f>
        <v/>
      </c>
      <c r="CK246" s="3110" t="str">
        <f>IF(OR(CJ247="",CJ248=""),"",IF(LEN(CJ247)&lt;=CJ248,CJ247,IFERROR(LEFT(CJ247,FIND("♦",SUBSTITUTE(LEFT(CJ247,CJ248+1)," ","♦",LEN(LEFT(CJ247,CJ248+1))-LEN(SUBSTITUTE(LEFT(CJ247,CJ248+1)," ",""))))),LEFT(CJ247,IFERROR(FIND(" ",CJ247)-1,LEN(CJ247))))))</f>
        <v/>
      </c>
      <c r="CL246" s="3111" t="str">
        <f>IF(CK246="","",TRIM(RIGHT(CJ247,LEN(CJ247)-LEN(CK246))))</f>
        <v/>
      </c>
      <c r="CM246" s="3157" t="str">
        <f>CC66</f>
        <v xml:space="preserve"> ◄ ligne 66</v>
      </c>
      <c r="CN246" s="3174"/>
      <c r="CO246" s="3174"/>
      <c r="FI246" s="1730"/>
      <c r="FJ246" s="236" t="s">
        <v>2634</v>
      </c>
      <c r="FK246" s="206" t="s">
        <v>2635</v>
      </c>
      <c r="FL246" s="207">
        <v>49</v>
      </c>
      <c r="FM246" s="208">
        <v>120</v>
      </c>
      <c r="FN246" s="209">
        <v>115</v>
      </c>
      <c r="FO246"/>
      <c r="FP246" s="1731"/>
      <c r="FQ246" s="212" t="s">
        <v>2636</v>
      </c>
      <c r="FR246" s="192" t="s">
        <v>2637</v>
      </c>
      <c r="FS246" s="193">
        <v>238</v>
      </c>
      <c r="FT246" s="194">
        <v>209</v>
      </c>
      <c r="FU246" s="195">
        <v>83</v>
      </c>
      <c r="FV246"/>
      <c r="FW246" s="1732"/>
      <c r="FX246" s="197" t="s">
        <v>2181</v>
      </c>
      <c r="FY246" s="192" t="s">
        <v>2638</v>
      </c>
      <c r="FZ246" s="193">
        <v>111</v>
      </c>
      <c r="GA246" s="194">
        <v>66</v>
      </c>
      <c r="GB246" s="195">
        <v>66</v>
      </c>
      <c r="GC246" s="10">
        <v>1</v>
      </c>
    </row>
    <row r="247" spans="80:185" ht="21" customHeight="1">
      <c r="CB247" s="3174"/>
      <c r="CD247" s="3151" t="str">
        <f t="shared" si="124"/>
        <v/>
      </c>
      <c r="CE247" s="3155" t="str">
        <f t="shared" si="125"/>
        <v/>
      </c>
      <c r="CF247" s="3156" t="str">
        <f>IF(LEN(TRIM(CK247))&gt;0,MAX(CF29:CF246)+1,"")</f>
        <v/>
      </c>
      <c r="CG247" s="3109" t="str">
        <f>IFERROR(INDEX(CK30:CK299,MATCH(ROW()-ROW(CK30)+1,CF30:CF299,0)),"")</f>
        <v/>
      </c>
      <c r="CH247" s="419"/>
      <c r="CJ247" s="3110" t="str">
        <f>TRIM(SUBSTITUTE(SUBSTITUTE(SUBSTITUTE(SUBSTITUTE(IF(OR(LEFT(CJ246,1)="-",LEFT(CJ246,1)="="),MID(CJ246,2,9999),CJ246),CHAR(160)," "),","," "),";"," "),"."," "))</f>
        <v/>
      </c>
      <c r="CK247" s="3111" t="str">
        <f>IF(OR(CL246="",CJ248=""),"",IF(LEN(CL246)&lt;=CJ248,CL246,IFERROR(LEFT(CL246,FIND("♦",SUBSTITUTE(LEFT(CL246,CJ248+1)," ","♦",LEN(LEFT(CL246,CJ248+1))-LEN(SUBSTITUTE(LEFT(CL246,CJ248+1)," ",""))))),LEFT(CL246,IFERROR(FIND(" ",CL246)-1,LEN(CL246))))))</f>
        <v/>
      </c>
      <c r="CL247" s="3111" t="str">
        <f>IF(CK247="","",TRIM(RIGHT(CL246,LEN(CL246)-LEN(CK247))))</f>
        <v/>
      </c>
      <c r="CM247" s="3179"/>
      <c r="CN247" s="3174"/>
      <c r="CO247" s="3174"/>
      <c r="FI247" s="1733"/>
      <c r="FJ247" s="236" t="s">
        <v>2639</v>
      </c>
      <c r="FK247" s="206" t="s">
        <v>2640</v>
      </c>
      <c r="FL247" s="207">
        <v>0</v>
      </c>
      <c r="FM247" s="208">
        <v>122</v>
      </c>
      <c r="FN247" s="209">
        <v>116</v>
      </c>
      <c r="FO247"/>
      <c r="FP247" s="1734"/>
      <c r="FQ247" s="212" t="s">
        <v>2641</v>
      </c>
      <c r="FR247" s="192" t="s">
        <v>2642</v>
      </c>
      <c r="FS247" s="193">
        <v>246</v>
      </c>
      <c r="FT247" s="194">
        <v>220</v>
      </c>
      <c r="FU247" s="195">
        <v>18</v>
      </c>
      <c r="FV247"/>
      <c r="FW247" s="1735"/>
      <c r="FX247" s="212" t="s">
        <v>2643</v>
      </c>
      <c r="FY247" s="192" t="s">
        <v>2644</v>
      </c>
      <c r="FZ247" s="193">
        <v>114</v>
      </c>
      <c r="GA247" s="194">
        <v>47</v>
      </c>
      <c r="GB247" s="195">
        <v>55</v>
      </c>
      <c r="GC247" s="10">
        <v>1</v>
      </c>
    </row>
    <row r="248" spans="80:185" ht="21" customHeight="1">
      <c r="CB248" s="3174"/>
      <c r="CD248" s="3151" t="str">
        <f t="shared" si="124"/>
        <v/>
      </c>
      <c r="CE248" s="3155" t="str">
        <f t="shared" si="125"/>
        <v/>
      </c>
      <c r="CF248" s="3156" t="str">
        <f>IF(LEN(TRIM(CK248))&gt;0,MAX(CF29:CF247)+1,"")</f>
        <v/>
      </c>
      <c r="CG248" s="3109" t="str">
        <f>IFERROR(INDEX(CK30:CK299,MATCH(ROW()-ROW(CK30)+1,CF30:CF299,0)),"")</f>
        <v/>
      </c>
      <c r="CH248" s="419"/>
      <c r="CJ248" s="3112">
        <f>CG17</f>
        <v>100</v>
      </c>
      <c r="CK248" s="3111" t="str">
        <f>IF(OR(CL247="",CJ248=""),"",IF(LEN(CL247)&lt;=CJ248,CL247,IFERROR(LEFT(CL247,FIND("♦",SUBSTITUTE(LEFT(CL247,CJ248+1)," ","♦",LEN(LEFT(CL247,CJ248+1))-LEN(SUBSTITUTE(LEFT(CL247,CJ248+1)," ",""))))),LEFT(CL247,IFERROR(FIND(" ",CL247)-1,LEN(CL247))))))</f>
        <v/>
      </c>
      <c r="CL248" s="3111" t="str">
        <f t="shared" ref="CL248:CL251" si="130">IF(CK248="","",TRIM(RIGHT(CL247,LEN(CL247)-LEN(CK248))))</f>
        <v/>
      </c>
      <c r="CM248" s="3179"/>
      <c r="CN248" s="3174"/>
      <c r="CO248" s="3174"/>
      <c r="FI248" s="1736"/>
      <c r="FJ248" s="236" t="s">
        <v>2645</v>
      </c>
      <c r="FK248" s="206" t="s">
        <v>2646</v>
      </c>
      <c r="FL248" s="207">
        <v>1</v>
      </c>
      <c r="FM248" s="208">
        <v>121</v>
      </c>
      <c r="FN248" s="209">
        <v>111</v>
      </c>
      <c r="FO248"/>
      <c r="FP248" s="1737"/>
      <c r="FQ248" s="212" t="s">
        <v>2647</v>
      </c>
      <c r="FR248" s="192" t="s">
        <v>2648</v>
      </c>
      <c r="FS248" s="193">
        <v>239</v>
      </c>
      <c r="FT248" s="194">
        <v>210</v>
      </c>
      <c r="FU248" s="195">
        <v>66</v>
      </c>
      <c r="FV248"/>
      <c r="FW248" s="1738"/>
      <c r="FX248" s="212" t="s">
        <v>2649</v>
      </c>
      <c r="FY248" s="192" t="s">
        <v>2650</v>
      </c>
      <c r="FZ248" s="193">
        <v>92</v>
      </c>
      <c r="GA248" s="194">
        <v>80</v>
      </c>
      <c r="GB248" s="195">
        <v>79</v>
      </c>
      <c r="GC248" s="10">
        <v>1</v>
      </c>
    </row>
    <row r="249" spans="80:185" ht="21" customHeight="1">
      <c r="CB249" s="3174"/>
      <c r="CD249" s="3151" t="str">
        <f t="shared" si="124"/>
        <v/>
      </c>
      <c r="CE249" s="3155" t="str">
        <f t="shared" si="125"/>
        <v/>
      </c>
      <c r="CF249" s="3156" t="str">
        <f>IF(LEN(TRIM(CK249))&gt;0,MAX(CF29:CF248)+1,"")</f>
        <v/>
      </c>
      <c r="CG249" s="3109" t="str">
        <f>IFERROR(INDEX(CK30:CK299,MATCH(ROW()-ROW(CK30)+1,CF30:CF299,0)),"")</f>
        <v/>
      </c>
      <c r="CH249" s="419"/>
      <c r="CJ249" s="3110"/>
      <c r="CK249" s="3111" t="str">
        <f>IF(OR(CL248="",CJ248=""),"",IF(LEN(CL248)&lt;=CJ248,CL248,IFERROR(LEFT(CL248,FIND("♦",SUBSTITUTE(LEFT(CL248,CJ248+1)," ","♦",LEN(LEFT(CL248,CJ248+1))-LEN(SUBSTITUTE(LEFT(CL248,CJ248+1)," ",""))))),LEFT(CL248,IFERROR(FIND(" ",CL248)-1,LEN(CL248))))))</f>
        <v/>
      </c>
      <c r="CL249" s="3111" t="str">
        <f t="shared" si="130"/>
        <v/>
      </c>
      <c r="CM249" s="3179"/>
      <c r="CN249" s="3174"/>
      <c r="CO249" s="3174"/>
      <c r="FI249" s="1739"/>
      <c r="FJ249" s="236" t="s">
        <v>2651</v>
      </c>
      <c r="FK249" s="206" t="s">
        <v>2652</v>
      </c>
      <c r="FL249" s="207">
        <v>0</v>
      </c>
      <c r="FM249" s="208">
        <v>68</v>
      </c>
      <c r="FN249" s="209">
        <v>63</v>
      </c>
      <c r="FO249"/>
      <c r="FP249" s="1740"/>
      <c r="FQ249" s="212" t="s">
        <v>2653</v>
      </c>
      <c r="FR249" s="192" t="s">
        <v>2654</v>
      </c>
      <c r="FS249" s="193">
        <v>191</v>
      </c>
      <c r="FT249" s="194">
        <v>184</v>
      </c>
      <c r="FU249" s="195">
        <v>165</v>
      </c>
      <c r="FV249"/>
      <c r="FW249" s="1741"/>
      <c r="FX249" s="212" t="s">
        <v>2655</v>
      </c>
      <c r="FY249" s="192" t="s">
        <v>2656</v>
      </c>
      <c r="FZ249" s="193">
        <v>115</v>
      </c>
      <c r="GA249" s="194">
        <v>8</v>
      </c>
      <c r="GB249" s="195">
        <v>0</v>
      </c>
      <c r="GC249" s="10">
        <v>1</v>
      </c>
    </row>
    <row r="250" spans="80:185" ht="21" customHeight="1">
      <c r="CB250" s="3174"/>
      <c r="CD250" s="3151" t="str">
        <f t="shared" si="124"/>
        <v/>
      </c>
      <c r="CE250" s="3155" t="str">
        <f t="shared" si="125"/>
        <v/>
      </c>
      <c r="CF250" s="3156" t="str">
        <f>IF(LEN(TRIM(CK250))&gt;0,MAX(CF29:CF249)+1,"")</f>
        <v/>
      </c>
      <c r="CG250" s="3109" t="str">
        <f>IFERROR(INDEX(CK30:CK299,MATCH(ROW()-ROW(CK30)+1,CF30:CF299,0)),"")</f>
        <v/>
      </c>
      <c r="CH250" s="419"/>
      <c r="CJ250" s="3163"/>
      <c r="CK250" s="3111" t="str">
        <f>IF(OR(CL249="",CJ248=""),"",IF(LEN(CL249)&lt;=CJ248,CL249,IFERROR(LEFT(CL249,FIND("♦",SUBSTITUTE(LEFT(CL249,CJ248+1)," ","♦",LEN(LEFT(CL249,CJ248+1))-LEN(SUBSTITUTE(LEFT(CL249,CJ248+1)," ",""))))),LEFT(CL249,IFERROR(FIND(" ",CL249)-1,LEN(CL249))))))</f>
        <v/>
      </c>
      <c r="CL250" s="3111" t="str">
        <f t="shared" si="130"/>
        <v/>
      </c>
      <c r="CM250" s="3179"/>
      <c r="CN250" s="3174"/>
      <c r="CO250" s="3174"/>
      <c r="FI250" s="1742"/>
      <c r="FJ250" s="236" t="s">
        <v>2657</v>
      </c>
      <c r="FK250" s="206" t="s">
        <v>2658</v>
      </c>
      <c r="FL250" s="207">
        <v>199</v>
      </c>
      <c r="FM250" s="208">
        <v>230</v>
      </c>
      <c r="FN250" s="209">
        <v>215</v>
      </c>
      <c r="FO250"/>
      <c r="FP250" s="1743"/>
      <c r="FQ250" s="212" t="s">
        <v>2659</v>
      </c>
      <c r="FR250" s="192" t="s">
        <v>2660</v>
      </c>
      <c r="FS250" s="193">
        <v>243</v>
      </c>
      <c r="FT250" s="194">
        <v>214</v>
      </c>
      <c r="FU250" s="195">
        <v>23</v>
      </c>
      <c r="FV250"/>
      <c r="FW250" s="1744"/>
      <c r="FX250" s="212" t="s">
        <v>2661</v>
      </c>
      <c r="FY250" s="192" t="s">
        <v>2662</v>
      </c>
      <c r="FZ250" s="193">
        <v>110</v>
      </c>
      <c r="GA250" s="194">
        <v>11</v>
      </c>
      <c r="GB250" s="195">
        <v>20</v>
      </c>
      <c r="GC250" s="10">
        <v>1</v>
      </c>
    </row>
    <row r="251" spans="80:185" ht="21" customHeight="1">
      <c r="CB251" s="3174"/>
      <c r="CD251" s="3151" t="str">
        <f t="shared" si="124"/>
        <v/>
      </c>
      <c r="CE251" s="3155" t="str">
        <f t="shared" si="125"/>
        <v/>
      </c>
      <c r="CF251" s="3156" t="str">
        <f>IF(LEN(TRIM(CK251))&gt;0,MAX(CF29:CF250)+1,"")</f>
        <v/>
      </c>
      <c r="CG251" s="3109" t="str">
        <f>IFERROR(INDEX(CK30:CK299,MATCH(ROW()-ROW(CK30)+1,CF30:CF299,0)),"")</f>
        <v/>
      </c>
      <c r="CH251" s="419"/>
      <c r="CJ251" s="3164"/>
      <c r="CK251" s="3111" t="str">
        <f>IF(OR(CL250="",CJ248=""),"",IF(LEN(CL250)&lt;=CJ248,CL250,IFERROR(LEFT(CL250,FIND("♦",SUBSTITUTE(LEFT(CL250,CJ248+1)," ","♦",LEN(LEFT(CL250,CJ248+1))-LEN(SUBSTITUTE(LEFT(CL250,CJ248+1)," ",""))))),LEFT(CL250,IFERROR(FIND(" ",CL250)-1,LEN(CL250))))))</f>
        <v/>
      </c>
      <c r="CL251" s="3111" t="str">
        <f t="shared" si="130"/>
        <v/>
      </c>
      <c r="CM251" s="3179"/>
      <c r="CN251" s="3174"/>
      <c r="CO251" s="3174"/>
      <c r="FI251" s="1745"/>
      <c r="FJ251" s="205" t="s">
        <v>2663</v>
      </c>
      <c r="FK251" s="206" t="s">
        <v>2664</v>
      </c>
      <c r="FL251" s="207">
        <v>245</v>
      </c>
      <c r="FM251" s="208">
        <v>255</v>
      </c>
      <c r="FN251" s="209">
        <v>250</v>
      </c>
      <c r="FO251"/>
      <c r="FP251" s="1746"/>
      <c r="FQ251" s="197" t="s">
        <v>2665</v>
      </c>
      <c r="FR251" s="192" t="s">
        <v>2666</v>
      </c>
      <c r="FS251" s="193">
        <v>238</v>
      </c>
      <c r="FT251" s="194">
        <v>201</v>
      </c>
      <c r="FU251" s="195">
        <v>0</v>
      </c>
      <c r="FV251"/>
      <c r="FW251" s="1747"/>
      <c r="FX251" s="212" t="s">
        <v>2667</v>
      </c>
      <c r="FY251" s="192" t="s">
        <v>2668</v>
      </c>
      <c r="FZ251" s="193">
        <v>109</v>
      </c>
      <c r="GA251" s="194">
        <v>7</v>
      </c>
      <c r="GB251" s="195">
        <v>26</v>
      </c>
      <c r="GC251" s="10">
        <v>1</v>
      </c>
    </row>
    <row r="252" spans="80:185" ht="21" customHeight="1">
      <c r="CB252" s="3174"/>
      <c r="CD252" s="3151" t="str">
        <f t="shared" si="124"/>
        <v/>
      </c>
      <c r="CE252" s="3155" t="str">
        <f t="shared" si="125"/>
        <v/>
      </c>
      <c r="CF252" s="3156" t="str">
        <f>IF(LEN(TRIM(CK252))&gt;0,MAX(CF29:CF251)+1,"")</f>
        <v/>
      </c>
      <c r="CG252" s="3109" t="str">
        <f>IFERROR(INDEX(CK30:CK299,MATCH(ROW()-ROW(CK30)+1,CF30:CF299,0)),"")</f>
        <v/>
      </c>
      <c r="CH252" s="419"/>
      <c r="CJ252" s="2462" t="str">
        <f>(SUBSTITUTE(SUBSTITUTE(CB67,CHAR(13)&amp;CHAR(10)," "),CHAR(10)," "))</f>
        <v/>
      </c>
      <c r="CK252" s="3165" t="str">
        <f>IF(OR(CJ253="",CJ254=""),"",IF(LEN(CJ253)&lt;=CJ254,CJ253,IFERROR(LEFT(CJ253,FIND("♦",SUBSTITUTE(LEFT(CJ253,CJ254+1)," ","♦",LEN(LEFT(CJ253,CJ254+1))-LEN(SUBSTITUTE(LEFT(CJ253,CJ254+1)," ",""))))),LEFT(CJ253,IFERROR(FIND(" ",CJ253)-1,LEN(CJ253))))))</f>
        <v/>
      </c>
      <c r="CL252" s="3166" t="str">
        <f>IF(CK252="","",TRIM(RIGHT(CJ253,LEN(CJ253)-LEN(CK252))))</f>
        <v/>
      </c>
      <c r="CM252" s="3157" t="str">
        <f>CC67</f>
        <v xml:space="preserve"> ◄ ligne 67</v>
      </c>
      <c r="CN252" s="3174"/>
      <c r="CO252" s="3174"/>
      <c r="FI252" s="1748"/>
      <c r="FJ252" s="236" t="s">
        <v>2669</v>
      </c>
      <c r="FK252" s="206" t="s">
        <v>2670</v>
      </c>
      <c r="FL252" s="207">
        <v>142</v>
      </c>
      <c r="FM252" s="208">
        <v>209</v>
      </c>
      <c r="FN252" s="209">
        <v>178</v>
      </c>
      <c r="FO252"/>
      <c r="FP252" s="1749"/>
      <c r="FQ252" s="212" t="s">
        <v>2671</v>
      </c>
      <c r="FR252" s="192" t="s">
        <v>2672</v>
      </c>
      <c r="FS252" s="193">
        <v>208</v>
      </c>
      <c r="FT252" s="194">
        <v>192</v>
      </c>
      <c r="FU252" s="195">
        <v>122</v>
      </c>
      <c r="FV252"/>
      <c r="FW252" s="1750"/>
      <c r="FX252" s="212" t="s">
        <v>2673</v>
      </c>
      <c r="FY252" s="192" t="s">
        <v>2674</v>
      </c>
      <c r="FZ252" s="193">
        <v>107</v>
      </c>
      <c r="GA252" s="194">
        <v>13</v>
      </c>
      <c r="GB252" s="195">
        <v>13</v>
      </c>
      <c r="GC252" s="10">
        <v>1</v>
      </c>
    </row>
    <row r="253" spans="80:185" ht="21" customHeight="1">
      <c r="CB253" s="3174"/>
      <c r="CD253" s="3151" t="str">
        <f t="shared" si="124"/>
        <v/>
      </c>
      <c r="CE253" s="3155" t="str">
        <f t="shared" si="125"/>
        <v/>
      </c>
      <c r="CF253" s="3156" t="str">
        <f>IF(LEN(TRIM(CK253))&gt;0,MAX(CF29:CF252)+1,"")</f>
        <v/>
      </c>
      <c r="CG253" s="3109" t="str">
        <f>IFERROR(INDEX(CK30:CK299,MATCH(ROW()-ROW(CK30)+1,CF30:CF299,0)),"")</f>
        <v/>
      </c>
      <c r="CH253" s="419"/>
      <c r="CJ253" s="3165" t="str">
        <f>TRIM(SUBSTITUTE(SUBSTITUTE(SUBSTITUTE(SUBSTITUTE(IF(OR(LEFT(CJ252,1)="-",LEFT(CJ252,1)="="),MID(CJ252,2,9999),CJ252),CHAR(160)," "),","," "),";"," "),"."," "))</f>
        <v/>
      </c>
      <c r="CK253" s="3166" t="str">
        <f>IF(OR(CL252="",CJ254=""),"",IF(LEN(CL252)&lt;=CJ254,CL252,IFERROR(LEFT(CL252,FIND("♦",SUBSTITUTE(LEFT(CL252,CJ254+1)," ","♦",LEN(LEFT(CL252,CJ254+1))-LEN(SUBSTITUTE(LEFT(CL252,CJ254+1)," ",""))))),LEFT(CL252,IFERROR(FIND(" ",CL252)-1,LEN(CL252))))))</f>
        <v/>
      </c>
      <c r="CL253" s="3166" t="str">
        <f>IF(CK253="","",TRIM(RIGHT(CL252,LEN(CL252)-LEN(CK253))))</f>
        <v/>
      </c>
      <c r="CM253" s="3180"/>
      <c r="CN253" s="3174"/>
      <c r="CO253" s="3174"/>
      <c r="FI253" s="1751"/>
      <c r="FJ253" s="236" t="s">
        <v>2675</v>
      </c>
      <c r="FK253" s="206" t="s">
        <v>2676</v>
      </c>
      <c r="FL253" s="207">
        <v>141</v>
      </c>
      <c r="FM253" s="208">
        <v>163</v>
      </c>
      <c r="FN253" s="209">
        <v>153</v>
      </c>
      <c r="FO253"/>
      <c r="FP253" s="1752"/>
      <c r="FQ253" s="197" t="s">
        <v>2677</v>
      </c>
      <c r="FR253" s="192" t="s">
        <v>2678</v>
      </c>
      <c r="FS253" s="193">
        <v>205</v>
      </c>
      <c r="FT253" s="194">
        <v>190</v>
      </c>
      <c r="FU253" s="195">
        <v>112</v>
      </c>
      <c r="FV253"/>
      <c r="FW253" s="1753"/>
      <c r="FX253" s="212" t="s">
        <v>2679</v>
      </c>
      <c r="FY253" s="192" t="s">
        <v>2680</v>
      </c>
      <c r="FZ253" s="193">
        <v>84</v>
      </c>
      <c r="GA253" s="194">
        <v>61</v>
      </c>
      <c r="GB253" s="195">
        <v>63</v>
      </c>
      <c r="GC253" s="10">
        <v>1</v>
      </c>
    </row>
    <row r="254" spans="80:185" ht="21" customHeight="1">
      <c r="CB254" s="3174"/>
      <c r="CD254" s="3151" t="str">
        <f t="shared" si="124"/>
        <v/>
      </c>
      <c r="CE254" s="3155" t="str">
        <f t="shared" si="125"/>
        <v/>
      </c>
      <c r="CF254" s="3156" t="str">
        <f>IF(LEN(TRIM(CK254))&gt;0,MAX(CF29:CF253)+1,"")</f>
        <v/>
      </c>
      <c r="CG254" s="3109" t="str">
        <f>IFERROR(INDEX(CK30:CK299,MATCH(ROW()-ROW(CK30)+1,CF30:CF299,0)),"")</f>
        <v/>
      </c>
      <c r="CH254" s="419"/>
      <c r="CJ254" s="3112">
        <f>CG17</f>
        <v>100</v>
      </c>
      <c r="CK254" s="3166" t="str">
        <f>IF(OR(CL253="",CJ254=""),"",IF(LEN(CL253)&lt;=CJ254,CL253,IFERROR(LEFT(CL253,FIND("♦",SUBSTITUTE(LEFT(CL253,CJ254+1)," ","♦",LEN(LEFT(CL253,CJ254+1))-LEN(SUBSTITUTE(LEFT(CL253,CJ254+1)," ",""))))),LEFT(CL253,IFERROR(FIND(" ",CL253)-1,LEN(CL253))))))</f>
        <v/>
      </c>
      <c r="CL254" s="3166" t="str">
        <f t="shared" ref="CL254:CL257" si="131">IF(CK254="","",TRIM(RIGHT(CL253,LEN(CL253)-LEN(CK254))))</f>
        <v/>
      </c>
      <c r="CM254" s="3180"/>
      <c r="CN254" s="3174"/>
      <c r="CO254" s="3174"/>
      <c r="FI254" s="1754"/>
      <c r="FJ254" s="236" t="s">
        <v>2681</v>
      </c>
      <c r="FK254" s="206" t="s">
        <v>2682</v>
      </c>
      <c r="FL254" s="207">
        <v>131</v>
      </c>
      <c r="FM254" s="208">
        <v>166</v>
      </c>
      <c r="FN254" s="209">
        <v>151</v>
      </c>
      <c r="FO254"/>
      <c r="FP254" s="1755"/>
      <c r="FQ254" s="212" t="s">
        <v>2683</v>
      </c>
      <c r="FR254" s="192" t="s">
        <v>2684</v>
      </c>
      <c r="FS254" s="193">
        <v>194</v>
      </c>
      <c r="FT254" s="194">
        <v>178</v>
      </c>
      <c r="FU254" s="195">
        <v>128</v>
      </c>
      <c r="FV254"/>
      <c r="FW254" s="1756"/>
      <c r="FX254" s="212" t="s">
        <v>2685</v>
      </c>
      <c r="FY254" s="192" t="s">
        <v>2686</v>
      </c>
      <c r="FZ254" s="193">
        <v>86</v>
      </c>
      <c r="GA254" s="194">
        <v>7</v>
      </c>
      <c r="GB254" s="195">
        <v>12</v>
      </c>
      <c r="GC254" s="10">
        <v>1</v>
      </c>
    </row>
    <row r="255" spans="80:185" ht="21" customHeight="1">
      <c r="CB255" s="3174"/>
      <c r="CD255" s="3151" t="str">
        <f t="shared" si="124"/>
        <v/>
      </c>
      <c r="CE255" s="3155" t="str">
        <f t="shared" si="125"/>
        <v/>
      </c>
      <c r="CF255" s="3156" t="str">
        <f>IF(LEN(TRIM(CK255))&gt;0,MAX(CF29:CF254)+1,"")</f>
        <v/>
      </c>
      <c r="CG255" s="3109" t="str">
        <f>IFERROR(INDEX(CK30:CK299,MATCH(ROW()-ROW(CK30)+1,CF30:CF299,0)),"")</f>
        <v/>
      </c>
      <c r="CH255" s="419"/>
      <c r="CJ255" s="3165"/>
      <c r="CK255" s="3166" t="str">
        <f>IF(OR(CL254="",CJ254=""),"",IF(LEN(CL254)&lt;=CJ254,CL254,IFERROR(LEFT(CL254,FIND("♦",SUBSTITUTE(LEFT(CL254,CJ254+1)," ","♦",LEN(LEFT(CL254,CJ254+1))-LEN(SUBSTITUTE(LEFT(CL254,CJ254+1)," ",""))))),LEFT(CL254,IFERROR(FIND(" ",CL254)-1,LEN(CL254))))))</f>
        <v/>
      </c>
      <c r="CL255" s="3166" t="str">
        <f t="shared" si="131"/>
        <v/>
      </c>
      <c r="CM255" s="3180"/>
      <c r="CN255" s="3174"/>
      <c r="CO255" s="3174"/>
      <c r="FI255" s="1757"/>
      <c r="FJ255" s="236" t="s">
        <v>2687</v>
      </c>
      <c r="FK255" s="206" t="s">
        <v>2688</v>
      </c>
      <c r="FL255" s="207">
        <v>106</v>
      </c>
      <c r="FM255" s="208">
        <v>171</v>
      </c>
      <c r="FN255" s="209">
        <v>142</v>
      </c>
      <c r="FO255"/>
      <c r="FP255" s="1758"/>
      <c r="FQ255" s="212" t="s">
        <v>2689</v>
      </c>
      <c r="FR255" s="192" t="s">
        <v>2690</v>
      </c>
      <c r="FS255" s="193">
        <v>195</v>
      </c>
      <c r="FT255" s="194">
        <v>180</v>
      </c>
      <c r="FU255" s="195">
        <v>112</v>
      </c>
      <c r="FV255"/>
      <c r="FW255" s="1759"/>
      <c r="FX255" s="212" t="s">
        <v>2691</v>
      </c>
      <c r="FY255" s="192" t="s">
        <v>2692</v>
      </c>
      <c r="FZ255" s="193">
        <v>78</v>
      </c>
      <c r="GA255" s="194">
        <v>22</v>
      </c>
      <c r="GB255" s="195">
        <v>9</v>
      </c>
      <c r="GC255" s="10">
        <v>1</v>
      </c>
    </row>
    <row r="256" spans="80:185" ht="21" customHeight="1">
      <c r="CB256" s="3174"/>
      <c r="CD256" s="3151" t="str">
        <f t="shared" si="124"/>
        <v/>
      </c>
      <c r="CE256" s="3155" t="str">
        <f t="shared" si="125"/>
        <v/>
      </c>
      <c r="CF256" s="3156" t="str">
        <f>IF(LEN(TRIM(CK256))&gt;0,MAX(CF29:CF255)+1,"")</f>
        <v/>
      </c>
      <c r="CG256" s="3109" t="str">
        <f>IFERROR(INDEX(CK30:CK299,MATCH(ROW()-ROW(CK30)+1,CF30:CF299,0)),"")</f>
        <v/>
      </c>
      <c r="CH256" s="419"/>
      <c r="CJ256" s="3168"/>
      <c r="CK256" s="3166" t="str">
        <f>IF(OR(CL255="",CJ254=""),"",IF(LEN(CL255)&lt;=CJ254,CL255,IFERROR(LEFT(CL255,FIND("♦",SUBSTITUTE(LEFT(CL255,CJ254+1)," ","♦",LEN(LEFT(CL255,CJ254+1))-LEN(SUBSTITUTE(LEFT(CL255,CJ254+1)," ",""))))),LEFT(CL255,IFERROR(FIND(" ",CL255)-1,LEN(CL255))))))</f>
        <v/>
      </c>
      <c r="CL256" s="3166" t="str">
        <f t="shared" si="131"/>
        <v/>
      </c>
      <c r="CM256" s="3180"/>
      <c r="CN256" s="3174"/>
      <c r="CO256" s="3174"/>
      <c r="FI256" s="1760"/>
      <c r="FJ256" s="236" t="s">
        <v>2693</v>
      </c>
      <c r="FK256" s="206" t="s">
        <v>2694</v>
      </c>
      <c r="FL256" s="207">
        <v>62</v>
      </c>
      <c r="FM256" s="208">
        <v>180</v>
      </c>
      <c r="FN256" s="209">
        <v>137</v>
      </c>
      <c r="FO256"/>
      <c r="FP256" s="1761"/>
      <c r="FQ256" s="197" t="s">
        <v>2695</v>
      </c>
      <c r="FR256" s="192" t="s">
        <v>2696</v>
      </c>
      <c r="FS256" s="193">
        <v>207</v>
      </c>
      <c r="FT256" s="194">
        <v>181</v>
      </c>
      <c r="FU256" s="195">
        <v>59</v>
      </c>
      <c r="FV256"/>
      <c r="FW256" s="1762"/>
      <c r="FX256" s="212" t="s">
        <v>2697</v>
      </c>
      <c r="FY256" s="192" t="s">
        <v>2698</v>
      </c>
      <c r="FZ256" s="193">
        <v>62</v>
      </c>
      <c r="GA256" s="194">
        <v>29</v>
      </c>
      <c r="GB256" s="195">
        <v>30</v>
      </c>
      <c r="GC256" s="10">
        <v>1</v>
      </c>
    </row>
    <row r="257" spans="80:185" ht="21" customHeight="1">
      <c r="CB257" s="3174"/>
      <c r="CD257" s="3151" t="str">
        <f t="shared" si="124"/>
        <v/>
      </c>
      <c r="CE257" s="3155" t="str">
        <f t="shared" si="125"/>
        <v/>
      </c>
      <c r="CF257" s="3156" t="str">
        <f>IF(LEN(TRIM(CK257))&gt;0,MAX(CF29:CF256)+1,"")</f>
        <v/>
      </c>
      <c r="CG257" s="3109" t="str">
        <f>IFERROR(INDEX(CK30:CK299,MATCH(ROW()-ROW(CK30)+1,CF30:CF299,0)),"")</f>
        <v/>
      </c>
      <c r="CH257" s="419"/>
      <c r="CJ257" s="3169"/>
      <c r="CK257" s="3166" t="str">
        <f>IF(OR(CL256="",CJ254=""),"",IF(LEN(CL256)&lt;=CJ254,CL256,IFERROR(LEFT(CL256,FIND("♦",SUBSTITUTE(LEFT(CL256,CJ254+1)," ","♦",LEN(LEFT(CL256,CJ254+1))-LEN(SUBSTITUTE(LEFT(CL256,CJ254+1)," ",""))))),LEFT(CL256,IFERROR(FIND(" ",CL256)-1,LEN(CL256))))))</f>
        <v/>
      </c>
      <c r="CL257" s="3166" t="str">
        <f t="shared" si="131"/>
        <v/>
      </c>
      <c r="CM257" s="3180"/>
      <c r="CN257" s="3174"/>
      <c r="CO257" s="3174"/>
      <c r="FI257" s="1763"/>
      <c r="FJ257" s="205" t="s">
        <v>2699</v>
      </c>
      <c r="FK257" s="206" t="s">
        <v>2700</v>
      </c>
      <c r="FL257" s="207">
        <v>2</v>
      </c>
      <c r="FM257" s="208">
        <v>157</v>
      </c>
      <c r="FN257" s="209">
        <v>116</v>
      </c>
      <c r="FO257"/>
      <c r="FP257" s="1764"/>
      <c r="FQ257" s="212" t="s">
        <v>2701</v>
      </c>
      <c r="FR257" s="192" t="s">
        <v>2702</v>
      </c>
      <c r="FS257" s="193">
        <v>209</v>
      </c>
      <c r="FT257" s="194">
        <v>182</v>
      </c>
      <c r="FU257" s="195">
        <v>6</v>
      </c>
      <c r="FV257"/>
      <c r="FW257" s="1765"/>
      <c r="FX257" s="197" t="s">
        <v>2703</v>
      </c>
      <c r="FY257" s="192" t="s">
        <v>2704</v>
      </c>
      <c r="FZ257" s="193">
        <v>238</v>
      </c>
      <c r="GA257" s="194">
        <v>162</v>
      </c>
      <c r="GB257" s="195">
        <v>173</v>
      </c>
      <c r="GC257" s="10">
        <v>1</v>
      </c>
    </row>
    <row r="258" spans="80:185" ht="21" customHeight="1">
      <c r="CB258" s="3174"/>
      <c r="CD258" s="3151" t="str">
        <f t="shared" si="124"/>
        <v/>
      </c>
      <c r="CE258" s="3155" t="str">
        <f t="shared" si="125"/>
        <v/>
      </c>
      <c r="CF258" s="3156" t="str">
        <f>IF(LEN(TRIM(CK258))&gt;0,MAX(CF29:CF257)+1,"")</f>
        <v/>
      </c>
      <c r="CG258" s="3109" t="str">
        <f>IFERROR(INDEX(CK30:CK299,MATCH(ROW()-ROW(CK30)+1,CF30:CF299,0)),"")</f>
        <v/>
      </c>
      <c r="CH258" s="419"/>
      <c r="CJ258" s="2462" t="str">
        <f>(SUBSTITUTE(SUBSTITUTE(CB68,CHAR(13)&amp;CHAR(10)," "),CHAR(10)," "))</f>
        <v/>
      </c>
      <c r="CK258" s="3110" t="str">
        <f>IF(OR(CJ259="",CJ260=""),"",IF(LEN(CJ259)&lt;=CJ260,CJ259,IFERROR(LEFT(CJ259,FIND("♦",SUBSTITUTE(LEFT(CJ259,CJ260+1)," ","♦",LEN(LEFT(CJ259,CJ260+1))-LEN(SUBSTITUTE(LEFT(CJ259,CJ260+1)," ",""))))),LEFT(CJ259,IFERROR(FIND(" ",CJ259)-1,LEN(CJ259))))))</f>
        <v/>
      </c>
      <c r="CL258" s="3111" t="str">
        <f>IF(CK258="","",TRIM(RIGHT(CJ259,LEN(CJ259)-LEN(CK258))))</f>
        <v/>
      </c>
      <c r="CM258" s="3157" t="str">
        <f>CC68</f>
        <v xml:space="preserve"> ◄ ligne 68</v>
      </c>
      <c r="CN258" s="3174"/>
      <c r="CO258" s="3174"/>
      <c r="FI258" s="1766"/>
      <c r="FJ258" s="205" t="s">
        <v>2705</v>
      </c>
      <c r="FK258" s="206" t="s">
        <v>2706</v>
      </c>
      <c r="FL258" s="207">
        <v>35</v>
      </c>
      <c r="FM258" s="208">
        <v>142</v>
      </c>
      <c r="FN258" s="209">
        <v>104</v>
      </c>
      <c r="FO258"/>
      <c r="FP258" s="1767"/>
      <c r="FQ258" s="197" t="s">
        <v>2707</v>
      </c>
      <c r="FR258" s="192" t="s">
        <v>2708</v>
      </c>
      <c r="FS258" s="193">
        <v>205</v>
      </c>
      <c r="FT258" s="194">
        <v>173</v>
      </c>
      <c r="FU258" s="195">
        <v>0</v>
      </c>
      <c r="FV258"/>
      <c r="FW258" s="1768"/>
      <c r="FX258" s="197" t="s">
        <v>2709</v>
      </c>
      <c r="FY258" s="192" t="s">
        <v>2710</v>
      </c>
      <c r="FZ258" s="193">
        <v>238</v>
      </c>
      <c r="GA258" s="194">
        <v>169</v>
      </c>
      <c r="GB258" s="195">
        <v>184</v>
      </c>
      <c r="GC258" s="10">
        <v>1</v>
      </c>
    </row>
    <row r="259" spans="80:185" ht="21" customHeight="1">
      <c r="CB259" s="3174"/>
      <c r="CD259" s="3151" t="str">
        <f t="shared" si="124"/>
        <v/>
      </c>
      <c r="CE259" s="3155" t="str">
        <f t="shared" si="125"/>
        <v/>
      </c>
      <c r="CF259" s="3156" t="str">
        <f>IF(LEN(TRIM(CK259))&gt;0,MAX(CF29:CF258)+1,"")</f>
        <v/>
      </c>
      <c r="CG259" s="3109" t="str">
        <f>IFERROR(INDEX(CK30:CK299,MATCH(ROW()-ROW(CK30)+1,CF30:CF299,0)),"")</f>
        <v/>
      </c>
      <c r="CH259" s="419"/>
      <c r="CJ259" s="3110" t="str">
        <f>TRIM(SUBSTITUTE(SUBSTITUTE(SUBSTITUTE(SUBSTITUTE(IF(OR(LEFT(CJ258,1)="-",LEFT(CJ258,1)="="),MID(CJ258,2,9999),CJ258),CHAR(160)," "),","," "),";"," "),"."," "))</f>
        <v/>
      </c>
      <c r="CK259" s="3111" t="str">
        <f>IF(OR(CL258="",CJ260=""),"",IF(LEN(CL258)&lt;=CJ260,CL258,IFERROR(LEFT(CL258,FIND("♦",SUBSTITUTE(LEFT(CL258,CJ260+1)," ","♦",LEN(LEFT(CL258,CJ260+1))-LEN(SUBSTITUTE(LEFT(CL258,CJ260+1)," ",""))))),LEFT(CL258,IFERROR(FIND(" ",CL258)-1,LEN(CL258))))))</f>
        <v/>
      </c>
      <c r="CL259" s="3111" t="str">
        <f>IF(CK259="","",TRIM(RIGHT(CL258,LEN(CL258)-LEN(CK259))))</f>
        <v/>
      </c>
      <c r="CM259" s="3179"/>
      <c r="CN259" s="3174"/>
      <c r="CO259" s="3174"/>
      <c r="FI259" s="1769"/>
      <c r="FJ259" s="236" t="s">
        <v>2711</v>
      </c>
      <c r="FK259" s="206" t="s">
        <v>2712</v>
      </c>
      <c r="FL259" s="207">
        <v>59</v>
      </c>
      <c r="FM259" s="208">
        <v>120</v>
      </c>
      <c r="FN259" s="209">
        <v>97</v>
      </c>
      <c r="FO259"/>
      <c r="FP259" s="1770"/>
      <c r="FQ259" s="197" t="s">
        <v>2713</v>
      </c>
      <c r="FR259" s="192" t="s">
        <v>2714</v>
      </c>
      <c r="FS259" s="193">
        <v>139</v>
      </c>
      <c r="FT259" s="194">
        <v>117</v>
      </c>
      <c r="FU259" s="195">
        <v>0</v>
      </c>
      <c r="FV259"/>
      <c r="FW259" s="1771"/>
      <c r="FX259" s="197" t="s">
        <v>2715</v>
      </c>
      <c r="FY259" s="192" t="s">
        <v>2716</v>
      </c>
      <c r="FZ259" s="193">
        <v>255</v>
      </c>
      <c r="GA259" s="194">
        <v>174</v>
      </c>
      <c r="GB259" s="195">
        <v>185</v>
      </c>
      <c r="GC259" s="10">
        <v>1</v>
      </c>
    </row>
    <row r="260" spans="80:185" ht="21" customHeight="1">
      <c r="CB260" s="3174"/>
      <c r="CD260" s="3151" t="str">
        <f t="shared" si="124"/>
        <v/>
      </c>
      <c r="CE260" s="3155" t="str">
        <f t="shared" si="125"/>
        <v/>
      </c>
      <c r="CF260" s="3156" t="str">
        <f>IF(LEN(TRIM(CK260))&gt;0,MAX(CF29:CF259)+1,"")</f>
        <v/>
      </c>
      <c r="CG260" s="3109" t="str">
        <f>IFERROR(INDEX(CK30:CK299,MATCH(ROW()-ROW(CK30)+1,CF30:CF299,0)),"")</f>
        <v/>
      </c>
      <c r="CH260" s="419"/>
      <c r="CJ260" s="3112">
        <f>CG17</f>
        <v>100</v>
      </c>
      <c r="CK260" s="3111" t="str">
        <f>IF(OR(CL259="",CJ260=""),"",IF(LEN(CL259)&lt;=CJ260,CL259,IFERROR(LEFT(CL259,FIND("♦",SUBSTITUTE(LEFT(CL259,CJ260+1)," ","♦",LEN(LEFT(CL259,CJ260+1))-LEN(SUBSTITUTE(LEFT(CL259,CJ260+1)," ",""))))),LEFT(CL259,IFERROR(FIND(" ",CL259)-1,LEN(CL259))))))</f>
        <v/>
      </c>
      <c r="CL260" s="3111" t="str">
        <f t="shared" ref="CL260:CL263" si="132">IF(CK260="","",TRIM(RIGHT(CL259,LEN(CL259)-LEN(CK260))))</f>
        <v/>
      </c>
      <c r="CM260" s="3179"/>
      <c r="CN260" s="3174"/>
      <c r="CO260" s="3174"/>
      <c r="FI260" s="1772"/>
      <c r="FJ260" s="236" t="s">
        <v>2717</v>
      </c>
      <c r="FK260" s="206" t="s">
        <v>2718</v>
      </c>
      <c r="FL260" s="207">
        <v>0</v>
      </c>
      <c r="FM260" s="208">
        <v>121</v>
      </c>
      <c r="FN260" s="209">
        <v>89</v>
      </c>
      <c r="FO260"/>
      <c r="FP260" s="1773"/>
      <c r="FQ260" s="212" t="s">
        <v>2719</v>
      </c>
      <c r="FR260" s="192" t="s">
        <v>2720</v>
      </c>
      <c r="FS260" s="193">
        <v>104</v>
      </c>
      <c r="FT260" s="194">
        <v>94</v>
      </c>
      <c r="FU260" s="195">
        <v>67</v>
      </c>
      <c r="FV260"/>
      <c r="FW260" s="1774"/>
      <c r="FX260" s="197" t="s">
        <v>2721</v>
      </c>
      <c r="FY260" s="192" t="s">
        <v>2722</v>
      </c>
      <c r="FZ260" s="193">
        <v>255</v>
      </c>
      <c r="GA260" s="194">
        <v>181</v>
      </c>
      <c r="GB260" s="195">
        <v>197</v>
      </c>
      <c r="GC260" s="10">
        <v>1</v>
      </c>
    </row>
    <row r="261" spans="80:185" ht="21" customHeight="1">
      <c r="CB261" s="3174"/>
      <c r="CD261" s="3151" t="str">
        <f t="shared" si="124"/>
        <v/>
      </c>
      <c r="CE261" s="3155" t="str">
        <f t="shared" si="125"/>
        <v/>
      </c>
      <c r="CF261" s="3156" t="str">
        <f>IF(LEN(TRIM(CK261))&gt;0,MAX(CF29:CF260)+1,"")</f>
        <v/>
      </c>
      <c r="CG261" s="3109" t="str">
        <f>IFERROR(INDEX(CK30:CK299,MATCH(ROW()-ROW(CK30)+1,CF30:CF299,0)),"")</f>
        <v/>
      </c>
      <c r="CH261" s="419"/>
      <c r="CJ261" s="3110"/>
      <c r="CK261" s="3111" t="str">
        <f>IF(OR(CL260="",CJ260=""),"",IF(LEN(CL260)&lt;=CJ260,CL260,IFERROR(LEFT(CL260,FIND("♦",SUBSTITUTE(LEFT(CL260,CJ260+1)," ","♦",LEN(LEFT(CL260,CJ260+1))-LEN(SUBSTITUTE(LEFT(CL260,CJ260+1)," ",""))))),LEFT(CL260,IFERROR(FIND(" ",CL260)-1,LEN(CL260))))))</f>
        <v/>
      </c>
      <c r="CL261" s="3111" t="str">
        <f t="shared" si="132"/>
        <v/>
      </c>
      <c r="CM261" s="3179"/>
      <c r="CN261" s="3174"/>
      <c r="CO261" s="3174"/>
      <c r="FI261" s="1775"/>
      <c r="FJ261" s="236" t="s">
        <v>2723</v>
      </c>
      <c r="FK261" s="206" t="s">
        <v>2724</v>
      </c>
      <c r="FL261" s="207">
        <v>0</v>
      </c>
      <c r="FM261" s="208">
        <v>84</v>
      </c>
      <c r="FN261" s="209">
        <v>61</v>
      </c>
      <c r="FO261"/>
      <c r="FP261" s="1776"/>
      <c r="FQ261" s="212" t="s">
        <v>2725</v>
      </c>
      <c r="FR261" s="192" t="s">
        <v>2726</v>
      </c>
      <c r="FS261" s="193">
        <v>145</v>
      </c>
      <c r="FT261" s="194">
        <v>92</v>
      </c>
      <c r="FU261" s="195">
        <v>131</v>
      </c>
      <c r="FV261"/>
      <c r="FW261" s="1777"/>
      <c r="FX261" s="197" t="s">
        <v>2727</v>
      </c>
      <c r="FY261" s="192" t="s">
        <v>2728</v>
      </c>
      <c r="FZ261" s="193">
        <v>255</v>
      </c>
      <c r="GA261" s="194">
        <v>182</v>
      </c>
      <c r="GB261" s="195">
        <v>193</v>
      </c>
      <c r="GC261" s="10">
        <v>1</v>
      </c>
    </row>
    <row r="262" spans="80:185" ht="21" customHeight="1">
      <c r="CB262" s="3174"/>
      <c r="CD262" s="3151" t="str">
        <f t="shared" si="124"/>
        <v/>
      </c>
      <c r="CE262" s="3155" t="str">
        <f t="shared" si="125"/>
        <v/>
      </c>
      <c r="CF262" s="3156" t="str">
        <f>IF(LEN(TRIM(CK262))&gt;0,MAX(CF29:CF261)+1,"")</f>
        <v/>
      </c>
      <c r="CG262" s="3109" t="str">
        <f>IFERROR(INDEX(CK30:CK299,MATCH(ROW()-ROW(CK30)+1,CF30:CF299,0)),"")</f>
        <v/>
      </c>
      <c r="CH262" s="419"/>
      <c r="CJ262" s="3163"/>
      <c r="CK262" s="3111" t="str">
        <f>IF(OR(CL261="",CJ260=""),"",IF(LEN(CL261)&lt;=CJ260,CL261,IFERROR(LEFT(CL261,FIND("♦",SUBSTITUTE(LEFT(CL261,CJ260+1)," ","♦",LEN(LEFT(CL261,CJ260+1))-LEN(SUBSTITUTE(LEFT(CL261,CJ260+1)," ",""))))),LEFT(CL261,IFERROR(FIND(" ",CL261)-1,LEN(CL261))))))</f>
        <v/>
      </c>
      <c r="CL262" s="3111" t="str">
        <f t="shared" si="132"/>
        <v/>
      </c>
      <c r="CM262" s="3179"/>
      <c r="CN262" s="3174"/>
      <c r="CO262" s="3174"/>
      <c r="FI262" s="1778"/>
      <c r="FJ262" s="205" t="s">
        <v>2729</v>
      </c>
      <c r="FK262" s="206" t="s">
        <v>2730</v>
      </c>
      <c r="FL262" s="207">
        <v>118</v>
      </c>
      <c r="FM262" s="208">
        <v>238</v>
      </c>
      <c r="FN262" s="209">
        <v>198</v>
      </c>
      <c r="FO262"/>
      <c r="FP262" s="1779"/>
      <c r="FQ262" s="197" t="s">
        <v>2731</v>
      </c>
      <c r="FR262" s="192" t="s">
        <v>2732</v>
      </c>
      <c r="FS262" s="193">
        <v>135</v>
      </c>
      <c r="FT262" s="194">
        <v>31</v>
      </c>
      <c r="FU262" s="195">
        <v>120</v>
      </c>
      <c r="FV262"/>
      <c r="FW262" s="1780"/>
      <c r="FX262" s="197" t="s">
        <v>2733</v>
      </c>
      <c r="FY262" s="192" t="s">
        <v>2734</v>
      </c>
      <c r="FZ262" s="193">
        <v>255</v>
      </c>
      <c r="GA262" s="194">
        <v>192</v>
      </c>
      <c r="GB262" s="195">
        <v>203</v>
      </c>
      <c r="GC262" s="10">
        <v>1</v>
      </c>
    </row>
    <row r="263" spans="80:185" ht="21" customHeight="1">
      <c r="CB263" s="3174"/>
      <c r="CD263" s="3151" t="str">
        <f t="shared" si="124"/>
        <v/>
      </c>
      <c r="CE263" s="3155" t="str">
        <f t="shared" si="125"/>
        <v/>
      </c>
      <c r="CF263" s="3156" t="str">
        <f>IF(LEN(TRIM(CK263))&gt;0,MAX(CF29:CF262)+1,"")</f>
        <v/>
      </c>
      <c r="CG263" s="3109" t="str">
        <f>IFERROR(INDEX(CK30:CK299,MATCH(ROW()-ROW(CK30)+1,CF30:CF299,0)),"")</f>
        <v/>
      </c>
      <c r="CH263" s="419"/>
      <c r="CJ263" s="3164"/>
      <c r="CK263" s="3111" t="str">
        <f>IF(OR(CL262="",CJ260=""),"",IF(LEN(CL262)&lt;=CJ260,CL262,IFERROR(LEFT(CL262,FIND("♦",SUBSTITUTE(LEFT(CL262,CJ260+1)," ","♦",LEN(LEFT(CL262,CJ260+1))-LEN(SUBSTITUTE(LEFT(CL262,CJ260+1)," ",""))))),LEFT(CL262,IFERROR(FIND(" ",CL262)-1,LEN(CL262))))))</f>
        <v/>
      </c>
      <c r="CL263" s="3111" t="str">
        <f t="shared" si="132"/>
        <v/>
      </c>
      <c r="CM263" s="3179"/>
      <c r="CN263" s="3174"/>
      <c r="CO263" s="3174"/>
      <c r="FI263" s="1781"/>
      <c r="FJ263" s="236" t="s">
        <v>2735</v>
      </c>
      <c r="FK263" s="206" t="s">
        <v>2736</v>
      </c>
      <c r="FL263" s="207">
        <v>151</v>
      </c>
      <c r="FM263" s="208">
        <v>223</v>
      </c>
      <c r="FN263" s="209">
        <v>198</v>
      </c>
      <c r="FO263"/>
      <c r="FP263" s="1782"/>
      <c r="FQ263" s="212" t="s">
        <v>2737</v>
      </c>
      <c r="FR263" s="192" t="s">
        <v>2738</v>
      </c>
      <c r="FS263" s="193">
        <v>135</v>
      </c>
      <c r="FT263" s="194">
        <v>0</v>
      </c>
      <c r="FU263" s="195">
        <v>116</v>
      </c>
      <c r="FV263"/>
      <c r="FW263" s="1783"/>
      <c r="FX263" s="212" t="s">
        <v>2739</v>
      </c>
      <c r="FY263" s="192" t="s">
        <v>2740</v>
      </c>
      <c r="FZ263" s="193">
        <v>213</v>
      </c>
      <c r="GA263" s="194">
        <v>132</v>
      </c>
      <c r="GB263" s="195">
        <v>144</v>
      </c>
      <c r="GC263" s="10">
        <v>1</v>
      </c>
    </row>
    <row r="264" spans="80:185" ht="21" customHeight="1">
      <c r="CB264" s="3174"/>
      <c r="CD264" s="3151" t="str">
        <f t="shared" si="124"/>
        <v/>
      </c>
      <c r="CE264" s="3155" t="str">
        <f t="shared" si="125"/>
        <v/>
      </c>
      <c r="CF264" s="3156" t="str">
        <f>IF(LEN(TRIM(CK264))&gt;0,MAX(CF29:CF263)+1,"")</f>
        <v/>
      </c>
      <c r="CG264" s="3109" t="str">
        <f>IFERROR(INDEX(CK30:CK299,MATCH(ROW()-ROW(CK30)+1,CF30:CF299,0)),"")</f>
        <v/>
      </c>
      <c r="CH264" s="419"/>
      <c r="CJ264" s="2462" t="str">
        <f>(SUBSTITUTE(SUBSTITUTE(CB69,CHAR(13)&amp;CHAR(10)," "),CHAR(10)," "))</f>
        <v/>
      </c>
      <c r="CK264" s="3165" t="str">
        <f>IF(OR(CJ265="",CJ266=""),"",IF(LEN(CJ265)&lt;=CJ266,CJ265,IFERROR(LEFT(CJ265,FIND("♦",SUBSTITUTE(LEFT(CJ265,CJ266+1)," ","♦",LEN(LEFT(CJ265,CJ266+1))-LEN(SUBSTITUTE(LEFT(CJ265,CJ266+1)," ",""))))),LEFT(CJ265,IFERROR(FIND(" ",CJ265)-1,LEN(CJ265))))))</f>
        <v/>
      </c>
      <c r="CL264" s="3166" t="str">
        <f>IF(CK264="","",TRIM(RIGHT(CJ265,LEN(CJ265)-LEN(CK264))))</f>
        <v/>
      </c>
      <c r="CM264" s="3157" t="str">
        <f>CC69</f>
        <v xml:space="preserve"> ◄ ligne 69</v>
      </c>
      <c r="CN264" s="3174"/>
      <c r="CO264" s="3174"/>
      <c r="FI264" s="1784"/>
      <c r="FJ264" s="205" t="s">
        <v>2741</v>
      </c>
      <c r="FK264" s="206" t="s">
        <v>2742</v>
      </c>
      <c r="FL264" s="207">
        <v>127</v>
      </c>
      <c r="FM264" s="208">
        <v>255</v>
      </c>
      <c r="FN264" s="209">
        <v>212</v>
      </c>
      <c r="FO264"/>
      <c r="FP264" s="1785"/>
      <c r="FQ264" s="212" t="s">
        <v>2743</v>
      </c>
      <c r="FR264" s="192" t="s">
        <v>2744</v>
      </c>
      <c r="FS264" s="193">
        <v>93</v>
      </c>
      <c r="FT264" s="194">
        <v>85</v>
      </c>
      <c r="FU264" s="195">
        <v>91</v>
      </c>
      <c r="FV264"/>
      <c r="FW264" s="1786"/>
      <c r="FX264" s="197" t="s">
        <v>2745</v>
      </c>
      <c r="FY264" s="192" t="s">
        <v>2746</v>
      </c>
      <c r="FZ264" s="193">
        <v>205</v>
      </c>
      <c r="GA264" s="194">
        <v>145</v>
      </c>
      <c r="GB264" s="195">
        <v>158</v>
      </c>
      <c r="GC264" s="10">
        <v>1</v>
      </c>
    </row>
    <row r="265" spans="80:185" ht="21" customHeight="1">
      <c r="CB265" s="3174"/>
      <c r="CD265" s="3151" t="str">
        <f t="shared" si="124"/>
        <v/>
      </c>
      <c r="CE265" s="3155" t="str">
        <f t="shared" si="125"/>
        <v/>
      </c>
      <c r="CF265" s="3156" t="str">
        <f>IF(LEN(TRIM(CK265))&gt;0,MAX(CF29:CF264)+1,"")</f>
        <v/>
      </c>
      <c r="CG265" s="3109" t="str">
        <f>IFERROR(INDEX(CK30:CK299,MATCH(ROW()-ROW(CK30)+1,CF30:CF299,0)),"")</f>
        <v/>
      </c>
      <c r="CH265" s="419"/>
      <c r="CJ265" s="3165" t="str">
        <f>TRIM(SUBSTITUTE(SUBSTITUTE(SUBSTITUTE(SUBSTITUTE(IF(OR(LEFT(CJ264,1)="-",LEFT(CJ264,1)="="),MID(CJ264,2,9999),CJ264),CHAR(160)," "),","," "),";"," "),"."," "))</f>
        <v/>
      </c>
      <c r="CK265" s="3166" t="str">
        <f>IF(OR(CL264="",CJ266=""),"",IF(LEN(CL264)&lt;=CJ266,CL264,IFERROR(LEFT(CL264,FIND("♦",SUBSTITUTE(LEFT(CL264,CJ266+1)," ","♦",LEN(LEFT(CL264,CJ266+1))-LEN(SUBSTITUTE(LEFT(CL264,CJ266+1)," ",""))))),LEFT(CL264,IFERROR(FIND(" ",CL264)-1,LEN(CL264))))))</f>
        <v/>
      </c>
      <c r="CL265" s="3166" t="str">
        <f>IF(CK265="","",TRIM(RIGHT(CL264,LEN(CL264)-LEN(CK265))))</f>
        <v/>
      </c>
      <c r="CM265" s="3180"/>
      <c r="CN265" s="3174"/>
      <c r="CO265" s="3174"/>
      <c r="FI265" s="1787"/>
      <c r="FJ265" s="236" t="s">
        <v>2747</v>
      </c>
      <c r="FK265" s="206" t="s">
        <v>2748</v>
      </c>
      <c r="FL265" s="207">
        <v>223</v>
      </c>
      <c r="FM265" s="208">
        <v>237</v>
      </c>
      <c r="FN265" s="209">
        <v>232</v>
      </c>
      <c r="FO265"/>
      <c r="FP265" s="1788"/>
      <c r="FQ265" s="212" t="s">
        <v>2749</v>
      </c>
      <c r="FR265" s="192" t="s">
        <v>2750</v>
      </c>
      <c r="FS265" s="193">
        <v>112</v>
      </c>
      <c r="FT265" s="194">
        <v>41</v>
      </c>
      <c r="FU265" s="195">
        <v>99</v>
      </c>
      <c r="FV265"/>
      <c r="FW265" s="1789"/>
      <c r="FX265" s="197" t="s">
        <v>2751</v>
      </c>
      <c r="FY265" s="192" t="s">
        <v>2752</v>
      </c>
      <c r="FZ265" s="193">
        <v>205</v>
      </c>
      <c r="GA265" s="194">
        <v>140</v>
      </c>
      <c r="GB265" s="195">
        <v>149</v>
      </c>
      <c r="GC265" s="10">
        <v>1</v>
      </c>
    </row>
    <row r="266" spans="80:185" ht="21" customHeight="1">
      <c r="CB266" s="3174"/>
      <c r="CD266" s="3151" t="str">
        <f t="shared" si="124"/>
        <v/>
      </c>
      <c r="CE266" s="3155" t="str">
        <f t="shared" si="125"/>
        <v/>
      </c>
      <c r="CF266" s="3156" t="str">
        <f>IF(LEN(TRIM(CK266))&gt;0,MAX(CF29:CF265)+1,"")</f>
        <v/>
      </c>
      <c r="CG266" s="3109" t="str">
        <f>IFERROR(INDEX(CK30:CK299,MATCH(ROW()-ROW(CK30)+1,CF30:CF299,0)),"")</f>
        <v/>
      </c>
      <c r="CH266" s="419"/>
      <c r="CJ266" s="3112">
        <f>CG17</f>
        <v>100</v>
      </c>
      <c r="CK266" s="3166" t="str">
        <f>IF(OR(CL265="",CJ266=""),"",IF(LEN(CL265)&lt;=CJ266,CL265,IFERROR(LEFT(CL265,FIND("♦",SUBSTITUTE(LEFT(CL265,CJ266+1)," ","♦",LEN(LEFT(CL265,CJ266+1))-LEN(SUBSTITUTE(LEFT(CL265,CJ266+1)," ",""))))),LEFT(CL265,IFERROR(FIND(" ",CL265)-1,LEN(CL265))))))</f>
        <v/>
      </c>
      <c r="CL266" s="3166" t="str">
        <f t="shared" ref="CL266:CL269" si="133">IF(CK266="","",TRIM(RIGHT(CL265,LEN(CL265)-LEN(CK266))))</f>
        <v/>
      </c>
      <c r="CM266" s="3180"/>
      <c r="CN266" s="3174"/>
      <c r="CO266" s="3174"/>
      <c r="FI266" s="1790"/>
      <c r="FJ266" s="205" t="s">
        <v>2753</v>
      </c>
      <c r="FK266" s="206" t="s">
        <v>2754</v>
      </c>
      <c r="FL266" s="207">
        <v>102</v>
      </c>
      <c r="FM266" s="208">
        <v>205</v>
      </c>
      <c r="FN266" s="209">
        <v>170</v>
      </c>
      <c r="FO266"/>
      <c r="FP266" s="1791"/>
      <c r="FQ266" s="212" t="s">
        <v>2755</v>
      </c>
      <c r="FR266" s="192" t="s">
        <v>2756</v>
      </c>
      <c r="FS266" s="193">
        <v>93</v>
      </c>
      <c r="FT266" s="194">
        <v>57</v>
      </c>
      <c r="FU266" s="195">
        <v>84</v>
      </c>
      <c r="FV266"/>
      <c r="FW266" s="1792"/>
      <c r="FX266" s="212" t="s">
        <v>2757</v>
      </c>
      <c r="FY266" s="192" t="s">
        <v>2758</v>
      </c>
      <c r="FZ266" s="193">
        <v>175</v>
      </c>
      <c r="GA266" s="194">
        <v>134</v>
      </c>
      <c r="GB266" s="195">
        <v>142</v>
      </c>
      <c r="GC266" s="10">
        <v>1</v>
      </c>
    </row>
    <row r="267" spans="80:185" ht="21" customHeight="1">
      <c r="CB267" s="3174"/>
      <c r="CD267" s="3151" t="str">
        <f t="shared" si="124"/>
        <v/>
      </c>
      <c r="CE267" s="3155" t="str">
        <f t="shared" si="125"/>
        <v/>
      </c>
      <c r="CF267" s="3156" t="str">
        <f>IF(LEN(TRIM(CK267))&gt;0,MAX(CF29:CF266)+1,"")</f>
        <v/>
      </c>
      <c r="CG267" s="3109" t="str">
        <f>IFERROR(INDEX(CK30:CK299,MATCH(ROW()-ROW(CK30)+1,CF30:CF299,0)),"")</f>
        <v/>
      </c>
      <c r="CH267" s="419"/>
      <c r="CJ267" s="3165"/>
      <c r="CK267" s="3166" t="str">
        <f>IF(OR(CL266="",CJ266=""),"",IF(LEN(CL266)&lt;=CJ266,CL266,IFERROR(LEFT(CL266,FIND("♦",SUBSTITUTE(LEFT(CL266,CJ266+1)," ","♦",LEN(LEFT(CL266,CJ266+1))-LEN(SUBSTITUTE(LEFT(CL266,CJ266+1)," ",""))))),LEFT(CL266,IFERROR(FIND(" ",CL266)-1,LEN(CL266))))))</f>
        <v/>
      </c>
      <c r="CL267" s="3166" t="str">
        <f t="shared" si="133"/>
        <v/>
      </c>
      <c r="CM267" s="3180"/>
      <c r="CN267" s="3174"/>
      <c r="CO267" s="3174"/>
      <c r="FI267" s="1793"/>
      <c r="FJ267" s="236" t="s">
        <v>2759</v>
      </c>
      <c r="FK267" s="206" t="s">
        <v>2760</v>
      </c>
      <c r="FL267" s="207">
        <v>125</v>
      </c>
      <c r="FM267" s="208">
        <v>137</v>
      </c>
      <c r="FN267" s="209">
        <v>132</v>
      </c>
      <c r="FO267"/>
      <c r="FP267" s="1794"/>
      <c r="FQ267" s="212" t="s">
        <v>2761</v>
      </c>
      <c r="FR267" s="192" t="s">
        <v>2762</v>
      </c>
      <c r="FS267" s="193">
        <v>80</v>
      </c>
      <c r="FT267" s="194">
        <v>64</v>
      </c>
      <c r="FU267" s="195">
        <v>77</v>
      </c>
      <c r="FV267"/>
      <c r="FW267" s="1795"/>
      <c r="FX267" s="212" t="s">
        <v>2763</v>
      </c>
      <c r="FY267" s="192" t="s">
        <v>2764</v>
      </c>
      <c r="FZ267" s="193">
        <v>199</v>
      </c>
      <c r="GA267" s="194">
        <v>44</v>
      </c>
      <c r="GB267" s="195">
        <v>72</v>
      </c>
      <c r="GC267" s="10">
        <v>1</v>
      </c>
    </row>
    <row r="268" spans="80:185" ht="21" customHeight="1">
      <c r="CB268" s="3174"/>
      <c r="CD268" s="3151" t="str">
        <f t="shared" si="124"/>
        <v/>
      </c>
      <c r="CE268" s="3155" t="str">
        <f t="shared" si="125"/>
        <v/>
      </c>
      <c r="CF268" s="3156" t="str">
        <f>IF(LEN(TRIM(CK268))&gt;0,MAX(CF29:CF267)+1,"")</f>
        <v/>
      </c>
      <c r="CG268" s="3109" t="str">
        <f>IFERROR(INDEX(CK30:CK299,MATCH(ROW()-ROW(CK30)+1,CF30:CF299,0)),"")</f>
        <v/>
      </c>
      <c r="CH268" s="419"/>
      <c r="CJ268" s="3168"/>
      <c r="CK268" s="3166" t="str">
        <f>IF(OR(CL267="",CJ266=""),"",IF(LEN(CL267)&lt;=CJ266,CL267,IFERROR(LEFT(CL267,FIND("♦",SUBSTITUTE(LEFT(CL267,CJ266+1)," ","♦",LEN(LEFT(CL267,CJ266+1))-LEN(SUBSTITUTE(LEFT(CL267,CJ266+1)," ",""))))),LEFT(CL267,IFERROR(FIND(" ",CL267)-1,LEN(CL267))))))</f>
        <v/>
      </c>
      <c r="CL268" s="3166" t="str">
        <f t="shared" si="133"/>
        <v/>
      </c>
      <c r="CM268" s="3180"/>
      <c r="CN268" s="3174"/>
      <c r="CO268" s="3174"/>
      <c r="FI268" s="1796"/>
      <c r="FJ268" s="236" t="s">
        <v>2765</v>
      </c>
      <c r="FK268" s="206" t="s">
        <v>2766</v>
      </c>
      <c r="FL268" s="207">
        <v>100</v>
      </c>
      <c r="FM268" s="208">
        <v>155</v>
      </c>
      <c r="FN268" s="209">
        <v>136</v>
      </c>
      <c r="FO268"/>
      <c r="FP268" s="1797"/>
      <c r="FQ268" s="212" t="s">
        <v>2767</v>
      </c>
      <c r="FR268" s="192" t="s">
        <v>2768</v>
      </c>
      <c r="FS268" s="193">
        <v>211</v>
      </c>
      <c r="FT268" s="194">
        <v>153</v>
      </c>
      <c r="FU268" s="195">
        <v>230</v>
      </c>
      <c r="FV268"/>
      <c r="FW268" s="1798"/>
      <c r="FX268" s="212" t="s">
        <v>2769</v>
      </c>
      <c r="FY268" s="192" t="s">
        <v>2770</v>
      </c>
      <c r="FZ268" s="193">
        <v>172</v>
      </c>
      <c r="GA268" s="194">
        <v>30</v>
      </c>
      <c r="GB268" s="195">
        <v>68</v>
      </c>
      <c r="GC268" s="10">
        <v>1</v>
      </c>
    </row>
    <row r="269" spans="80:185" ht="21" customHeight="1">
      <c r="CB269" s="3174"/>
      <c r="CD269" s="3151" t="str">
        <f t="shared" si="124"/>
        <v/>
      </c>
      <c r="CE269" s="3155" t="str">
        <f t="shared" si="125"/>
        <v/>
      </c>
      <c r="CF269" s="3156" t="str">
        <f>IF(LEN(TRIM(CK269))&gt;0,MAX(CF29:CF268)+1,"")</f>
        <v/>
      </c>
      <c r="CG269" s="3109" t="str">
        <f>IFERROR(INDEX(CK30:CK299,MATCH(ROW()-ROW(CK30)+1,CF30:CF299,0)),"")</f>
        <v/>
      </c>
      <c r="CH269" s="419"/>
      <c r="CJ269" s="3169"/>
      <c r="CK269" s="3166" t="str">
        <f>IF(OR(CL268="",CJ266=""),"",IF(LEN(CL268)&lt;=CJ266,CL268,IFERROR(LEFT(CL268,FIND("♦",SUBSTITUTE(LEFT(CL268,CJ266+1)," ","♦",LEN(LEFT(CL268,CJ266+1))-LEN(SUBSTITUTE(LEFT(CL268,CJ266+1)," ",""))))),LEFT(CL268,IFERROR(FIND(" ",CL268)-1,LEN(CL268))))))</f>
        <v/>
      </c>
      <c r="CL269" s="3166" t="str">
        <f t="shared" si="133"/>
        <v/>
      </c>
      <c r="CM269" s="3180"/>
      <c r="CN269" s="3174"/>
      <c r="CO269" s="3174"/>
      <c r="FI269" s="1799"/>
      <c r="FJ269" s="205" t="s">
        <v>2771</v>
      </c>
      <c r="FK269" s="206" t="s">
        <v>2772</v>
      </c>
      <c r="FL269" s="207">
        <v>69</v>
      </c>
      <c r="FM269" s="208">
        <v>139</v>
      </c>
      <c r="FN269" s="209">
        <v>116</v>
      </c>
      <c r="FO269"/>
      <c r="FP269" s="1800"/>
      <c r="FQ269" s="197" t="s">
        <v>2773</v>
      </c>
      <c r="FR269" s="192" t="s">
        <v>2774</v>
      </c>
      <c r="FS269" s="193">
        <v>224</v>
      </c>
      <c r="FT269" s="194">
        <v>102</v>
      </c>
      <c r="FU269" s="195">
        <v>255</v>
      </c>
      <c r="FV269"/>
      <c r="FW269" s="1801"/>
      <c r="FX269" s="197" t="s">
        <v>2775</v>
      </c>
      <c r="FY269" s="192" t="s">
        <v>2776</v>
      </c>
      <c r="FZ269" s="193">
        <v>139</v>
      </c>
      <c r="GA269" s="194">
        <v>99</v>
      </c>
      <c r="GB269" s="195">
        <v>108</v>
      </c>
      <c r="GC269" s="10">
        <v>1</v>
      </c>
    </row>
    <row r="270" spans="80:185" ht="21" customHeight="1">
      <c r="CB270" s="3174"/>
      <c r="CD270" s="3151" t="str">
        <f t="shared" si="124"/>
        <v/>
      </c>
      <c r="CE270" s="3155" t="str">
        <f t="shared" si="125"/>
        <v/>
      </c>
      <c r="CF270" s="3156" t="str">
        <f>IF(LEN(TRIM(CK270))&gt;0,MAX(CF29:CF269)+1,"")</f>
        <v/>
      </c>
      <c r="CG270" s="3109" t="str">
        <f>IFERROR(INDEX(CK30:CK299,MATCH(ROW()-ROW(CK30)+1,CF30:CF299,0)),"")</f>
        <v/>
      </c>
      <c r="CH270" s="419"/>
      <c r="CJ270" s="2462" t="str">
        <f>(SUBSTITUTE(SUBSTITUTE(CB70,CHAR(13)&amp;CHAR(10)," "),CHAR(10)," "))</f>
        <v/>
      </c>
      <c r="CK270" s="3110" t="str">
        <f>IF(OR(CJ271="",CJ272=""),"",IF(LEN(CJ271)&lt;=CJ272,CJ271,IFERROR(LEFT(CJ271,FIND("♦",SUBSTITUTE(LEFT(CJ271,CJ272+1)," ","♦",LEN(LEFT(CJ271,CJ272+1))-LEN(SUBSTITUTE(LEFT(CJ271,CJ272+1)," ",""))))),LEFT(CJ271,IFERROR(FIND(" ",CJ271)-1,LEN(CJ271))))))</f>
        <v/>
      </c>
      <c r="CL270" s="3111" t="str">
        <f>IF(CK270="","",TRIM(RIGHT(CJ271,LEN(CJ271)-LEN(CK270))))</f>
        <v/>
      </c>
      <c r="CM270" s="3157" t="str">
        <f>CC70</f>
        <v xml:space="preserve"> ◄ ligne 70</v>
      </c>
      <c r="CN270" s="3174"/>
      <c r="CO270" s="3174"/>
      <c r="FI270" s="1802"/>
      <c r="FJ270" s="236" t="s">
        <v>2777</v>
      </c>
      <c r="FK270" s="206" t="s">
        <v>2778</v>
      </c>
      <c r="FL270" s="207">
        <v>94</v>
      </c>
      <c r="FM270" s="208">
        <v>113</v>
      </c>
      <c r="FN270" s="209">
        <v>106</v>
      </c>
      <c r="FO270"/>
      <c r="FP270" s="1803"/>
      <c r="FQ270" s="212" t="s">
        <v>2779</v>
      </c>
      <c r="FR270" s="192" t="s">
        <v>2780</v>
      </c>
      <c r="FS270" s="193">
        <v>223</v>
      </c>
      <c r="FT270" s="194">
        <v>115</v>
      </c>
      <c r="FU270" s="195">
        <v>255</v>
      </c>
      <c r="FV270"/>
      <c r="FW270" s="1804"/>
      <c r="FX270" s="197" t="s">
        <v>2781</v>
      </c>
      <c r="FY270" s="192" t="s">
        <v>2782</v>
      </c>
      <c r="FZ270" s="193">
        <v>139</v>
      </c>
      <c r="GA270" s="194">
        <v>95</v>
      </c>
      <c r="GB270" s="195">
        <v>101</v>
      </c>
      <c r="GC270" s="10">
        <v>1</v>
      </c>
    </row>
    <row r="271" spans="80:185" ht="21" customHeight="1">
      <c r="CB271" s="3174"/>
      <c r="CD271" s="3151" t="str">
        <f t="shared" si="124"/>
        <v/>
      </c>
      <c r="CE271" s="3155" t="str">
        <f t="shared" si="125"/>
        <v/>
      </c>
      <c r="CF271" s="3156" t="str">
        <f>IF(LEN(TRIM(CK271))&gt;0,MAX(CF29:CF270)+1,"")</f>
        <v/>
      </c>
      <c r="CG271" s="3109" t="str">
        <f>IFERROR(INDEX(CK30:CK299,MATCH(ROW()-ROW(CK30)+1,CF30:CF299,0)),"")</f>
        <v/>
      </c>
      <c r="CH271" s="419"/>
      <c r="CJ271" s="3110" t="str">
        <f>TRIM(SUBSTITUTE(SUBSTITUTE(SUBSTITUTE(SUBSTITUTE(IF(OR(LEFT(CJ270,1)="-",LEFT(CJ270,1)="="),MID(CJ270,2,9999),CJ270),CHAR(160)," "),","," "),";"," "),"."," "))</f>
        <v/>
      </c>
      <c r="CK271" s="3111" t="str">
        <f>IF(OR(CL270="",CJ272=""),"",IF(LEN(CL270)&lt;=CJ272,CL270,IFERROR(LEFT(CL270,FIND("♦",SUBSTITUTE(LEFT(CL270,CJ272+1)," ","♦",LEN(LEFT(CL270,CJ272+1))-LEN(SUBSTITUTE(LEFT(CL270,CJ272+1)," ",""))))),LEFT(CL270,IFERROR(FIND(" ",CL270)-1,LEN(CL270))))))</f>
        <v/>
      </c>
      <c r="CL271" s="3111" t="str">
        <f>IF(CK271="","",TRIM(RIGHT(CL270,LEN(CL270)-LEN(CK271))))</f>
        <v/>
      </c>
      <c r="CM271" s="3179"/>
      <c r="CN271" s="3174"/>
      <c r="CO271" s="3174"/>
      <c r="FI271" s="1805"/>
      <c r="FJ271" s="236" t="s">
        <v>2783</v>
      </c>
      <c r="FK271" s="206" t="s">
        <v>2784</v>
      </c>
      <c r="FL271" s="207">
        <v>64</v>
      </c>
      <c r="FM271" s="208">
        <v>130</v>
      </c>
      <c r="FN271" s="209">
        <v>109</v>
      </c>
      <c r="FO271"/>
      <c r="FP271" s="1806"/>
      <c r="FQ271" s="197" t="s">
        <v>2785</v>
      </c>
      <c r="FR271" s="192" t="s">
        <v>2786</v>
      </c>
      <c r="FS271" s="193">
        <v>209</v>
      </c>
      <c r="FT271" s="194">
        <v>95</v>
      </c>
      <c r="FU271" s="195">
        <v>238</v>
      </c>
      <c r="FV271"/>
      <c r="FW271" s="1807"/>
      <c r="FX271" s="212" t="s">
        <v>2787</v>
      </c>
      <c r="FY271" s="192" t="s">
        <v>2788</v>
      </c>
      <c r="FZ271" s="193">
        <v>158</v>
      </c>
      <c r="GA271" s="194">
        <v>14</v>
      </c>
      <c r="GB271" s="195">
        <v>64</v>
      </c>
      <c r="GC271" s="10">
        <v>1</v>
      </c>
    </row>
    <row r="272" spans="80:185" ht="21" customHeight="1">
      <c r="CB272" s="3174"/>
      <c r="CD272" s="3151" t="str">
        <f t="shared" si="124"/>
        <v/>
      </c>
      <c r="CE272" s="3155" t="str">
        <f t="shared" si="125"/>
        <v/>
      </c>
      <c r="CF272" s="3156" t="str">
        <f>IF(LEN(TRIM(CK272))&gt;0,MAX(CF29:CF271)+1,"")</f>
        <v/>
      </c>
      <c r="CG272" s="3109" t="str">
        <f>IFERROR(INDEX(CK30:CK299,MATCH(ROW()-ROW(CK30)+1,CF30:CF299,0)),"")</f>
        <v/>
      </c>
      <c r="CH272" s="419"/>
      <c r="CJ272" s="3112">
        <f>CG17</f>
        <v>100</v>
      </c>
      <c r="CK272" s="3111" t="str">
        <f>IF(OR(CL271="",CJ272=""),"",IF(LEN(CL271)&lt;=CJ272,CL271,IFERROR(LEFT(CL271,FIND("♦",SUBSTITUTE(LEFT(CL271,CJ272+1)," ","♦",LEN(LEFT(CL271,CJ272+1))-LEN(SUBSTITUTE(LEFT(CL271,CJ272+1)," ",""))))),LEFT(CL271,IFERROR(FIND(" ",CL271)-1,LEN(CL271))))))</f>
        <v/>
      </c>
      <c r="CL272" s="3111" t="str">
        <f t="shared" ref="CL272:CL275" si="134">IF(CK272="","",TRIM(RIGHT(CL271,LEN(CL271)-LEN(CK272))))</f>
        <v/>
      </c>
      <c r="CM272" s="3179"/>
      <c r="CN272" s="3174"/>
      <c r="CO272" s="3174"/>
      <c r="FI272" s="1808"/>
      <c r="FJ272" s="236" t="s">
        <v>2789</v>
      </c>
      <c r="FK272" s="206" t="s">
        <v>2790</v>
      </c>
      <c r="FL272" s="207">
        <v>27</v>
      </c>
      <c r="FM272" s="208">
        <v>77</v>
      </c>
      <c r="FN272" s="209">
        <v>62</v>
      </c>
      <c r="FO272"/>
      <c r="FP272" s="1809"/>
      <c r="FQ272" s="212" t="s">
        <v>2791</v>
      </c>
      <c r="FR272" s="192" t="s">
        <v>2792</v>
      </c>
      <c r="FS272" s="193">
        <v>182</v>
      </c>
      <c r="FT272" s="194">
        <v>149</v>
      </c>
      <c r="FU272" s="195">
        <v>192</v>
      </c>
      <c r="FV272"/>
      <c r="FW272" s="1810"/>
      <c r="FX272" s="212" t="s">
        <v>2793</v>
      </c>
      <c r="FY272" s="192" t="s">
        <v>2794</v>
      </c>
      <c r="FZ272" s="193">
        <v>145</v>
      </c>
      <c r="GA272" s="194">
        <v>40</v>
      </c>
      <c r="GB272" s="195">
        <v>59</v>
      </c>
      <c r="GC272" s="10">
        <v>1</v>
      </c>
    </row>
    <row r="273" spans="80:185" ht="21" customHeight="1">
      <c r="CB273" s="3174"/>
      <c r="CD273" s="3151" t="str">
        <f t="shared" si="124"/>
        <v/>
      </c>
      <c r="CE273" s="3155" t="str">
        <f t="shared" si="125"/>
        <v/>
      </c>
      <c r="CF273" s="3156" t="str">
        <f>IF(LEN(TRIM(CK273))&gt;0,MAX(CF29:CF272)+1,"")</f>
        <v/>
      </c>
      <c r="CG273" s="3109" t="str">
        <f>IFERROR(INDEX(CK30:CK299,MATCH(ROW()-ROW(CK30)+1,CF30:CF299,0)),"")</f>
        <v/>
      </c>
      <c r="CH273" s="419"/>
      <c r="CJ273" s="3110"/>
      <c r="CK273" s="3111" t="str">
        <f>IF(OR(CL272="",CJ272=""),"",IF(LEN(CL272)&lt;=CJ272,CL272,IFERROR(LEFT(CL272,FIND("♦",SUBSTITUTE(LEFT(CL272,CJ272+1)," ","♦",LEN(LEFT(CL272,CJ272+1))-LEN(SUBSTITUTE(LEFT(CL272,CJ272+1)," ",""))))),LEFT(CL272,IFERROR(FIND(" ",CL272)-1,LEN(CL272))))))</f>
        <v/>
      </c>
      <c r="CL273" s="3111" t="str">
        <f t="shared" si="134"/>
        <v/>
      </c>
      <c r="CM273" s="3179"/>
      <c r="CN273" s="3174"/>
      <c r="CO273" s="3174"/>
      <c r="FI273" s="1811"/>
      <c r="FJ273" s="236" t="s">
        <v>2795</v>
      </c>
      <c r="FK273" s="206" t="s">
        <v>2796</v>
      </c>
      <c r="FL273" s="207">
        <v>28</v>
      </c>
      <c r="FM273" s="208">
        <v>53</v>
      </c>
      <c r="FN273" s="209">
        <v>45</v>
      </c>
      <c r="FO273"/>
      <c r="FP273" s="1812"/>
      <c r="FQ273" s="197" t="s">
        <v>2797</v>
      </c>
      <c r="FR273" s="192" t="s">
        <v>2798</v>
      </c>
      <c r="FS273" s="193">
        <v>186</v>
      </c>
      <c r="FT273" s="194">
        <v>85</v>
      </c>
      <c r="FU273" s="195">
        <v>211</v>
      </c>
      <c r="FV273"/>
      <c r="FW273" s="1813"/>
      <c r="FX273" s="212" t="s">
        <v>2799</v>
      </c>
      <c r="FY273" s="192" t="s">
        <v>2800</v>
      </c>
      <c r="FZ273" s="193">
        <v>144</v>
      </c>
      <c r="GA273" s="194">
        <v>40</v>
      </c>
      <c r="GB273" s="195">
        <v>59</v>
      </c>
      <c r="GC273" s="10">
        <v>1</v>
      </c>
    </row>
    <row r="274" spans="80:185" ht="21" customHeight="1">
      <c r="CB274" s="3174"/>
      <c r="CD274" s="3151" t="str">
        <f t="shared" si="124"/>
        <v/>
      </c>
      <c r="CE274" s="3155" t="str">
        <f t="shared" si="125"/>
        <v/>
      </c>
      <c r="CF274" s="3156" t="str">
        <f>IF(LEN(TRIM(CK274))&gt;0,MAX(CF29:CF273)+1,"")</f>
        <v/>
      </c>
      <c r="CG274" s="3109" t="str">
        <f>IFERROR(INDEX(CK30:CK299,MATCH(ROW()-ROW(CK30)+1,CF30:CF299,0)),"")</f>
        <v/>
      </c>
      <c r="CH274" s="419"/>
      <c r="CJ274" s="3163"/>
      <c r="CK274" s="3111" t="str">
        <f>IF(OR(CL273="",CJ272=""),"",IF(LEN(CL273)&lt;=CJ272,CL273,IFERROR(LEFT(CL273,FIND("♦",SUBSTITUTE(LEFT(CL273,CJ272+1)," ","♦",LEN(LEFT(CL273,CJ272+1))-LEN(SUBSTITUTE(LEFT(CL273,CJ272+1)," ",""))))),LEFT(CL273,IFERROR(FIND(" ",CL273)-1,LEN(CL273))))))</f>
        <v/>
      </c>
      <c r="CL274" s="3111" t="str">
        <f t="shared" si="134"/>
        <v/>
      </c>
      <c r="CM274" s="3179"/>
      <c r="CN274" s="3174"/>
      <c r="CO274" s="3174"/>
      <c r="FI274" s="1814"/>
      <c r="FJ274" s="236" t="s">
        <v>2801</v>
      </c>
      <c r="FK274" s="206" t="s">
        <v>2802</v>
      </c>
      <c r="FL274" s="207">
        <v>30</v>
      </c>
      <c r="FM274" s="208">
        <v>35</v>
      </c>
      <c r="FN274" s="209">
        <v>33</v>
      </c>
      <c r="FO274"/>
      <c r="FP274" s="1815"/>
      <c r="FQ274" s="197" t="s">
        <v>2803</v>
      </c>
      <c r="FR274" s="192" t="s">
        <v>2804</v>
      </c>
      <c r="FS274" s="193">
        <v>180</v>
      </c>
      <c r="FT274" s="194">
        <v>82</v>
      </c>
      <c r="FU274" s="195">
        <v>205</v>
      </c>
      <c r="FV274"/>
      <c r="FW274" s="1816"/>
      <c r="FX274" s="212" t="s">
        <v>2805</v>
      </c>
      <c r="FY274" s="192" t="s">
        <v>2806</v>
      </c>
      <c r="FZ274" s="193">
        <v>92</v>
      </c>
      <c r="GA274" s="194">
        <v>9</v>
      </c>
      <c r="GB274" s="195">
        <v>35</v>
      </c>
      <c r="GC274" s="10">
        <v>1</v>
      </c>
    </row>
    <row r="275" spans="80:185" ht="21" customHeight="1">
      <c r="CB275" s="3174"/>
      <c r="CD275" s="3151" t="str">
        <f t="shared" si="124"/>
        <v/>
      </c>
      <c r="CE275" s="3155" t="str">
        <f t="shared" si="125"/>
        <v/>
      </c>
      <c r="CF275" s="3156" t="str">
        <f>IF(LEN(TRIM(CK275))&gt;0,MAX(CF29:CF274)+1,"")</f>
        <v/>
      </c>
      <c r="CG275" s="3109" t="str">
        <f>IFERROR(INDEX(CK30:CK299,MATCH(ROW()-ROW(CK30)+1,CF30:CF299,0)),"")</f>
        <v/>
      </c>
      <c r="CH275" s="419"/>
      <c r="CJ275" s="3164"/>
      <c r="CK275" s="3111" t="str">
        <f>IF(OR(CL274="",CJ272=""),"",IF(LEN(CL274)&lt;=CJ272,CL274,IFERROR(LEFT(CL274,FIND("♦",SUBSTITUTE(LEFT(CL274,CJ272+1)," ","♦",LEN(LEFT(CL274,CJ272+1))-LEN(SUBSTITUTE(LEFT(CL274,CJ272+1)," ",""))))),LEFT(CL274,IFERROR(FIND(" ",CL274)-1,LEN(CL274))))))</f>
        <v/>
      </c>
      <c r="CL275" s="3111" t="str">
        <f t="shared" si="134"/>
        <v/>
      </c>
      <c r="CM275" s="3179"/>
      <c r="CN275" s="3174"/>
      <c r="CO275" s="3174"/>
      <c r="FI275" s="1817"/>
      <c r="FJ275" s="236" t="s">
        <v>2807</v>
      </c>
      <c r="FK275" s="206" t="s">
        <v>2808</v>
      </c>
      <c r="FL275" s="207">
        <v>26</v>
      </c>
      <c r="FM275" s="208">
        <v>36</v>
      </c>
      <c r="FN275" s="209">
        <v>33</v>
      </c>
      <c r="FO275"/>
      <c r="FP275" s="1818"/>
      <c r="FQ275" s="212" t="s">
        <v>2809</v>
      </c>
      <c r="FR275" s="192" t="s">
        <v>2810</v>
      </c>
      <c r="FS275" s="193">
        <v>154</v>
      </c>
      <c r="FT275" s="194">
        <v>78</v>
      </c>
      <c r="FU275" s="195">
        <v>174</v>
      </c>
      <c r="FV275"/>
      <c r="FW275" s="1819"/>
      <c r="FX275" s="212" t="s">
        <v>2811</v>
      </c>
      <c r="FY275" s="192" t="s">
        <v>2812</v>
      </c>
      <c r="FZ275" s="193">
        <v>58</v>
      </c>
      <c r="GA275" s="194">
        <v>2</v>
      </c>
      <c r="GB275" s="195">
        <v>13</v>
      </c>
      <c r="GC275" s="10">
        <v>1</v>
      </c>
    </row>
    <row r="276" spans="80:185" ht="21" customHeight="1">
      <c r="CB276" s="3174"/>
      <c r="CD276" s="3151" t="str">
        <f t="shared" si="124"/>
        <v/>
      </c>
      <c r="CE276" s="3155" t="str">
        <f t="shared" si="125"/>
        <v/>
      </c>
      <c r="CF276" s="3156" t="str">
        <f>IF(LEN(TRIM(CK276))&gt;0,MAX(CF29:CF275)+1,"")</f>
        <v/>
      </c>
      <c r="CG276" s="3109" t="str">
        <f>IFERROR(INDEX(CK30:CK299,MATCH(ROW()-ROW(CK30)+1,CF30:CF299,0)),"")</f>
        <v/>
      </c>
      <c r="CH276" s="419"/>
      <c r="CJ276" s="2462" t="str">
        <f>(SUBSTITUTE(SUBSTITUTE(CB71,CHAR(13)&amp;CHAR(10)," "),CHAR(10)," "))</f>
        <v/>
      </c>
      <c r="CK276" s="3165" t="str">
        <f>IF(OR(CJ277="",CJ278=""),"",IF(LEN(CJ277)&lt;=CJ278,CJ277,IFERROR(LEFT(CJ277,FIND("♦",SUBSTITUTE(LEFT(CJ277,CJ278+1)," ","♦",LEN(LEFT(CJ277,CJ278+1))-LEN(SUBSTITUTE(LEFT(CJ277,CJ278+1)," ",""))))),LEFT(CJ277,IFERROR(FIND(" ",CJ277)-1,LEN(CJ277))))))</f>
        <v/>
      </c>
      <c r="CL276" s="3166" t="str">
        <f>IF(CK276="","",TRIM(RIGHT(CJ277,LEN(CJ277)-LEN(CK276))))</f>
        <v/>
      </c>
      <c r="CM276" s="3157" t="str">
        <f>CC71</f>
        <v xml:space="preserve"> ◄ ligne 71</v>
      </c>
      <c r="CN276" s="3174"/>
      <c r="CO276" s="3174"/>
      <c r="FI276" s="1820"/>
      <c r="FJ276" s="205" t="s">
        <v>2813</v>
      </c>
      <c r="FK276" s="206" t="s">
        <v>2814</v>
      </c>
      <c r="FL276" s="207">
        <v>0</v>
      </c>
      <c r="FM276" s="208">
        <v>250</v>
      </c>
      <c r="FN276" s="209">
        <v>154</v>
      </c>
      <c r="FO276"/>
      <c r="FP276" s="1821"/>
      <c r="FQ276" s="212" t="s">
        <v>2815</v>
      </c>
      <c r="FR276" s="192" t="s">
        <v>2816</v>
      </c>
      <c r="FS276" s="193">
        <v>134</v>
      </c>
      <c r="FT276" s="194">
        <v>96</v>
      </c>
      <c r="FU276" s="195">
        <v>142</v>
      </c>
      <c r="FV276"/>
      <c r="FW276" s="1822"/>
      <c r="FX276" s="212" t="s">
        <v>2817</v>
      </c>
      <c r="FY276" s="192" t="s">
        <v>2818</v>
      </c>
      <c r="FZ276" s="193">
        <v>46</v>
      </c>
      <c r="GA276" s="194">
        <v>29</v>
      </c>
      <c r="GB276" s="195">
        <v>33</v>
      </c>
      <c r="GC276" s="10">
        <v>1</v>
      </c>
    </row>
    <row r="277" spans="80:185" ht="21" customHeight="1">
      <c r="CB277" s="3174"/>
      <c r="CD277" s="3151" t="str">
        <f t="shared" si="124"/>
        <v/>
      </c>
      <c r="CE277" s="3155" t="str">
        <f t="shared" si="125"/>
        <v/>
      </c>
      <c r="CF277" s="3156" t="str">
        <f>IF(LEN(TRIM(CK277))&gt;0,MAX(CF29:CF276)+1,"")</f>
        <v/>
      </c>
      <c r="CG277" s="3109" t="str">
        <f>IFERROR(INDEX(CK30:CK299,MATCH(ROW()-ROW(CK30)+1,CF30:CF299,0)),"")</f>
        <v/>
      </c>
      <c r="CH277" s="419"/>
      <c r="CJ277" s="3165" t="str">
        <f>TRIM(SUBSTITUTE(SUBSTITUTE(SUBSTITUTE(SUBSTITUTE(IF(OR(LEFT(CJ276,1)="-",LEFT(CJ276,1)="="),MID(CJ276,2,9999),CJ276),CHAR(160)," "),","," "),";"," "),"."," "))</f>
        <v/>
      </c>
      <c r="CK277" s="3166" t="str">
        <f>IF(OR(CL276="",CJ278=""),"",IF(LEN(CL276)&lt;=CJ278,CL276,IFERROR(LEFT(CL276,FIND("♦",SUBSTITUTE(LEFT(CL276,CJ278+1)," ","♦",LEN(LEFT(CL276,CJ278+1))-LEN(SUBSTITUTE(LEFT(CL276,CJ278+1)," ",""))))),LEFT(CL276,IFERROR(FIND(" ",CL276)-1,LEN(CL276))))))</f>
        <v/>
      </c>
      <c r="CL277" s="3166" t="str">
        <f>IF(CK277="","",TRIM(RIGHT(CL276,LEN(CL276)-LEN(CK277))))</f>
        <v/>
      </c>
      <c r="CM277" s="3180"/>
      <c r="CN277" s="3174"/>
      <c r="CO277" s="3174"/>
      <c r="FI277" s="1823"/>
      <c r="FJ277" s="236" t="s">
        <v>2819</v>
      </c>
      <c r="FK277" s="206" t="s">
        <v>2820</v>
      </c>
      <c r="FL277" s="207">
        <v>0</v>
      </c>
      <c r="FM277" s="208">
        <v>136</v>
      </c>
      <c r="FN277" s="209">
        <v>86</v>
      </c>
      <c r="FO277"/>
      <c r="FP277" s="1824"/>
      <c r="FQ277" s="212" t="s">
        <v>2821</v>
      </c>
      <c r="FR277" s="192" t="s">
        <v>2822</v>
      </c>
      <c r="FS277" s="193">
        <v>135</v>
      </c>
      <c r="FT277" s="194">
        <v>86</v>
      </c>
      <c r="FU277" s="195">
        <v>146</v>
      </c>
      <c r="FV277"/>
      <c r="FW277" s="1825"/>
      <c r="FX277" s="197" t="s">
        <v>2823</v>
      </c>
      <c r="FY277" s="192" t="s">
        <v>2824</v>
      </c>
      <c r="FZ277" s="193">
        <v>255</v>
      </c>
      <c r="GA277" s="194">
        <v>127</v>
      </c>
      <c r="GB277" s="195">
        <v>36</v>
      </c>
      <c r="GC277" s="10">
        <v>1</v>
      </c>
    </row>
    <row r="278" spans="80:185" ht="21" customHeight="1">
      <c r="CB278" s="3174"/>
      <c r="CD278" s="3151" t="str">
        <f t="shared" si="124"/>
        <v/>
      </c>
      <c r="CE278" s="3155" t="str">
        <f t="shared" si="125"/>
        <v/>
      </c>
      <c r="CF278" s="3156" t="str">
        <f>IF(LEN(TRIM(CK278))&gt;0,MAX(CF29:CF277)+1,"")</f>
        <v/>
      </c>
      <c r="CG278" s="3109" t="str">
        <f>IFERROR(INDEX(CK30:CK299,MATCH(ROW()-ROW(CK30)+1,CF30:CF299,0)),"")</f>
        <v/>
      </c>
      <c r="CH278" s="419"/>
      <c r="CJ278" s="3112">
        <f>CG17</f>
        <v>100</v>
      </c>
      <c r="CK278" s="3166" t="str">
        <f>IF(OR(CL277="",CJ278=""),"",IF(LEN(CL277)&lt;=CJ278,CL277,IFERROR(LEFT(CL277,FIND("♦",SUBSTITUTE(LEFT(CL277,CJ278+1)," ","♦",LEN(LEFT(CL277,CJ278+1))-LEN(SUBSTITUTE(LEFT(CL277,CJ278+1)," ",""))))),LEFT(CL277,IFERROR(FIND(" ",CL277)-1,LEN(CL277))))))</f>
        <v/>
      </c>
      <c r="CL278" s="3166" t="str">
        <f t="shared" ref="CL278:CL281" si="135">IF(CK278="","",TRIM(RIGHT(CL277,LEN(CL277)-LEN(CK278))))</f>
        <v/>
      </c>
      <c r="CM278" s="3180"/>
      <c r="CN278" s="3174"/>
      <c r="CO278" s="3174"/>
      <c r="FI278" s="1826"/>
      <c r="FJ278" s="205" t="s">
        <v>2825</v>
      </c>
      <c r="FK278" s="206" t="s">
        <v>2826</v>
      </c>
      <c r="FL278" s="207">
        <v>255</v>
      </c>
      <c r="FM278" s="208">
        <v>110</v>
      </c>
      <c r="FN278" s="209">
        <v>199</v>
      </c>
      <c r="FO278"/>
      <c r="FP278" s="1827"/>
      <c r="FQ278" s="197" t="s">
        <v>2827</v>
      </c>
      <c r="FR278" s="192" t="s">
        <v>2828</v>
      </c>
      <c r="FS278" s="193">
        <v>122</v>
      </c>
      <c r="FT278" s="194">
        <v>55</v>
      </c>
      <c r="FU278" s="195">
        <v>139</v>
      </c>
      <c r="FV278"/>
      <c r="FW278" s="1828"/>
      <c r="FX278" s="197" t="s">
        <v>2829</v>
      </c>
      <c r="FY278" s="192" t="s">
        <v>2830</v>
      </c>
      <c r="FZ278" s="193">
        <v>233</v>
      </c>
      <c r="GA278" s="194">
        <v>150</v>
      </c>
      <c r="GB278" s="195">
        <v>122</v>
      </c>
      <c r="GC278" s="10">
        <v>1</v>
      </c>
    </row>
    <row r="279" spans="80:185" ht="21" customHeight="1">
      <c r="CB279" s="3174"/>
      <c r="CD279" s="3151" t="str">
        <f t="shared" si="124"/>
        <v/>
      </c>
      <c r="CE279" s="3155" t="str">
        <f t="shared" si="125"/>
        <v/>
      </c>
      <c r="CF279" s="3156" t="str">
        <f>IF(LEN(TRIM(CK279))&gt;0,MAX(CF29:CF278)+1,"")</f>
        <v/>
      </c>
      <c r="CG279" s="3109" t="str">
        <f>IFERROR(INDEX(CK30:CK299,MATCH(ROW()-ROW(CK30)+1,CF30:CF299,0)),"")</f>
        <v/>
      </c>
      <c r="CH279" s="419"/>
      <c r="CJ279" s="3165"/>
      <c r="CK279" s="3166" t="str">
        <f>IF(OR(CL278="",CJ278=""),"",IF(LEN(CL278)&lt;=CJ278,CL278,IFERROR(LEFT(CL278,FIND("♦",SUBSTITUTE(LEFT(CL278,CJ278+1)," ","♦",LEN(LEFT(CL278,CJ278+1))-LEN(SUBSTITUTE(LEFT(CL278,CJ278+1)," ",""))))),LEFT(CL278,IFERROR(FIND(" ",CL278)-1,LEN(CL278))))))</f>
        <v/>
      </c>
      <c r="CL279" s="3166" t="str">
        <f t="shared" si="135"/>
        <v/>
      </c>
      <c r="CM279" s="3180"/>
      <c r="CN279" s="3174"/>
      <c r="CO279" s="3174"/>
      <c r="FI279" s="1829"/>
      <c r="FJ279" s="205" t="s">
        <v>2831</v>
      </c>
      <c r="FK279" s="206" t="s">
        <v>2832</v>
      </c>
      <c r="FL279" s="207">
        <v>204</v>
      </c>
      <c r="FM279" s="208">
        <v>50</v>
      </c>
      <c r="FN279" s="209">
        <v>153</v>
      </c>
      <c r="FO279"/>
      <c r="FP279" s="1830"/>
      <c r="FQ279" s="212" t="s">
        <v>2833</v>
      </c>
      <c r="FR279" s="192" t="s">
        <v>2834</v>
      </c>
      <c r="FS279" s="193">
        <v>96</v>
      </c>
      <c r="FT279" s="194">
        <v>47</v>
      </c>
      <c r="FU279" s="195">
        <v>107</v>
      </c>
      <c r="FV279"/>
      <c r="FW279" s="1831"/>
      <c r="FX279" s="197" t="s">
        <v>2835</v>
      </c>
      <c r="FY279" s="192" t="s">
        <v>2836</v>
      </c>
      <c r="FZ279" s="193">
        <v>238</v>
      </c>
      <c r="GA279" s="194">
        <v>149</v>
      </c>
      <c r="GB279" s="195">
        <v>114</v>
      </c>
      <c r="GC279" s="10">
        <v>1</v>
      </c>
    </row>
    <row r="280" spans="80:185" ht="21" customHeight="1">
      <c r="CB280" s="3174"/>
      <c r="CD280" s="3151" t="str">
        <f t="shared" si="124"/>
        <v/>
      </c>
      <c r="CE280" s="3155" t="str">
        <f t="shared" si="125"/>
        <v/>
      </c>
      <c r="CF280" s="3156" t="str">
        <f>IF(LEN(TRIM(CK280))&gt;0,MAX(CF29:CF279)+1,"")</f>
        <v/>
      </c>
      <c r="CG280" s="3109" t="str">
        <f>IFERROR(INDEX(CK30:CK299,MATCH(ROW()-ROW(CK30)+1,CF30:CF299,0)),"")</f>
        <v/>
      </c>
      <c r="CH280" s="419"/>
      <c r="CJ280" s="3168"/>
      <c r="CK280" s="3166" t="str">
        <f>IF(OR(CL279="",CJ278=""),"",IF(LEN(CL279)&lt;=CJ278,CL279,IFERROR(LEFT(CL279,FIND("♦",SUBSTITUTE(LEFT(CL279,CJ278+1)," ","♦",LEN(LEFT(CL279,CJ278+1))-LEN(SUBSTITUTE(LEFT(CL279,CJ278+1)," ",""))))),LEFT(CL279,IFERROR(FIND(" ",CL279)-1,LEN(CL279))))))</f>
        <v/>
      </c>
      <c r="CL280" s="3166" t="str">
        <f t="shared" si="135"/>
        <v/>
      </c>
      <c r="CM280" s="3180"/>
      <c r="CN280" s="3174"/>
      <c r="CO280" s="3174"/>
      <c r="FI280" s="1832"/>
      <c r="FJ280" s="205" t="s">
        <v>2837</v>
      </c>
      <c r="FK280" s="206" t="s">
        <v>2838</v>
      </c>
      <c r="FL280" s="207">
        <v>205</v>
      </c>
      <c r="FM280" s="208">
        <v>41</v>
      </c>
      <c r="FN280" s="209">
        <v>144</v>
      </c>
      <c r="FO280"/>
      <c r="FP280" s="1833"/>
      <c r="FQ280" s="212" t="s">
        <v>2839</v>
      </c>
      <c r="FR280" s="192" t="s">
        <v>2840</v>
      </c>
      <c r="FS280" s="193">
        <v>86</v>
      </c>
      <c r="FT280" s="194">
        <v>60</v>
      </c>
      <c r="FU280" s="195">
        <v>92</v>
      </c>
      <c r="FV280"/>
      <c r="FW280" s="1834"/>
      <c r="FX280" s="197" t="s">
        <v>2841</v>
      </c>
      <c r="FY280" s="192" t="s">
        <v>2842</v>
      </c>
      <c r="FZ280" s="193">
        <v>255</v>
      </c>
      <c r="GA280" s="194">
        <v>130</v>
      </c>
      <c r="GB280" s="195">
        <v>71</v>
      </c>
      <c r="GC280" s="10">
        <v>1</v>
      </c>
    </row>
    <row r="281" spans="80:185" ht="21" customHeight="1">
      <c r="CB281" s="3174"/>
      <c r="CD281" s="3151" t="str">
        <f t="shared" si="124"/>
        <v/>
      </c>
      <c r="CE281" s="3155" t="str">
        <f t="shared" si="125"/>
        <v/>
      </c>
      <c r="CF281" s="3156" t="str">
        <f>IF(LEN(TRIM(CK281))&gt;0,MAX(CF29:CF280)+1,"")</f>
        <v/>
      </c>
      <c r="CG281" s="3109" t="str">
        <f>IFERROR(INDEX(CK30:CK299,MATCH(ROW()-ROW(CK30)+1,CF30:CF299,0)),"")</f>
        <v/>
      </c>
      <c r="CH281" s="419"/>
      <c r="CJ281" s="3169"/>
      <c r="CK281" s="3166" t="str">
        <f>IF(OR(CL280="",CJ278=""),"",IF(LEN(CL280)&lt;=CJ278,CL280,IFERROR(LEFT(CL280,FIND("♦",SUBSTITUTE(LEFT(CL280,CJ278+1)," ","♦",LEN(LEFT(CL280,CJ278+1))-LEN(SUBSTITUTE(LEFT(CL280,CJ278+1)," ",""))))),LEFT(CL280,IFERROR(FIND(" ",CL280)-1,LEN(CL280))))))</f>
        <v/>
      </c>
      <c r="CL281" s="3166" t="str">
        <f t="shared" si="135"/>
        <v/>
      </c>
      <c r="CM281" s="3180"/>
      <c r="CN281" s="3174"/>
      <c r="CO281" s="3174"/>
      <c r="FI281" s="1835"/>
      <c r="FJ281" s="236" t="s">
        <v>2843</v>
      </c>
      <c r="FK281" s="206" t="s">
        <v>2844</v>
      </c>
      <c r="FL281" s="207">
        <v>150</v>
      </c>
      <c r="FM281" s="208">
        <v>85</v>
      </c>
      <c r="FN281" s="209">
        <v>120</v>
      </c>
      <c r="FO281"/>
      <c r="FP281" s="1836"/>
      <c r="FQ281" s="197" t="s">
        <v>2845</v>
      </c>
      <c r="FR281" s="192" t="s">
        <v>2846</v>
      </c>
      <c r="FS281" s="193">
        <v>255</v>
      </c>
      <c r="FT281" s="194">
        <v>20</v>
      </c>
      <c r="FU281" s="195">
        <v>147</v>
      </c>
      <c r="FV281"/>
      <c r="FW281" s="1837"/>
      <c r="FX281" s="197" t="s">
        <v>2847</v>
      </c>
      <c r="FY281" s="192" t="s">
        <v>2848</v>
      </c>
      <c r="FZ281" s="193">
        <v>255</v>
      </c>
      <c r="GA281" s="194">
        <v>127</v>
      </c>
      <c r="GB281" s="195">
        <v>80</v>
      </c>
      <c r="GC281" s="10">
        <v>1</v>
      </c>
    </row>
    <row r="282" spans="80:185" ht="21" customHeight="1">
      <c r="CB282" s="3174"/>
      <c r="CD282" s="3151" t="str">
        <f t="shared" si="124"/>
        <v/>
      </c>
      <c r="CE282" s="3155" t="str">
        <f t="shared" si="125"/>
        <v/>
      </c>
      <c r="CF282" s="3156" t="str">
        <f>IF(LEN(TRIM(CK282))&gt;0,MAX(CF29:CF281)+1,"")</f>
        <v/>
      </c>
      <c r="CG282" s="3109" t="str">
        <f>IFERROR(INDEX(CK30:CK299,MATCH(ROW()-ROW(CK30)+1,CF30:CF299,0)),"")</f>
        <v/>
      </c>
      <c r="CH282" s="419"/>
      <c r="CJ282" s="2462" t="str">
        <f>(SUBSTITUTE(SUBSTITUTE(CB72,CHAR(13)&amp;CHAR(10)," "),CHAR(10)," "))</f>
        <v/>
      </c>
      <c r="CK282" s="3110" t="str">
        <f>IF(OR(CJ283="",CJ284=""),"",IF(LEN(CJ283)&lt;=CJ284,CJ283,IFERROR(LEFT(CJ283,FIND("♦",SUBSTITUTE(LEFT(CJ283,CJ284+1)," ","♦",LEN(LEFT(CJ283,CJ284+1))-LEN(SUBSTITUTE(LEFT(CJ283,CJ284+1)," ",""))))),LEFT(CJ283,IFERROR(FIND(" ",CJ283)-1,LEN(CJ283))))))</f>
        <v/>
      </c>
      <c r="CL282" s="3111" t="str">
        <f>IF(CK282="","",TRIM(RIGHT(CJ283,LEN(CJ283)-LEN(CK282))))</f>
        <v/>
      </c>
      <c r="CM282" s="3157" t="str">
        <f>CC72</f>
        <v xml:space="preserve"> ◄ ligne 72</v>
      </c>
      <c r="CN282" s="3174"/>
      <c r="CO282" s="3174"/>
      <c r="FI282" s="1838"/>
      <c r="FJ282" s="205" t="s">
        <v>2849</v>
      </c>
      <c r="FK282" s="206" t="s">
        <v>2850</v>
      </c>
      <c r="FL282" s="207">
        <v>139</v>
      </c>
      <c r="FM282" s="208">
        <v>28</v>
      </c>
      <c r="FN282" s="209">
        <v>98</v>
      </c>
      <c r="FO282"/>
      <c r="FP282" s="1839"/>
      <c r="FQ282" s="212" t="s">
        <v>2851</v>
      </c>
      <c r="FR282" s="192" t="s">
        <v>2852</v>
      </c>
      <c r="FS282" s="193">
        <v>253</v>
      </c>
      <c r="FT282" s="194">
        <v>63</v>
      </c>
      <c r="FU282" s="195">
        <v>146</v>
      </c>
      <c r="FV282"/>
      <c r="FW282" s="1840"/>
      <c r="FX282" s="197" t="s">
        <v>2853</v>
      </c>
      <c r="FY282" s="192" t="s">
        <v>2854</v>
      </c>
      <c r="FZ282" s="193">
        <v>205</v>
      </c>
      <c r="GA282" s="194">
        <v>183</v>
      </c>
      <c r="GB282" s="195">
        <v>181</v>
      </c>
      <c r="GC282" s="10">
        <v>1</v>
      </c>
    </row>
    <row r="283" spans="80:185" ht="21" customHeight="1">
      <c r="CB283" s="3174"/>
      <c r="CD283" s="3151" t="str">
        <f t="shared" si="124"/>
        <v/>
      </c>
      <c r="CE283" s="3155" t="str">
        <f t="shared" si="125"/>
        <v/>
      </c>
      <c r="CF283" s="3156" t="str">
        <f>IF(LEN(TRIM(CK283))&gt;0,MAX(CF29:CF282)+1,"")</f>
        <v/>
      </c>
      <c r="CG283" s="3109" t="str">
        <f>IFERROR(INDEX(CK30:CK299,MATCH(ROW()-ROW(CK30)+1,CF30:CF299,0)),"")</f>
        <v/>
      </c>
      <c r="CH283" s="419"/>
      <c r="CJ283" s="3110" t="str">
        <f>TRIM(SUBSTITUTE(SUBSTITUTE(SUBSTITUTE(SUBSTITUTE(IF(OR(LEFT(CJ282,1)="-",LEFT(CJ282,1)="="),MID(CJ282,2,9999),CJ282),CHAR(160)," "),","," "),";"," "),"."," "))</f>
        <v/>
      </c>
      <c r="CK283" s="3111" t="str">
        <f>IF(OR(CL282="",CJ284=""),"",IF(LEN(CL282)&lt;=CJ284,CL282,IFERROR(LEFT(CL282,FIND("♦",SUBSTITUTE(LEFT(CL282,CJ284+1)," ","♦",LEN(LEFT(CL282,CJ284+1))-LEN(SUBSTITUTE(LEFT(CL282,CJ284+1)," ",""))))),LEFT(CL282,IFERROR(FIND(" ",CL282)-1,LEN(CL282))))))</f>
        <v/>
      </c>
      <c r="CL283" s="3111" t="str">
        <f>IF(CK283="","",TRIM(RIGHT(CL282,LEN(CL282)-LEN(CK283))))</f>
        <v/>
      </c>
      <c r="CM283" s="3179"/>
      <c r="CN283" s="3174"/>
      <c r="CO283" s="3174"/>
      <c r="FI283" s="1841"/>
      <c r="FJ283" s="236" t="s">
        <v>2855</v>
      </c>
      <c r="FK283" s="206" t="s">
        <v>2856</v>
      </c>
      <c r="FL283" s="207">
        <v>84</v>
      </c>
      <c r="FM283" s="208">
        <v>19</v>
      </c>
      <c r="FN283" s="209">
        <v>59</v>
      </c>
      <c r="FO283"/>
      <c r="FP283" s="1842"/>
      <c r="FQ283" s="197" t="s">
        <v>2857</v>
      </c>
      <c r="FR283" s="192" t="s">
        <v>2858</v>
      </c>
      <c r="FS283" s="193">
        <v>255</v>
      </c>
      <c r="FT283" s="194">
        <v>62</v>
      </c>
      <c r="FU283" s="195">
        <v>150</v>
      </c>
      <c r="FV283"/>
      <c r="FW283" s="1843"/>
      <c r="FX283" s="197" t="s">
        <v>2859</v>
      </c>
      <c r="FY283" s="192" t="s">
        <v>2860</v>
      </c>
      <c r="FZ283" s="193">
        <v>255</v>
      </c>
      <c r="GA283" s="194">
        <v>114</v>
      </c>
      <c r="GB283" s="195">
        <v>86</v>
      </c>
      <c r="GC283" s="10">
        <v>1</v>
      </c>
    </row>
    <row r="284" spans="80:185" ht="21" customHeight="1">
      <c r="CB284" s="3174"/>
      <c r="CD284" s="3151" t="str">
        <f t="shared" si="124"/>
        <v/>
      </c>
      <c r="CE284" s="3155" t="str">
        <f t="shared" si="125"/>
        <v/>
      </c>
      <c r="CF284" s="3156" t="str">
        <f>IF(LEN(TRIM(CK284))&gt;0,MAX(CF29:CF283)+1,"")</f>
        <v/>
      </c>
      <c r="CG284" s="3109" t="str">
        <f>IFERROR(INDEX(CK30:CK299,MATCH(ROW()-ROW(CK30)+1,CF30:CF299,0)),"")</f>
        <v/>
      </c>
      <c r="CH284" s="419"/>
      <c r="CJ284" s="3112">
        <f>CG17</f>
        <v>100</v>
      </c>
      <c r="CK284" s="3111" t="str">
        <f>IF(OR(CL283="",CJ284=""),"",IF(LEN(CL283)&lt;=CJ284,CL283,IFERROR(LEFT(CL283,FIND("♦",SUBSTITUTE(LEFT(CL283,CJ284+1)," ","♦",LEN(LEFT(CL283,CJ284+1))-LEN(SUBSTITUTE(LEFT(CL283,CJ284+1)," ",""))))),LEFT(CL283,IFERROR(FIND(" ",CL283)-1,LEN(CL283))))))</f>
        <v/>
      </c>
      <c r="CL284" s="3111" t="str">
        <f t="shared" ref="CL284:CL287" si="136">IF(CK284="","",TRIM(RIGHT(CL283,LEN(CL283)-LEN(CK284))))</f>
        <v/>
      </c>
      <c r="CM284" s="3179"/>
      <c r="CN284" s="3174"/>
      <c r="CO284" s="3174"/>
      <c r="FI284" s="1844"/>
      <c r="FJ284" s="236" t="s">
        <v>2861</v>
      </c>
      <c r="FK284" s="206" t="s">
        <v>2862</v>
      </c>
      <c r="FL284" s="207">
        <v>56</v>
      </c>
      <c r="FM284" s="208">
        <v>21</v>
      </c>
      <c r="FN284" s="209">
        <v>44</v>
      </c>
      <c r="FO284"/>
      <c r="FP284" s="1845"/>
      <c r="FQ284" s="197" t="s">
        <v>2863</v>
      </c>
      <c r="FR284" s="192" t="s">
        <v>2864</v>
      </c>
      <c r="FS284" s="193">
        <v>238</v>
      </c>
      <c r="FT284" s="194">
        <v>121</v>
      </c>
      <c r="FU284" s="195">
        <v>159</v>
      </c>
      <c r="FV284"/>
      <c r="FW284" s="1846"/>
      <c r="FX284" s="197" t="s">
        <v>2865</v>
      </c>
      <c r="FY284" s="192" t="s">
        <v>2866</v>
      </c>
      <c r="FZ284" s="193">
        <v>255</v>
      </c>
      <c r="GA284" s="194">
        <v>140</v>
      </c>
      <c r="GB284" s="195">
        <v>105</v>
      </c>
      <c r="GC284" s="10">
        <v>1</v>
      </c>
    </row>
    <row r="285" spans="80:185" ht="21" customHeight="1">
      <c r="CB285" s="3174"/>
      <c r="CD285" s="3151" t="str">
        <f t="shared" si="124"/>
        <v/>
      </c>
      <c r="CE285" s="3155" t="str">
        <f t="shared" si="125"/>
        <v/>
      </c>
      <c r="CF285" s="3156" t="str">
        <f>IF(LEN(TRIM(CK285))&gt;0,MAX(CF29:CF284)+1,"")</f>
        <v/>
      </c>
      <c r="CG285" s="3109" t="str">
        <f>IFERROR(INDEX(CK30:CK299,MATCH(ROW()-ROW(CK30)+1,CF30:CF299,0)),"")</f>
        <v/>
      </c>
      <c r="CH285" s="419"/>
      <c r="CJ285" s="3110"/>
      <c r="CK285" s="3111" t="str">
        <f>IF(OR(CL284="",CJ284=""),"",IF(LEN(CL284)&lt;=CJ284,CL284,IFERROR(LEFT(CL284,FIND("♦",SUBSTITUTE(LEFT(CL284,CJ284+1)," ","♦",LEN(LEFT(CL284,CJ284+1))-LEN(SUBSTITUTE(LEFT(CL284,CJ284+1)," ",""))))),LEFT(CL284,IFERROR(FIND(" ",CL284)-1,LEN(CL284))))))</f>
        <v/>
      </c>
      <c r="CL285" s="3111" t="str">
        <f t="shared" si="136"/>
        <v/>
      </c>
      <c r="CM285" s="3179"/>
      <c r="CN285" s="3174"/>
      <c r="CO285" s="3174"/>
      <c r="FI285" s="1847"/>
      <c r="FJ285" s="236" t="s">
        <v>2867</v>
      </c>
      <c r="FK285" s="206" t="s">
        <v>2868</v>
      </c>
      <c r="FL285" s="207">
        <v>55</v>
      </c>
      <c r="FM285" s="208">
        <v>0</v>
      </c>
      <c r="FN285" s="209">
        <v>40</v>
      </c>
      <c r="FO285"/>
      <c r="FP285" s="1848"/>
      <c r="FQ285" s="212" t="s">
        <v>2869</v>
      </c>
      <c r="FR285" s="192" t="s">
        <v>2870</v>
      </c>
      <c r="FS285" s="193">
        <v>230</v>
      </c>
      <c r="FT285" s="194">
        <v>143</v>
      </c>
      <c r="FU285" s="195">
        <v>172</v>
      </c>
      <c r="FV285"/>
      <c r="FW285" s="1849"/>
      <c r="FX285" s="212" t="s">
        <v>2871</v>
      </c>
      <c r="FY285" s="192" t="s">
        <v>2872</v>
      </c>
      <c r="FZ285" s="193">
        <v>255</v>
      </c>
      <c r="GA285" s="194">
        <v>134</v>
      </c>
      <c r="GB285" s="195">
        <v>106</v>
      </c>
      <c r="GC285" s="10">
        <v>1</v>
      </c>
    </row>
    <row r="286" spans="80:185" ht="21" customHeight="1">
      <c r="CB286" s="3174"/>
      <c r="CD286" s="3151" t="str">
        <f t="shared" si="124"/>
        <v/>
      </c>
      <c r="CE286" s="3155" t="str">
        <f t="shared" si="125"/>
        <v/>
      </c>
      <c r="CF286" s="3156" t="str">
        <f>IF(LEN(TRIM(CK286))&gt;0,MAX(CF29:CF285)+1,"")</f>
        <v/>
      </c>
      <c r="CG286" s="3109" t="str">
        <f>IFERROR(INDEX(CK30:CK299,MATCH(ROW()-ROW(CK30)+1,CF30:CF299,0)),"")</f>
        <v/>
      </c>
      <c r="CH286" s="419"/>
      <c r="CJ286" s="3163"/>
      <c r="CK286" s="3111" t="str">
        <f>IF(OR(CL285="",CJ284=""),"",IF(LEN(CL285)&lt;=CJ284,CL285,IFERROR(LEFT(CL285,FIND("♦",SUBSTITUTE(LEFT(CL285,CJ284+1)," ","♦",LEN(LEFT(CL285,CJ284+1))-LEN(SUBSTITUTE(LEFT(CL285,CJ284+1)," ",""))))),LEFT(CL285,IFERROR(FIND(" ",CL285)-1,LEN(CL285))))))</f>
        <v/>
      </c>
      <c r="CL286" s="3111" t="str">
        <f t="shared" si="136"/>
        <v/>
      </c>
      <c r="CM286" s="3179"/>
      <c r="CN286" s="3174"/>
      <c r="CO286" s="3174"/>
      <c r="FI286" s="1850"/>
      <c r="FJ286" s="236" t="s">
        <v>2873</v>
      </c>
      <c r="FK286" s="206" t="s">
        <v>2874</v>
      </c>
      <c r="FL286" s="207">
        <v>191</v>
      </c>
      <c r="FM286" s="208">
        <v>185</v>
      </c>
      <c r="FN286" s="209">
        <v>189</v>
      </c>
      <c r="FO286"/>
      <c r="FP286" s="1851"/>
      <c r="FQ286" s="212" t="s">
        <v>2875</v>
      </c>
      <c r="FR286" s="192" t="s">
        <v>2876</v>
      </c>
      <c r="FS286" s="193">
        <v>253</v>
      </c>
      <c r="FT286" s="194">
        <v>108</v>
      </c>
      <c r="FU286" s="195">
        <v>158</v>
      </c>
      <c r="FV286"/>
      <c r="FW286" s="1852"/>
      <c r="FX286" s="197" t="s">
        <v>2877</v>
      </c>
      <c r="FY286" s="192" t="s">
        <v>2878</v>
      </c>
      <c r="FZ286" s="193">
        <v>255</v>
      </c>
      <c r="GA286" s="194">
        <v>160</v>
      </c>
      <c r="GB286" s="195">
        <v>122</v>
      </c>
      <c r="GC286" s="10">
        <v>1</v>
      </c>
    </row>
    <row r="287" spans="80:185" ht="21" customHeight="1">
      <c r="CB287" s="3174"/>
      <c r="CD287" s="3151" t="str">
        <f t="shared" si="124"/>
        <v/>
      </c>
      <c r="CE287" s="3155" t="str">
        <f t="shared" si="125"/>
        <v/>
      </c>
      <c r="CF287" s="3156" t="str">
        <f>IF(LEN(TRIM(CK287))&gt;0,MAX(CF29:CF286)+1,"")</f>
        <v/>
      </c>
      <c r="CG287" s="3109" t="str">
        <f>IFERROR(INDEX(CK30:CK299,MATCH(ROW()-ROW(CK30)+1,CF30:CF299,0)),"")</f>
        <v/>
      </c>
      <c r="CH287" s="419"/>
      <c r="CJ287" s="3164"/>
      <c r="CK287" s="3111" t="str">
        <f>IF(OR(CL286="",CJ284=""),"",IF(LEN(CL286)&lt;=CJ284,CL286,IFERROR(LEFT(CL286,FIND("♦",SUBSTITUTE(LEFT(CL286,CJ284+1)," ","♦",LEN(LEFT(CL286,CJ284+1))-LEN(SUBSTITUTE(LEFT(CL286,CJ284+1)," ",""))))),LEFT(CL286,IFERROR(FIND(" ",CL286)-1,LEN(CL286))))))</f>
        <v/>
      </c>
      <c r="CL287" s="3111" t="str">
        <f t="shared" si="136"/>
        <v/>
      </c>
      <c r="CM287" s="3179"/>
      <c r="CN287" s="3174"/>
      <c r="CO287" s="3174"/>
      <c r="FI287" s="1853"/>
      <c r="FJ287" s="236" t="s">
        <v>2879</v>
      </c>
      <c r="FK287" s="206" t="s">
        <v>2880</v>
      </c>
      <c r="FL287" s="207">
        <v>183</v>
      </c>
      <c r="FM287" s="208">
        <v>132</v>
      </c>
      <c r="FN287" s="209">
        <v>167</v>
      </c>
      <c r="FO287"/>
      <c r="FP287" s="1854"/>
      <c r="FQ287" s="197" t="s">
        <v>2881</v>
      </c>
      <c r="FR287" s="192" t="s">
        <v>2882</v>
      </c>
      <c r="FS287" s="193">
        <v>205</v>
      </c>
      <c r="FT287" s="194">
        <v>193</v>
      </c>
      <c r="FU287" s="195">
        <v>197</v>
      </c>
      <c r="FV287"/>
      <c r="FW287" s="1855"/>
      <c r="FX287" s="212" t="s">
        <v>2883</v>
      </c>
      <c r="FY287" s="192" t="s">
        <v>2884</v>
      </c>
      <c r="FZ287" s="193">
        <v>255</v>
      </c>
      <c r="GA287" s="194">
        <v>183</v>
      </c>
      <c r="GB287" s="195">
        <v>165</v>
      </c>
      <c r="GC287" s="10">
        <v>1</v>
      </c>
    </row>
    <row r="288" spans="80:185" ht="21" customHeight="1">
      <c r="CB288" s="3174"/>
      <c r="CD288" s="3151" t="str">
        <f t="shared" ref="CD288:CD299" si="137">IF(CG288="","",(LEN(TRIM(SUBSTITUTE(CG288,CHAR(160)," ")))-LEN(SUBSTITUTE(TRIM(SUBSTITUTE(CG288,CHAR(160)," "))," ",""))+1)&amp;" mot"&amp;IF((LEN(TRIM(SUBSTITUTE(CG288,CHAR(160)," ")))-LEN(SUBSTITUTE(TRIM(SUBSTITUTE(CG288,CHAR(160)," "))," ",""))+1)&gt;1,"s",""))</f>
        <v/>
      </c>
      <c r="CE288" s="3155" t="str">
        <f t="shared" ref="CE288:CE299" si="138">IF(CG288="","",LEN(TRIM(SUBSTITUTE(CG288,CHAR(160),"")))&amp;" car. ►")</f>
        <v/>
      </c>
      <c r="CF288" s="3156" t="str">
        <f>IF(LEN(TRIM(CK288))&gt;0,MAX(CF29:CF287)+1,"")</f>
        <v/>
      </c>
      <c r="CG288" s="3109" t="str">
        <f>IFERROR(INDEX(CK30:CK299,MATCH(ROW()-ROW(CK30)+1,CF30:CF299,0)),"")</f>
        <v/>
      </c>
      <c r="CH288" s="419"/>
      <c r="CJ288" s="2462" t="str">
        <f>(SUBSTITUTE(SUBSTITUTE(CB73,CHAR(13)&amp;CHAR(10)," "),CHAR(10)," "))</f>
        <v/>
      </c>
      <c r="CK288" s="3165" t="str">
        <f>IF(OR(CJ289="",CJ290=""),"",IF(LEN(CJ289)&lt;=CJ290,CJ289,IFERROR(LEFT(CJ289,FIND("♦",SUBSTITUTE(LEFT(CJ289,CJ290+1)," ","♦",LEN(LEFT(CJ289,CJ290+1))-LEN(SUBSTITUTE(LEFT(CJ289,CJ290+1)," ",""))))),LEFT(CJ289,IFERROR(FIND(" ",CJ289)-1,LEN(CJ289))))))</f>
        <v/>
      </c>
      <c r="CL288" s="3166" t="str">
        <f>IF(CK288="","",TRIM(RIGHT(CJ289,LEN(CJ289)-LEN(CK288))))</f>
        <v/>
      </c>
      <c r="CM288" s="3157" t="str">
        <f>CC73</f>
        <v xml:space="preserve"> ◄ ligne 73</v>
      </c>
      <c r="CN288" s="3174"/>
      <c r="CO288" s="3174"/>
      <c r="FI288" s="1856"/>
      <c r="FJ288" s="236" t="s">
        <v>2885</v>
      </c>
      <c r="FK288" s="206" t="s">
        <v>2886</v>
      </c>
      <c r="FL288" s="207">
        <v>170</v>
      </c>
      <c r="FM288" s="208">
        <v>138</v>
      </c>
      <c r="FN288" s="209">
        <v>158</v>
      </c>
      <c r="FO288"/>
      <c r="FP288" s="1857"/>
      <c r="FQ288" s="197" t="s">
        <v>2887</v>
      </c>
      <c r="FR288" s="192" t="s">
        <v>2888</v>
      </c>
      <c r="FS288" s="193">
        <v>255</v>
      </c>
      <c r="FT288" s="194">
        <v>130</v>
      </c>
      <c r="FU288" s="195">
        <v>171</v>
      </c>
      <c r="FV288"/>
      <c r="FW288" s="1858"/>
      <c r="FX288" s="212" t="s">
        <v>2889</v>
      </c>
      <c r="FY288" s="192" t="s">
        <v>2890</v>
      </c>
      <c r="FZ288" s="193">
        <v>253</v>
      </c>
      <c r="GA288" s="194">
        <v>191</v>
      </c>
      <c r="GB288" s="195">
        <v>183</v>
      </c>
      <c r="GC288" s="10">
        <v>1</v>
      </c>
    </row>
    <row r="289" spans="77:185" ht="21" customHeight="1">
      <c r="CB289" s="3174"/>
      <c r="CD289" s="3151" t="str">
        <f t="shared" si="137"/>
        <v/>
      </c>
      <c r="CE289" s="3155" t="str">
        <f t="shared" si="138"/>
        <v/>
      </c>
      <c r="CF289" s="3156" t="str">
        <f>IF(LEN(TRIM(CK289))&gt;0,MAX(CF29:CF288)+1,"")</f>
        <v/>
      </c>
      <c r="CG289" s="3109" t="str">
        <f>IFERROR(INDEX(CK30:CK299,MATCH(ROW()-ROW(CK30)+1,CF30:CF299,0)),"")</f>
        <v/>
      </c>
      <c r="CH289" s="419"/>
      <c r="CJ289" s="3165" t="str">
        <f>TRIM(SUBSTITUTE(SUBSTITUTE(SUBSTITUTE(SUBSTITUTE(IF(OR(LEFT(CJ288,1)="-",LEFT(CJ288,1)="="),MID(CJ288,2,9999),CJ288),CHAR(160)," "),","," "),";"," "),"."," "))</f>
        <v/>
      </c>
      <c r="CK289" s="3166" t="str">
        <f>IF(OR(CL288="",CJ290=""),"",IF(LEN(CL288)&lt;=CJ290,CL288,IFERROR(LEFT(CL288,FIND("♦",SUBSTITUTE(LEFT(CL288,CJ290+1)," ","♦",LEN(LEFT(CL288,CJ290+1))-LEN(SUBSTITUTE(LEFT(CL288,CJ290+1)," ",""))))),LEFT(CL288,IFERROR(FIND(" ",CL288)-1,LEN(CL288))))))</f>
        <v/>
      </c>
      <c r="CL289" s="3166" t="str">
        <f>IF(CK289="","",TRIM(RIGHT(CL288,LEN(CL288)-LEN(CK289))))</f>
        <v/>
      </c>
      <c r="CM289" s="3180"/>
      <c r="CN289" s="3174"/>
      <c r="CO289" s="3174"/>
      <c r="FI289" s="1859"/>
      <c r="FJ289" s="236" t="s">
        <v>2891</v>
      </c>
      <c r="FK289" s="206" t="s">
        <v>2892</v>
      </c>
      <c r="FL289" s="207">
        <v>153</v>
      </c>
      <c r="FM289" s="208">
        <v>122</v>
      </c>
      <c r="FN289" s="209">
        <v>141</v>
      </c>
      <c r="FO289"/>
      <c r="FP289" s="1860"/>
      <c r="FQ289" s="212" t="s">
        <v>2893</v>
      </c>
      <c r="FR289" s="192" t="s">
        <v>2894</v>
      </c>
      <c r="FS289" s="193">
        <v>239</v>
      </c>
      <c r="FT289" s="194">
        <v>187</v>
      </c>
      <c r="FU289" s="195">
        <v>204</v>
      </c>
      <c r="FV289"/>
      <c r="FW289" s="1861"/>
      <c r="FX289" s="197" t="s">
        <v>2895</v>
      </c>
      <c r="FY289" s="192" t="s">
        <v>2896</v>
      </c>
      <c r="FZ289" s="193">
        <v>238</v>
      </c>
      <c r="GA289" s="194">
        <v>213</v>
      </c>
      <c r="GB289" s="195">
        <v>210</v>
      </c>
      <c r="GC289" s="10">
        <v>1</v>
      </c>
    </row>
    <row r="290" spans="77:185" ht="21" customHeight="1">
      <c r="CB290" s="3174"/>
      <c r="CD290" s="3151" t="str">
        <f t="shared" si="137"/>
        <v/>
      </c>
      <c r="CE290" s="3155" t="str">
        <f t="shared" si="138"/>
        <v/>
      </c>
      <c r="CF290" s="3156" t="str">
        <f>IF(LEN(TRIM(CK290))&gt;0,MAX(CF29:CF289)+1,"")</f>
        <v/>
      </c>
      <c r="CG290" s="3109" t="str">
        <f>IFERROR(INDEX(CK30:CK299,MATCH(ROW()-ROW(CK30)+1,CF30:CF299,0)),"")</f>
        <v/>
      </c>
      <c r="CH290" s="419"/>
      <c r="CJ290" s="3112">
        <f>CG17</f>
        <v>100</v>
      </c>
      <c r="CK290" s="3166" t="str">
        <f>IF(OR(CL289="",CJ290=""),"",IF(LEN(CL289)&lt;=CJ290,CL289,IFERROR(LEFT(CL289,FIND("♦",SUBSTITUTE(LEFT(CL289,CJ290+1)," ","♦",LEN(LEFT(CL289,CJ290+1))-LEN(SUBSTITUTE(LEFT(CL289,CJ290+1)," ",""))))),LEFT(CL289,IFERROR(FIND(" ",CL289)-1,LEN(CL289))))))</f>
        <v/>
      </c>
      <c r="CL290" s="3166" t="str">
        <f t="shared" ref="CL290:CL293" si="139">IF(CK290="","",TRIM(RIGHT(CL289,LEN(CL289)-LEN(CK290))))</f>
        <v/>
      </c>
      <c r="CM290" s="3180"/>
      <c r="CN290" s="3174"/>
      <c r="CO290" s="3174"/>
      <c r="FI290" s="1862"/>
      <c r="FJ290" s="236" t="s">
        <v>2897</v>
      </c>
      <c r="FK290" s="206" t="s">
        <v>2898</v>
      </c>
      <c r="FL290" s="207">
        <v>139</v>
      </c>
      <c r="FM290" s="208">
        <v>133</v>
      </c>
      <c r="FN290" s="209">
        <v>137</v>
      </c>
      <c r="FO290"/>
      <c r="FP290" s="1863"/>
      <c r="FQ290" s="212" t="s">
        <v>2899</v>
      </c>
      <c r="FR290" s="192" t="s">
        <v>2900</v>
      </c>
      <c r="FS290" s="193">
        <v>254</v>
      </c>
      <c r="FT290" s="194">
        <v>191</v>
      </c>
      <c r="FU290" s="195">
        <v>210</v>
      </c>
      <c r="FV290"/>
      <c r="FW290" s="1864"/>
      <c r="FX290" s="197" t="s">
        <v>2901</v>
      </c>
      <c r="FY290" s="192" t="s">
        <v>2902</v>
      </c>
      <c r="FZ290" s="193">
        <v>255</v>
      </c>
      <c r="GA290" s="194">
        <v>228</v>
      </c>
      <c r="GB290" s="195">
        <v>225</v>
      </c>
      <c r="GC290" s="10">
        <v>1</v>
      </c>
    </row>
    <row r="291" spans="77:185" ht="21" customHeight="1">
      <c r="CB291" s="3174"/>
      <c r="CD291" s="3151" t="str">
        <f t="shared" si="137"/>
        <v/>
      </c>
      <c r="CE291" s="3155" t="str">
        <f t="shared" si="138"/>
        <v/>
      </c>
      <c r="CF291" s="3156" t="str">
        <f>IF(LEN(TRIM(CK291))&gt;0,MAX(CF29:CF290)+1,"")</f>
        <v/>
      </c>
      <c r="CG291" s="3109" t="str">
        <f>IFERROR(INDEX(CK30:CK299,MATCH(ROW()-ROW(CK30)+1,CF30:CF299,0)),"")</f>
        <v/>
      </c>
      <c r="CH291" s="419"/>
      <c r="CJ291" s="3165"/>
      <c r="CK291" s="3166" t="str">
        <f>IF(OR(CL290="",CJ290=""),"",IF(LEN(CL290)&lt;=CJ290,CL290,IFERROR(LEFT(CL290,FIND("♦",SUBSTITUTE(LEFT(CL290,CJ290+1)," ","♦",LEN(LEFT(CL290,CJ290+1))-LEN(SUBSTITUTE(LEFT(CL290,CJ290+1)," ",""))))),LEFT(CL290,IFERROR(FIND(" ",CL290)-1,LEN(CL290))))))</f>
        <v/>
      </c>
      <c r="CL291" s="3166" t="str">
        <f t="shared" si="139"/>
        <v/>
      </c>
      <c r="CM291" s="3180"/>
      <c r="CN291" s="3174"/>
      <c r="CO291" s="3174"/>
      <c r="FI291" s="1865"/>
      <c r="FJ291" s="236" t="s">
        <v>2903</v>
      </c>
      <c r="FK291" s="206" t="s">
        <v>2904</v>
      </c>
      <c r="FL291" s="207">
        <v>158</v>
      </c>
      <c r="FM291" s="208">
        <v>79</v>
      </c>
      <c r="FN291" s="209">
        <v>136</v>
      </c>
      <c r="FO291"/>
      <c r="FP291" s="1866"/>
      <c r="FQ291" s="212" t="s">
        <v>2905</v>
      </c>
      <c r="FR291" s="192" t="s">
        <v>2906</v>
      </c>
      <c r="FS291" s="193">
        <v>255</v>
      </c>
      <c r="FT291" s="194">
        <v>200</v>
      </c>
      <c r="FU291" s="195">
        <v>214</v>
      </c>
      <c r="FV291"/>
      <c r="FW291" s="1867"/>
      <c r="FX291" s="197" t="s">
        <v>2907</v>
      </c>
      <c r="FY291" s="192" t="s">
        <v>2908</v>
      </c>
      <c r="FZ291" s="193">
        <v>238</v>
      </c>
      <c r="GA291" s="194">
        <v>130</v>
      </c>
      <c r="GB291" s="195">
        <v>98</v>
      </c>
      <c r="GC291" s="10">
        <v>1</v>
      </c>
    </row>
    <row r="292" spans="77:185" ht="21" customHeight="1">
      <c r="CB292" s="3174"/>
      <c r="CD292" s="3151" t="str">
        <f t="shared" si="137"/>
        <v/>
      </c>
      <c r="CE292" s="3155" t="str">
        <f t="shared" si="138"/>
        <v/>
      </c>
      <c r="CF292" s="3156" t="str">
        <f>IF(LEN(TRIM(CK292))&gt;0,MAX(CF29:CF291)+1,"")</f>
        <v/>
      </c>
      <c r="CG292" s="3109" t="str">
        <f>IFERROR(INDEX(CK30:CK299,MATCH(ROW()-ROW(CK30)+1,CF30:CF299,0)),"")</f>
        <v/>
      </c>
      <c r="CH292" s="419"/>
      <c r="CJ292" s="3168"/>
      <c r="CK292" s="3166" t="str">
        <f>IF(OR(CL291="",CJ290=""),"",IF(LEN(CL291)&lt;=CJ290,CL291,IFERROR(LEFT(CL291,FIND("♦",SUBSTITUTE(LEFT(CL291,CJ290+1)," ","♦",LEN(LEFT(CL291,CJ290+1))-LEN(SUBSTITUTE(LEFT(CL291,CJ290+1)," ",""))))),LEFT(CL291,IFERROR(FIND(" ",CL291)-1,LEN(CL291))))))</f>
        <v/>
      </c>
      <c r="CL292" s="3166" t="str">
        <f t="shared" si="139"/>
        <v/>
      </c>
      <c r="CM292" s="3180"/>
      <c r="CN292" s="3174"/>
      <c r="CO292" s="3174"/>
      <c r="FI292" s="1868"/>
      <c r="FJ292" s="236" t="s">
        <v>2909</v>
      </c>
      <c r="FK292" s="206" t="s">
        <v>2910</v>
      </c>
      <c r="FL292" s="207">
        <v>131</v>
      </c>
      <c r="FM292" s="208">
        <v>100</v>
      </c>
      <c r="FN292" s="209">
        <v>121</v>
      </c>
      <c r="FO292"/>
      <c r="FP292" s="1869"/>
      <c r="FQ292" s="197" t="s">
        <v>2911</v>
      </c>
      <c r="FR292" s="192" t="s">
        <v>2912</v>
      </c>
      <c r="FS292" s="193">
        <v>255</v>
      </c>
      <c r="FT292" s="194">
        <v>240</v>
      </c>
      <c r="FU292" s="195">
        <v>245</v>
      </c>
      <c r="FV292"/>
      <c r="FW292" s="1870"/>
      <c r="FX292" s="197" t="s">
        <v>2913</v>
      </c>
      <c r="FY292" s="192" t="s">
        <v>2914</v>
      </c>
      <c r="FZ292" s="193">
        <v>238</v>
      </c>
      <c r="GA292" s="194">
        <v>106</v>
      </c>
      <c r="GB292" s="195">
        <v>80</v>
      </c>
      <c r="GC292" s="10">
        <v>1</v>
      </c>
    </row>
    <row r="293" spans="77:185" ht="21" customHeight="1">
      <c r="CB293" s="3174"/>
      <c r="CD293" s="3151" t="str">
        <f t="shared" si="137"/>
        <v/>
      </c>
      <c r="CE293" s="3155" t="str">
        <f t="shared" si="138"/>
        <v/>
      </c>
      <c r="CF293" s="3156" t="str">
        <f>IF(LEN(TRIM(CK293))&gt;0,MAX(CF29:CF292)+1,"")</f>
        <v/>
      </c>
      <c r="CG293" s="3109" t="str">
        <f>IFERROR(INDEX(CK30:CK299,MATCH(ROW()-ROW(CK30)+1,CF30:CF299,0)),"")</f>
        <v/>
      </c>
      <c r="CH293" s="419"/>
      <c r="CJ293" s="3169"/>
      <c r="CK293" s="3166" t="str">
        <f>IF(OR(CL292="",CJ290=""),"",IF(LEN(CL292)&lt;=CJ290,CL292,IFERROR(LEFT(CL292,FIND("♦",SUBSTITUTE(LEFT(CL292,CJ290+1)," ","♦",LEN(LEFT(CL292,CJ290+1))-LEN(SUBSTITUTE(LEFT(CL292,CJ290+1)," ",""))))),LEFT(CL292,IFERROR(FIND(" ",CL292)-1,LEN(CL292))))))</f>
        <v/>
      </c>
      <c r="CL293" s="3166" t="str">
        <f t="shared" si="139"/>
        <v/>
      </c>
      <c r="CM293" s="3180"/>
      <c r="CN293" s="3174"/>
      <c r="CO293" s="3174"/>
      <c r="FI293" s="1871"/>
      <c r="FJ293" s="236" t="s">
        <v>2915</v>
      </c>
      <c r="FK293" s="206" t="s">
        <v>2916</v>
      </c>
      <c r="FL293" s="207">
        <v>161</v>
      </c>
      <c r="FM293" s="208">
        <v>6</v>
      </c>
      <c r="FN293" s="209">
        <v>132</v>
      </c>
      <c r="FO293"/>
      <c r="FP293" s="1872"/>
      <c r="FQ293" s="212" t="s">
        <v>2917</v>
      </c>
      <c r="FR293" s="192" t="s">
        <v>2918</v>
      </c>
      <c r="FS293" s="193">
        <v>213</v>
      </c>
      <c r="FT293" s="194">
        <v>151</v>
      </c>
      <c r="FU293" s="195">
        <v>174</v>
      </c>
      <c r="FV293"/>
      <c r="FW293" s="1873"/>
      <c r="FX293" s="212" t="s">
        <v>2919</v>
      </c>
      <c r="FY293" s="192" t="s">
        <v>2920</v>
      </c>
      <c r="FZ293" s="193">
        <v>244</v>
      </c>
      <c r="GA293" s="194">
        <v>102</v>
      </c>
      <c r="GB293" s="195">
        <v>27</v>
      </c>
      <c r="GC293" s="10">
        <v>1</v>
      </c>
    </row>
    <row r="294" spans="77:185" ht="21" customHeight="1">
      <c r="CB294" s="3174"/>
      <c r="CD294" s="3151" t="str">
        <f t="shared" si="137"/>
        <v/>
      </c>
      <c r="CE294" s="3155" t="str">
        <f t="shared" si="138"/>
        <v/>
      </c>
      <c r="CF294" s="3156" t="str">
        <f>IF(LEN(TRIM(CK294))&gt;0,MAX(CF29:CF293)+1,"")</f>
        <v/>
      </c>
      <c r="CG294" s="3109" t="str">
        <f>IFERROR(INDEX(CK30:CK299,MATCH(ROW()-ROW(CK30)+1,CF30:CF299,0)),"")</f>
        <v/>
      </c>
      <c r="CH294" s="419"/>
      <c r="CJ294" s="2462" t="str">
        <f>(SUBSTITUTE(SUBSTITUTE(CB74,CHAR(13)&amp;CHAR(10)," "),CHAR(10)," "))</f>
        <v/>
      </c>
      <c r="CK294" s="3110" t="str">
        <f>IF(OR(CJ295="",CJ296=""),"",IF(LEN(CJ295)&lt;=CJ296,CJ295,IFERROR(LEFT(CJ295,FIND("♦",SUBSTITUTE(LEFT(CJ295,CJ296+1)," ","♦",LEN(LEFT(CJ295,CJ296+1))-LEN(SUBSTITUTE(LEFT(CJ295,CJ296+1)," ",""))))),LEFT(CJ295,IFERROR(FIND(" ",CJ295)-1,LEN(CJ295))))))</f>
        <v/>
      </c>
      <c r="CL294" s="3111" t="str">
        <f>IF(CK294="","",TRIM(RIGHT(CJ295,LEN(CJ295)-LEN(CK294))))</f>
        <v/>
      </c>
      <c r="CM294" s="3157" t="str">
        <f>CC74</f>
        <v xml:space="preserve"> ◄ ligne 74</v>
      </c>
      <c r="CN294" s="3174"/>
      <c r="CO294" s="3174"/>
      <c r="FI294" s="1874"/>
      <c r="FJ294" s="236" t="s">
        <v>2921</v>
      </c>
      <c r="FK294" s="206" t="s">
        <v>2922</v>
      </c>
      <c r="FL294" s="207">
        <v>114</v>
      </c>
      <c r="FM294" s="208">
        <v>62</v>
      </c>
      <c r="FN294" s="209">
        <v>100</v>
      </c>
      <c r="FO294"/>
      <c r="FP294" s="1875"/>
      <c r="FQ294" s="197" t="s">
        <v>2923</v>
      </c>
      <c r="FR294" s="192" t="s">
        <v>2924</v>
      </c>
      <c r="FS294" s="193">
        <v>238</v>
      </c>
      <c r="FT294" s="194">
        <v>58</v>
      </c>
      <c r="FU294" s="195">
        <v>140</v>
      </c>
      <c r="FV294"/>
      <c r="FW294" s="1876"/>
      <c r="FX294" s="197" t="s">
        <v>2925</v>
      </c>
      <c r="FY294" s="192" t="s">
        <v>2926</v>
      </c>
      <c r="FZ294" s="193">
        <v>238</v>
      </c>
      <c r="GA294" s="194">
        <v>121</v>
      </c>
      <c r="GB294" s="195">
        <v>66</v>
      </c>
      <c r="GC294" s="10">
        <v>1</v>
      </c>
    </row>
    <row r="295" spans="77:185" ht="21" customHeight="1">
      <c r="CB295" s="3174"/>
      <c r="CD295" s="3151" t="str">
        <f t="shared" si="137"/>
        <v/>
      </c>
      <c r="CE295" s="3155" t="str">
        <f t="shared" si="138"/>
        <v/>
      </c>
      <c r="CF295" s="3156" t="str">
        <f>IF(LEN(TRIM(CK295))&gt;0,MAX(CF29:CF294)+1,"")</f>
        <v/>
      </c>
      <c r="CG295" s="3109" t="str">
        <f>IFERROR(INDEX(CK30:CK299,MATCH(ROW()-ROW(CK30)+1,CF30:CF299,0)),"")</f>
        <v/>
      </c>
      <c r="CH295" s="419"/>
      <c r="CJ295" s="3110" t="str">
        <f>TRIM(SUBSTITUTE(SUBSTITUTE(SUBSTITUTE(SUBSTITUTE(IF(OR(LEFT(CJ294,1)="-",LEFT(CJ294,1)="="),MID(CJ294,2,9999),CJ294),CHAR(160)," "),","," "),";"," "),"."," "))</f>
        <v/>
      </c>
      <c r="CK295" s="3111" t="str">
        <f>IF(OR(CL294="",CJ296=""),"",IF(LEN(CL294)&lt;=CJ296,CL294,IFERROR(LEFT(CL294,FIND("♦",SUBSTITUTE(LEFT(CL294,CJ296+1)," ","♦",LEN(LEFT(CL294,CJ296+1))-LEN(SUBSTITUTE(LEFT(CL294,CJ296+1)," ",""))))),LEFT(CL294,IFERROR(FIND(" ",CL294)-1,LEN(CL294))))))</f>
        <v/>
      </c>
      <c r="CL295" s="3111" t="str">
        <f>IF(CK295="","",TRIM(RIGHT(CL294,LEN(CL294)-LEN(CK295))))</f>
        <v/>
      </c>
      <c r="CM295" s="3179"/>
      <c r="CN295" s="3174"/>
      <c r="CO295" s="3174"/>
      <c r="FI295" s="1877"/>
      <c r="FJ295" s="236" t="s">
        <v>2927</v>
      </c>
      <c r="FK295" s="206" t="s">
        <v>2928</v>
      </c>
      <c r="FL295" s="207">
        <v>106</v>
      </c>
      <c r="FM295" s="208">
        <v>69</v>
      </c>
      <c r="FN295" s="209">
        <v>93</v>
      </c>
      <c r="FO295"/>
      <c r="FP295" s="1878"/>
      <c r="FQ295" s="197" t="s">
        <v>2929</v>
      </c>
      <c r="FR295" s="192" t="s">
        <v>2930</v>
      </c>
      <c r="FS295" s="193">
        <v>219</v>
      </c>
      <c r="FT295" s="194">
        <v>112</v>
      </c>
      <c r="FU295" s="195">
        <v>147</v>
      </c>
      <c r="FV295"/>
      <c r="FW295" s="1879"/>
      <c r="FX295" s="197" t="s">
        <v>2931</v>
      </c>
      <c r="FY295" s="192" t="s">
        <v>2932</v>
      </c>
      <c r="FZ295" s="193">
        <v>238</v>
      </c>
      <c r="GA295" s="194">
        <v>118</v>
      </c>
      <c r="GB295" s="195">
        <v>33</v>
      </c>
      <c r="GC295" s="10">
        <v>1</v>
      </c>
    </row>
    <row r="296" spans="77:185" ht="21" customHeight="1">
      <c r="CB296" s="3174"/>
      <c r="CD296" s="3151" t="str">
        <f t="shared" si="137"/>
        <v/>
      </c>
      <c r="CE296" s="3155" t="str">
        <f t="shared" si="138"/>
        <v/>
      </c>
      <c r="CF296" s="3156" t="str">
        <f>IF(LEN(TRIM(CK296))&gt;0,MAX(CF29:CF295)+1,"")</f>
        <v/>
      </c>
      <c r="CG296" s="3109" t="str">
        <f>IFERROR(INDEX(CK30:CK299,MATCH(ROW()-ROW(CK30)+1,CF30:CF299,0)),"")</f>
        <v/>
      </c>
      <c r="CH296" s="419"/>
      <c r="CJ296" s="3112">
        <f>CG17</f>
        <v>100</v>
      </c>
      <c r="CK296" s="3111" t="str">
        <f>IF(OR(CL295="",CJ296=""),"",IF(LEN(CL295)&lt;=CJ296,CL295,IFERROR(LEFT(CL295,FIND("♦",SUBSTITUTE(LEFT(CL295,CJ296+1)," ","♦",LEN(LEFT(CL295,CJ296+1))-LEN(SUBSTITUTE(LEFT(CL295,CJ296+1)," ",""))))),LEFT(CL295,IFERROR(FIND(" ",CL295)-1,LEN(CL295))))))</f>
        <v/>
      </c>
      <c r="CL296" s="3111" t="str">
        <f t="shared" ref="CL296:CL299" si="140">IF(CK296="","",TRIM(RIGHT(CL295,LEN(CL295)-LEN(CK296))))</f>
        <v/>
      </c>
      <c r="CM296" s="3179"/>
      <c r="CN296" s="3174"/>
      <c r="CO296" s="3174"/>
      <c r="FI296" s="1880"/>
      <c r="FJ296" s="236" t="s">
        <v>2933</v>
      </c>
      <c r="FK296" s="206" t="s">
        <v>2934</v>
      </c>
      <c r="FL296" s="207">
        <v>249</v>
      </c>
      <c r="FM296" s="208">
        <v>66</v>
      </c>
      <c r="FN296" s="209">
        <v>158</v>
      </c>
      <c r="FO296"/>
      <c r="FP296" s="1881"/>
      <c r="FQ296" s="197" t="s">
        <v>2935</v>
      </c>
      <c r="FR296" s="192" t="s">
        <v>2936</v>
      </c>
      <c r="FS296" s="193">
        <v>238</v>
      </c>
      <c r="FT296" s="194">
        <v>18</v>
      </c>
      <c r="FU296" s="195">
        <v>137</v>
      </c>
      <c r="FV296"/>
      <c r="FW296" s="1882"/>
      <c r="FX296" s="212" t="s">
        <v>2937</v>
      </c>
      <c r="FY296" s="192" t="s">
        <v>2938</v>
      </c>
      <c r="FZ296" s="193">
        <v>226</v>
      </c>
      <c r="GA296" s="194">
        <v>88</v>
      </c>
      <c r="GB296" s="195">
        <v>34</v>
      </c>
      <c r="GC296" s="10">
        <v>1</v>
      </c>
    </row>
    <row r="297" spans="77:185" ht="21" customHeight="1">
      <c r="CB297" s="3174"/>
      <c r="CD297" s="3151" t="str">
        <f t="shared" si="137"/>
        <v/>
      </c>
      <c r="CE297" s="3155" t="str">
        <f t="shared" si="138"/>
        <v/>
      </c>
      <c r="CF297" s="3156" t="str">
        <f>IF(LEN(TRIM(CK297))&gt;0,MAX(CF29:CF296)+1,"")</f>
        <v/>
      </c>
      <c r="CG297" s="3109" t="str">
        <f>IFERROR(INDEX(CK30:CK299,MATCH(ROW()-ROW(CK30)+1,CF30:CF299,0)),"")</f>
        <v/>
      </c>
      <c r="CH297" s="419"/>
      <c r="CJ297" s="3110"/>
      <c r="CK297" s="3111" t="str">
        <f>IF(OR(CL296="",CJ296=""),"",IF(LEN(CL296)&lt;=CJ296,CL296,IFERROR(LEFT(CL296,FIND("♦",SUBSTITUTE(LEFT(CL296,CJ296+1)," ","♦",LEN(LEFT(CL296,CJ296+1))-LEN(SUBSTITUTE(LEFT(CL296,CJ296+1)," ",""))))),LEFT(CL296,IFERROR(FIND(" ",CL296)-1,LEN(CL296))))))</f>
        <v/>
      </c>
      <c r="CL297" s="3111" t="str">
        <f t="shared" si="140"/>
        <v/>
      </c>
      <c r="CM297" s="3179"/>
      <c r="CN297" s="3174"/>
      <c r="CO297" s="3174"/>
      <c r="FI297" s="1883"/>
      <c r="FJ297" s="205" t="s">
        <v>2939</v>
      </c>
      <c r="FK297" s="206" t="s">
        <v>2940</v>
      </c>
      <c r="FL297" s="207">
        <v>238</v>
      </c>
      <c r="FM297" s="208">
        <v>106</v>
      </c>
      <c r="FN297" s="209">
        <v>167</v>
      </c>
      <c r="FO297"/>
      <c r="FP297" s="1884"/>
      <c r="FQ297" s="197" t="s">
        <v>2941</v>
      </c>
      <c r="FR297" s="192" t="s">
        <v>2942</v>
      </c>
      <c r="FS297" s="193">
        <v>205</v>
      </c>
      <c r="FT297" s="194">
        <v>104</v>
      </c>
      <c r="FU297" s="195">
        <v>137</v>
      </c>
      <c r="FV297"/>
      <c r="FW297" s="1885"/>
      <c r="FX297" s="212" t="s">
        <v>2943</v>
      </c>
      <c r="FY297" s="192" t="s">
        <v>2944</v>
      </c>
      <c r="FZ297" s="193">
        <v>196</v>
      </c>
      <c r="GA297" s="194">
        <v>131</v>
      </c>
      <c r="GB297" s="195">
        <v>121</v>
      </c>
      <c r="GC297" s="10">
        <v>1</v>
      </c>
    </row>
    <row r="298" spans="77:185" ht="21" customHeight="1">
      <c r="CB298" s="3174"/>
      <c r="CD298" s="3151" t="str">
        <f t="shared" si="137"/>
        <v/>
      </c>
      <c r="CE298" s="3155" t="str">
        <f t="shared" si="138"/>
        <v/>
      </c>
      <c r="CF298" s="3156" t="str">
        <f>IF(LEN(TRIM(CK298))&gt;0,MAX(CF29:CF297)+1,"")</f>
        <v/>
      </c>
      <c r="CG298" s="3109" t="str">
        <f>IFERROR(INDEX(CK30:CK299,MATCH(ROW()-ROW(CK30)+1,CF30:CF299,0)),"")</f>
        <v/>
      </c>
      <c r="CH298" s="419"/>
      <c r="CJ298" s="3163"/>
      <c r="CK298" s="3111" t="str">
        <f>IF(OR(CL297="",CJ296=""),"",IF(LEN(CL297)&lt;=CJ296,CL297,IFERROR(LEFT(CL297,FIND("♦",SUBSTITUTE(LEFT(CL297,CJ296+1)," ","♦",LEN(LEFT(CL297,CJ296+1))-LEN(SUBSTITUTE(LEFT(CL297,CJ296+1)," ",""))))),LEFT(CL297,IFERROR(FIND(" ",CL297)-1,LEN(CL297))))))</f>
        <v/>
      </c>
      <c r="CL298" s="3111" t="str">
        <f t="shared" si="140"/>
        <v/>
      </c>
      <c r="CM298" s="3179"/>
      <c r="CN298" s="3174"/>
      <c r="CO298" s="3174"/>
      <c r="FI298" s="1886"/>
      <c r="FJ298" s="205" t="s">
        <v>2945</v>
      </c>
      <c r="FK298" s="206" t="s">
        <v>2946</v>
      </c>
      <c r="FL298" s="207">
        <v>255</v>
      </c>
      <c r="FM298" s="208">
        <v>28</v>
      </c>
      <c r="FN298" s="209">
        <v>174</v>
      </c>
      <c r="FO298"/>
      <c r="FP298" s="1887"/>
      <c r="FQ298" s="212" t="s">
        <v>2947</v>
      </c>
      <c r="FR298" s="192" t="s">
        <v>2948</v>
      </c>
      <c r="FS298" s="193">
        <v>193</v>
      </c>
      <c r="FT298" s="194">
        <v>126</v>
      </c>
      <c r="FU298" s="195">
        <v>145</v>
      </c>
      <c r="FV298"/>
      <c r="FW298" s="1888"/>
      <c r="FX298" s="212" t="s">
        <v>2949</v>
      </c>
      <c r="FY298" s="192" t="s">
        <v>2950</v>
      </c>
      <c r="FZ298" s="193">
        <v>217</v>
      </c>
      <c r="GA298" s="194">
        <v>96</v>
      </c>
      <c r="GB298" s="195">
        <v>59</v>
      </c>
      <c r="GC298" s="10">
        <v>1</v>
      </c>
    </row>
    <row r="299" spans="77:185" ht="21" customHeight="1">
      <c r="CB299" s="3174"/>
      <c r="CD299" s="3151" t="str">
        <f t="shared" si="137"/>
        <v/>
      </c>
      <c r="CE299" s="3155" t="str">
        <f t="shared" si="138"/>
        <v/>
      </c>
      <c r="CF299" s="3156" t="str">
        <f>IF(LEN(TRIM(CK299))&gt;0,MAX(CF29:CF298)+1,"")</f>
        <v/>
      </c>
      <c r="CG299" s="3109" t="str">
        <f>IFERROR(INDEX(CK30:CK299,MATCH(ROW()-ROW(CK30)+1,CF30:CF299,0)),"")</f>
        <v/>
      </c>
      <c r="CH299" s="419"/>
      <c r="CJ299" s="3164"/>
      <c r="CK299" s="3111" t="str">
        <f>IF(OR(CL298="",CJ296=""),"",IF(LEN(CL298)&lt;=CJ296,CL298,IFERROR(LEFT(CL298,FIND("♦",SUBSTITUTE(LEFT(CL298,CJ296+1)," ","♦",LEN(LEFT(CL298,CJ296+1))-LEN(SUBSTITUTE(LEFT(CL298,CJ296+1)," ",""))))),LEFT(CL298,IFERROR(FIND(" ",CL298)-1,LEN(CL298))))))</f>
        <v/>
      </c>
      <c r="CL299" s="3111" t="str">
        <f t="shared" si="140"/>
        <v/>
      </c>
      <c r="CM299" s="3179"/>
      <c r="CN299" s="3174"/>
      <c r="CO299" s="3174"/>
      <c r="FI299" s="1889"/>
      <c r="FJ299" s="205" t="s">
        <v>2951</v>
      </c>
      <c r="FK299" s="206" t="s">
        <v>2952</v>
      </c>
      <c r="FL299" s="207">
        <v>255</v>
      </c>
      <c r="FM299" s="208">
        <v>52</v>
      </c>
      <c r="FN299" s="209">
        <v>179</v>
      </c>
      <c r="FO299"/>
      <c r="FP299" s="1890"/>
      <c r="FQ299" s="212" t="s">
        <v>2953</v>
      </c>
      <c r="FR299" s="192" t="s">
        <v>2954</v>
      </c>
      <c r="FS299" s="193">
        <v>219</v>
      </c>
      <c r="FT299" s="194">
        <v>0</v>
      </c>
      <c r="FU299" s="195">
        <v>115</v>
      </c>
      <c r="FV299"/>
      <c r="FW299" s="1891"/>
      <c r="FX299" s="197" t="s">
        <v>2955</v>
      </c>
      <c r="FY299" s="192" t="s">
        <v>2956</v>
      </c>
      <c r="FZ299" s="193">
        <v>205</v>
      </c>
      <c r="GA299" s="194">
        <v>129</v>
      </c>
      <c r="GB299" s="195">
        <v>98</v>
      </c>
      <c r="GC299" s="10">
        <v>1</v>
      </c>
    </row>
    <row r="300" spans="77:185" ht="21" customHeight="1">
      <c r="BY300" s="10">
        <v>1</v>
      </c>
      <c r="BZ300" s="10">
        <v>1</v>
      </c>
      <c r="CA300" s="10">
        <v>1</v>
      </c>
      <c r="CB300" s="10">
        <v>1</v>
      </c>
      <c r="CC300" s="10">
        <v>1</v>
      </c>
      <c r="CD300" s="10">
        <v>1</v>
      </c>
      <c r="CE300" s="10">
        <v>1</v>
      </c>
      <c r="CF300" s="10">
        <v>1</v>
      </c>
      <c r="CG300" s="10">
        <v>1</v>
      </c>
      <c r="CH300" s="10">
        <v>1</v>
      </c>
      <c r="CI300" s="10">
        <v>1</v>
      </c>
      <c r="CJ300" s="10">
        <v>1</v>
      </c>
      <c r="CK300" s="10">
        <v>1</v>
      </c>
      <c r="CL300" s="10">
        <v>1</v>
      </c>
      <c r="CM300" s="10">
        <v>1</v>
      </c>
      <c r="CN300" s="10">
        <v>1</v>
      </c>
      <c r="CO300" s="10">
        <v>1</v>
      </c>
      <c r="FI300" s="1892"/>
      <c r="FJ300" s="236" t="s">
        <v>2957</v>
      </c>
      <c r="FK300" s="206" t="s">
        <v>2958</v>
      </c>
      <c r="FL300" s="207">
        <v>255</v>
      </c>
      <c r="FM300" s="208">
        <v>105</v>
      </c>
      <c r="FN300" s="209">
        <v>180</v>
      </c>
      <c r="FO300"/>
      <c r="FP300" s="1893"/>
      <c r="FQ300" s="212" t="s">
        <v>2959</v>
      </c>
      <c r="FR300" s="192" t="s">
        <v>2960</v>
      </c>
      <c r="FS300" s="193">
        <v>206</v>
      </c>
      <c r="FT300" s="194">
        <v>70</v>
      </c>
      <c r="FU300" s="195">
        <v>118</v>
      </c>
      <c r="FV300"/>
      <c r="FW300" s="1894"/>
      <c r="FX300" s="197" t="s">
        <v>2961</v>
      </c>
      <c r="FY300" s="192" t="s">
        <v>2962</v>
      </c>
      <c r="FZ300" s="193">
        <v>205</v>
      </c>
      <c r="GA300" s="194">
        <v>112</v>
      </c>
      <c r="GB300" s="195">
        <v>84</v>
      </c>
      <c r="GC300" s="10">
        <v>1</v>
      </c>
    </row>
    <row r="301" spans="77:185" ht="21" customHeight="1">
      <c r="FI301" s="1895"/>
      <c r="FJ301" s="205" t="s">
        <v>2963</v>
      </c>
      <c r="FK301" s="206" t="s">
        <v>2964</v>
      </c>
      <c r="FL301" s="207">
        <v>255</v>
      </c>
      <c r="FM301" s="208">
        <v>110</v>
      </c>
      <c r="FN301" s="209">
        <v>180</v>
      </c>
      <c r="FO301"/>
      <c r="FP301" s="1896"/>
      <c r="FQ301" s="197" t="s">
        <v>2965</v>
      </c>
      <c r="FR301" s="192" t="s">
        <v>2966</v>
      </c>
      <c r="FS301" s="193">
        <v>205</v>
      </c>
      <c r="FT301" s="194">
        <v>50</v>
      </c>
      <c r="FU301" s="195">
        <v>120</v>
      </c>
      <c r="FV301"/>
      <c r="FW301" s="1897"/>
      <c r="FX301" s="212" t="s">
        <v>2967</v>
      </c>
      <c r="FY301" s="192" t="s">
        <v>2968</v>
      </c>
      <c r="FZ301" s="193">
        <v>203</v>
      </c>
      <c r="GA301" s="194">
        <v>109</v>
      </c>
      <c r="GB301" s="195">
        <v>81</v>
      </c>
      <c r="GC301" s="10">
        <v>1</v>
      </c>
    </row>
    <row r="302" spans="77:185" ht="21" customHeight="1">
      <c r="FI302" s="1898"/>
      <c r="FJ302" s="236" t="s">
        <v>2969</v>
      </c>
      <c r="FK302" s="206" t="s">
        <v>2970</v>
      </c>
      <c r="FL302" s="207">
        <v>232</v>
      </c>
      <c r="FM302" s="208">
        <v>204</v>
      </c>
      <c r="FN302" s="209">
        <v>215</v>
      </c>
      <c r="FO302"/>
      <c r="FP302" s="1899"/>
      <c r="FQ302" s="197" t="s">
        <v>2971</v>
      </c>
      <c r="FR302" s="192" t="s">
        <v>2972</v>
      </c>
      <c r="FS302" s="193">
        <v>205</v>
      </c>
      <c r="FT302" s="194">
        <v>16</v>
      </c>
      <c r="FU302" s="195">
        <v>118</v>
      </c>
      <c r="FV302"/>
      <c r="FW302" s="1900"/>
      <c r="FX302" s="197" t="s">
        <v>2973</v>
      </c>
      <c r="FY302" s="192" t="s">
        <v>2974</v>
      </c>
      <c r="FZ302" s="193">
        <v>205</v>
      </c>
      <c r="GA302" s="194">
        <v>91</v>
      </c>
      <c r="GB302" s="195">
        <v>69</v>
      </c>
      <c r="GC302" s="10">
        <v>1</v>
      </c>
    </row>
    <row r="303" spans="77:185" ht="21" customHeight="1">
      <c r="FI303" s="1901"/>
      <c r="FJ303" s="236" t="s">
        <v>2975</v>
      </c>
      <c r="FK303" s="206" t="s">
        <v>2976</v>
      </c>
      <c r="FL303" s="207">
        <v>232</v>
      </c>
      <c r="FM303" s="208">
        <v>227</v>
      </c>
      <c r="FN303" s="209">
        <v>229</v>
      </c>
      <c r="FO303"/>
      <c r="FP303" s="1902"/>
      <c r="FQ303" s="212" t="s">
        <v>2977</v>
      </c>
      <c r="FR303" s="192" t="s">
        <v>2978</v>
      </c>
      <c r="FS303" s="193">
        <v>179</v>
      </c>
      <c r="FT303" s="194">
        <v>68</v>
      </c>
      <c r="FU303" s="195">
        <v>108</v>
      </c>
      <c r="FV303"/>
      <c r="FW303" s="1903"/>
      <c r="FX303" s="212" t="s">
        <v>2979</v>
      </c>
      <c r="FY303" s="192" t="s">
        <v>2980</v>
      </c>
      <c r="FZ303" s="193">
        <v>173</v>
      </c>
      <c r="GA303" s="194">
        <v>136</v>
      </c>
      <c r="GB303" s="195">
        <v>132</v>
      </c>
      <c r="GC303" s="10">
        <v>1</v>
      </c>
    </row>
    <row r="304" spans="77:185" ht="21" customHeight="1">
      <c r="FI304" s="1904"/>
      <c r="FJ304" s="205" t="s">
        <v>2981</v>
      </c>
      <c r="FK304" s="206" t="s">
        <v>2982</v>
      </c>
      <c r="FL304" s="207">
        <v>238</v>
      </c>
      <c r="FM304" s="208">
        <v>224</v>
      </c>
      <c r="FN304" s="209">
        <v>229</v>
      </c>
      <c r="FO304"/>
      <c r="FP304" s="1905"/>
      <c r="FQ304" s="212" t="s">
        <v>2983</v>
      </c>
      <c r="FR304" s="192" t="s">
        <v>2984</v>
      </c>
      <c r="FS304" s="193">
        <v>168</v>
      </c>
      <c r="FT304" s="194">
        <v>81</v>
      </c>
      <c r="FU304" s="195">
        <v>110</v>
      </c>
      <c r="FV304"/>
      <c r="FW304" s="1906"/>
      <c r="FX304" s="197" t="s">
        <v>2985</v>
      </c>
      <c r="FY304" s="192" t="s">
        <v>2986</v>
      </c>
      <c r="FZ304" s="193">
        <v>205</v>
      </c>
      <c r="GA304" s="194">
        <v>104</v>
      </c>
      <c r="GB304" s="195">
        <v>57</v>
      </c>
      <c r="GC304" s="10">
        <v>1</v>
      </c>
    </row>
    <row r="305" spans="165:185" ht="21" customHeight="1">
      <c r="FI305" s="1907"/>
      <c r="FJ305" s="236" t="s">
        <v>2987</v>
      </c>
      <c r="FK305" s="206" t="s">
        <v>2988</v>
      </c>
      <c r="FL305" s="207">
        <v>254</v>
      </c>
      <c r="FM305" s="208">
        <v>231</v>
      </c>
      <c r="FN305" s="209">
        <v>240</v>
      </c>
      <c r="FO305"/>
      <c r="FP305" s="1908"/>
      <c r="FQ305" s="197" t="s">
        <v>2632</v>
      </c>
      <c r="FR305" s="192" t="s">
        <v>2989</v>
      </c>
      <c r="FS305" s="193">
        <v>176</v>
      </c>
      <c r="FT305" s="194">
        <v>48</v>
      </c>
      <c r="FU305" s="195">
        <v>96</v>
      </c>
      <c r="FV305"/>
      <c r="FW305" s="1909"/>
      <c r="FX305" s="212" t="s">
        <v>2990</v>
      </c>
      <c r="FY305" s="192" t="s">
        <v>2991</v>
      </c>
      <c r="FZ305" s="193">
        <v>204</v>
      </c>
      <c r="GA305" s="194">
        <v>85</v>
      </c>
      <c r="GB305" s="195">
        <v>0</v>
      </c>
      <c r="GC305" s="10">
        <v>1</v>
      </c>
    </row>
    <row r="306" spans="165:185" ht="21" customHeight="1">
      <c r="FI306" s="1910"/>
      <c r="FJ306" s="236" t="s">
        <v>2992</v>
      </c>
      <c r="FK306" s="206" t="s">
        <v>2993</v>
      </c>
      <c r="FL306" s="207">
        <v>195</v>
      </c>
      <c r="FM306" s="208">
        <v>166</v>
      </c>
      <c r="FN306" s="209">
        <v>177</v>
      </c>
      <c r="FO306"/>
      <c r="FP306" s="1911"/>
      <c r="FQ306" s="212" t="s">
        <v>2994</v>
      </c>
      <c r="FR306" s="192" t="s">
        <v>2995</v>
      </c>
      <c r="FS306" s="193">
        <v>145</v>
      </c>
      <c r="FT306" s="194">
        <v>95</v>
      </c>
      <c r="FU306" s="195">
        <v>109</v>
      </c>
      <c r="FV306"/>
      <c r="FW306" s="1912"/>
      <c r="FX306" s="212" t="s">
        <v>2996</v>
      </c>
      <c r="FY306" s="192" t="s">
        <v>2997</v>
      </c>
      <c r="FZ306" s="193">
        <v>180</v>
      </c>
      <c r="GA306" s="194">
        <v>116</v>
      </c>
      <c r="GB306" s="195">
        <v>94</v>
      </c>
      <c r="GC306" s="10">
        <v>1</v>
      </c>
    </row>
    <row r="307" spans="165:185" ht="21" customHeight="1">
      <c r="FI307" s="1913"/>
      <c r="FJ307" s="236" t="s">
        <v>2998</v>
      </c>
      <c r="FK307" s="206" t="s">
        <v>2999</v>
      </c>
      <c r="FL307" s="207">
        <v>222</v>
      </c>
      <c r="FM307" s="208">
        <v>111</v>
      </c>
      <c r="FN307" s="209">
        <v>161</v>
      </c>
      <c r="FO307"/>
      <c r="FP307" s="1914"/>
      <c r="FQ307" s="197" t="s">
        <v>3000</v>
      </c>
      <c r="FR307" s="192" t="s">
        <v>3001</v>
      </c>
      <c r="FS307" s="193">
        <v>139</v>
      </c>
      <c r="FT307" s="194">
        <v>71</v>
      </c>
      <c r="FU307" s="195">
        <v>93</v>
      </c>
      <c r="FV307"/>
      <c r="FW307" s="1915"/>
      <c r="FX307" s="212" t="s">
        <v>3002</v>
      </c>
      <c r="FY307" s="192" t="s">
        <v>3003</v>
      </c>
      <c r="FZ307" s="193">
        <v>168</v>
      </c>
      <c r="GA307" s="194">
        <v>124</v>
      </c>
      <c r="GB307" s="195">
        <v>109</v>
      </c>
      <c r="GC307" s="10">
        <v>1</v>
      </c>
    </row>
    <row r="308" spans="165:185" ht="21" customHeight="1">
      <c r="FI308" s="1916"/>
      <c r="FJ308" s="205" t="s">
        <v>3004</v>
      </c>
      <c r="FK308" s="206" t="s">
        <v>3005</v>
      </c>
      <c r="FL308" s="207">
        <v>238</v>
      </c>
      <c r="FM308" s="208">
        <v>48</v>
      </c>
      <c r="FN308" s="209">
        <v>167</v>
      </c>
      <c r="FO308"/>
      <c r="FP308" s="1917"/>
      <c r="FQ308" s="197" t="s">
        <v>3006</v>
      </c>
      <c r="FR308" s="192" t="s">
        <v>3007</v>
      </c>
      <c r="FS308" s="193">
        <v>139</v>
      </c>
      <c r="FT308" s="194">
        <v>34</v>
      </c>
      <c r="FU308" s="195">
        <v>82</v>
      </c>
      <c r="FV308"/>
      <c r="FW308" s="1918"/>
      <c r="FX308" s="212" t="s">
        <v>3008</v>
      </c>
      <c r="FY308" s="192" t="s">
        <v>3009</v>
      </c>
      <c r="FZ308" s="193">
        <v>143</v>
      </c>
      <c r="GA308" s="194">
        <v>129</v>
      </c>
      <c r="GB308" s="195">
        <v>127</v>
      </c>
      <c r="GC308" s="10">
        <v>1</v>
      </c>
    </row>
    <row r="309" spans="165:185" ht="21" customHeight="1">
      <c r="FI309" s="1919"/>
      <c r="FJ309" s="205" t="s">
        <v>3010</v>
      </c>
      <c r="FK309" s="206" t="s">
        <v>3011</v>
      </c>
      <c r="FL309" s="207">
        <v>205</v>
      </c>
      <c r="FM309" s="208">
        <v>96</v>
      </c>
      <c r="FN309" s="209">
        <v>144</v>
      </c>
      <c r="FO309"/>
      <c r="FP309" s="1920"/>
      <c r="FQ309" s="197" t="s">
        <v>3012</v>
      </c>
      <c r="FR309" s="192" t="s">
        <v>3013</v>
      </c>
      <c r="FS309" s="193">
        <v>139</v>
      </c>
      <c r="FT309" s="194">
        <v>10</v>
      </c>
      <c r="FU309" s="195">
        <v>80</v>
      </c>
      <c r="FV309"/>
      <c r="FW309" s="1921"/>
      <c r="FX309" s="197" t="s">
        <v>3014</v>
      </c>
      <c r="FY309" s="192" t="s">
        <v>3015</v>
      </c>
      <c r="FZ309" s="193">
        <v>139</v>
      </c>
      <c r="GA309" s="194">
        <v>125</v>
      </c>
      <c r="GB309" s="195">
        <v>123</v>
      </c>
      <c r="GC309" s="10">
        <v>1</v>
      </c>
    </row>
    <row r="310" spans="165:185" ht="21" customHeight="1">
      <c r="FI310" s="1922"/>
      <c r="FJ310" s="236" t="s">
        <v>3016</v>
      </c>
      <c r="FK310" s="206" t="s">
        <v>3017</v>
      </c>
      <c r="FL310" s="207">
        <v>196</v>
      </c>
      <c r="FM310" s="208">
        <v>105</v>
      </c>
      <c r="FN310" s="209">
        <v>143</v>
      </c>
      <c r="FO310"/>
      <c r="FP310" s="1923"/>
      <c r="FQ310" s="212" t="s">
        <v>3018</v>
      </c>
      <c r="FR310" s="192" t="s">
        <v>3019</v>
      </c>
      <c r="FS310" s="193">
        <v>103</v>
      </c>
      <c r="FT310" s="194">
        <v>49</v>
      </c>
      <c r="FU310" s="195">
        <v>71</v>
      </c>
      <c r="FV310"/>
      <c r="FW310" s="1924"/>
      <c r="FX310" s="212" t="s">
        <v>3020</v>
      </c>
      <c r="FY310" s="192" t="s">
        <v>3021</v>
      </c>
      <c r="FZ310" s="193">
        <v>174</v>
      </c>
      <c r="GA310" s="194">
        <v>74</v>
      </c>
      <c r="GB310" s="195">
        <v>52</v>
      </c>
      <c r="GC310" s="10">
        <v>1</v>
      </c>
    </row>
    <row r="311" spans="165:185" ht="21" customHeight="1">
      <c r="FI311" s="1925"/>
      <c r="FJ311" s="205" t="s">
        <v>3022</v>
      </c>
      <c r="FK311" s="206" t="s">
        <v>3023</v>
      </c>
      <c r="FL311" s="207">
        <v>208</v>
      </c>
      <c r="FM311" s="208">
        <v>32</v>
      </c>
      <c r="FN311" s="209">
        <v>144</v>
      </c>
      <c r="FO311"/>
      <c r="FP311" s="1926"/>
      <c r="FQ311" s="212" t="s">
        <v>3024</v>
      </c>
      <c r="FR311" s="192" t="s">
        <v>3025</v>
      </c>
      <c r="FS311" s="193">
        <v>63</v>
      </c>
      <c r="FT311" s="194">
        <v>23</v>
      </c>
      <c r="FU311" s="195">
        <v>40</v>
      </c>
      <c r="FV311"/>
      <c r="FW311" s="1927"/>
      <c r="FX311" s="212" t="s">
        <v>3026</v>
      </c>
      <c r="FY311" s="192" t="s">
        <v>3027</v>
      </c>
      <c r="FZ311" s="193">
        <v>173</v>
      </c>
      <c r="GA311" s="194">
        <v>57</v>
      </c>
      <c r="GB311" s="195">
        <v>14</v>
      </c>
      <c r="GC311" s="10">
        <v>1</v>
      </c>
    </row>
    <row r="312" spans="165:185" ht="21" customHeight="1">
      <c r="FI312" s="1928"/>
      <c r="FJ312" s="236" t="s">
        <v>3028</v>
      </c>
      <c r="FK312" s="206" t="s">
        <v>3029</v>
      </c>
      <c r="FL312" s="207">
        <v>199</v>
      </c>
      <c r="FM312" s="208">
        <v>21</v>
      </c>
      <c r="FN312" s="209">
        <v>133</v>
      </c>
      <c r="FO312"/>
      <c r="FP312" s="1929"/>
      <c r="FQ312" s="212" t="s">
        <v>3030</v>
      </c>
      <c r="FR312" s="192" t="s">
        <v>3031</v>
      </c>
      <c r="FS312" s="193">
        <v>40</v>
      </c>
      <c r="FT312" s="194">
        <v>32</v>
      </c>
      <c r="FU312" s="195">
        <v>34</v>
      </c>
      <c r="FV312"/>
      <c r="FW312" s="1930"/>
      <c r="FX312" s="212" t="s">
        <v>3032</v>
      </c>
      <c r="FY312" s="192" t="s">
        <v>3033</v>
      </c>
      <c r="FZ312" s="193">
        <v>173</v>
      </c>
      <c r="GA312" s="194">
        <v>79</v>
      </c>
      <c r="GB312" s="195">
        <v>9</v>
      </c>
      <c r="GC312" s="10">
        <v>1</v>
      </c>
    </row>
    <row r="313" spans="165:185" ht="21" customHeight="1">
      <c r="FI313" s="1931"/>
      <c r="FJ313" s="205" t="s">
        <v>3034</v>
      </c>
      <c r="FK313" s="206" t="s">
        <v>3035</v>
      </c>
      <c r="FL313" s="207">
        <v>139</v>
      </c>
      <c r="FM313" s="208">
        <v>131</v>
      </c>
      <c r="FN313" s="209">
        <v>134</v>
      </c>
      <c r="FO313"/>
      <c r="FP313" s="1932"/>
      <c r="FQ313" s="197" t="s">
        <v>2847</v>
      </c>
      <c r="FR313" s="192" t="s">
        <v>3036</v>
      </c>
      <c r="FS313" s="193">
        <v>255</v>
      </c>
      <c r="FT313" s="194">
        <v>127</v>
      </c>
      <c r="FU313" s="195">
        <v>0</v>
      </c>
      <c r="FV313"/>
      <c r="FW313" s="1933"/>
      <c r="FX313" s="197" t="s">
        <v>709</v>
      </c>
      <c r="FY313" s="192" t="s">
        <v>3037</v>
      </c>
      <c r="FZ313" s="193">
        <v>160</v>
      </c>
      <c r="GA313" s="194">
        <v>82</v>
      </c>
      <c r="GB313" s="195">
        <v>45</v>
      </c>
      <c r="GC313" s="10">
        <v>1</v>
      </c>
    </row>
    <row r="314" spans="165:185" ht="21" customHeight="1">
      <c r="FI314" s="1934"/>
      <c r="FJ314" s="205" t="s">
        <v>3038</v>
      </c>
      <c r="FK314" s="206" t="s">
        <v>3039</v>
      </c>
      <c r="FL314" s="207">
        <v>139</v>
      </c>
      <c r="FM314" s="208">
        <v>58</v>
      </c>
      <c r="FN314" s="209">
        <v>98</v>
      </c>
      <c r="FO314"/>
      <c r="FP314" s="1935"/>
      <c r="FQ314" s="197" t="s">
        <v>3040</v>
      </c>
      <c r="FR314" s="192" t="s">
        <v>3036</v>
      </c>
      <c r="FS314" s="193">
        <v>255</v>
      </c>
      <c r="FT314" s="194">
        <v>140</v>
      </c>
      <c r="FU314" s="195">
        <v>0</v>
      </c>
      <c r="FV314"/>
      <c r="FW314" s="1936"/>
      <c r="FX314" s="212" t="s">
        <v>3041</v>
      </c>
      <c r="FY314" s="192" t="s">
        <v>3042</v>
      </c>
      <c r="FZ314" s="193">
        <v>158</v>
      </c>
      <c r="GA314" s="194">
        <v>71</v>
      </c>
      <c r="GB314" s="195">
        <v>50</v>
      </c>
      <c r="GC314" s="10">
        <v>1</v>
      </c>
    </row>
    <row r="315" spans="165:185" ht="21" customHeight="1">
      <c r="FI315" s="1937"/>
      <c r="FJ315" s="236" t="s">
        <v>3043</v>
      </c>
      <c r="FK315" s="206" t="s">
        <v>3044</v>
      </c>
      <c r="FL315" s="207">
        <v>129</v>
      </c>
      <c r="FM315" s="208">
        <v>20</v>
      </c>
      <c r="FN315" s="209">
        <v>83</v>
      </c>
      <c r="FO315"/>
      <c r="FP315" s="1938"/>
      <c r="FQ315" s="212" t="s">
        <v>3045</v>
      </c>
      <c r="FR315" s="192" t="s">
        <v>3046</v>
      </c>
      <c r="FS315" s="193">
        <v>193</v>
      </c>
      <c r="FT315" s="194">
        <v>182</v>
      </c>
      <c r="FU315" s="195">
        <v>179</v>
      </c>
      <c r="FV315"/>
      <c r="FW315" s="1939"/>
      <c r="FX315" s="212" t="s">
        <v>3047</v>
      </c>
      <c r="FY315" s="192" t="s">
        <v>3048</v>
      </c>
      <c r="FZ315" s="193">
        <v>153</v>
      </c>
      <c r="GA315" s="194">
        <v>81</v>
      </c>
      <c r="GB315" s="195">
        <v>43</v>
      </c>
      <c r="GC315" s="10">
        <v>1</v>
      </c>
    </row>
    <row r="316" spans="165:185" ht="21" customHeight="1">
      <c r="FI316" s="1940"/>
      <c r="FJ316" s="236" t="s">
        <v>3049</v>
      </c>
      <c r="FK316" s="206" t="s">
        <v>3050</v>
      </c>
      <c r="FL316" s="207">
        <v>120</v>
      </c>
      <c r="FM316" s="208">
        <v>24</v>
      </c>
      <c r="FN316" s="209">
        <v>74</v>
      </c>
      <c r="FO316"/>
      <c r="FP316" s="1941"/>
      <c r="FQ316" s="212" t="s">
        <v>3051</v>
      </c>
      <c r="FR316" s="192" t="s">
        <v>3052</v>
      </c>
      <c r="FS316" s="193">
        <v>253</v>
      </c>
      <c r="FT316" s="194">
        <v>148</v>
      </c>
      <c r="FU316" s="195">
        <v>63</v>
      </c>
      <c r="FV316"/>
      <c r="FW316" s="1942"/>
      <c r="FX316" s="212" t="s">
        <v>3053</v>
      </c>
      <c r="FY316" s="192" t="s">
        <v>3054</v>
      </c>
      <c r="FZ316" s="193">
        <v>157</v>
      </c>
      <c r="GA316" s="194">
        <v>62</v>
      </c>
      <c r="GB316" s="195">
        <v>12</v>
      </c>
      <c r="GC316" s="10">
        <v>1</v>
      </c>
    </row>
    <row r="317" spans="165:185" ht="21" customHeight="1">
      <c r="FI317" s="1943"/>
      <c r="FJ317" s="236" t="s">
        <v>3055</v>
      </c>
      <c r="FK317" s="206" t="s">
        <v>3056</v>
      </c>
      <c r="FL317" s="207">
        <v>186</v>
      </c>
      <c r="FM317" s="208">
        <v>186</v>
      </c>
      <c r="FN317" s="209">
        <v>186</v>
      </c>
      <c r="FO317"/>
      <c r="FP317" s="1944"/>
      <c r="FQ317" s="212" t="s">
        <v>3057</v>
      </c>
      <c r="FR317" s="192" t="s">
        <v>3058</v>
      </c>
      <c r="FS317" s="193">
        <v>248</v>
      </c>
      <c r="FT317" s="194">
        <v>142</v>
      </c>
      <c r="FU317" s="195">
        <v>85</v>
      </c>
      <c r="FV317"/>
      <c r="FW317" s="1945"/>
      <c r="FX317" s="197" t="s">
        <v>3059</v>
      </c>
      <c r="FY317" s="192" t="s">
        <v>3060</v>
      </c>
      <c r="FZ317" s="193">
        <v>139</v>
      </c>
      <c r="GA317" s="194">
        <v>87</v>
      </c>
      <c r="GB317" s="195">
        <v>66</v>
      </c>
      <c r="GC317" s="10">
        <v>1</v>
      </c>
    </row>
    <row r="318" spans="165:185" ht="21" customHeight="1">
      <c r="FI318" s="1946"/>
      <c r="FJ318" s="205" t="s">
        <v>3061</v>
      </c>
      <c r="FK318" s="206" t="s">
        <v>3062</v>
      </c>
      <c r="FL318" s="207">
        <v>187</v>
      </c>
      <c r="FM318" s="208">
        <v>187</v>
      </c>
      <c r="FN318" s="209">
        <v>187</v>
      </c>
      <c r="FO318"/>
      <c r="FP318" s="1947"/>
      <c r="FQ318" s="212" t="s">
        <v>3063</v>
      </c>
      <c r="FR318" s="192" t="s">
        <v>3064</v>
      </c>
      <c r="FS318" s="193">
        <v>254</v>
      </c>
      <c r="FT318" s="194">
        <v>195</v>
      </c>
      <c r="FU318" s="195">
        <v>172</v>
      </c>
      <c r="FV318"/>
      <c r="FW318" s="1948"/>
      <c r="FX318" s="197" t="s">
        <v>3065</v>
      </c>
      <c r="FY318" s="192" t="s">
        <v>3066</v>
      </c>
      <c r="FZ318" s="193">
        <v>139</v>
      </c>
      <c r="GA318" s="194">
        <v>76</v>
      </c>
      <c r="GB318" s="195">
        <v>57</v>
      </c>
      <c r="GC318" s="10">
        <v>1</v>
      </c>
    </row>
    <row r="319" spans="165:185" ht="21" customHeight="1">
      <c r="FI319" s="1949"/>
      <c r="FJ319" s="205" t="s">
        <v>3067</v>
      </c>
      <c r="FK319" s="206" t="s">
        <v>3068</v>
      </c>
      <c r="FL319" s="207">
        <v>189</v>
      </c>
      <c r="FM319" s="208">
        <v>189</v>
      </c>
      <c r="FN319" s="209">
        <v>189</v>
      </c>
      <c r="FO319"/>
      <c r="FP319" s="1950"/>
      <c r="FQ319" s="212" t="s">
        <v>3069</v>
      </c>
      <c r="FR319" s="192" t="s">
        <v>3070</v>
      </c>
      <c r="FS319" s="193">
        <v>234</v>
      </c>
      <c r="FT319" s="194">
        <v>227</v>
      </c>
      <c r="FU319" s="195">
        <v>225</v>
      </c>
      <c r="FV319"/>
      <c r="FW319" s="1951"/>
      <c r="FX319" s="197" t="s">
        <v>3071</v>
      </c>
      <c r="FY319" s="192" t="s">
        <v>3072</v>
      </c>
      <c r="FZ319" s="193">
        <v>139</v>
      </c>
      <c r="GA319" s="194">
        <v>62</v>
      </c>
      <c r="GB319" s="195">
        <v>47</v>
      </c>
      <c r="GC319" s="10">
        <v>1</v>
      </c>
    </row>
    <row r="320" spans="165:185" ht="21" customHeight="1">
      <c r="FI320" s="1952"/>
      <c r="FJ320" s="205" t="s">
        <v>3073</v>
      </c>
      <c r="FK320" s="206" t="s">
        <v>3074</v>
      </c>
      <c r="FL320" s="207">
        <v>190</v>
      </c>
      <c r="FM320" s="208">
        <v>190</v>
      </c>
      <c r="FN320" s="209">
        <v>190</v>
      </c>
      <c r="FO320"/>
      <c r="FP320" s="1953"/>
      <c r="FQ320" s="212" t="s">
        <v>3075</v>
      </c>
      <c r="FR320" s="192" t="s">
        <v>3076</v>
      </c>
      <c r="FS320" s="193">
        <v>253</v>
      </c>
      <c r="FT320" s="194">
        <v>233</v>
      </c>
      <c r="FU320" s="195">
        <v>224</v>
      </c>
      <c r="FV320"/>
      <c r="FW320" s="1954"/>
      <c r="FX320" s="212" t="s">
        <v>3077</v>
      </c>
      <c r="FY320" s="192" t="s">
        <v>3078</v>
      </c>
      <c r="FZ320" s="193">
        <v>141</v>
      </c>
      <c r="GA320" s="194">
        <v>64</v>
      </c>
      <c r="GB320" s="195">
        <v>36</v>
      </c>
      <c r="GC320" s="10">
        <v>1</v>
      </c>
    </row>
    <row r="321" spans="165:185" ht="21" customHeight="1">
      <c r="FI321" s="1955"/>
      <c r="FJ321" s="205" t="s">
        <v>3079</v>
      </c>
      <c r="FK321" s="206" t="s">
        <v>3080</v>
      </c>
      <c r="FL321" s="207">
        <v>191</v>
      </c>
      <c r="FM321" s="208">
        <v>191</v>
      </c>
      <c r="FN321" s="209">
        <v>191</v>
      </c>
      <c r="FO321"/>
      <c r="FP321" s="1956"/>
      <c r="FQ321" s="212" t="s">
        <v>3081</v>
      </c>
      <c r="FR321" s="192" t="s">
        <v>3082</v>
      </c>
      <c r="FS321" s="193">
        <v>199</v>
      </c>
      <c r="FT321" s="194">
        <v>173</v>
      </c>
      <c r="FU321" s="195">
        <v>163</v>
      </c>
      <c r="FV321"/>
      <c r="FW321" s="1957"/>
      <c r="FX321" s="197" t="s">
        <v>3083</v>
      </c>
      <c r="FY321" s="192" t="s">
        <v>3084</v>
      </c>
      <c r="FZ321" s="193">
        <v>139</v>
      </c>
      <c r="GA321" s="194">
        <v>54</v>
      </c>
      <c r="GB321" s="195">
        <v>38</v>
      </c>
      <c r="GC321" s="10">
        <v>1</v>
      </c>
    </row>
    <row r="322" spans="165:185" ht="21" customHeight="1">
      <c r="FI322" s="1958"/>
      <c r="FJ322" s="205" t="s">
        <v>3085</v>
      </c>
      <c r="FK322" s="206" t="s">
        <v>3086</v>
      </c>
      <c r="FL322" s="207">
        <v>192</v>
      </c>
      <c r="FM322" s="208">
        <v>192</v>
      </c>
      <c r="FN322" s="209">
        <v>192</v>
      </c>
      <c r="FO322"/>
      <c r="FP322" s="1959"/>
      <c r="FQ322" s="212" t="s">
        <v>3087</v>
      </c>
      <c r="FR322" s="192" t="s">
        <v>3088</v>
      </c>
      <c r="FS322" s="193">
        <v>243</v>
      </c>
      <c r="FT322" s="194">
        <v>132</v>
      </c>
      <c r="FU322" s="195">
        <v>0</v>
      </c>
      <c r="FV322"/>
      <c r="FW322" s="1960"/>
      <c r="FX322" s="197" t="s">
        <v>3089</v>
      </c>
      <c r="FY322" s="192" t="s">
        <v>3084</v>
      </c>
      <c r="FZ322" s="193">
        <v>139</v>
      </c>
      <c r="GA322" s="194">
        <v>71</v>
      </c>
      <c r="GB322" s="195">
        <v>38</v>
      </c>
      <c r="GC322" s="10">
        <v>1</v>
      </c>
    </row>
    <row r="323" spans="165:185" ht="21" customHeight="1">
      <c r="FI323" s="1961"/>
      <c r="FJ323" s="205" t="s">
        <v>3090</v>
      </c>
      <c r="FK323" s="206" t="s">
        <v>3091</v>
      </c>
      <c r="FL323" s="207">
        <v>194</v>
      </c>
      <c r="FM323" s="208">
        <v>194</v>
      </c>
      <c r="FN323" s="209">
        <v>194</v>
      </c>
      <c r="FO323"/>
      <c r="FP323" s="1962"/>
      <c r="FQ323" s="197" t="s">
        <v>3092</v>
      </c>
      <c r="FR323" s="192" t="s">
        <v>3093</v>
      </c>
      <c r="FS323" s="193">
        <v>219</v>
      </c>
      <c r="FT323" s="194">
        <v>147</v>
      </c>
      <c r="FU323" s="195">
        <v>112</v>
      </c>
      <c r="FV323"/>
      <c r="FW323" s="1963"/>
      <c r="FX323" s="212" t="s">
        <v>3094</v>
      </c>
      <c r="FY323" s="192" t="s">
        <v>3095</v>
      </c>
      <c r="FZ323" s="193">
        <v>136</v>
      </c>
      <c r="GA323" s="194">
        <v>66</v>
      </c>
      <c r="GB323" s="195">
        <v>29</v>
      </c>
      <c r="GC323" s="10">
        <v>1</v>
      </c>
    </row>
    <row r="324" spans="165:185" ht="21" customHeight="1">
      <c r="FI324" s="1964"/>
      <c r="FJ324" s="205" t="s">
        <v>3096</v>
      </c>
      <c r="FK324" s="206" t="s">
        <v>3097</v>
      </c>
      <c r="FL324" s="207">
        <v>196</v>
      </c>
      <c r="FM324" s="208">
        <v>196</v>
      </c>
      <c r="FN324" s="209">
        <v>196</v>
      </c>
      <c r="FO324"/>
      <c r="FP324" s="1965"/>
      <c r="FQ324" s="212" t="s">
        <v>3098</v>
      </c>
      <c r="FR324" s="192" t="s">
        <v>3099</v>
      </c>
      <c r="FS324" s="193">
        <v>237</v>
      </c>
      <c r="FT324" s="194">
        <v>135</v>
      </c>
      <c r="FU324" s="195">
        <v>45</v>
      </c>
      <c r="FV324"/>
      <c r="FW324" s="1966"/>
      <c r="FX324" s="212" t="s">
        <v>3100</v>
      </c>
      <c r="FY324" s="192" t="s">
        <v>3101</v>
      </c>
      <c r="FZ324" s="193">
        <v>136</v>
      </c>
      <c r="GA324" s="194">
        <v>45</v>
      </c>
      <c r="GB324" s="195">
        <v>23</v>
      </c>
      <c r="GC324" s="10">
        <v>1</v>
      </c>
    </row>
    <row r="325" spans="165:185" ht="21" customHeight="1">
      <c r="FI325" s="1967"/>
      <c r="FJ325" s="205" t="s">
        <v>3102</v>
      </c>
      <c r="FK325" s="206" t="s">
        <v>3103</v>
      </c>
      <c r="FL325" s="207">
        <v>199</v>
      </c>
      <c r="FM325" s="208">
        <v>199</v>
      </c>
      <c r="FN325" s="209">
        <v>199</v>
      </c>
      <c r="FO325"/>
      <c r="FP325" s="1968"/>
      <c r="FQ325" s="197" t="s">
        <v>3104</v>
      </c>
      <c r="FR325" s="192" t="s">
        <v>3105</v>
      </c>
      <c r="FS325" s="193">
        <v>238</v>
      </c>
      <c r="FT325" s="194">
        <v>118</v>
      </c>
      <c r="FU325" s="195">
        <v>0</v>
      </c>
      <c r="FV325"/>
      <c r="FW325" s="1969"/>
      <c r="FX325" s="212" t="s">
        <v>3106</v>
      </c>
      <c r="FY325" s="192" t="s">
        <v>3107</v>
      </c>
      <c r="FZ325" s="193">
        <v>132</v>
      </c>
      <c r="GA325" s="194">
        <v>46</v>
      </c>
      <c r="GB325" s="195">
        <v>27</v>
      </c>
      <c r="GC325" s="10">
        <v>1</v>
      </c>
    </row>
    <row r="326" spans="165:185" ht="21" customHeight="1">
      <c r="FI326" s="1970"/>
      <c r="FJ326" s="205" t="s">
        <v>3108</v>
      </c>
      <c r="FK326" s="206" t="s">
        <v>3109</v>
      </c>
      <c r="FL326" s="207">
        <v>201</v>
      </c>
      <c r="FM326" s="208">
        <v>201</v>
      </c>
      <c r="FN326" s="209">
        <v>201</v>
      </c>
      <c r="FO326"/>
      <c r="FP326" s="1971"/>
      <c r="FQ326" s="212" t="s">
        <v>3110</v>
      </c>
      <c r="FR326" s="192" t="s">
        <v>3111</v>
      </c>
      <c r="FS326" s="193">
        <v>237</v>
      </c>
      <c r="FT326" s="194">
        <v>127</v>
      </c>
      <c r="FU326" s="195">
        <v>16</v>
      </c>
      <c r="FV326"/>
      <c r="FW326" s="1972"/>
      <c r="FX326" s="212" t="s">
        <v>3112</v>
      </c>
      <c r="FY326" s="192" t="s">
        <v>3113</v>
      </c>
      <c r="FZ326" s="193">
        <v>121</v>
      </c>
      <c r="GA326" s="194">
        <v>68</v>
      </c>
      <c r="GB326" s="195">
        <v>59</v>
      </c>
      <c r="GC326" s="10">
        <v>1</v>
      </c>
    </row>
    <row r="327" spans="165:185" ht="21" customHeight="1">
      <c r="FI327" s="1973"/>
      <c r="FJ327" s="236" t="s">
        <v>3114</v>
      </c>
      <c r="FK327" s="206" t="s">
        <v>3115</v>
      </c>
      <c r="FL327" s="207">
        <v>204</v>
      </c>
      <c r="FM327" s="208">
        <v>204</v>
      </c>
      <c r="FN327" s="209">
        <v>204</v>
      </c>
      <c r="FO327"/>
      <c r="FP327" s="1974"/>
      <c r="FQ327" s="197" t="s">
        <v>3116</v>
      </c>
      <c r="FR327" s="192" t="s">
        <v>3117</v>
      </c>
      <c r="FS327" s="193">
        <v>209</v>
      </c>
      <c r="FT327" s="194">
        <v>146</v>
      </c>
      <c r="FU327" s="195">
        <v>117</v>
      </c>
      <c r="FV327"/>
      <c r="FW327" s="1975"/>
      <c r="FX327" s="212" t="s">
        <v>3118</v>
      </c>
      <c r="FY327" s="192" t="s">
        <v>3119</v>
      </c>
      <c r="FZ327" s="193">
        <v>126</v>
      </c>
      <c r="GA327" s="194">
        <v>51</v>
      </c>
      <c r="GB327" s="195">
        <v>0</v>
      </c>
      <c r="GC327" s="10">
        <v>1</v>
      </c>
    </row>
    <row r="328" spans="165:185" ht="21" customHeight="1">
      <c r="FI328" s="1976"/>
      <c r="FJ328" s="205" t="s">
        <v>3120</v>
      </c>
      <c r="FK328" s="206" t="s">
        <v>3121</v>
      </c>
      <c r="FL328" s="207">
        <v>205</v>
      </c>
      <c r="FM328" s="208">
        <v>205</v>
      </c>
      <c r="FN328" s="209">
        <v>205</v>
      </c>
      <c r="FO328"/>
      <c r="FP328" s="1977"/>
      <c r="FQ328" s="212" t="s">
        <v>3122</v>
      </c>
      <c r="FR328" s="192" t="s">
        <v>3123</v>
      </c>
      <c r="FS328" s="193">
        <v>230</v>
      </c>
      <c r="FT328" s="194">
        <v>126</v>
      </c>
      <c r="FU328" s="195">
        <v>48</v>
      </c>
      <c r="FV328"/>
      <c r="FW328" s="1978"/>
      <c r="FX328" s="212" t="s">
        <v>3124</v>
      </c>
      <c r="FY328" s="192" t="s">
        <v>3125</v>
      </c>
      <c r="FZ328" s="193">
        <v>103</v>
      </c>
      <c r="GA328" s="194">
        <v>76</v>
      </c>
      <c r="GB328" s="195">
        <v>71</v>
      </c>
      <c r="GC328" s="10">
        <v>1</v>
      </c>
    </row>
    <row r="329" spans="165:185" ht="21" customHeight="1">
      <c r="FI329" s="1979"/>
      <c r="FJ329" s="236" t="s">
        <v>3126</v>
      </c>
      <c r="FK329" s="206" t="s">
        <v>3127</v>
      </c>
      <c r="FL329" s="207">
        <v>206</v>
      </c>
      <c r="FM329" s="208">
        <v>206</v>
      </c>
      <c r="FN329" s="209">
        <v>206</v>
      </c>
      <c r="FO329"/>
      <c r="FP329" s="1980"/>
      <c r="FQ329" s="212" t="s">
        <v>3128</v>
      </c>
      <c r="FR329" s="192" t="s">
        <v>3129</v>
      </c>
      <c r="FS329" s="193">
        <v>217</v>
      </c>
      <c r="FT329" s="194">
        <v>144</v>
      </c>
      <c r="FU329" s="195">
        <v>88</v>
      </c>
      <c r="FV329"/>
      <c r="FW329" s="1981"/>
      <c r="FX329" s="212" t="s">
        <v>3130</v>
      </c>
      <c r="FY329" s="192" t="s">
        <v>3131</v>
      </c>
      <c r="FZ329" s="193">
        <v>91</v>
      </c>
      <c r="GA329" s="194">
        <v>80</v>
      </c>
      <c r="GB329" s="195">
        <v>79</v>
      </c>
      <c r="GC329" s="10">
        <v>1</v>
      </c>
    </row>
    <row r="330" spans="165:185" ht="21" customHeight="1">
      <c r="FI330" s="1982"/>
      <c r="FJ330" s="205" t="s">
        <v>3132</v>
      </c>
      <c r="FK330" s="206" t="s">
        <v>3133</v>
      </c>
      <c r="FL330" s="207">
        <v>207</v>
      </c>
      <c r="FM330" s="208">
        <v>207</v>
      </c>
      <c r="FN330" s="209">
        <v>207</v>
      </c>
      <c r="FO330"/>
      <c r="FP330" s="1983"/>
      <c r="FQ330" s="212" t="s">
        <v>3134</v>
      </c>
      <c r="FR330" s="192" t="s">
        <v>3135</v>
      </c>
      <c r="FS330" s="193">
        <v>223</v>
      </c>
      <c r="FT330" s="194">
        <v>109</v>
      </c>
      <c r="FU330" s="195">
        <v>20</v>
      </c>
      <c r="FV330"/>
      <c r="FW330" s="1984"/>
      <c r="FX330" s="212" t="s">
        <v>3136</v>
      </c>
      <c r="FY330" s="192" t="s">
        <v>3137</v>
      </c>
      <c r="FZ330" s="193">
        <v>112</v>
      </c>
      <c r="GA330" s="194">
        <v>53</v>
      </c>
      <c r="GB330" s="195">
        <v>22</v>
      </c>
      <c r="GC330" s="10">
        <v>1</v>
      </c>
    </row>
    <row r="331" spans="165:185" ht="21" customHeight="1">
      <c r="FI331" s="1985"/>
      <c r="FJ331" s="205" t="s">
        <v>3138</v>
      </c>
      <c r="FK331" s="206" t="s">
        <v>3139</v>
      </c>
      <c r="FL331" s="207">
        <v>209</v>
      </c>
      <c r="FM331" s="208">
        <v>209</v>
      </c>
      <c r="FN331" s="209">
        <v>209</v>
      </c>
      <c r="FO331"/>
      <c r="FP331" s="1986"/>
      <c r="FQ331" s="197" t="s">
        <v>3140</v>
      </c>
      <c r="FR331" s="192" t="s">
        <v>3141</v>
      </c>
      <c r="FS331" s="193">
        <v>210</v>
      </c>
      <c r="FT331" s="194">
        <v>105</v>
      </c>
      <c r="FU331" s="195">
        <v>30</v>
      </c>
      <c r="FV331"/>
      <c r="FW331" s="1987"/>
      <c r="FX331" s="212" t="s">
        <v>3142</v>
      </c>
      <c r="FY331" s="192" t="s">
        <v>3143</v>
      </c>
      <c r="FZ331" s="193">
        <v>67</v>
      </c>
      <c r="GA331" s="194">
        <v>48</v>
      </c>
      <c r="GB331" s="195">
        <v>46</v>
      </c>
      <c r="GC331" s="10">
        <v>1</v>
      </c>
    </row>
    <row r="332" spans="165:185" ht="21" customHeight="1">
      <c r="FI332" s="1988"/>
      <c r="FJ332" s="205" t="s">
        <v>3144</v>
      </c>
      <c r="FK332" s="206" t="s">
        <v>3145</v>
      </c>
      <c r="FL332" s="207">
        <v>211</v>
      </c>
      <c r="FM332" s="208">
        <v>211</v>
      </c>
      <c r="FN332" s="209">
        <v>211</v>
      </c>
      <c r="FO332"/>
      <c r="FP332" s="1989"/>
      <c r="FQ332" s="197" t="s">
        <v>2524</v>
      </c>
      <c r="FR332" s="192" t="s">
        <v>3146</v>
      </c>
      <c r="FS332" s="193">
        <v>205</v>
      </c>
      <c r="FT332" s="194">
        <v>127</v>
      </c>
      <c r="FU332" s="195">
        <v>50</v>
      </c>
      <c r="FV332"/>
      <c r="FW332" s="1990"/>
      <c r="FX332" s="212" t="s">
        <v>3147</v>
      </c>
      <c r="FY332" s="192" t="s">
        <v>3148</v>
      </c>
      <c r="FZ332" s="193">
        <v>0</v>
      </c>
      <c r="GA332" s="194">
        <v>255</v>
      </c>
      <c r="GB332" s="195">
        <v>0</v>
      </c>
      <c r="GC332" s="10">
        <v>1</v>
      </c>
    </row>
    <row r="333" spans="165:185" ht="21" customHeight="1">
      <c r="FI333" s="1991"/>
      <c r="FJ333" s="205" t="s">
        <v>3149</v>
      </c>
      <c r="FK333" s="206" t="s">
        <v>3150</v>
      </c>
      <c r="FL333" s="207">
        <v>212</v>
      </c>
      <c r="FM333" s="208">
        <v>212</v>
      </c>
      <c r="FN333" s="209">
        <v>212</v>
      </c>
      <c r="FO333"/>
      <c r="FP333" s="1992"/>
      <c r="FQ333" s="197" t="s">
        <v>3151</v>
      </c>
      <c r="FR333" s="192" t="s">
        <v>3152</v>
      </c>
      <c r="FS333" s="193">
        <v>205</v>
      </c>
      <c r="FT333" s="194">
        <v>102</v>
      </c>
      <c r="FU333" s="195">
        <v>29</v>
      </c>
      <c r="FV333"/>
      <c r="FW333" s="1993"/>
      <c r="FX333" s="212" t="s">
        <v>3153</v>
      </c>
      <c r="FY333" s="192" t="s">
        <v>3154</v>
      </c>
      <c r="FZ333" s="193">
        <v>135</v>
      </c>
      <c r="GA333" s="194">
        <v>233</v>
      </c>
      <c r="GB333" s="195">
        <v>144</v>
      </c>
      <c r="GC333" s="10">
        <v>1</v>
      </c>
    </row>
    <row r="334" spans="165:185" ht="21" customHeight="1">
      <c r="FI334" s="1994"/>
      <c r="FJ334" s="205" t="s">
        <v>3155</v>
      </c>
      <c r="FK334" s="206" t="s">
        <v>3156</v>
      </c>
      <c r="FL334" s="207">
        <v>214</v>
      </c>
      <c r="FM334" s="208">
        <v>214</v>
      </c>
      <c r="FN334" s="209">
        <v>214</v>
      </c>
      <c r="FO334"/>
      <c r="FP334" s="1995"/>
      <c r="FQ334" s="197" t="s">
        <v>3157</v>
      </c>
      <c r="FR334" s="192" t="s">
        <v>3158</v>
      </c>
      <c r="FS334" s="193">
        <v>205</v>
      </c>
      <c r="FT334" s="194">
        <v>102</v>
      </c>
      <c r="FU334" s="195">
        <v>0</v>
      </c>
      <c r="FV334"/>
      <c r="FW334" s="1996"/>
      <c r="FX334" s="197" t="s">
        <v>3159</v>
      </c>
      <c r="FY334" s="192" t="s">
        <v>3160</v>
      </c>
      <c r="FZ334" s="193">
        <v>144</v>
      </c>
      <c r="GA334" s="194">
        <v>238</v>
      </c>
      <c r="GB334" s="195">
        <v>144</v>
      </c>
      <c r="GC334" s="10">
        <v>1</v>
      </c>
    </row>
    <row r="335" spans="165:185" ht="21" customHeight="1">
      <c r="FI335" s="1997"/>
      <c r="FJ335" s="205" t="s">
        <v>3161</v>
      </c>
      <c r="FK335" s="206" t="s">
        <v>3162</v>
      </c>
      <c r="FL335" s="207">
        <v>217</v>
      </c>
      <c r="FM335" s="208">
        <v>217</v>
      </c>
      <c r="FN335" s="209">
        <v>217</v>
      </c>
      <c r="FO335"/>
      <c r="FP335" s="1998"/>
      <c r="FQ335" s="212" t="s">
        <v>3163</v>
      </c>
      <c r="FR335" s="192" t="s">
        <v>3164</v>
      </c>
      <c r="FS335" s="193">
        <v>190</v>
      </c>
      <c r="FT335" s="194">
        <v>101</v>
      </c>
      <c r="FU335" s="195">
        <v>22</v>
      </c>
      <c r="FV335"/>
      <c r="FW335" s="1999"/>
      <c r="FX335" s="197" t="s">
        <v>3165</v>
      </c>
      <c r="FY335" s="192" t="s">
        <v>3166</v>
      </c>
      <c r="FZ335" s="193">
        <v>193</v>
      </c>
      <c r="GA335" s="194">
        <v>205</v>
      </c>
      <c r="GB335" s="195">
        <v>193</v>
      </c>
      <c r="GC335" s="10">
        <v>1</v>
      </c>
    </row>
    <row r="336" spans="165:185" ht="21" customHeight="1">
      <c r="FI336" s="2000"/>
      <c r="FJ336" s="205" t="s">
        <v>3167</v>
      </c>
      <c r="FK336" s="206" t="s">
        <v>3168</v>
      </c>
      <c r="FL336" s="207">
        <v>219</v>
      </c>
      <c r="FM336" s="208">
        <v>219</v>
      </c>
      <c r="FN336" s="209">
        <v>219</v>
      </c>
      <c r="FO336"/>
      <c r="FP336" s="2001"/>
      <c r="FQ336" s="197" t="s">
        <v>3169</v>
      </c>
      <c r="FR336" s="192" t="s">
        <v>3170</v>
      </c>
      <c r="FS336" s="193">
        <v>184</v>
      </c>
      <c r="FT336" s="194">
        <v>115</v>
      </c>
      <c r="FU336" s="195">
        <v>51</v>
      </c>
      <c r="FV336"/>
      <c r="FW336" s="2002"/>
      <c r="FX336" s="197" t="s">
        <v>3171</v>
      </c>
      <c r="FY336" s="192" t="s">
        <v>3172</v>
      </c>
      <c r="FZ336" s="193">
        <v>152</v>
      </c>
      <c r="GA336" s="194">
        <v>251</v>
      </c>
      <c r="GB336" s="195">
        <v>152</v>
      </c>
      <c r="GC336" s="10">
        <v>1</v>
      </c>
    </row>
    <row r="337" spans="165:185" ht="21" customHeight="1">
      <c r="FI337" s="2003"/>
      <c r="FJ337" s="205" t="s">
        <v>3173</v>
      </c>
      <c r="FK337" s="206" t="s">
        <v>3174</v>
      </c>
      <c r="FL337" s="207">
        <v>220</v>
      </c>
      <c r="FM337" s="208">
        <v>220</v>
      </c>
      <c r="FN337" s="209">
        <v>220</v>
      </c>
      <c r="FO337"/>
      <c r="FP337" s="2004"/>
      <c r="FQ337" s="212" t="s">
        <v>3175</v>
      </c>
      <c r="FR337" s="192" t="s">
        <v>3176</v>
      </c>
      <c r="FS337" s="193">
        <v>151</v>
      </c>
      <c r="FT337" s="194">
        <v>127</v>
      </c>
      <c r="FU337" s="195">
        <v>115</v>
      </c>
      <c r="FV337"/>
      <c r="FW337" s="2005"/>
      <c r="FX337" s="197" t="s">
        <v>3177</v>
      </c>
      <c r="FY337" s="192" t="s">
        <v>3178</v>
      </c>
      <c r="FZ337" s="193">
        <v>180</v>
      </c>
      <c r="GA337" s="194">
        <v>238</v>
      </c>
      <c r="GB337" s="195">
        <v>180</v>
      </c>
      <c r="GC337" s="10">
        <v>1</v>
      </c>
    </row>
    <row r="338" spans="165:185" ht="21" customHeight="1">
      <c r="FI338" s="2006"/>
      <c r="FJ338" s="205" t="s">
        <v>3179</v>
      </c>
      <c r="FK338" s="206" t="s">
        <v>3180</v>
      </c>
      <c r="FL338" s="207">
        <v>221</v>
      </c>
      <c r="FM338" s="208">
        <v>221</v>
      </c>
      <c r="FN338" s="209">
        <v>221</v>
      </c>
      <c r="FO338"/>
      <c r="FP338" s="2007"/>
      <c r="FQ338" s="212" t="s">
        <v>3181</v>
      </c>
      <c r="FR338" s="192" t="s">
        <v>3182</v>
      </c>
      <c r="FS338" s="193">
        <v>174</v>
      </c>
      <c r="FT338" s="194">
        <v>105</v>
      </c>
      <c r="FU338" s="195">
        <v>56</v>
      </c>
      <c r="FV338"/>
      <c r="FW338" s="2008"/>
      <c r="FX338" s="197" t="s">
        <v>3183</v>
      </c>
      <c r="FY338" s="192" t="s">
        <v>3184</v>
      </c>
      <c r="FZ338" s="193">
        <v>154</v>
      </c>
      <c r="GA338" s="194">
        <v>255</v>
      </c>
      <c r="GB338" s="195">
        <v>154</v>
      </c>
      <c r="GC338" s="10">
        <v>1</v>
      </c>
    </row>
    <row r="339" spans="165:185" ht="21" customHeight="1">
      <c r="FI339" s="2009"/>
      <c r="FJ339" s="205" t="s">
        <v>3185</v>
      </c>
      <c r="FK339" s="206" t="s">
        <v>3186</v>
      </c>
      <c r="FL339" s="207">
        <v>222</v>
      </c>
      <c r="FM339" s="208">
        <v>222</v>
      </c>
      <c r="FN339" s="209">
        <v>222</v>
      </c>
      <c r="FO339"/>
      <c r="FP339" s="2010"/>
      <c r="FQ339" s="212" t="s">
        <v>3187</v>
      </c>
      <c r="FR339" s="192" t="s">
        <v>3188</v>
      </c>
      <c r="FS339" s="193">
        <v>179</v>
      </c>
      <c r="FT339" s="194">
        <v>103</v>
      </c>
      <c r="FU339" s="195">
        <v>0</v>
      </c>
      <c r="FV339"/>
      <c r="FW339" s="2011"/>
      <c r="FX339" s="197" t="s">
        <v>3189</v>
      </c>
      <c r="FY339" s="192" t="s">
        <v>3190</v>
      </c>
      <c r="FZ339" s="193">
        <v>193</v>
      </c>
      <c r="GA339" s="194">
        <v>255</v>
      </c>
      <c r="GB339" s="195">
        <v>193</v>
      </c>
      <c r="GC339" s="10">
        <v>1</v>
      </c>
    </row>
    <row r="340" spans="165:185" ht="21" customHeight="1">
      <c r="FI340" s="2012"/>
      <c r="FJ340" s="205" t="s">
        <v>3191</v>
      </c>
      <c r="FK340" s="206" t="s">
        <v>3192</v>
      </c>
      <c r="FL340" s="207">
        <v>224</v>
      </c>
      <c r="FM340" s="208">
        <v>224</v>
      </c>
      <c r="FN340" s="209">
        <v>224</v>
      </c>
      <c r="FO340"/>
      <c r="FP340" s="2013"/>
      <c r="FQ340" s="212" t="s">
        <v>3193</v>
      </c>
      <c r="FR340" s="192" t="s">
        <v>3194</v>
      </c>
      <c r="FS340" s="193">
        <v>174</v>
      </c>
      <c r="FT340" s="194">
        <v>100</v>
      </c>
      <c r="FU340" s="195">
        <v>45</v>
      </c>
      <c r="FV340"/>
      <c r="FW340" s="2014"/>
      <c r="FX340" s="197" t="s">
        <v>3195</v>
      </c>
      <c r="FY340" s="192" t="s">
        <v>3196</v>
      </c>
      <c r="FZ340" s="193">
        <v>224</v>
      </c>
      <c r="GA340" s="194">
        <v>238</v>
      </c>
      <c r="GB340" s="195">
        <v>224</v>
      </c>
      <c r="GC340" s="10">
        <v>1</v>
      </c>
    </row>
    <row r="341" spans="165:185" ht="21" customHeight="1">
      <c r="FI341" s="2015"/>
      <c r="FJ341" s="205" t="s">
        <v>3197</v>
      </c>
      <c r="FK341" s="206" t="s">
        <v>3198</v>
      </c>
      <c r="FL341" s="207">
        <v>227</v>
      </c>
      <c r="FM341" s="208">
        <v>227</v>
      </c>
      <c r="FN341" s="209">
        <v>227</v>
      </c>
      <c r="FO341"/>
      <c r="FP341" s="2016"/>
      <c r="FQ341" s="212" t="s">
        <v>3199</v>
      </c>
      <c r="FR341" s="192" t="s">
        <v>3200</v>
      </c>
      <c r="FS341" s="193">
        <v>167</v>
      </c>
      <c r="FT341" s="194">
        <v>103</v>
      </c>
      <c r="FU341" s="195">
        <v>38</v>
      </c>
      <c r="FV341"/>
      <c r="FW341" s="2017"/>
      <c r="FX341" s="197" t="s">
        <v>3201</v>
      </c>
      <c r="FY341" s="192" t="s">
        <v>3202</v>
      </c>
      <c r="FZ341" s="193">
        <v>240</v>
      </c>
      <c r="GA341" s="194">
        <v>255</v>
      </c>
      <c r="GB341" s="195">
        <v>240</v>
      </c>
      <c r="GC341" s="10">
        <v>1</v>
      </c>
    </row>
    <row r="342" spans="165:185" ht="21" customHeight="1">
      <c r="FI342" s="2018"/>
      <c r="FJ342" s="205" t="s">
        <v>3203</v>
      </c>
      <c r="FK342" s="206" t="s">
        <v>3204</v>
      </c>
      <c r="FL342" s="207">
        <v>229</v>
      </c>
      <c r="FM342" s="208">
        <v>229</v>
      </c>
      <c r="FN342" s="209">
        <v>229</v>
      </c>
      <c r="FO342"/>
      <c r="FP342" s="2019"/>
      <c r="FQ342" s="197" t="s">
        <v>3205</v>
      </c>
      <c r="FR342" s="192" t="s">
        <v>3206</v>
      </c>
      <c r="FS342" s="193">
        <v>151</v>
      </c>
      <c r="FT342" s="194">
        <v>105</v>
      </c>
      <c r="FU342" s="195">
        <v>79</v>
      </c>
      <c r="FV342"/>
      <c r="FW342" s="2020"/>
      <c r="FX342" s="197" t="s">
        <v>3207</v>
      </c>
      <c r="FY342" s="192" t="s">
        <v>3208</v>
      </c>
      <c r="FZ342" s="193">
        <v>155</v>
      </c>
      <c r="GA342" s="194">
        <v>205</v>
      </c>
      <c r="GB342" s="195">
        <v>155</v>
      </c>
      <c r="GC342" s="10">
        <v>1</v>
      </c>
    </row>
    <row r="343" spans="165:185" ht="21" customHeight="1">
      <c r="FI343" s="2021"/>
      <c r="FJ343" s="205" t="s">
        <v>3209</v>
      </c>
      <c r="FK343" s="206" t="s">
        <v>3210</v>
      </c>
      <c r="FL343" s="207">
        <v>232</v>
      </c>
      <c r="FM343" s="208">
        <v>232</v>
      </c>
      <c r="FN343" s="209">
        <v>232</v>
      </c>
      <c r="FO343"/>
      <c r="FP343" s="2022"/>
      <c r="FQ343" s="212" t="s">
        <v>3211</v>
      </c>
      <c r="FR343" s="192" t="s">
        <v>3212</v>
      </c>
      <c r="FS343" s="193">
        <v>167</v>
      </c>
      <c r="FT343" s="194">
        <v>85</v>
      </c>
      <c r="FU343" s="195">
        <v>2</v>
      </c>
      <c r="FV343"/>
      <c r="FW343" s="2023"/>
      <c r="FX343" s="197" t="s">
        <v>3213</v>
      </c>
      <c r="FY343" s="192" t="s">
        <v>3214</v>
      </c>
      <c r="FZ343" s="193">
        <v>9</v>
      </c>
      <c r="GA343" s="194">
        <v>249</v>
      </c>
      <c r="GB343" s="195">
        <v>17</v>
      </c>
      <c r="GC343" s="10">
        <v>1</v>
      </c>
    </row>
    <row r="344" spans="165:185" ht="21" customHeight="1">
      <c r="FI344" s="2024"/>
      <c r="FJ344" s="205" t="s">
        <v>3215</v>
      </c>
      <c r="FK344" s="206" t="s">
        <v>3216</v>
      </c>
      <c r="FL344" s="207">
        <v>235</v>
      </c>
      <c r="FM344" s="208">
        <v>235</v>
      </c>
      <c r="FN344" s="209">
        <v>235</v>
      </c>
      <c r="FO344"/>
      <c r="FP344" s="2025"/>
      <c r="FQ344" s="212" t="s">
        <v>3217</v>
      </c>
      <c r="FR344" s="192" t="s">
        <v>3218</v>
      </c>
      <c r="FS344" s="193">
        <v>159</v>
      </c>
      <c r="FT344" s="194">
        <v>85</v>
      </c>
      <c r="FU344" s="195">
        <v>30</v>
      </c>
      <c r="FV344"/>
      <c r="FW344" s="2026"/>
      <c r="FX344" s="212" t="s">
        <v>3219</v>
      </c>
      <c r="FY344" s="192" t="s">
        <v>3220</v>
      </c>
      <c r="FZ344" s="193">
        <v>58</v>
      </c>
      <c r="GA344" s="194">
        <v>242</v>
      </c>
      <c r="GB344" s="195">
        <v>75</v>
      </c>
      <c r="GC344" s="10">
        <v>1</v>
      </c>
    </row>
    <row r="345" spans="165:185" ht="21" customHeight="1">
      <c r="FI345" s="2027"/>
      <c r="FJ345" s="236" t="s">
        <v>3221</v>
      </c>
      <c r="FK345" s="206" t="s">
        <v>3222</v>
      </c>
      <c r="FL345" s="207">
        <v>237</v>
      </c>
      <c r="FM345" s="208">
        <v>237</v>
      </c>
      <c r="FN345" s="209">
        <v>237</v>
      </c>
      <c r="FO345"/>
      <c r="FP345" s="2028"/>
      <c r="FQ345" s="212" t="s">
        <v>3223</v>
      </c>
      <c r="FR345" s="192" t="s">
        <v>3224</v>
      </c>
      <c r="FS345" s="193">
        <v>152</v>
      </c>
      <c r="FT345" s="194">
        <v>87</v>
      </c>
      <c r="FU345" s="195">
        <v>23</v>
      </c>
      <c r="FV345"/>
      <c r="FW345" s="2029"/>
      <c r="FX345" s="212" t="s">
        <v>3225</v>
      </c>
      <c r="FY345" s="192" t="s">
        <v>3226</v>
      </c>
      <c r="FZ345" s="193">
        <v>131</v>
      </c>
      <c r="GA345" s="194">
        <v>211</v>
      </c>
      <c r="GB345" s="195">
        <v>125</v>
      </c>
      <c r="GC345" s="10">
        <v>1</v>
      </c>
    </row>
    <row r="346" spans="165:185" ht="21" customHeight="1">
      <c r="FI346" s="2030"/>
      <c r="FJ346" s="205" t="s">
        <v>3227</v>
      </c>
      <c r="FK346" s="206" t="s">
        <v>3228</v>
      </c>
      <c r="FL346" s="207">
        <v>238</v>
      </c>
      <c r="FM346" s="208">
        <v>238</v>
      </c>
      <c r="FN346" s="209">
        <v>238</v>
      </c>
      <c r="FO346"/>
      <c r="FP346" s="2031"/>
      <c r="FQ346" s="212" t="s">
        <v>3229</v>
      </c>
      <c r="FR346" s="192" t="s">
        <v>3230</v>
      </c>
      <c r="FS346" s="193">
        <v>149</v>
      </c>
      <c r="FT346" s="194">
        <v>86</v>
      </c>
      <c r="FU346" s="195">
        <v>40</v>
      </c>
      <c r="FV346"/>
      <c r="FW346" s="2032"/>
      <c r="FX346" s="212" t="s">
        <v>3231</v>
      </c>
      <c r="FY346" s="192" t="s">
        <v>3232</v>
      </c>
      <c r="FZ346" s="193">
        <v>147</v>
      </c>
      <c r="GA346" s="194">
        <v>197</v>
      </c>
      <c r="GB346" s="195">
        <v>146</v>
      </c>
      <c r="GC346" s="10">
        <v>1</v>
      </c>
    </row>
    <row r="347" spans="165:185" ht="21" customHeight="1">
      <c r="FI347" s="2033"/>
      <c r="FJ347" s="236" t="s">
        <v>3233</v>
      </c>
      <c r="FK347" s="206" t="s">
        <v>3234</v>
      </c>
      <c r="FL347" s="207">
        <v>239</v>
      </c>
      <c r="FM347" s="208">
        <v>239</v>
      </c>
      <c r="FN347" s="209">
        <v>239</v>
      </c>
      <c r="FO347"/>
      <c r="FP347" s="2034"/>
      <c r="FQ347" s="212" t="s">
        <v>3235</v>
      </c>
      <c r="FR347" s="192" t="s">
        <v>3236</v>
      </c>
      <c r="FS347" s="193">
        <v>142</v>
      </c>
      <c r="FT347" s="194">
        <v>84</v>
      </c>
      <c r="FU347" s="195">
        <v>52</v>
      </c>
      <c r="FV347"/>
      <c r="FW347" s="2035"/>
      <c r="FX347" s="197" t="s">
        <v>3237</v>
      </c>
      <c r="FY347" s="192" t="s">
        <v>3238</v>
      </c>
      <c r="FZ347" s="193">
        <v>0</v>
      </c>
      <c r="GA347" s="194">
        <v>238</v>
      </c>
      <c r="GB347" s="195">
        <v>0</v>
      </c>
      <c r="GC347" s="10">
        <v>1</v>
      </c>
    </row>
    <row r="348" spans="165:185" ht="21" customHeight="1">
      <c r="FI348" s="2036"/>
      <c r="FJ348" s="205" t="s">
        <v>3239</v>
      </c>
      <c r="FK348" s="206" t="s">
        <v>3240</v>
      </c>
      <c r="FL348" s="207">
        <v>240</v>
      </c>
      <c r="FM348" s="208">
        <v>240</v>
      </c>
      <c r="FN348" s="209">
        <v>240</v>
      </c>
      <c r="FO348"/>
      <c r="FP348" s="2037"/>
      <c r="FQ348" s="197" t="s">
        <v>3241</v>
      </c>
      <c r="FR348" s="192" t="s">
        <v>3242</v>
      </c>
      <c r="FS348" s="193">
        <v>133</v>
      </c>
      <c r="FT348" s="194">
        <v>94</v>
      </c>
      <c r="FU348" s="195">
        <v>66</v>
      </c>
      <c r="FV348"/>
      <c r="FW348" s="2038"/>
      <c r="FX348" s="197" t="s">
        <v>3243</v>
      </c>
      <c r="FY348" s="192" t="s">
        <v>3244</v>
      </c>
      <c r="FZ348" s="193">
        <v>124</v>
      </c>
      <c r="GA348" s="194">
        <v>205</v>
      </c>
      <c r="GB348" s="195">
        <v>124</v>
      </c>
      <c r="GC348" s="10">
        <v>1</v>
      </c>
    </row>
    <row r="349" spans="165:185" ht="21" customHeight="1">
      <c r="FI349" s="2039"/>
      <c r="FJ349" s="205" t="s">
        <v>3245</v>
      </c>
      <c r="FK349" s="206" t="s">
        <v>3246</v>
      </c>
      <c r="FL349" s="207">
        <v>242</v>
      </c>
      <c r="FM349" s="208">
        <v>242</v>
      </c>
      <c r="FN349" s="209">
        <v>242</v>
      </c>
      <c r="FO349"/>
      <c r="FP349" s="2040"/>
      <c r="FQ349" s="212" t="s">
        <v>3247</v>
      </c>
      <c r="FR349" s="192" t="s">
        <v>3248</v>
      </c>
      <c r="FS349" s="193">
        <v>132</v>
      </c>
      <c r="FT349" s="194">
        <v>90</v>
      </c>
      <c r="FU349" s="195">
        <v>59</v>
      </c>
      <c r="FV349"/>
      <c r="FW349" s="2041"/>
      <c r="FX349" s="197" t="s">
        <v>3249</v>
      </c>
      <c r="FY349" s="192" t="s">
        <v>3250</v>
      </c>
      <c r="FZ349" s="193">
        <v>143</v>
      </c>
      <c r="GA349" s="194">
        <v>188</v>
      </c>
      <c r="GB349" s="195">
        <v>143</v>
      </c>
      <c r="GC349" s="10">
        <v>1</v>
      </c>
    </row>
    <row r="350" spans="165:185" ht="21" customHeight="1">
      <c r="FI350" s="2042"/>
      <c r="FJ350" s="205" t="s">
        <v>3251</v>
      </c>
      <c r="FK350" s="206" t="s">
        <v>3252</v>
      </c>
      <c r="FL350" s="207">
        <v>245</v>
      </c>
      <c r="FM350" s="208">
        <v>245</v>
      </c>
      <c r="FN350" s="209">
        <v>245</v>
      </c>
      <c r="FO350"/>
      <c r="FP350" s="2043"/>
      <c r="FQ350" s="197" t="s">
        <v>3253</v>
      </c>
      <c r="FR350" s="192" t="s">
        <v>3254</v>
      </c>
      <c r="FS350" s="193">
        <v>139</v>
      </c>
      <c r="FT350" s="194">
        <v>69</v>
      </c>
      <c r="FU350" s="195">
        <v>19</v>
      </c>
      <c r="FV350"/>
      <c r="FW350" s="2044"/>
      <c r="FX350" s="212" t="s">
        <v>3255</v>
      </c>
      <c r="FY350" s="192" t="s">
        <v>3256</v>
      </c>
      <c r="FZ350" s="193">
        <v>149</v>
      </c>
      <c r="GA350" s="194">
        <v>165</v>
      </c>
      <c r="GB350" s="195">
        <v>149</v>
      </c>
      <c r="GC350" s="10">
        <v>1</v>
      </c>
    </row>
    <row r="351" spans="165:185" ht="21" customHeight="1">
      <c r="FI351" s="2045"/>
      <c r="FJ351" s="205" t="s">
        <v>3257</v>
      </c>
      <c r="FK351" s="206" t="s">
        <v>3258</v>
      </c>
      <c r="FL351" s="207">
        <v>247</v>
      </c>
      <c r="FM351" s="208">
        <v>247</v>
      </c>
      <c r="FN351" s="209">
        <v>247</v>
      </c>
      <c r="FO351"/>
      <c r="FP351" s="2046"/>
      <c r="FQ351" s="197" t="s">
        <v>3259</v>
      </c>
      <c r="FR351" s="192" t="s">
        <v>3260</v>
      </c>
      <c r="FS351" s="193">
        <v>139</v>
      </c>
      <c r="FT351" s="194">
        <v>69</v>
      </c>
      <c r="FU351" s="195">
        <v>0</v>
      </c>
      <c r="FV351"/>
      <c r="FW351" s="2047"/>
      <c r="FX351" s="197" t="s">
        <v>3261</v>
      </c>
      <c r="FY351" s="192" t="s">
        <v>3262</v>
      </c>
      <c r="FZ351" s="193">
        <v>50</v>
      </c>
      <c r="GA351" s="194">
        <v>205</v>
      </c>
      <c r="GB351" s="195">
        <v>50</v>
      </c>
      <c r="GC351" s="10">
        <v>1</v>
      </c>
    </row>
    <row r="352" spans="165:185" ht="21" customHeight="1">
      <c r="FI352" s="2048"/>
      <c r="FJ352" s="205" t="s">
        <v>3263</v>
      </c>
      <c r="FK352" s="206" t="s">
        <v>3264</v>
      </c>
      <c r="FL352" s="207">
        <v>250</v>
      </c>
      <c r="FM352" s="208">
        <v>250</v>
      </c>
      <c r="FN352" s="209">
        <v>250</v>
      </c>
      <c r="FO352"/>
      <c r="FP352" s="2049"/>
      <c r="FQ352" s="212" t="s">
        <v>3265</v>
      </c>
      <c r="FR352" s="192" t="s">
        <v>3266</v>
      </c>
      <c r="FS352" s="193">
        <v>128</v>
      </c>
      <c r="FT352" s="194">
        <v>70</v>
      </c>
      <c r="FU352" s="195">
        <v>27</v>
      </c>
      <c r="FV352"/>
      <c r="FW352" s="2050"/>
      <c r="FX352" s="197" t="s">
        <v>3267</v>
      </c>
      <c r="FY352" s="192" t="s">
        <v>3268</v>
      </c>
      <c r="FZ352" s="193">
        <v>0</v>
      </c>
      <c r="GA352" s="194">
        <v>205</v>
      </c>
      <c r="GB352" s="195">
        <v>0</v>
      </c>
      <c r="GC352" s="10">
        <v>1</v>
      </c>
    </row>
    <row r="353" spans="165:185" ht="21" customHeight="1">
      <c r="FI353" s="2051"/>
      <c r="FJ353" s="205" t="s">
        <v>3269</v>
      </c>
      <c r="FK353" s="206" t="s">
        <v>3270</v>
      </c>
      <c r="FL353" s="207">
        <v>252</v>
      </c>
      <c r="FM353" s="208">
        <v>252</v>
      </c>
      <c r="FN353" s="209">
        <v>252</v>
      </c>
      <c r="FO353"/>
      <c r="FP353" s="2052"/>
      <c r="FQ353" s="212" t="s">
        <v>3271</v>
      </c>
      <c r="FR353" s="192" t="s">
        <v>3272</v>
      </c>
      <c r="FS353" s="193">
        <v>111</v>
      </c>
      <c r="FT353" s="194">
        <v>78</v>
      </c>
      <c r="FU353" s="195">
        <v>55</v>
      </c>
      <c r="FV353"/>
      <c r="FW353" s="2053"/>
      <c r="FX353" s="212" t="s">
        <v>3273</v>
      </c>
      <c r="FY353" s="192" t="s">
        <v>3274</v>
      </c>
      <c r="FZ353" s="193">
        <v>52</v>
      </c>
      <c r="GA353" s="194">
        <v>201</v>
      </c>
      <c r="GB353" s="195">
        <v>36</v>
      </c>
      <c r="GC353" s="10">
        <v>1</v>
      </c>
    </row>
    <row r="354" spans="165:185" ht="21" customHeight="1">
      <c r="FI354" s="2054"/>
      <c r="FJ354" s="236" t="s">
        <v>3275</v>
      </c>
      <c r="FK354" s="206" t="s">
        <v>3276</v>
      </c>
      <c r="FL354" s="207">
        <v>254</v>
      </c>
      <c r="FM354" s="208">
        <v>254</v>
      </c>
      <c r="FN354" s="209">
        <v>254</v>
      </c>
      <c r="FO354"/>
      <c r="FP354" s="2055"/>
      <c r="FQ354" s="212" t="s">
        <v>3277</v>
      </c>
      <c r="FR354" s="192" t="s">
        <v>3278</v>
      </c>
      <c r="FS354" s="193">
        <v>99</v>
      </c>
      <c r="FT354" s="194">
        <v>81</v>
      </c>
      <c r="FU354" s="195">
        <v>71</v>
      </c>
      <c r="FV354"/>
      <c r="FW354" s="2056"/>
      <c r="FX354" s="197" t="s">
        <v>3279</v>
      </c>
      <c r="FY354" s="192" t="s">
        <v>3280</v>
      </c>
      <c r="FZ354" s="193">
        <v>131</v>
      </c>
      <c r="GA354" s="194">
        <v>139</v>
      </c>
      <c r="GB354" s="195">
        <v>131</v>
      </c>
      <c r="GC354" s="10">
        <v>1</v>
      </c>
    </row>
    <row r="355" spans="165:185" ht="21" customHeight="1">
      <c r="FI355" s="2057"/>
      <c r="FJ355" s="205" t="s">
        <v>3281</v>
      </c>
      <c r="FK355" s="206" t="s">
        <v>3282</v>
      </c>
      <c r="FL355" s="207">
        <v>184</v>
      </c>
      <c r="FM355" s="208">
        <v>184</v>
      </c>
      <c r="FN355" s="209">
        <v>184</v>
      </c>
      <c r="FO355"/>
      <c r="FP355" s="2058"/>
      <c r="FQ355" s="197" t="s">
        <v>3283</v>
      </c>
      <c r="FR355" s="192" t="s">
        <v>3284</v>
      </c>
      <c r="FS355" s="193">
        <v>107</v>
      </c>
      <c r="FT355" s="194">
        <v>66</v>
      </c>
      <c r="FU355" s="195">
        <v>38</v>
      </c>
      <c r="FV355"/>
      <c r="FW355" s="2059"/>
      <c r="FX355" s="212" t="s">
        <v>3285</v>
      </c>
      <c r="FY355" s="192" t="s">
        <v>3286</v>
      </c>
      <c r="FZ355" s="193">
        <v>103</v>
      </c>
      <c r="GA355" s="194">
        <v>146</v>
      </c>
      <c r="GB355" s="195">
        <v>103</v>
      </c>
      <c r="GC355" s="10">
        <v>1</v>
      </c>
    </row>
    <row r="356" spans="165:185" ht="21" customHeight="1">
      <c r="FI356" s="2060"/>
      <c r="FJ356" s="205" t="s">
        <v>3287</v>
      </c>
      <c r="FK356" s="206" t="s">
        <v>3288</v>
      </c>
      <c r="FL356" s="207">
        <v>181</v>
      </c>
      <c r="FM356" s="208">
        <v>181</v>
      </c>
      <c r="FN356" s="209">
        <v>181</v>
      </c>
      <c r="FO356"/>
      <c r="FP356" s="2061"/>
      <c r="FQ356" s="197" t="s">
        <v>3289</v>
      </c>
      <c r="FR356" s="192" t="s">
        <v>3290</v>
      </c>
      <c r="FS356" s="193">
        <v>92</v>
      </c>
      <c r="FT356" s="194">
        <v>64</v>
      </c>
      <c r="FU356" s="195">
        <v>51</v>
      </c>
      <c r="FV356"/>
      <c r="FW356" s="2062"/>
      <c r="FX356" s="197" t="s">
        <v>3291</v>
      </c>
      <c r="FY356" s="192" t="s">
        <v>3292</v>
      </c>
      <c r="FZ356" s="193">
        <v>105</v>
      </c>
      <c r="GA356" s="194">
        <v>139</v>
      </c>
      <c r="GB356" s="195">
        <v>105</v>
      </c>
      <c r="GC356" s="10">
        <v>1</v>
      </c>
    </row>
    <row r="357" spans="165:185" ht="21" customHeight="1">
      <c r="FI357" s="2063"/>
      <c r="FJ357" s="205" t="s">
        <v>3293</v>
      </c>
      <c r="FK357" s="206" t="s">
        <v>3294</v>
      </c>
      <c r="FL357" s="207">
        <v>179</v>
      </c>
      <c r="FM357" s="208">
        <v>179</v>
      </c>
      <c r="FN357" s="209">
        <v>179</v>
      </c>
      <c r="FO357"/>
      <c r="FP357" s="2064"/>
      <c r="FQ357" s="212" t="s">
        <v>3295</v>
      </c>
      <c r="FR357" s="192" t="s">
        <v>3296</v>
      </c>
      <c r="FS357" s="193">
        <v>90</v>
      </c>
      <c r="FT357" s="194">
        <v>58</v>
      </c>
      <c r="FU357" s="195">
        <v>34</v>
      </c>
      <c r="FV357"/>
      <c r="FW357" s="2065"/>
      <c r="FX357" s="212" t="s">
        <v>3297</v>
      </c>
      <c r="FY357" s="192" t="s">
        <v>3298</v>
      </c>
      <c r="FZ357" s="193">
        <v>68</v>
      </c>
      <c r="GA357" s="194">
        <v>148</v>
      </c>
      <c r="GB357" s="195">
        <v>74</v>
      </c>
      <c r="GC357" s="10">
        <v>1</v>
      </c>
    </row>
    <row r="358" spans="165:185" ht="21" customHeight="1">
      <c r="FI358" s="2066"/>
      <c r="FJ358" s="205" t="s">
        <v>3299</v>
      </c>
      <c r="FK358" s="206" t="s">
        <v>3300</v>
      </c>
      <c r="FL358" s="207">
        <v>176</v>
      </c>
      <c r="FM358" s="208">
        <v>176</v>
      </c>
      <c r="FN358" s="209">
        <v>176</v>
      </c>
      <c r="FO358"/>
      <c r="FP358" s="2067"/>
      <c r="FQ358" s="197" t="s">
        <v>3301</v>
      </c>
      <c r="FR358" s="192" t="s">
        <v>3302</v>
      </c>
      <c r="FS358" s="193">
        <v>92</v>
      </c>
      <c r="FT358" s="194">
        <v>51</v>
      </c>
      <c r="FU358" s="195">
        <v>23</v>
      </c>
      <c r="FV358"/>
      <c r="FW358" s="2068"/>
      <c r="FX358" s="197" t="s">
        <v>3303</v>
      </c>
      <c r="FY358" s="192" t="s">
        <v>3304</v>
      </c>
      <c r="FZ358" s="193">
        <v>84</v>
      </c>
      <c r="GA358" s="194">
        <v>139</v>
      </c>
      <c r="GB358" s="195">
        <v>84</v>
      </c>
      <c r="GC358" s="10">
        <v>1</v>
      </c>
    </row>
    <row r="359" spans="165:185" ht="21" customHeight="1">
      <c r="FI359" s="2069"/>
      <c r="FJ359" s="236" t="s">
        <v>3305</v>
      </c>
      <c r="FK359" s="206" t="s">
        <v>3306</v>
      </c>
      <c r="FL359" s="207">
        <v>175</v>
      </c>
      <c r="FM359" s="208">
        <v>175</v>
      </c>
      <c r="FN359" s="209">
        <v>175</v>
      </c>
      <c r="FO359"/>
      <c r="FP359" s="2070"/>
      <c r="FQ359" s="212" t="s">
        <v>3307</v>
      </c>
      <c r="FR359" s="192" t="s">
        <v>3308</v>
      </c>
      <c r="FS359" s="193">
        <v>89</v>
      </c>
      <c r="FT359" s="194">
        <v>51</v>
      </c>
      <c r="FU359" s="195">
        <v>25</v>
      </c>
      <c r="FV359"/>
      <c r="FW359" s="2071"/>
      <c r="FX359" s="212" t="s">
        <v>3309</v>
      </c>
      <c r="FY359" s="192" t="s">
        <v>3310</v>
      </c>
      <c r="FZ359" s="193">
        <v>20</v>
      </c>
      <c r="GA359" s="194">
        <v>148</v>
      </c>
      <c r="GB359" s="195">
        <v>20</v>
      </c>
      <c r="GC359" s="10">
        <v>1</v>
      </c>
    </row>
    <row r="360" spans="165:185" ht="21" customHeight="1">
      <c r="FI360" s="2072"/>
      <c r="FJ360" s="205" t="s">
        <v>3311</v>
      </c>
      <c r="FK360" s="206" t="s">
        <v>3312</v>
      </c>
      <c r="FL360" s="207">
        <v>173</v>
      </c>
      <c r="FM360" s="208">
        <v>173</v>
      </c>
      <c r="FN360" s="209">
        <v>173</v>
      </c>
      <c r="FO360"/>
      <c r="FP360" s="2073"/>
      <c r="FQ360" s="212" t="s">
        <v>3313</v>
      </c>
      <c r="FR360" s="192" t="s">
        <v>3314</v>
      </c>
      <c r="FS360" s="193">
        <v>88</v>
      </c>
      <c r="FT360" s="194">
        <v>41</v>
      </c>
      <c r="FU360" s="195">
        <v>0</v>
      </c>
      <c r="FV360"/>
      <c r="FW360" s="2074"/>
      <c r="FX360" s="212" t="s">
        <v>3315</v>
      </c>
      <c r="FY360" s="192" t="s">
        <v>3316</v>
      </c>
      <c r="FZ360" s="193">
        <v>35</v>
      </c>
      <c r="GA360" s="194">
        <v>142</v>
      </c>
      <c r="GB360" s="195">
        <v>35</v>
      </c>
      <c r="GC360" s="10">
        <v>1</v>
      </c>
    </row>
    <row r="361" spans="165:185" ht="21" customHeight="1">
      <c r="FI361" s="2075"/>
      <c r="FJ361" s="205" t="s">
        <v>3317</v>
      </c>
      <c r="FK361" s="206" t="s">
        <v>3318</v>
      </c>
      <c r="FL361" s="207">
        <v>171</v>
      </c>
      <c r="FM361" s="208">
        <v>171</v>
      </c>
      <c r="FN361" s="209">
        <v>171</v>
      </c>
      <c r="FO361"/>
      <c r="FP361" s="2076"/>
      <c r="FQ361" s="212" t="s">
        <v>3319</v>
      </c>
      <c r="FR361" s="192" t="s">
        <v>3320</v>
      </c>
      <c r="FS361" s="193">
        <v>62</v>
      </c>
      <c r="FT361" s="194">
        <v>50</v>
      </c>
      <c r="FU361" s="195">
        <v>44</v>
      </c>
      <c r="FV361"/>
      <c r="FW361" s="2077"/>
      <c r="FX361" s="197" t="s">
        <v>3321</v>
      </c>
      <c r="FY361" s="192" t="s">
        <v>3322</v>
      </c>
      <c r="FZ361" s="193">
        <v>34</v>
      </c>
      <c r="GA361" s="194">
        <v>139</v>
      </c>
      <c r="GB361" s="195">
        <v>34</v>
      </c>
      <c r="GC361" s="10">
        <v>1</v>
      </c>
    </row>
    <row r="362" spans="165:185" ht="21" customHeight="1">
      <c r="FI362" s="2078"/>
      <c r="FJ362" s="205" t="s">
        <v>3323</v>
      </c>
      <c r="FK362" s="206" t="s">
        <v>3324</v>
      </c>
      <c r="FL362" s="207">
        <v>168</v>
      </c>
      <c r="FM362" s="208">
        <v>168</v>
      </c>
      <c r="FN362" s="209">
        <v>168</v>
      </c>
      <c r="FO362"/>
      <c r="FP362" s="2079"/>
      <c r="FQ362" s="212" t="s">
        <v>3325</v>
      </c>
      <c r="FR362" s="192" t="s">
        <v>3326</v>
      </c>
      <c r="FS362" s="193">
        <v>66</v>
      </c>
      <c r="FT362" s="194">
        <v>37</v>
      </c>
      <c r="FU362" s="195">
        <v>24</v>
      </c>
      <c r="FV362"/>
      <c r="FW362" s="2080"/>
      <c r="FX362" s="197" t="s">
        <v>3327</v>
      </c>
      <c r="FY362" s="192" t="s">
        <v>3328</v>
      </c>
      <c r="FZ362" s="193">
        <v>0</v>
      </c>
      <c r="GA362" s="194">
        <v>139</v>
      </c>
      <c r="GB362" s="195">
        <v>0</v>
      </c>
      <c r="GC362" s="10">
        <v>1</v>
      </c>
    </row>
    <row r="363" spans="165:185" ht="21" customHeight="1">
      <c r="FI363" s="2081"/>
      <c r="FJ363" s="205" t="s">
        <v>3329</v>
      </c>
      <c r="FK363" s="206" t="s">
        <v>3330</v>
      </c>
      <c r="FL363" s="207">
        <v>166</v>
      </c>
      <c r="FM363" s="208">
        <v>166</v>
      </c>
      <c r="FN363" s="209">
        <v>166</v>
      </c>
      <c r="FO363"/>
      <c r="FP363" s="2082"/>
      <c r="FQ363" s="212" t="s">
        <v>3331</v>
      </c>
      <c r="FR363" s="192" t="s">
        <v>3332</v>
      </c>
      <c r="FS363" s="193">
        <v>63</v>
      </c>
      <c r="FT363" s="194">
        <v>34</v>
      </c>
      <c r="FU363" s="195">
        <v>4</v>
      </c>
      <c r="FV363"/>
      <c r="FW363" s="2083"/>
      <c r="FX363" s="197" t="s">
        <v>3333</v>
      </c>
      <c r="FY363" s="192" t="s">
        <v>3334</v>
      </c>
      <c r="FZ363" s="193">
        <v>0</v>
      </c>
      <c r="GA363" s="194">
        <v>128</v>
      </c>
      <c r="GB363" s="195">
        <v>0</v>
      </c>
      <c r="GC363" s="10">
        <v>1</v>
      </c>
    </row>
    <row r="364" spans="165:185" ht="21" customHeight="1">
      <c r="FI364" s="2084"/>
      <c r="FJ364" s="205" t="s">
        <v>3335</v>
      </c>
      <c r="FK364" s="206" t="s">
        <v>3336</v>
      </c>
      <c r="FL364" s="207">
        <v>163</v>
      </c>
      <c r="FM364" s="208">
        <v>163</v>
      </c>
      <c r="FN364" s="209">
        <v>163</v>
      </c>
      <c r="FO364"/>
      <c r="FP364" s="2085"/>
      <c r="FQ364" s="212" t="s">
        <v>3337</v>
      </c>
      <c r="FR364" s="192" t="s">
        <v>3338</v>
      </c>
      <c r="FS364" s="193">
        <v>40</v>
      </c>
      <c r="FT364" s="194">
        <v>32</v>
      </c>
      <c r="FU364" s="195">
        <v>28</v>
      </c>
      <c r="FV364"/>
      <c r="FW364" s="2086"/>
      <c r="FX364" s="197" t="s">
        <v>3339</v>
      </c>
      <c r="FY364" s="192" t="s">
        <v>3340</v>
      </c>
      <c r="FZ364" s="193">
        <v>66</v>
      </c>
      <c r="GA364" s="194">
        <v>111</v>
      </c>
      <c r="GB364" s="195">
        <v>66</v>
      </c>
      <c r="GC364" s="10">
        <v>1</v>
      </c>
    </row>
    <row r="365" spans="165:185" ht="21" customHeight="1">
      <c r="FI365" s="2087"/>
      <c r="FJ365" s="205" t="s">
        <v>3341</v>
      </c>
      <c r="FK365" s="206" t="s">
        <v>3342</v>
      </c>
      <c r="FL365" s="207">
        <v>161</v>
      </c>
      <c r="FM365" s="208">
        <v>161</v>
      </c>
      <c r="FN365" s="209">
        <v>161</v>
      </c>
      <c r="FO365"/>
      <c r="FP365" s="2088"/>
      <c r="FQ365" s="212" t="s">
        <v>3343</v>
      </c>
      <c r="FR365" s="192" t="s">
        <v>3344</v>
      </c>
      <c r="FS365" s="193">
        <v>47</v>
      </c>
      <c r="FT365" s="194">
        <v>27</v>
      </c>
      <c r="FU365" s="195">
        <v>12</v>
      </c>
      <c r="FV365"/>
      <c r="FW365" s="2089"/>
      <c r="FX365" s="212" t="s">
        <v>3345</v>
      </c>
      <c r="FY365" s="192" t="s">
        <v>3346</v>
      </c>
      <c r="FZ365" s="193">
        <v>34</v>
      </c>
      <c r="GA365" s="194">
        <v>120</v>
      </c>
      <c r="GB365" s="195">
        <v>15</v>
      </c>
      <c r="GC365" s="10">
        <v>1</v>
      </c>
    </row>
    <row r="366" spans="165:185" ht="21" customHeight="1">
      <c r="FI366" s="2090"/>
      <c r="FJ366" s="236" t="s">
        <v>3347</v>
      </c>
      <c r="FK366" s="206" t="s">
        <v>3348</v>
      </c>
      <c r="FL366" s="207">
        <v>158</v>
      </c>
      <c r="FM366" s="208">
        <v>158</v>
      </c>
      <c r="FN366" s="209">
        <v>158</v>
      </c>
      <c r="FO366"/>
      <c r="FP366" s="2091"/>
      <c r="FQ366" s="197" t="s">
        <v>3349</v>
      </c>
      <c r="FR366" s="192" t="s">
        <v>3350</v>
      </c>
      <c r="FS366" s="193">
        <v>127</v>
      </c>
      <c r="FT366" s="194">
        <v>255</v>
      </c>
      <c r="FU366" s="195">
        <v>0</v>
      </c>
      <c r="FV366"/>
      <c r="FW366" s="2092"/>
      <c r="FX366" s="212" t="s">
        <v>3351</v>
      </c>
      <c r="FY366" s="192" t="s">
        <v>3352</v>
      </c>
      <c r="FZ366" s="193">
        <v>9</v>
      </c>
      <c r="GA366" s="194">
        <v>106</v>
      </c>
      <c r="GB366" s="195">
        <v>9</v>
      </c>
      <c r="GC366" s="10">
        <v>1</v>
      </c>
    </row>
    <row r="367" spans="165:185" ht="21" customHeight="1">
      <c r="FI367" s="2093"/>
      <c r="FJ367" s="205" t="s">
        <v>3353</v>
      </c>
      <c r="FK367" s="206" t="s">
        <v>3354</v>
      </c>
      <c r="FL367" s="207">
        <v>156</v>
      </c>
      <c r="FM367" s="208">
        <v>156</v>
      </c>
      <c r="FN367" s="209">
        <v>156</v>
      </c>
      <c r="FO367"/>
      <c r="FP367" s="2094"/>
      <c r="FQ367" s="197" t="s">
        <v>3355</v>
      </c>
      <c r="FR367" s="192" t="s">
        <v>3356</v>
      </c>
      <c r="FS367" s="193">
        <v>124</v>
      </c>
      <c r="FT367" s="194">
        <v>252</v>
      </c>
      <c r="FU367" s="195">
        <v>0</v>
      </c>
      <c r="FV367"/>
      <c r="FW367" s="2095"/>
      <c r="FX367" s="197" t="s">
        <v>3357</v>
      </c>
      <c r="FY367" s="192" t="s">
        <v>3358</v>
      </c>
      <c r="FZ367" s="193">
        <v>0</v>
      </c>
      <c r="GA367" s="194">
        <v>100</v>
      </c>
      <c r="GB367" s="195">
        <v>0</v>
      </c>
      <c r="GC367" s="10">
        <v>1</v>
      </c>
    </row>
    <row r="368" spans="165:185" ht="21" customHeight="1">
      <c r="FI368" s="2096"/>
      <c r="FJ368" s="205" t="s">
        <v>3359</v>
      </c>
      <c r="FK368" s="206" t="s">
        <v>3360</v>
      </c>
      <c r="FL368" s="207">
        <v>153</v>
      </c>
      <c r="FM368" s="208">
        <v>153</v>
      </c>
      <c r="FN368" s="209">
        <v>153</v>
      </c>
      <c r="FO368"/>
      <c r="FP368" s="2097"/>
      <c r="FQ368" s="197" t="s">
        <v>3361</v>
      </c>
      <c r="FR368" s="192" t="s">
        <v>3362</v>
      </c>
      <c r="FS368" s="193">
        <v>118</v>
      </c>
      <c r="FT368" s="194">
        <v>238</v>
      </c>
      <c r="FU368" s="195">
        <v>0</v>
      </c>
      <c r="FV368"/>
      <c r="FW368" s="2098"/>
      <c r="FX368" s="197" t="s">
        <v>3357</v>
      </c>
      <c r="FY368" s="192" t="s">
        <v>3363</v>
      </c>
      <c r="FZ368" s="193">
        <v>47</v>
      </c>
      <c r="GA368" s="194">
        <v>79</v>
      </c>
      <c r="GB368" s="195">
        <v>47</v>
      </c>
      <c r="GC368" s="10">
        <v>1</v>
      </c>
    </row>
    <row r="369" spans="165:185" ht="21" customHeight="1">
      <c r="FI369" s="2099"/>
      <c r="FJ369" s="205" t="s">
        <v>3364</v>
      </c>
      <c r="FK369" s="206" t="s">
        <v>3365</v>
      </c>
      <c r="FL369" s="207">
        <v>150</v>
      </c>
      <c r="FM369" s="208">
        <v>150</v>
      </c>
      <c r="FN369" s="209">
        <v>150</v>
      </c>
      <c r="FO369"/>
      <c r="FP369" s="2100"/>
      <c r="FQ369" s="212" t="s">
        <v>3366</v>
      </c>
      <c r="FR369" s="192" t="s">
        <v>3367</v>
      </c>
      <c r="FS369" s="193">
        <v>127</v>
      </c>
      <c r="FT369" s="194">
        <v>221</v>
      </c>
      <c r="FU369" s="195">
        <v>76</v>
      </c>
      <c r="FV369"/>
      <c r="FW369" s="2101"/>
      <c r="FX369" s="212" t="s">
        <v>3368</v>
      </c>
      <c r="FY369" s="192" t="s">
        <v>3369</v>
      </c>
      <c r="FZ369" s="193">
        <v>182</v>
      </c>
      <c r="GA369" s="194">
        <v>229</v>
      </c>
      <c r="GB369" s="195">
        <v>175</v>
      </c>
      <c r="GC369" s="10">
        <v>1</v>
      </c>
    </row>
    <row r="370" spans="165:185" ht="21" customHeight="1">
      <c r="FI370" s="2102"/>
      <c r="FJ370" s="205" t="s">
        <v>3370</v>
      </c>
      <c r="FK370" s="206" t="s">
        <v>3371</v>
      </c>
      <c r="FL370" s="207">
        <v>148</v>
      </c>
      <c r="FM370" s="208">
        <v>148</v>
      </c>
      <c r="FN370" s="209">
        <v>148</v>
      </c>
      <c r="FO370"/>
      <c r="FP370" s="2103"/>
      <c r="FQ370" s="197" t="s">
        <v>3372</v>
      </c>
      <c r="FR370" s="192" t="s">
        <v>3373</v>
      </c>
      <c r="FS370" s="193">
        <v>102</v>
      </c>
      <c r="FT370" s="194">
        <v>205</v>
      </c>
      <c r="FU370" s="195">
        <v>0</v>
      </c>
      <c r="FV370"/>
      <c r="FW370" s="2104"/>
      <c r="FX370" s="212" t="s">
        <v>3374</v>
      </c>
      <c r="FY370" s="192" t="s">
        <v>3375</v>
      </c>
      <c r="FZ370" s="193">
        <v>133</v>
      </c>
      <c r="GA370" s="194">
        <v>193</v>
      </c>
      <c r="GB370" s="195">
        <v>126</v>
      </c>
      <c r="GC370" s="10">
        <v>1</v>
      </c>
    </row>
    <row r="371" spans="165:185" ht="21" customHeight="1">
      <c r="FI371" s="2105"/>
      <c r="FJ371" s="205" t="s">
        <v>3376</v>
      </c>
      <c r="FK371" s="206" t="s">
        <v>3377</v>
      </c>
      <c r="FL371" s="207">
        <v>145</v>
      </c>
      <c r="FM371" s="208">
        <v>145</v>
      </c>
      <c r="FN371" s="209">
        <v>145</v>
      </c>
      <c r="FO371"/>
      <c r="FP371" s="2106"/>
      <c r="FQ371" s="197" t="s">
        <v>3378</v>
      </c>
      <c r="FR371" s="192" t="s">
        <v>3379</v>
      </c>
      <c r="FS371" s="193">
        <v>69</v>
      </c>
      <c r="FT371" s="194">
        <v>139</v>
      </c>
      <c r="FU371" s="195">
        <v>0</v>
      </c>
      <c r="FV371"/>
      <c r="FW371" s="2107"/>
      <c r="FX371" s="212" t="s">
        <v>3380</v>
      </c>
      <c r="FY371" s="192" t="s">
        <v>3381</v>
      </c>
      <c r="FZ371" s="193">
        <v>87</v>
      </c>
      <c r="GA371" s="194">
        <v>213</v>
      </c>
      <c r="GB371" s="195">
        <v>59</v>
      </c>
      <c r="GC371" s="10">
        <v>1</v>
      </c>
    </row>
    <row r="372" spans="165:185" ht="21" customHeight="1">
      <c r="FI372" s="2108"/>
      <c r="FJ372" s="205" t="s">
        <v>3382</v>
      </c>
      <c r="FK372" s="206" t="s">
        <v>3383</v>
      </c>
      <c r="FL372" s="207">
        <v>143</v>
      </c>
      <c r="FM372" s="208">
        <v>143</v>
      </c>
      <c r="FN372" s="209">
        <v>143</v>
      </c>
      <c r="FO372"/>
      <c r="FP372" s="2109"/>
      <c r="FQ372" s="212" t="s">
        <v>3384</v>
      </c>
      <c r="FR372" s="192" t="s">
        <v>3385</v>
      </c>
      <c r="FS372" s="193">
        <v>70</v>
      </c>
      <c r="FT372" s="194">
        <v>113</v>
      </c>
      <c r="FU372" s="195">
        <v>41</v>
      </c>
      <c r="FV372"/>
      <c r="FW372" s="2110"/>
      <c r="FX372" s="212" t="s">
        <v>3386</v>
      </c>
      <c r="FY372" s="192" t="s">
        <v>3387</v>
      </c>
      <c r="FZ372" s="193">
        <v>130</v>
      </c>
      <c r="GA372" s="194">
        <v>196</v>
      </c>
      <c r="GB372" s="195">
        <v>108</v>
      </c>
      <c r="GC372" s="10">
        <v>1</v>
      </c>
    </row>
    <row r="373" spans="165:185" ht="21" customHeight="1">
      <c r="FI373" s="2111"/>
      <c r="FJ373" s="205" t="s">
        <v>3388</v>
      </c>
      <c r="FK373" s="206" t="s">
        <v>3389</v>
      </c>
      <c r="FL373" s="207">
        <v>140</v>
      </c>
      <c r="FM373" s="208">
        <v>140</v>
      </c>
      <c r="FN373" s="209">
        <v>140</v>
      </c>
      <c r="FO373"/>
      <c r="FP373" s="2112"/>
      <c r="FQ373" s="197" t="s">
        <v>3390</v>
      </c>
      <c r="FR373" s="192" t="s">
        <v>3391</v>
      </c>
      <c r="FS373" s="193">
        <v>0</v>
      </c>
      <c r="FT373" s="194">
        <v>255</v>
      </c>
      <c r="FU373" s="195">
        <v>127</v>
      </c>
      <c r="FV373"/>
      <c r="FW373" s="2113"/>
      <c r="FX373" s="212" t="s">
        <v>3392</v>
      </c>
      <c r="FY373" s="192" t="s">
        <v>3393</v>
      </c>
      <c r="FZ373" s="193">
        <v>103</v>
      </c>
      <c r="GA373" s="194">
        <v>159</v>
      </c>
      <c r="GB373" s="195">
        <v>90</v>
      </c>
      <c r="GC373" s="10">
        <v>1</v>
      </c>
    </row>
    <row r="374" spans="165:185" ht="21" customHeight="1">
      <c r="FI374" s="2114"/>
      <c r="FJ374" s="205" t="s">
        <v>3394</v>
      </c>
      <c r="FK374" s="206" t="s">
        <v>3395</v>
      </c>
      <c r="FL374" s="207">
        <v>138</v>
      </c>
      <c r="FM374" s="208">
        <v>138</v>
      </c>
      <c r="FN374" s="209">
        <v>138</v>
      </c>
      <c r="FO374"/>
      <c r="FP374" s="2115"/>
      <c r="FQ374" s="212" t="s">
        <v>3396</v>
      </c>
      <c r="FR374" s="192" t="s">
        <v>3397</v>
      </c>
      <c r="FS374" s="193">
        <v>84</v>
      </c>
      <c r="FT374" s="194">
        <v>249</v>
      </c>
      <c r="FU374" s="195">
        <v>141</v>
      </c>
      <c r="FV374"/>
      <c r="FW374" s="2116"/>
      <c r="FX374" s="212" t="s">
        <v>3398</v>
      </c>
      <c r="FY374" s="192" t="s">
        <v>3399</v>
      </c>
      <c r="FZ374" s="193">
        <v>58</v>
      </c>
      <c r="GA374" s="194">
        <v>157</v>
      </c>
      <c r="GB374" s="195">
        <v>35</v>
      </c>
      <c r="GC374" s="10">
        <v>1</v>
      </c>
    </row>
    <row r="375" spans="165:185" ht="21" customHeight="1">
      <c r="FI375" s="2117"/>
      <c r="FJ375" s="205"/>
      <c r="FK375" s="206" t="s">
        <v>3400</v>
      </c>
      <c r="FL375" s="207">
        <v>136</v>
      </c>
      <c r="FM375" s="208">
        <v>136</v>
      </c>
      <c r="FN375" s="209">
        <v>136</v>
      </c>
      <c r="FO375"/>
      <c r="FP375" s="2118"/>
      <c r="FQ375" s="197" t="s">
        <v>3401</v>
      </c>
      <c r="FR375" s="192" t="s">
        <v>3402</v>
      </c>
      <c r="FS375" s="193">
        <v>84</v>
      </c>
      <c r="FT375" s="194">
        <v>255</v>
      </c>
      <c r="FU375" s="195">
        <v>159</v>
      </c>
      <c r="FV375"/>
      <c r="FW375" s="2119"/>
      <c r="FX375" s="212" t="s">
        <v>3403</v>
      </c>
      <c r="FY375" s="192" t="s">
        <v>3404</v>
      </c>
      <c r="FZ375" s="193">
        <v>27</v>
      </c>
      <c r="GA375" s="194">
        <v>79</v>
      </c>
      <c r="GB375" s="195">
        <v>8</v>
      </c>
      <c r="GC375" s="10">
        <v>1</v>
      </c>
    </row>
    <row r="376" spans="165:185" ht="21" customHeight="1">
      <c r="FI376" s="2120"/>
      <c r="FJ376" s="205" t="s">
        <v>3405</v>
      </c>
      <c r="FK376" s="206" t="s">
        <v>3406</v>
      </c>
      <c r="FL376" s="207">
        <v>135</v>
      </c>
      <c r="FM376" s="208">
        <v>135</v>
      </c>
      <c r="FN376" s="209">
        <v>135</v>
      </c>
      <c r="FO376"/>
      <c r="FP376" s="2121"/>
      <c r="FQ376" s="212" t="s">
        <v>3390</v>
      </c>
      <c r="FR376" s="192" t="s">
        <v>3407</v>
      </c>
      <c r="FS376" s="193">
        <v>0</v>
      </c>
      <c r="FT376" s="194">
        <v>254</v>
      </c>
      <c r="FU376" s="195">
        <v>126</v>
      </c>
      <c r="FV376"/>
      <c r="FW376" s="2122"/>
      <c r="FX376" s="212" t="s">
        <v>3408</v>
      </c>
      <c r="FY376" s="192" t="s">
        <v>3409</v>
      </c>
      <c r="FZ376" s="193">
        <v>43</v>
      </c>
      <c r="GA376" s="194">
        <v>61</v>
      </c>
      <c r="GB376" s="195">
        <v>38</v>
      </c>
      <c r="GC376" s="10">
        <v>1</v>
      </c>
    </row>
    <row r="377" spans="165:185" ht="21" customHeight="1">
      <c r="FI377" s="2123"/>
      <c r="FJ377" s="205" t="s">
        <v>3410</v>
      </c>
      <c r="FK377" s="206" t="s">
        <v>3411</v>
      </c>
      <c r="FL377" s="207">
        <v>133</v>
      </c>
      <c r="FM377" s="208">
        <v>133</v>
      </c>
      <c r="FN377" s="209">
        <v>133</v>
      </c>
      <c r="FO377"/>
      <c r="FP377" s="2124"/>
      <c r="FQ377" s="212" t="s">
        <v>3412</v>
      </c>
      <c r="FR377" s="192" t="s">
        <v>3413</v>
      </c>
      <c r="FS377" s="193">
        <v>178</v>
      </c>
      <c r="FT377" s="194">
        <v>190</v>
      </c>
      <c r="FU377" s="195">
        <v>181</v>
      </c>
      <c r="FV377"/>
      <c r="FW377" s="2125"/>
      <c r="FX377" s="212" t="s">
        <v>3414</v>
      </c>
      <c r="FY377" s="192" t="s">
        <v>3415</v>
      </c>
      <c r="FZ377" s="193">
        <v>176</v>
      </c>
      <c r="GA377" s="194">
        <v>242</v>
      </c>
      <c r="GB377" s="195">
        <v>182</v>
      </c>
      <c r="GC377" s="10">
        <v>1</v>
      </c>
    </row>
    <row r="378" spans="165:185" ht="21" customHeight="1">
      <c r="FI378" s="2126"/>
      <c r="FJ378" s="236" t="s">
        <v>3416</v>
      </c>
      <c r="FK378" s="206" t="s">
        <v>3417</v>
      </c>
      <c r="FL378" s="207">
        <v>132</v>
      </c>
      <c r="FM378" s="208">
        <v>132</v>
      </c>
      <c r="FN378" s="209">
        <v>132</v>
      </c>
      <c r="FO378"/>
      <c r="FP378" s="2127"/>
      <c r="FQ378" s="197" t="s">
        <v>3418</v>
      </c>
      <c r="FR378" s="192" t="s">
        <v>3419</v>
      </c>
      <c r="FS378" s="193">
        <v>78</v>
      </c>
      <c r="FT378" s="194">
        <v>238</v>
      </c>
      <c r="FU378" s="195">
        <v>148</v>
      </c>
      <c r="FV378"/>
      <c r="FW378" s="2128"/>
      <c r="FX378" s="212" t="s">
        <v>3420</v>
      </c>
      <c r="FY378" s="192" t="s">
        <v>3421</v>
      </c>
      <c r="FZ378" s="193">
        <v>1</v>
      </c>
      <c r="GA378" s="194">
        <v>215</v>
      </c>
      <c r="GB378" s="195">
        <v>88</v>
      </c>
      <c r="GC378" s="10">
        <v>1</v>
      </c>
    </row>
    <row r="379" spans="165:185" ht="21" customHeight="1">
      <c r="FI379" s="2129"/>
      <c r="FJ379" s="205" t="s">
        <v>3422</v>
      </c>
      <c r="FK379" s="206" t="s">
        <v>3423</v>
      </c>
      <c r="FL379" s="207">
        <v>130</v>
      </c>
      <c r="FM379" s="208">
        <v>130</v>
      </c>
      <c r="FN379" s="209">
        <v>130</v>
      </c>
      <c r="FO379"/>
      <c r="FP379" s="2130"/>
      <c r="FQ379" s="197" t="s">
        <v>3424</v>
      </c>
      <c r="FR379" s="192" t="s">
        <v>3425</v>
      </c>
      <c r="FS379" s="193">
        <v>112</v>
      </c>
      <c r="FT379" s="194">
        <v>219</v>
      </c>
      <c r="FU379" s="195">
        <v>147</v>
      </c>
      <c r="FV379"/>
      <c r="FW379" s="2131"/>
      <c r="FX379" s="212" t="s">
        <v>3426</v>
      </c>
      <c r="FY379" s="192" t="s">
        <v>3427</v>
      </c>
      <c r="FZ379" s="193">
        <v>22</v>
      </c>
      <c r="GA379" s="194">
        <v>184</v>
      </c>
      <c r="GB379" s="195">
        <v>78</v>
      </c>
      <c r="GC379" s="10">
        <v>1</v>
      </c>
    </row>
    <row r="380" spans="165:185" ht="21" customHeight="1">
      <c r="FI380" s="2132"/>
      <c r="FJ380" s="236" t="s">
        <v>3428</v>
      </c>
      <c r="FK380" s="206" t="s">
        <v>3429</v>
      </c>
      <c r="FL380" s="207">
        <v>127</v>
      </c>
      <c r="FM380" s="208">
        <v>127</v>
      </c>
      <c r="FN380" s="209">
        <v>127</v>
      </c>
      <c r="FO380"/>
      <c r="FP380" s="2133"/>
      <c r="FQ380" s="197" t="s">
        <v>3430</v>
      </c>
      <c r="FR380" s="192" t="s">
        <v>3431</v>
      </c>
      <c r="FS380" s="193">
        <v>0</v>
      </c>
      <c r="FT380" s="194">
        <v>238</v>
      </c>
      <c r="FU380" s="195">
        <v>118</v>
      </c>
      <c r="FV380"/>
      <c r="FW380" s="2134"/>
      <c r="FX380" s="212" t="s">
        <v>3432</v>
      </c>
      <c r="FY380" s="192" t="s">
        <v>3433</v>
      </c>
      <c r="FZ380" s="193">
        <v>104</v>
      </c>
      <c r="GA380" s="194">
        <v>157</v>
      </c>
      <c r="GB380" s="195">
        <v>113</v>
      </c>
      <c r="GC380" s="10">
        <v>1</v>
      </c>
    </row>
    <row r="381" spans="165:185" ht="21" customHeight="1">
      <c r="FI381" s="2135"/>
      <c r="FJ381" s="205" t="s">
        <v>3434</v>
      </c>
      <c r="FK381" s="206" t="s">
        <v>3435</v>
      </c>
      <c r="FL381" s="207">
        <v>125</v>
      </c>
      <c r="FM381" s="208">
        <v>125</v>
      </c>
      <c r="FN381" s="209">
        <v>125</v>
      </c>
      <c r="FO381"/>
      <c r="FP381" s="2136"/>
      <c r="FQ381" s="197" t="s">
        <v>3436</v>
      </c>
      <c r="FR381" s="192" t="s">
        <v>3437</v>
      </c>
      <c r="FS381" s="193">
        <v>67</v>
      </c>
      <c r="FT381" s="194">
        <v>205</v>
      </c>
      <c r="FU381" s="195">
        <v>128</v>
      </c>
      <c r="FV381"/>
      <c r="FW381" s="2137"/>
      <c r="FX381" s="212" t="s">
        <v>3438</v>
      </c>
      <c r="FY381" s="192" t="s">
        <v>3439</v>
      </c>
      <c r="FZ381" s="193">
        <v>39</v>
      </c>
      <c r="GA381" s="194">
        <v>166</v>
      </c>
      <c r="GB381" s="195">
        <v>76</v>
      </c>
      <c r="GC381" s="10">
        <v>1</v>
      </c>
    </row>
    <row r="382" spans="165:185" ht="21" customHeight="1">
      <c r="FI382" s="2138"/>
      <c r="FJ382" s="205" t="s">
        <v>3440</v>
      </c>
      <c r="FK382" s="206" t="s">
        <v>3441</v>
      </c>
      <c r="FL382" s="207">
        <v>122</v>
      </c>
      <c r="FM382" s="208">
        <v>122</v>
      </c>
      <c r="FN382" s="209">
        <v>122</v>
      </c>
      <c r="FO382"/>
      <c r="FP382" s="2139"/>
      <c r="FQ382" s="197" t="s">
        <v>3442</v>
      </c>
      <c r="FR382" s="192" t="s">
        <v>3443</v>
      </c>
      <c r="FS382" s="193">
        <v>0</v>
      </c>
      <c r="FT382" s="194">
        <v>205</v>
      </c>
      <c r="FU382" s="195">
        <v>102</v>
      </c>
      <c r="FV382"/>
      <c r="FW382" s="2140"/>
      <c r="FX382" s="212" t="s">
        <v>3444</v>
      </c>
      <c r="FY382" s="192" t="s">
        <v>3445</v>
      </c>
      <c r="FZ382" s="193">
        <v>53</v>
      </c>
      <c r="GA382" s="194">
        <v>94</v>
      </c>
      <c r="GB382" s="195">
        <v>59</v>
      </c>
      <c r="GC382" s="10">
        <v>1</v>
      </c>
    </row>
    <row r="383" spans="165:185" ht="21" customHeight="1">
      <c r="FI383" s="2141"/>
      <c r="FJ383" s="205" t="s">
        <v>3446</v>
      </c>
      <c r="FK383" s="206" t="s">
        <v>3447</v>
      </c>
      <c r="FL383" s="207">
        <v>120</v>
      </c>
      <c r="FM383" s="208">
        <v>120</v>
      </c>
      <c r="FN383" s="209">
        <v>120</v>
      </c>
      <c r="FO383"/>
      <c r="FP383" s="2142"/>
      <c r="FQ383" s="197" t="s">
        <v>3339</v>
      </c>
      <c r="FR383" s="192" t="s">
        <v>3448</v>
      </c>
      <c r="FS383" s="193">
        <v>60</v>
      </c>
      <c r="FT383" s="194">
        <v>179</v>
      </c>
      <c r="FU383" s="195">
        <v>113</v>
      </c>
      <c r="FV383"/>
      <c r="FW383" s="2143"/>
      <c r="FX383" s="212" t="s">
        <v>3449</v>
      </c>
      <c r="FY383" s="192" t="s">
        <v>3450</v>
      </c>
      <c r="FZ383" s="193">
        <v>0</v>
      </c>
      <c r="GA383" s="194">
        <v>86</v>
      </c>
      <c r="GB383" s="195">
        <v>27</v>
      </c>
      <c r="GC383" s="10">
        <v>1</v>
      </c>
    </row>
    <row r="384" spans="165:185" ht="21" customHeight="1">
      <c r="FI384" s="2144"/>
      <c r="FJ384" s="205"/>
      <c r="FK384" s="206" t="s">
        <v>3451</v>
      </c>
      <c r="FL384" s="207">
        <v>119</v>
      </c>
      <c r="FM384" s="208">
        <v>119</v>
      </c>
      <c r="FN384" s="209">
        <v>119</v>
      </c>
      <c r="FO384"/>
      <c r="FP384" s="2145"/>
      <c r="FQ384" s="212" t="s">
        <v>3452</v>
      </c>
      <c r="FR384" s="192" t="s">
        <v>3453</v>
      </c>
      <c r="FS384" s="193">
        <v>76</v>
      </c>
      <c r="FT384" s="194">
        <v>166</v>
      </c>
      <c r="FU384" s="195">
        <v>107</v>
      </c>
      <c r="FV384"/>
      <c r="FW384" s="2146"/>
      <c r="FX384" s="212" t="s">
        <v>3454</v>
      </c>
      <c r="FY384" s="192" t="s">
        <v>3455</v>
      </c>
      <c r="FZ384" s="193">
        <v>24</v>
      </c>
      <c r="GA384" s="194">
        <v>57</v>
      </c>
      <c r="GB384" s="195">
        <v>30</v>
      </c>
      <c r="GC384" s="10">
        <v>1</v>
      </c>
    </row>
    <row r="385" spans="165:185" ht="21" customHeight="1">
      <c r="FI385" s="2147"/>
      <c r="FJ385" s="205" t="s">
        <v>3456</v>
      </c>
      <c r="FK385" s="206" t="s">
        <v>3457</v>
      </c>
      <c r="FL385" s="207">
        <v>117</v>
      </c>
      <c r="FM385" s="208">
        <v>117</v>
      </c>
      <c r="FN385" s="209">
        <v>117</v>
      </c>
      <c r="FO385"/>
      <c r="FP385" s="2148"/>
      <c r="FQ385" s="212" t="s">
        <v>3458</v>
      </c>
      <c r="FR385" s="192" t="s">
        <v>3459</v>
      </c>
      <c r="FS385" s="193">
        <v>31</v>
      </c>
      <c r="FT385" s="194">
        <v>160</v>
      </c>
      <c r="FU385" s="195">
        <v>85</v>
      </c>
      <c r="FV385"/>
      <c r="FW385" s="2149"/>
      <c r="FX385" s="197" t="s">
        <v>3460</v>
      </c>
      <c r="FY385" s="192" t="s">
        <v>3461</v>
      </c>
      <c r="FZ385" s="193">
        <v>191</v>
      </c>
      <c r="GA385" s="194">
        <v>62</v>
      </c>
      <c r="GB385" s="195">
        <v>255</v>
      </c>
      <c r="GC385" s="10">
        <v>1</v>
      </c>
    </row>
    <row r="386" spans="165:185" ht="21" customHeight="1">
      <c r="FI386" s="2150"/>
      <c r="FJ386" s="205" t="s">
        <v>3462</v>
      </c>
      <c r="FK386" s="206" t="s">
        <v>3463</v>
      </c>
      <c r="FL386" s="207">
        <v>115</v>
      </c>
      <c r="FM386" s="208">
        <v>115</v>
      </c>
      <c r="FN386" s="209">
        <v>115</v>
      </c>
      <c r="FO386"/>
      <c r="FP386" s="2151"/>
      <c r="FQ386" s="197" t="s">
        <v>3464</v>
      </c>
      <c r="FR386" s="192" t="s">
        <v>3465</v>
      </c>
      <c r="FS386" s="193">
        <v>46</v>
      </c>
      <c r="FT386" s="194">
        <v>139</v>
      </c>
      <c r="FU386" s="195">
        <v>87</v>
      </c>
      <c r="FV386"/>
      <c r="FW386" s="2152"/>
      <c r="FX386" s="197" t="s">
        <v>3466</v>
      </c>
      <c r="FY386" s="192" t="s">
        <v>3467</v>
      </c>
      <c r="FZ386" s="193">
        <v>178</v>
      </c>
      <c r="GA386" s="194">
        <v>58</v>
      </c>
      <c r="GB386" s="195">
        <v>238</v>
      </c>
      <c r="GC386" s="10">
        <v>1</v>
      </c>
    </row>
    <row r="387" spans="165:185" ht="21" customHeight="1">
      <c r="FI387" s="2153"/>
      <c r="FJ387" s="205" t="s">
        <v>3468</v>
      </c>
      <c r="FK387" s="206" t="s">
        <v>3469</v>
      </c>
      <c r="FL387" s="207">
        <v>112</v>
      </c>
      <c r="FM387" s="208">
        <v>112</v>
      </c>
      <c r="FN387" s="209">
        <v>112</v>
      </c>
      <c r="FO387"/>
      <c r="FP387" s="2154"/>
      <c r="FQ387" s="197" t="s">
        <v>3470</v>
      </c>
      <c r="FR387" s="192" t="s">
        <v>3471</v>
      </c>
      <c r="FS387" s="193">
        <v>0</v>
      </c>
      <c r="FT387" s="194">
        <v>139</v>
      </c>
      <c r="FU387" s="195">
        <v>69</v>
      </c>
      <c r="FV387"/>
      <c r="FW387" s="2155"/>
      <c r="FX387" s="197" t="s">
        <v>3472</v>
      </c>
      <c r="FY387" s="192" t="s">
        <v>3473</v>
      </c>
      <c r="FZ387" s="193">
        <v>148</v>
      </c>
      <c r="GA387" s="194">
        <v>0</v>
      </c>
      <c r="GB387" s="195">
        <v>211</v>
      </c>
      <c r="GC387" s="10">
        <v>1</v>
      </c>
    </row>
    <row r="388" spans="165:185" ht="21" customHeight="1">
      <c r="FI388" s="2156"/>
      <c r="FJ388" s="205" t="s">
        <v>3474</v>
      </c>
      <c r="FK388" s="206" t="s">
        <v>3475</v>
      </c>
      <c r="FL388" s="207">
        <v>110</v>
      </c>
      <c r="FM388" s="208">
        <v>110</v>
      </c>
      <c r="FN388" s="209">
        <v>110</v>
      </c>
      <c r="FO388"/>
      <c r="FP388" s="2157"/>
      <c r="FQ388" s="212" t="s">
        <v>3476</v>
      </c>
      <c r="FR388" s="192" t="s">
        <v>3477</v>
      </c>
      <c r="FS388" s="193">
        <v>56</v>
      </c>
      <c r="FT388" s="194">
        <v>111</v>
      </c>
      <c r="FU388" s="195">
        <v>72</v>
      </c>
      <c r="FV388"/>
      <c r="FW388" s="2158"/>
      <c r="FX388" s="197" t="s">
        <v>3478</v>
      </c>
      <c r="FY388" s="192" t="s">
        <v>3479</v>
      </c>
      <c r="FZ388" s="193">
        <v>153</v>
      </c>
      <c r="GA388" s="194">
        <v>50</v>
      </c>
      <c r="GB388" s="195">
        <v>205</v>
      </c>
      <c r="GC388" s="10">
        <v>1</v>
      </c>
    </row>
    <row r="389" spans="165:185" ht="21" customHeight="1">
      <c r="FI389" s="2159"/>
      <c r="FJ389" s="205" t="s">
        <v>3480</v>
      </c>
      <c r="FK389" s="206" t="s">
        <v>3481</v>
      </c>
      <c r="FL389" s="207">
        <v>107</v>
      </c>
      <c r="FM389" s="208">
        <v>107</v>
      </c>
      <c r="FN389" s="209">
        <v>107</v>
      </c>
      <c r="FO389"/>
      <c r="FP389" s="2160"/>
      <c r="FQ389" s="212" t="s">
        <v>3482</v>
      </c>
      <c r="FR389" s="192" t="s">
        <v>3483</v>
      </c>
      <c r="FS389" s="193">
        <v>0</v>
      </c>
      <c r="FT389" s="194">
        <v>98</v>
      </c>
      <c r="FU389" s="195">
        <v>45</v>
      </c>
      <c r="FV389"/>
      <c r="FW389" s="2161"/>
      <c r="FX389" s="197" t="s">
        <v>3484</v>
      </c>
      <c r="FY389" s="192" t="s">
        <v>3479</v>
      </c>
      <c r="FZ389" s="193">
        <v>154</v>
      </c>
      <c r="GA389" s="194">
        <v>50</v>
      </c>
      <c r="GB389" s="195">
        <v>205</v>
      </c>
      <c r="GC389" s="10">
        <v>1</v>
      </c>
    </row>
    <row r="390" spans="165:185" ht="21" customHeight="1">
      <c r="FI390" s="2162"/>
      <c r="FJ390" s="205" t="s">
        <v>3485</v>
      </c>
      <c r="FK390" s="206" t="s">
        <v>3486</v>
      </c>
      <c r="FL390" s="207">
        <v>105</v>
      </c>
      <c r="FM390" s="208">
        <v>105</v>
      </c>
      <c r="FN390" s="209">
        <v>105</v>
      </c>
      <c r="FO390"/>
      <c r="FP390" s="2163"/>
      <c r="FQ390" s="212" t="s">
        <v>3487</v>
      </c>
      <c r="FR390" s="192" t="s">
        <v>3488</v>
      </c>
      <c r="FS390" s="193">
        <v>23</v>
      </c>
      <c r="FT390" s="194">
        <v>87</v>
      </c>
      <c r="FU390" s="195">
        <v>50</v>
      </c>
      <c r="FV390"/>
      <c r="FW390" s="2164"/>
      <c r="FX390" s="197" t="s">
        <v>3489</v>
      </c>
      <c r="FY390" s="192" t="s">
        <v>3490</v>
      </c>
      <c r="FZ390" s="193">
        <v>153</v>
      </c>
      <c r="GA390" s="194">
        <v>50</v>
      </c>
      <c r="GB390" s="195">
        <v>204</v>
      </c>
      <c r="GC390" s="10">
        <v>1</v>
      </c>
    </row>
    <row r="391" spans="165:185" ht="21" customHeight="1">
      <c r="FI391" s="2165"/>
      <c r="FJ391" s="205" t="s">
        <v>3491</v>
      </c>
      <c r="FK391" s="206" t="s">
        <v>3492</v>
      </c>
      <c r="FL391" s="207">
        <v>102</v>
      </c>
      <c r="FM391" s="208">
        <v>102</v>
      </c>
      <c r="FN391" s="209">
        <v>102</v>
      </c>
      <c r="FO391"/>
      <c r="FP391" s="2166"/>
      <c r="FQ391" s="212" t="s">
        <v>3493</v>
      </c>
      <c r="FR391" s="192" t="s">
        <v>3494</v>
      </c>
      <c r="FS391" s="193">
        <v>9</v>
      </c>
      <c r="FT391" s="194">
        <v>82</v>
      </c>
      <c r="FU391" s="195">
        <v>40</v>
      </c>
      <c r="FV391"/>
      <c r="FW391" s="2167"/>
      <c r="FX391" s="212" t="s">
        <v>3495</v>
      </c>
      <c r="FY391" s="192" t="s">
        <v>3496</v>
      </c>
      <c r="FZ391" s="193">
        <v>136</v>
      </c>
      <c r="GA391" s="194">
        <v>77</v>
      </c>
      <c r="GB391" s="195">
        <v>167</v>
      </c>
      <c r="GC391" s="10">
        <v>1</v>
      </c>
    </row>
    <row r="392" spans="165:185" ht="21" customHeight="1">
      <c r="FI392" s="2168"/>
      <c r="FJ392" s="205" t="s">
        <v>3497</v>
      </c>
      <c r="FK392" s="206" t="s">
        <v>3498</v>
      </c>
      <c r="FL392" s="207">
        <v>99</v>
      </c>
      <c r="FM392" s="208">
        <v>99</v>
      </c>
      <c r="FN392" s="209">
        <v>99</v>
      </c>
      <c r="FO392"/>
      <c r="FP392" s="2169"/>
      <c r="FQ392" s="212" t="s">
        <v>3499</v>
      </c>
      <c r="FR392" s="192" t="s">
        <v>3500</v>
      </c>
      <c r="FS392" s="193">
        <v>23</v>
      </c>
      <c r="FT392" s="194">
        <v>54</v>
      </c>
      <c r="FU392" s="195">
        <v>32</v>
      </c>
      <c r="FV392"/>
      <c r="FW392" s="2170"/>
      <c r="FX392" s="197" t="s">
        <v>3501</v>
      </c>
      <c r="FY392" s="192" t="s">
        <v>3502</v>
      </c>
      <c r="FZ392" s="193">
        <v>104</v>
      </c>
      <c r="GA392" s="194">
        <v>34</v>
      </c>
      <c r="GB392" s="195">
        <v>139</v>
      </c>
      <c r="GC392" s="10">
        <v>1</v>
      </c>
    </row>
    <row r="393" spans="165:185" ht="21" customHeight="1">
      <c r="FI393" s="2171"/>
      <c r="FJ393" s="205" t="s">
        <v>3503</v>
      </c>
      <c r="FK393" s="206" t="s">
        <v>3504</v>
      </c>
      <c r="FL393" s="207">
        <v>97</v>
      </c>
      <c r="FM393" s="208">
        <v>97</v>
      </c>
      <c r="FN393" s="209">
        <v>97</v>
      </c>
      <c r="FO393"/>
      <c r="FP393" s="2172"/>
      <c r="FQ393" s="212" t="s">
        <v>3505</v>
      </c>
      <c r="FR393" s="192" t="s">
        <v>3506</v>
      </c>
      <c r="FS393" s="193">
        <v>0</v>
      </c>
      <c r="FT393" s="194">
        <v>49</v>
      </c>
      <c r="FU393" s="195">
        <v>24</v>
      </c>
      <c r="FV393"/>
      <c r="FW393" s="2173"/>
      <c r="FX393" s="212" t="s">
        <v>3507</v>
      </c>
      <c r="FY393" s="192" t="s">
        <v>3508</v>
      </c>
      <c r="FZ393" s="193">
        <v>18</v>
      </c>
      <c r="GA393" s="194">
        <v>13</v>
      </c>
      <c r="GB393" s="195">
        <v>22</v>
      </c>
      <c r="GC393" s="10">
        <v>1</v>
      </c>
    </row>
    <row r="394" spans="165:185" ht="21" customHeight="1">
      <c r="FI394" s="2174"/>
      <c r="FJ394" s="236" t="s">
        <v>3056</v>
      </c>
      <c r="FK394" s="206" t="s">
        <v>3509</v>
      </c>
      <c r="FL394" s="207">
        <v>96</v>
      </c>
      <c r="FM394" s="208">
        <v>96</v>
      </c>
      <c r="FN394" s="209">
        <v>96</v>
      </c>
      <c r="FO394"/>
      <c r="FP394" s="2175"/>
      <c r="FQ394" s="212" t="s">
        <v>3510</v>
      </c>
      <c r="FR394" s="192" t="s">
        <v>3510</v>
      </c>
      <c r="FS394" s="193">
        <v>0</v>
      </c>
      <c r="FT394" s="194">
        <v>0</v>
      </c>
      <c r="FU394" s="195">
        <v>0</v>
      </c>
      <c r="FV394"/>
      <c r="FW394" s="2176"/>
      <c r="FX394" s="197" t="s">
        <v>3511</v>
      </c>
      <c r="FY394" s="192" t="s">
        <v>3512</v>
      </c>
      <c r="FZ394" s="193">
        <v>160</v>
      </c>
      <c r="GA394" s="194">
        <v>32</v>
      </c>
      <c r="GB394" s="195">
        <v>240</v>
      </c>
      <c r="GC394" s="10">
        <v>1</v>
      </c>
    </row>
    <row r="395" spans="165:185" ht="21" customHeight="1">
      <c r="FI395" s="2177"/>
      <c r="FJ395" s="205" t="s">
        <v>3513</v>
      </c>
      <c r="FK395" s="206" t="s">
        <v>3514</v>
      </c>
      <c r="FL395" s="207">
        <v>94</v>
      </c>
      <c r="FM395" s="208">
        <v>94</v>
      </c>
      <c r="FN395" s="209">
        <v>94</v>
      </c>
      <c r="FO395"/>
      <c r="FP395" s="2178"/>
      <c r="FQ395" s="197" t="s">
        <v>3515</v>
      </c>
      <c r="FR395" s="192" t="s">
        <v>3516</v>
      </c>
      <c r="FS395" s="193">
        <v>255</v>
      </c>
      <c r="FT395" s="194">
        <v>185</v>
      </c>
      <c r="FU395" s="195">
        <v>15</v>
      </c>
      <c r="FV395"/>
      <c r="FW395" s="2179"/>
      <c r="FX395" s="197"/>
      <c r="FY395" s="192" t="s">
        <v>3517</v>
      </c>
      <c r="FZ395" s="193">
        <v>153</v>
      </c>
      <c r="GA395" s="194">
        <v>102</v>
      </c>
      <c r="GB395" s="195">
        <v>204</v>
      </c>
      <c r="GC395" s="10">
        <v>1</v>
      </c>
    </row>
    <row r="396" spans="165:185" ht="21" customHeight="1">
      <c r="FI396" s="2180"/>
      <c r="FJ396" s="205" t="s">
        <v>3518</v>
      </c>
      <c r="FK396" s="206" t="s">
        <v>3519</v>
      </c>
      <c r="FL396" s="207">
        <v>92</v>
      </c>
      <c r="FM396" s="208">
        <v>92</v>
      </c>
      <c r="FN396" s="209">
        <v>92</v>
      </c>
      <c r="FO396"/>
      <c r="FP396" s="2181"/>
      <c r="FQ396" s="197" t="s">
        <v>3520</v>
      </c>
      <c r="FR396" s="192" t="s">
        <v>3521</v>
      </c>
      <c r="FS396" s="193">
        <v>255</v>
      </c>
      <c r="FT396" s="194">
        <v>193</v>
      </c>
      <c r="FU396" s="195">
        <v>37</v>
      </c>
      <c r="FV396"/>
      <c r="FW396" s="2182"/>
      <c r="FX396" s="212" t="s">
        <v>2124</v>
      </c>
      <c r="FY396" s="192" t="s">
        <v>3522</v>
      </c>
      <c r="FZ396" s="193">
        <v>136</v>
      </c>
      <c r="GA396" s="194">
        <v>6</v>
      </c>
      <c r="GB396" s="195">
        <v>206</v>
      </c>
      <c r="GC396" s="10">
        <v>1</v>
      </c>
    </row>
    <row r="397" spans="165:185" ht="21" customHeight="1">
      <c r="FI397" s="2183"/>
      <c r="FJ397" s="205" t="s">
        <v>3523</v>
      </c>
      <c r="FK397" s="206" t="s">
        <v>3524</v>
      </c>
      <c r="FL397" s="207">
        <v>89</v>
      </c>
      <c r="FM397" s="208">
        <v>89</v>
      </c>
      <c r="FN397" s="209">
        <v>89</v>
      </c>
      <c r="FO397"/>
      <c r="FP397" s="2184"/>
      <c r="FQ397" s="197" t="s">
        <v>3525</v>
      </c>
      <c r="FR397" s="192" t="s">
        <v>3526</v>
      </c>
      <c r="FS397" s="193">
        <v>205</v>
      </c>
      <c r="FT397" s="194">
        <v>192</v>
      </c>
      <c r="FU397" s="195">
        <v>176</v>
      </c>
      <c r="FV397"/>
      <c r="FW397" s="2185"/>
      <c r="FX397" s="197" t="s">
        <v>3527</v>
      </c>
      <c r="FY397" s="192" t="s">
        <v>3528</v>
      </c>
      <c r="FZ397" s="193">
        <v>85</v>
      </c>
      <c r="GA397" s="194">
        <v>26</v>
      </c>
      <c r="GB397" s="195">
        <v>139</v>
      </c>
      <c r="GC397" s="10">
        <v>1</v>
      </c>
    </row>
    <row r="398" spans="165:185" ht="21" customHeight="1">
      <c r="FI398" s="2186"/>
      <c r="FJ398" s="205" t="s">
        <v>3529</v>
      </c>
      <c r="FK398" s="206" t="s">
        <v>3530</v>
      </c>
      <c r="FL398" s="207">
        <v>87</v>
      </c>
      <c r="FM398" s="208">
        <v>87</v>
      </c>
      <c r="FN398" s="209">
        <v>87</v>
      </c>
      <c r="FO398"/>
      <c r="FP398" s="2187"/>
      <c r="FQ398" s="212" t="s">
        <v>3531</v>
      </c>
      <c r="FR398" s="192" t="s">
        <v>3532</v>
      </c>
      <c r="FS398" s="193">
        <v>255</v>
      </c>
      <c r="FT398" s="194">
        <v>193</v>
      </c>
      <c r="FU398" s="195">
        <v>79</v>
      </c>
      <c r="FV398"/>
      <c r="FW398" s="2188"/>
      <c r="FX398" s="212" t="s">
        <v>3533</v>
      </c>
      <c r="FY398" s="192" t="s">
        <v>3534</v>
      </c>
      <c r="FZ398" s="193">
        <v>50</v>
      </c>
      <c r="GA398" s="194">
        <v>23</v>
      </c>
      <c r="GB398" s="195">
        <v>77</v>
      </c>
      <c r="GC398" s="10">
        <v>1</v>
      </c>
    </row>
    <row r="399" spans="165:185" ht="21" customHeight="1">
      <c r="FI399" s="2189"/>
      <c r="FJ399" s="236" t="s">
        <v>3535</v>
      </c>
      <c r="FK399" s="206" t="s">
        <v>3536</v>
      </c>
      <c r="FL399" s="207">
        <v>85</v>
      </c>
      <c r="FM399" s="208">
        <v>85</v>
      </c>
      <c r="FN399" s="209">
        <v>85</v>
      </c>
      <c r="FO399"/>
      <c r="FP399" s="2190"/>
      <c r="FQ399" s="212" t="s">
        <v>3537</v>
      </c>
      <c r="FR399" s="192" t="s">
        <v>3538</v>
      </c>
      <c r="FS399" s="193">
        <v>255</v>
      </c>
      <c r="FT399" s="194">
        <v>203</v>
      </c>
      <c r="FU399" s="195">
        <v>96</v>
      </c>
      <c r="FV399"/>
      <c r="FW399" s="2191"/>
      <c r="FX399" s="212" t="s">
        <v>3539</v>
      </c>
      <c r="FY399" s="192" t="s">
        <v>3540</v>
      </c>
      <c r="FZ399" s="193">
        <v>47</v>
      </c>
      <c r="GA399" s="194">
        <v>33</v>
      </c>
      <c r="GB399" s="195">
        <v>64</v>
      </c>
      <c r="GC399" s="10">
        <v>1</v>
      </c>
    </row>
    <row r="400" spans="165:185" ht="21" customHeight="1">
      <c r="FI400" s="2192"/>
      <c r="FJ400" s="205" t="s">
        <v>665</v>
      </c>
      <c r="FK400" s="206" t="s">
        <v>3541</v>
      </c>
      <c r="FL400" s="207">
        <v>84</v>
      </c>
      <c r="FM400" s="208">
        <v>84</v>
      </c>
      <c r="FN400" s="209">
        <v>84</v>
      </c>
      <c r="FO400"/>
      <c r="FP400" s="2193"/>
      <c r="FQ400" s="197" t="s">
        <v>3542</v>
      </c>
      <c r="FR400" s="192" t="s">
        <v>3543</v>
      </c>
      <c r="FS400" s="193">
        <v>238</v>
      </c>
      <c r="FT400" s="194">
        <v>197</v>
      </c>
      <c r="FU400" s="195">
        <v>145</v>
      </c>
      <c r="FV400"/>
      <c r="FW400" s="2194"/>
      <c r="FX400" s="212" t="s">
        <v>3544</v>
      </c>
      <c r="FY400" s="192" t="s">
        <v>3545</v>
      </c>
      <c r="FZ400" s="193">
        <v>201</v>
      </c>
      <c r="GA400" s="194">
        <v>160</v>
      </c>
      <c r="GB400" s="195">
        <v>220</v>
      </c>
      <c r="GC400" s="10">
        <v>1</v>
      </c>
    </row>
    <row r="401" spans="1:187" ht="21" customHeight="1">
      <c r="FI401" s="2195"/>
      <c r="FJ401" s="205" t="s">
        <v>3546</v>
      </c>
      <c r="FK401" s="206" t="s">
        <v>3547</v>
      </c>
      <c r="FL401" s="207">
        <v>82</v>
      </c>
      <c r="FM401" s="208">
        <v>82</v>
      </c>
      <c r="FN401" s="209">
        <v>82</v>
      </c>
      <c r="FO401"/>
      <c r="FP401" s="2196"/>
      <c r="FQ401" s="212" t="s">
        <v>3548</v>
      </c>
      <c r="FR401" s="192" t="s">
        <v>3549</v>
      </c>
      <c r="FS401" s="193">
        <v>251</v>
      </c>
      <c r="FT401" s="194">
        <v>201</v>
      </c>
      <c r="FU401" s="195">
        <v>127</v>
      </c>
      <c r="FV401"/>
      <c r="FW401" s="2197"/>
      <c r="FX401" s="212" t="s">
        <v>3550</v>
      </c>
      <c r="FY401" s="192" t="s">
        <v>3551</v>
      </c>
      <c r="FZ401" s="193">
        <v>207</v>
      </c>
      <c r="GA401" s="194">
        <v>160</v>
      </c>
      <c r="GB401" s="195">
        <v>233</v>
      </c>
      <c r="GC401" s="10">
        <v>1</v>
      </c>
    </row>
    <row r="402" spans="1:187" ht="21" customHeight="1">
      <c r="FI402" s="2198"/>
      <c r="FJ402" s="205" t="s">
        <v>3552</v>
      </c>
      <c r="FK402" s="206" t="s">
        <v>3553</v>
      </c>
      <c r="FL402" s="207">
        <v>79</v>
      </c>
      <c r="FM402" s="208">
        <v>79</v>
      </c>
      <c r="FN402" s="209">
        <v>79</v>
      </c>
      <c r="FO402"/>
      <c r="FP402" s="2199"/>
      <c r="FQ402" s="197" t="s">
        <v>3554</v>
      </c>
      <c r="FR402" s="192" t="s">
        <v>3555</v>
      </c>
      <c r="FS402" s="193">
        <v>235</v>
      </c>
      <c r="FT402" s="194">
        <v>199</v>
      </c>
      <c r="FU402" s="195">
        <v>158</v>
      </c>
      <c r="FV402"/>
      <c r="FW402" s="2200"/>
      <c r="FX402" s="212" t="s">
        <v>3556</v>
      </c>
      <c r="FY402" s="192" t="s">
        <v>3557</v>
      </c>
      <c r="FZ402" s="193">
        <v>214</v>
      </c>
      <c r="GA402" s="194">
        <v>202</v>
      </c>
      <c r="GB402" s="195">
        <v>221</v>
      </c>
      <c r="GC402" s="10">
        <v>1</v>
      </c>
    </row>
    <row r="403" spans="1:187" ht="21" customHeight="1">
      <c r="FI403" s="2201"/>
      <c r="FJ403" s="205" t="s">
        <v>3558</v>
      </c>
      <c r="FK403" s="206" t="s">
        <v>3559</v>
      </c>
      <c r="FL403" s="207">
        <v>77</v>
      </c>
      <c r="FM403" s="208">
        <v>77</v>
      </c>
      <c r="FN403" s="209">
        <v>77</v>
      </c>
      <c r="FO403"/>
      <c r="FP403" s="2202"/>
      <c r="FQ403" s="197" t="s">
        <v>3560</v>
      </c>
      <c r="FR403" s="192" t="s">
        <v>3561</v>
      </c>
      <c r="FS403" s="193">
        <v>238</v>
      </c>
      <c r="FT403" s="194">
        <v>207</v>
      </c>
      <c r="FU403" s="195">
        <v>161</v>
      </c>
      <c r="FV403"/>
      <c r="FW403" s="2203"/>
      <c r="FX403" s="212" t="s">
        <v>3562</v>
      </c>
      <c r="FY403" s="192" t="s">
        <v>3563</v>
      </c>
      <c r="FZ403" s="193">
        <v>182</v>
      </c>
      <c r="GA403" s="194">
        <v>102</v>
      </c>
      <c r="GB403" s="195">
        <v>210</v>
      </c>
      <c r="GC403" s="10">
        <v>1</v>
      </c>
    </row>
    <row r="404" spans="1:187" ht="21" customHeight="1">
      <c r="FI404" s="2204"/>
      <c r="FJ404" s="2205"/>
      <c r="FK404" s="2205"/>
      <c r="FL404" s="2206"/>
      <c r="FM404" s="2207"/>
      <c r="FN404" s="2207"/>
      <c r="FO404"/>
      <c r="FP404" s="2208"/>
      <c r="FQ404" s="197" t="s">
        <v>3564</v>
      </c>
      <c r="FR404" s="192" t="s">
        <v>3565</v>
      </c>
      <c r="FS404" s="193">
        <v>255</v>
      </c>
      <c r="FT404" s="194">
        <v>211</v>
      </c>
      <c r="FU404" s="195">
        <v>155</v>
      </c>
      <c r="FV404"/>
      <c r="FW404" s="2209"/>
      <c r="FX404" s="2210" t="s">
        <v>3566</v>
      </c>
      <c r="FY404" s="2211" t="s">
        <v>3567</v>
      </c>
      <c r="FZ404" s="2212">
        <v>64</v>
      </c>
      <c r="GA404" s="2213">
        <v>26</v>
      </c>
      <c r="GB404" s="2214">
        <v>76</v>
      </c>
      <c r="GC404" s="10">
        <v>1</v>
      </c>
    </row>
    <row r="405" spans="1:187" ht="21" customHeight="1">
      <c r="FI405" s="2215">
        <v>9</v>
      </c>
      <c r="FJ405" s="2215">
        <v>23</v>
      </c>
      <c r="FK405" s="2215">
        <v>37</v>
      </c>
      <c r="FL405" s="2215">
        <v>8</v>
      </c>
      <c r="FM405" s="2215">
        <v>8</v>
      </c>
      <c r="FN405" s="2215">
        <v>8</v>
      </c>
      <c r="FO405"/>
      <c r="FP405" s="2215">
        <v>9</v>
      </c>
      <c r="FQ405" s="2215">
        <v>23</v>
      </c>
      <c r="FR405" s="2215">
        <v>37</v>
      </c>
      <c r="FS405" s="2215">
        <v>8</v>
      </c>
      <c r="FT405" s="2215">
        <v>8</v>
      </c>
      <c r="FU405" s="2215">
        <v>8</v>
      </c>
      <c r="FV405"/>
      <c r="FW405" s="2215">
        <v>9</v>
      </c>
      <c r="FX405" s="2215">
        <v>23</v>
      </c>
      <c r="FY405" s="2215">
        <v>37</v>
      </c>
      <c r="FZ405" s="2215">
        <v>8</v>
      </c>
      <c r="GA405" s="2215">
        <v>8</v>
      </c>
      <c r="GB405" s="2215">
        <v>8</v>
      </c>
      <c r="GC405" s="10">
        <v>1</v>
      </c>
    </row>
    <row r="406" spans="1:187" ht="21" customHeight="1">
      <c r="FI406" s="2216">
        <f t="shared" ref="FI406:FN406" ca="1" si="141">CELL("largeur",FI406)</f>
        <v>9</v>
      </c>
      <c r="FJ406" s="2216">
        <f t="shared" ca="1" si="141"/>
        <v>23</v>
      </c>
      <c r="FK406" s="2216">
        <f t="shared" ca="1" si="141"/>
        <v>37</v>
      </c>
      <c r="FL406" s="2216">
        <f t="shared" ca="1" si="141"/>
        <v>8</v>
      </c>
      <c r="FM406" s="2216">
        <f t="shared" ca="1" si="141"/>
        <v>8</v>
      </c>
      <c r="FN406" s="2216">
        <f t="shared" ca="1" si="141"/>
        <v>8</v>
      </c>
      <c r="FO406"/>
      <c r="FP406" s="2216">
        <f t="shared" ref="FP406:FU406" ca="1" si="142">CELL("largeur",FP406)</f>
        <v>9</v>
      </c>
      <c r="FQ406" s="2216">
        <f t="shared" ca="1" si="142"/>
        <v>23</v>
      </c>
      <c r="FR406" s="2216">
        <f t="shared" ca="1" si="142"/>
        <v>37</v>
      </c>
      <c r="FS406" s="2216">
        <f t="shared" ca="1" si="142"/>
        <v>8</v>
      </c>
      <c r="FT406" s="2216">
        <f t="shared" ca="1" si="142"/>
        <v>8</v>
      </c>
      <c r="FU406" s="2216">
        <f t="shared" ca="1" si="142"/>
        <v>8</v>
      </c>
      <c r="FV406"/>
      <c r="FW406" s="2216">
        <f t="shared" ref="FW406:GB406" ca="1" si="143">CELL("largeur",FW406)</f>
        <v>9</v>
      </c>
      <c r="FX406" s="2216">
        <f t="shared" ca="1" si="143"/>
        <v>23</v>
      </c>
      <c r="FY406" s="2216">
        <f t="shared" ca="1" si="143"/>
        <v>37</v>
      </c>
      <c r="FZ406" s="2216">
        <f t="shared" ca="1" si="143"/>
        <v>8</v>
      </c>
      <c r="GA406" s="2216">
        <f t="shared" ca="1" si="143"/>
        <v>8</v>
      </c>
      <c r="GB406" s="2216">
        <f t="shared" ca="1" si="143"/>
        <v>8</v>
      </c>
      <c r="GC406" s="10">
        <v>1</v>
      </c>
    </row>
    <row r="407" spans="1:187" ht="21" customHeight="1">
      <c r="GC407" s="10">
        <v>1</v>
      </c>
    </row>
    <row r="408" spans="1:187" ht="21" customHeight="1">
      <c r="GC408" s="2217" t="s">
        <v>3568</v>
      </c>
    </row>
    <row r="409" spans="1:187">
      <c r="A409" s="10">
        <v>1</v>
      </c>
      <c r="B409" s="10">
        <v>1</v>
      </c>
      <c r="C409" s="10">
        <v>1</v>
      </c>
      <c r="D409" s="10">
        <v>1</v>
      </c>
      <c r="E409" s="10">
        <v>1</v>
      </c>
      <c r="F409" s="10">
        <v>1</v>
      </c>
      <c r="G409" s="10">
        <v>1</v>
      </c>
      <c r="H409" s="10">
        <v>1</v>
      </c>
      <c r="I409" s="10">
        <v>1</v>
      </c>
      <c r="J409" s="10">
        <v>1</v>
      </c>
      <c r="K409" s="10">
        <v>1</v>
      </c>
      <c r="L409" s="10">
        <v>1</v>
      </c>
      <c r="M409" s="10">
        <v>1</v>
      </c>
      <c r="N409" s="10">
        <v>1</v>
      </c>
      <c r="O409" s="10">
        <v>1</v>
      </c>
      <c r="P409" s="10">
        <v>1</v>
      </c>
      <c r="Q409" s="10">
        <v>1</v>
      </c>
      <c r="R409" s="10">
        <v>1</v>
      </c>
      <c r="S409" s="10">
        <v>1</v>
      </c>
      <c r="T409" s="10">
        <v>1</v>
      </c>
      <c r="U409" s="10">
        <v>1</v>
      </c>
      <c r="V409" s="10">
        <v>1</v>
      </c>
      <c r="W409" s="10">
        <v>1</v>
      </c>
      <c r="X409" s="10">
        <v>1</v>
      </c>
      <c r="Y409" s="10">
        <v>1</v>
      </c>
      <c r="Z409" s="10">
        <v>1</v>
      </c>
      <c r="AA409" s="10">
        <v>1</v>
      </c>
      <c r="AB409" s="10">
        <v>1</v>
      </c>
      <c r="AC409" s="10">
        <v>1</v>
      </c>
      <c r="AD409" s="10">
        <v>1</v>
      </c>
      <c r="AE409" s="10">
        <v>1</v>
      </c>
      <c r="AF409" s="10">
        <v>1</v>
      </c>
      <c r="AG409" s="10">
        <v>1</v>
      </c>
      <c r="AH409" s="10">
        <v>1</v>
      </c>
      <c r="AI409" s="10">
        <v>1</v>
      </c>
      <c r="AJ409" s="10">
        <v>1</v>
      </c>
      <c r="AK409" s="10">
        <v>1</v>
      </c>
      <c r="AL409" s="10">
        <v>1</v>
      </c>
      <c r="AM409" s="10">
        <v>1</v>
      </c>
      <c r="AN409" s="10">
        <v>1</v>
      </c>
      <c r="AO409" s="10">
        <v>1</v>
      </c>
      <c r="AP409" s="10">
        <v>1</v>
      </c>
      <c r="AQ409" s="10">
        <v>1</v>
      </c>
      <c r="AR409" s="10">
        <v>1</v>
      </c>
      <c r="AS409" s="10">
        <v>1</v>
      </c>
      <c r="AT409" s="10">
        <v>1</v>
      </c>
      <c r="AU409" s="10">
        <v>1</v>
      </c>
      <c r="AV409" s="10">
        <v>1</v>
      </c>
      <c r="AW409" s="10">
        <v>1</v>
      </c>
      <c r="AX409" s="10">
        <v>1</v>
      </c>
      <c r="AY409" s="10">
        <v>1</v>
      </c>
      <c r="AZ409" s="10">
        <v>1</v>
      </c>
      <c r="BA409" s="10">
        <v>1</v>
      </c>
      <c r="BB409" s="10">
        <v>1</v>
      </c>
      <c r="BC409" s="10">
        <v>1</v>
      </c>
      <c r="BD409" s="10">
        <v>1</v>
      </c>
      <c r="BE409" s="10">
        <v>1</v>
      </c>
      <c r="BF409" s="10">
        <v>1</v>
      </c>
      <c r="BG409" s="10">
        <v>1</v>
      </c>
      <c r="BH409" s="10">
        <v>1</v>
      </c>
      <c r="BI409" s="10">
        <v>1</v>
      </c>
      <c r="BJ409" s="10">
        <v>1</v>
      </c>
      <c r="BK409" s="10">
        <v>1</v>
      </c>
      <c r="BL409" s="10">
        <v>1</v>
      </c>
      <c r="BM409" s="10">
        <v>1</v>
      </c>
      <c r="BN409" s="10">
        <v>1</v>
      </c>
      <c r="BO409" s="10">
        <v>1</v>
      </c>
      <c r="BP409" s="10">
        <v>1</v>
      </c>
      <c r="BQ409" s="10">
        <v>1</v>
      </c>
      <c r="BR409" s="10">
        <v>1</v>
      </c>
      <c r="BS409" s="10">
        <v>1</v>
      </c>
      <c r="BT409" s="10">
        <v>1</v>
      </c>
      <c r="BU409" s="10">
        <v>1</v>
      </c>
      <c r="BV409" s="10">
        <v>1</v>
      </c>
      <c r="BW409" s="10">
        <v>1</v>
      </c>
      <c r="BX409" s="10">
        <v>1</v>
      </c>
      <c r="CP409" s="10"/>
      <c r="CQ409" s="10">
        <v>1</v>
      </c>
      <c r="CR409" s="10">
        <v>1</v>
      </c>
      <c r="CS409" s="10">
        <v>1</v>
      </c>
      <c r="CT409" s="10">
        <v>1</v>
      </c>
      <c r="CU409" s="10">
        <v>1</v>
      </c>
      <c r="CV409" s="10">
        <v>1</v>
      </c>
      <c r="CW409" s="10">
        <v>1</v>
      </c>
      <c r="CX409" s="10">
        <v>1</v>
      </c>
      <c r="CY409" s="10">
        <v>1</v>
      </c>
      <c r="CZ409" s="10">
        <v>1</v>
      </c>
      <c r="DA409" s="10">
        <v>1</v>
      </c>
      <c r="DB409" s="10">
        <v>1</v>
      </c>
      <c r="DC409" s="10">
        <v>1</v>
      </c>
      <c r="DD409" s="10">
        <v>1</v>
      </c>
      <c r="DE409" s="10">
        <v>1</v>
      </c>
      <c r="DF409" s="10">
        <v>1</v>
      </c>
      <c r="DG409" s="10">
        <v>1</v>
      </c>
      <c r="DH409" s="10">
        <v>1</v>
      </c>
      <c r="DI409" s="10">
        <v>1</v>
      </c>
      <c r="DJ409" s="10">
        <v>1</v>
      </c>
      <c r="DK409" s="10">
        <v>1</v>
      </c>
      <c r="DL409" s="10">
        <v>1</v>
      </c>
      <c r="DM409" s="10">
        <v>1</v>
      </c>
      <c r="DN409" s="10">
        <v>1</v>
      </c>
      <c r="DO409" s="10">
        <v>1</v>
      </c>
      <c r="DP409" s="10">
        <v>1</v>
      </c>
      <c r="DQ409" s="10">
        <v>1</v>
      </c>
      <c r="DR409" s="10">
        <v>1</v>
      </c>
      <c r="DS409" s="10">
        <v>1</v>
      </c>
      <c r="DT409" s="10">
        <v>1</v>
      </c>
      <c r="DU409" s="10">
        <v>1</v>
      </c>
      <c r="DV409" s="10">
        <v>1</v>
      </c>
      <c r="DW409" s="10">
        <v>1</v>
      </c>
      <c r="DX409" s="10">
        <v>1</v>
      </c>
      <c r="DY409" s="10">
        <v>1</v>
      </c>
      <c r="DZ409" s="10">
        <v>1</v>
      </c>
      <c r="EA409" s="10">
        <v>1</v>
      </c>
      <c r="EB409" s="10">
        <v>1</v>
      </c>
      <c r="EC409" s="10">
        <v>1</v>
      </c>
      <c r="ED409" s="10">
        <v>1</v>
      </c>
      <c r="EE409" s="10">
        <v>1</v>
      </c>
      <c r="EF409" s="10">
        <v>1</v>
      </c>
      <c r="EG409" s="10">
        <v>1</v>
      </c>
      <c r="EH409" s="10">
        <v>1</v>
      </c>
      <c r="EI409" s="10">
        <v>1</v>
      </c>
      <c r="EJ409" s="10">
        <v>1</v>
      </c>
      <c r="EK409" s="10">
        <v>1</v>
      </c>
      <c r="EL409" s="10">
        <v>1</v>
      </c>
      <c r="EM409" s="10">
        <v>1</v>
      </c>
      <c r="EN409" s="10">
        <v>1</v>
      </c>
      <c r="EO409" s="10">
        <v>1</v>
      </c>
      <c r="EP409" s="10">
        <v>1</v>
      </c>
      <c r="EQ409" s="10">
        <v>1</v>
      </c>
      <c r="ER409" s="10">
        <v>1</v>
      </c>
      <c r="ES409" s="10">
        <v>1</v>
      </c>
      <c r="ET409" s="10">
        <v>1</v>
      </c>
      <c r="EU409" s="10">
        <v>1</v>
      </c>
      <c r="EV409" s="10">
        <v>1</v>
      </c>
      <c r="EW409" s="10">
        <v>1</v>
      </c>
      <c r="EX409" s="10">
        <v>1</v>
      </c>
      <c r="EY409" s="10">
        <v>1</v>
      </c>
      <c r="EZ409" s="10">
        <v>1</v>
      </c>
      <c r="FA409" s="10">
        <v>1</v>
      </c>
      <c r="FB409" s="10">
        <v>1</v>
      </c>
      <c r="FC409" s="10">
        <v>1</v>
      </c>
      <c r="FD409" s="10">
        <v>1</v>
      </c>
      <c r="FE409" s="10">
        <v>1</v>
      </c>
      <c r="FF409" s="10">
        <v>1</v>
      </c>
      <c r="FG409" s="10">
        <v>1</v>
      </c>
      <c r="FH409" s="10">
        <v>1</v>
      </c>
      <c r="FI409" s="10">
        <v>1</v>
      </c>
      <c r="FJ409" s="10">
        <v>1</v>
      </c>
      <c r="FK409" s="10">
        <v>1</v>
      </c>
      <c r="FL409" s="10">
        <v>1</v>
      </c>
      <c r="FM409" s="10">
        <v>1</v>
      </c>
      <c r="FN409" s="10">
        <v>1</v>
      </c>
      <c r="FO409" s="10">
        <v>1</v>
      </c>
      <c r="FP409" s="10">
        <v>1</v>
      </c>
      <c r="FQ409" s="10">
        <v>1</v>
      </c>
      <c r="FR409" s="10">
        <v>1</v>
      </c>
      <c r="FS409" s="10">
        <v>1</v>
      </c>
      <c r="FT409" s="10">
        <v>1</v>
      </c>
      <c r="FU409" s="10">
        <v>1</v>
      </c>
      <c r="FV409" s="10">
        <v>1</v>
      </c>
      <c r="FW409" s="10">
        <v>1</v>
      </c>
      <c r="FX409" s="10">
        <v>1</v>
      </c>
      <c r="FY409" s="10">
        <v>1</v>
      </c>
      <c r="FZ409" s="10">
        <v>1</v>
      </c>
      <c r="GA409" s="10">
        <v>1</v>
      </c>
      <c r="GB409" s="10">
        <v>1</v>
      </c>
      <c r="GC409" s="1" t="str">
        <f>ADDRESS(ROW(),COLUMN(),4)</f>
        <v>GC409</v>
      </c>
      <c r="GD409" s="2218"/>
      <c r="GE409" s="2219" t="str">
        <f>ADDRESS(ROW(),COLUMN(),4)</f>
        <v>GE409</v>
      </c>
    </row>
  </sheetData>
  <mergeCells count="466">
    <mergeCell ref="BZ28:CA28"/>
    <mergeCell ref="CJ28:CM29"/>
    <mergeCell ref="CI13:CN15"/>
    <mergeCell ref="CI16:CN18"/>
    <mergeCell ref="CG14:CG15"/>
    <mergeCell ref="CB17:CB18"/>
    <mergeCell ref="CG17:CG18"/>
    <mergeCell ref="CG20:CG21"/>
    <mergeCell ref="CI20:CK23"/>
    <mergeCell ref="CG24:CG25"/>
    <mergeCell ref="CG27:CG28"/>
    <mergeCell ref="CB20:CB21"/>
    <mergeCell ref="BJ94:BK101"/>
    <mergeCell ref="S114:AB115"/>
    <mergeCell ref="S117:AB118"/>
    <mergeCell ref="CW86:CY87"/>
    <mergeCell ref="DA86:DC87"/>
    <mergeCell ref="DA113:DC114"/>
    <mergeCell ref="D108:AB109"/>
    <mergeCell ref="AM28:AP29"/>
    <mergeCell ref="AQ28:AT29"/>
    <mergeCell ref="AU28:AX29"/>
    <mergeCell ref="BC28:BF29"/>
    <mergeCell ref="BG28:BG29"/>
    <mergeCell ref="BH28:BH29"/>
    <mergeCell ref="BI28:BI29"/>
    <mergeCell ref="BJ28:BJ29"/>
    <mergeCell ref="X30:X31"/>
    <mergeCell ref="Y30:Y31"/>
    <mergeCell ref="Z30:Z31"/>
    <mergeCell ref="L28:N29"/>
    <mergeCell ref="X28:Z29"/>
    <mergeCell ref="AA28:AC29"/>
    <mergeCell ref="AY28:BB29"/>
    <mergeCell ref="AI28:AL29"/>
    <mergeCell ref="DA32:DC33"/>
    <mergeCell ref="DE86:DG87"/>
    <mergeCell ref="DI86:DK87"/>
    <mergeCell ref="DQ86:DS87"/>
    <mergeCell ref="DA89:DC90"/>
    <mergeCell ref="DE89:DG90"/>
    <mergeCell ref="DI89:DK90"/>
    <mergeCell ref="CW98:CY99"/>
    <mergeCell ref="DA98:DC99"/>
    <mergeCell ref="DE98:DG99"/>
    <mergeCell ref="DI98:DK99"/>
    <mergeCell ref="DU86:DW87"/>
    <mergeCell ref="DY86:EA87"/>
    <mergeCell ref="CQ5:CU6"/>
    <mergeCell ref="DA59:DC60"/>
    <mergeCell ref="CW68:CY69"/>
    <mergeCell ref="DA68:DC69"/>
    <mergeCell ref="DE68:DG69"/>
    <mergeCell ref="CW74:CY75"/>
    <mergeCell ref="DA74:DC75"/>
    <mergeCell ref="DE74:DG75"/>
    <mergeCell ref="DI74:DK75"/>
    <mergeCell ref="CW80:CY81"/>
    <mergeCell ref="DA80:DC81"/>
    <mergeCell ref="DE80:DG81"/>
    <mergeCell ref="DI80:DK81"/>
    <mergeCell ref="CW23:CY24"/>
    <mergeCell ref="DA23:DC24"/>
    <mergeCell ref="CW59:CY60"/>
    <mergeCell ref="DI59:DK60"/>
    <mergeCell ref="DM59:DO60"/>
    <mergeCell ref="DQ59:DS60"/>
    <mergeCell ref="DU59:DW60"/>
    <mergeCell ref="DY59:EA60"/>
    <mergeCell ref="DQ74:DS75"/>
    <mergeCell ref="EX22:FG22"/>
    <mergeCell ref="DE23:DG24"/>
    <mergeCell ref="DI23:DK24"/>
    <mergeCell ref="DM23:DO24"/>
    <mergeCell ref="DQ23:DS24"/>
    <mergeCell ref="DU23:DW24"/>
    <mergeCell ref="DY23:EA24"/>
    <mergeCell ref="EC23:EE24"/>
    <mergeCell ref="EG23:EI24"/>
    <mergeCell ref="EK23:EM24"/>
    <mergeCell ref="EO23:EP24"/>
    <mergeCell ref="EU23:EV23"/>
    <mergeCell ref="EU24:EV26"/>
    <mergeCell ref="EK26:EM27"/>
    <mergeCell ref="EO26:EP27"/>
    <mergeCell ref="ER26:ES27"/>
    <mergeCell ref="ER23:ES24"/>
    <mergeCell ref="B4:B6"/>
    <mergeCell ref="M4:AR4"/>
    <mergeCell ref="M5:AR5"/>
    <mergeCell ref="BP5:BW6"/>
    <mergeCell ref="CW5:DQ6"/>
    <mergeCell ref="BP7:BW7"/>
    <mergeCell ref="BK12:BK13"/>
    <mergeCell ref="CW14:CY15"/>
    <mergeCell ref="DI26:DK27"/>
    <mergeCell ref="AR17:AX17"/>
    <mergeCell ref="L18:L22"/>
    <mergeCell ref="M18:AE22"/>
    <mergeCell ref="BH21:BI21"/>
    <mergeCell ref="BP23:BP24"/>
    <mergeCell ref="AC12:AC13"/>
    <mergeCell ref="AD12:BG13"/>
    <mergeCell ref="BH12:BJ13"/>
    <mergeCell ref="L23:AC23"/>
    <mergeCell ref="BN17:BN20"/>
    <mergeCell ref="CW17:CY18"/>
    <mergeCell ref="DA17:DC18"/>
    <mergeCell ref="DE17:DG18"/>
    <mergeCell ref="CW26:CY27"/>
    <mergeCell ref="DE20:DG21"/>
    <mergeCell ref="CW20:CY21"/>
    <mergeCell ref="DA20:DC21"/>
    <mergeCell ref="EG17:EI18"/>
    <mergeCell ref="EK17:EM18"/>
    <mergeCell ref="EO17:EP18"/>
    <mergeCell ref="FQ7:FS7"/>
    <mergeCell ref="M8:BK9"/>
    <mergeCell ref="BQ8:BW8"/>
    <mergeCell ref="EO8:EV10"/>
    <mergeCell ref="FQ9:FS9"/>
    <mergeCell ref="CW10:CY11"/>
    <mergeCell ref="DA10:DC11"/>
    <mergeCell ref="DQ10:DW11"/>
    <mergeCell ref="DX10:DZ11"/>
    <mergeCell ref="EA10:EA11"/>
    <mergeCell ref="FQ11:FS11"/>
    <mergeCell ref="EC10:EI11"/>
    <mergeCell ref="EJ10:EL11"/>
    <mergeCell ref="M11:BK11"/>
    <mergeCell ref="EO11:EV12"/>
    <mergeCell ref="EX11:FE11"/>
    <mergeCell ref="EX20:FE21"/>
    <mergeCell ref="DI20:DK21"/>
    <mergeCell ref="DM20:DO21"/>
    <mergeCell ref="EU32:EV32"/>
    <mergeCell ref="EU31:EV31"/>
    <mergeCell ref="EO32:EP33"/>
    <mergeCell ref="ER32:ES33"/>
    <mergeCell ref="EU28:EV29"/>
    <mergeCell ref="EG29:EI30"/>
    <mergeCell ref="EK29:EM30"/>
    <mergeCell ref="EO29:EP30"/>
    <mergeCell ref="ER29:ES30"/>
    <mergeCell ref="DY32:EA33"/>
    <mergeCell ref="EC32:EE33"/>
    <mergeCell ref="EG32:EI33"/>
    <mergeCell ref="EK32:EM33"/>
    <mergeCell ref="ER17:ES18"/>
    <mergeCell ref="DI17:DK18"/>
    <mergeCell ref="DM17:DO18"/>
    <mergeCell ref="DQ17:DS18"/>
    <mergeCell ref="DU17:DW18"/>
    <mergeCell ref="DY17:EA18"/>
    <mergeCell ref="EC17:EE18"/>
    <mergeCell ref="DQ20:DS21"/>
    <mergeCell ref="DU20:DW21"/>
    <mergeCell ref="DY20:EA21"/>
    <mergeCell ref="DM26:DO27"/>
    <mergeCell ref="DQ26:DS27"/>
    <mergeCell ref="DU26:DW27"/>
    <mergeCell ref="DY26:EA27"/>
    <mergeCell ref="EC20:EE21"/>
    <mergeCell ref="EG20:EI21"/>
    <mergeCell ref="EK20:EM21"/>
    <mergeCell ref="EO20:EP21"/>
    <mergeCell ref="EC26:EE27"/>
    <mergeCell ref="EG26:EI27"/>
    <mergeCell ref="CW32:CY33"/>
    <mergeCell ref="CW89:CY90"/>
    <mergeCell ref="BN42:BN46"/>
    <mergeCell ref="BK28:BK29"/>
    <mergeCell ref="DA26:DC27"/>
    <mergeCell ref="DE26:DG27"/>
    <mergeCell ref="DE59:DG60"/>
    <mergeCell ref="D91:W96"/>
    <mergeCell ref="L30:L31"/>
    <mergeCell ref="M30:M31"/>
    <mergeCell ref="N30:N31"/>
    <mergeCell ref="O30:O31"/>
    <mergeCell ref="P30:P31"/>
    <mergeCell ref="Q30:Q31"/>
    <mergeCell ref="R30:R31"/>
    <mergeCell ref="S30:S31"/>
    <mergeCell ref="AM30:AP31"/>
    <mergeCell ref="BN30:BN32"/>
    <mergeCell ref="AQ30:AT31"/>
    <mergeCell ref="AU30:AX31"/>
    <mergeCell ref="O28:Q29"/>
    <mergeCell ref="R28:T29"/>
    <mergeCell ref="U28:W29"/>
    <mergeCell ref="CW29:CY30"/>
    <mergeCell ref="DA29:DC30"/>
    <mergeCell ref="DE29:DG30"/>
    <mergeCell ref="DI29:DK30"/>
    <mergeCell ref="DM29:DO30"/>
    <mergeCell ref="DQ29:DS30"/>
    <mergeCell ref="DU29:DW30"/>
    <mergeCell ref="DY29:EA30"/>
    <mergeCell ref="EC29:EE30"/>
    <mergeCell ref="EU39:EV39"/>
    <mergeCell ref="EU34:EV34"/>
    <mergeCell ref="EG35:EI36"/>
    <mergeCell ref="EK35:EM36"/>
    <mergeCell ref="EO35:EP36"/>
    <mergeCell ref="ER35:ES36"/>
    <mergeCell ref="EU36:EV36"/>
    <mergeCell ref="DA38:DC39"/>
    <mergeCell ref="DE38:DG39"/>
    <mergeCell ref="DI38:DK39"/>
    <mergeCell ref="DM38:DO39"/>
    <mergeCell ref="DE32:DG33"/>
    <mergeCell ref="DI32:DK33"/>
    <mergeCell ref="DM32:DO33"/>
    <mergeCell ref="DQ32:DS33"/>
    <mergeCell ref="DU32:DW33"/>
    <mergeCell ref="CW35:CY36"/>
    <mergeCell ref="DA35:DC36"/>
    <mergeCell ref="DE35:DG36"/>
    <mergeCell ref="DI35:DK36"/>
    <mergeCell ref="DM35:DO36"/>
    <mergeCell ref="DQ35:DS36"/>
    <mergeCell ref="DU35:DW36"/>
    <mergeCell ref="DY35:EA36"/>
    <mergeCell ref="EC35:EE36"/>
    <mergeCell ref="CW38:CY39"/>
    <mergeCell ref="DQ38:DS39"/>
    <mergeCell ref="DU38:DW39"/>
    <mergeCell ref="DY38:EA39"/>
    <mergeCell ref="EC38:EE39"/>
    <mergeCell ref="EG38:EI39"/>
    <mergeCell ref="EK38:EM39"/>
    <mergeCell ref="EO38:EP39"/>
    <mergeCell ref="ER38:ES39"/>
    <mergeCell ref="EG41:EI42"/>
    <mergeCell ref="EK41:EM41"/>
    <mergeCell ref="EO41:EP41"/>
    <mergeCell ref="ER41:ES41"/>
    <mergeCell ref="EU41:EV41"/>
    <mergeCell ref="CW44:CY45"/>
    <mergeCell ref="DA44:DC45"/>
    <mergeCell ref="DE44:DG45"/>
    <mergeCell ref="DI44:DK45"/>
    <mergeCell ref="DM44:DO45"/>
    <mergeCell ref="DQ44:DS45"/>
    <mergeCell ref="DU44:DW45"/>
    <mergeCell ref="DY44:EA45"/>
    <mergeCell ref="EC44:EE45"/>
    <mergeCell ref="EG44:EI45"/>
    <mergeCell ref="EK44:EM45"/>
    <mergeCell ref="CW41:CY42"/>
    <mergeCell ref="DA41:DC42"/>
    <mergeCell ref="DE41:DG42"/>
    <mergeCell ref="DI41:DK42"/>
    <mergeCell ref="DM41:DO42"/>
    <mergeCell ref="DQ41:DS42"/>
    <mergeCell ref="DU41:DW42"/>
    <mergeCell ref="DY41:EA42"/>
    <mergeCell ref="EC41:EE42"/>
    <mergeCell ref="EG47:EI48"/>
    <mergeCell ref="EK47:EM48"/>
    <mergeCell ref="EO48:EP49"/>
    <mergeCell ref="ER48:ES49"/>
    <mergeCell ref="CW50:CY51"/>
    <mergeCell ref="DA50:DC51"/>
    <mergeCell ref="DE50:DG51"/>
    <mergeCell ref="DI50:DK51"/>
    <mergeCell ref="DM50:DO51"/>
    <mergeCell ref="DQ50:DS51"/>
    <mergeCell ref="DU50:DW51"/>
    <mergeCell ref="DY50:EA51"/>
    <mergeCell ref="EC50:EE51"/>
    <mergeCell ref="EG50:EI51"/>
    <mergeCell ref="EK50:EM51"/>
    <mergeCell ref="CW47:CY48"/>
    <mergeCell ref="DA47:DC48"/>
    <mergeCell ref="DE47:DG48"/>
    <mergeCell ref="DI47:DK48"/>
    <mergeCell ref="DM47:DO48"/>
    <mergeCell ref="DQ47:DS48"/>
    <mergeCell ref="DU47:DW48"/>
    <mergeCell ref="DY47:EA48"/>
    <mergeCell ref="EC47:EE48"/>
    <mergeCell ref="EC53:EE54"/>
    <mergeCell ref="EG53:EI54"/>
    <mergeCell ref="EK53:EM54"/>
    <mergeCell ref="CW56:CY57"/>
    <mergeCell ref="DA56:DC57"/>
    <mergeCell ref="DE56:DG57"/>
    <mergeCell ref="DI56:DK57"/>
    <mergeCell ref="DM56:DO57"/>
    <mergeCell ref="DQ56:DS57"/>
    <mergeCell ref="DU56:DW57"/>
    <mergeCell ref="DY56:EA57"/>
    <mergeCell ref="EC56:EE57"/>
    <mergeCell ref="EG56:EI57"/>
    <mergeCell ref="EK56:EM57"/>
    <mergeCell ref="DQ53:DS54"/>
    <mergeCell ref="DU53:DW54"/>
    <mergeCell ref="DY53:EA54"/>
    <mergeCell ref="CW53:CY54"/>
    <mergeCell ref="DA53:DC54"/>
    <mergeCell ref="DE53:DG54"/>
    <mergeCell ref="DI53:DK54"/>
    <mergeCell ref="DM53:DO54"/>
    <mergeCell ref="EC59:EE60"/>
    <mergeCell ref="EG59:EI60"/>
    <mergeCell ref="EK59:EM60"/>
    <mergeCell ref="EG62:EI63"/>
    <mergeCell ref="EK62:EM63"/>
    <mergeCell ref="CW65:CY66"/>
    <mergeCell ref="DA65:DC66"/>
    <mergeCell ref="DE65:DG66"/>
    <mergeCell ref="DI65:DK66"/>
    <mergeCell ref="DM65:DO66"/>
    <mergeCell ref="DQ65:DS66"/>
    <mergeCell ref="DU65:DW66"/>
    <mergeCell ref="DY65:EA66"/>
    <mergeCell ref="EC65:EE66"/>
    <mergeCell ref="EG65:EI66"/>
    <mergeCell ref="EK65:EM66"/>
    <mergeCell ref="CW62:CY63"/>
    <mergeCell ref="DA62:DC63"/>
    <mergeCell ref="DE62:DG63"/>
    <mergeCell ref="DI62:DK63"/>
    <mergeCell ref="DM62:DO63"/>
    <mergeCell ref="DQ62:DS63"/>
    <mergeCell ref="DU62:DW63"/>
    <mergeCell ref="DY62:EA63"/>
    <mergeCell ref="EC62:EE63"/>
    <mergeCell ref="DI68:DK69"/>
    <mergeCell ref="DQ68:DS69"/>
    <mergeCell ref="DU68:DW69"/>
    <mergeCell ref="DY68:EA69"/>
    <mergeCell ref="EC68:EE69"/>
    <mergeCell ref="EG68:EI69"/>
    <mergeCell ref="EK68:EM69"/>
    <mergeCell ref="CW71:CY72"/>
    <mergeCell ref="DA71:DC72"/>
    <mergeCell ref="DE71:DG72"/>
    <mergeCell ref="DI71:DK72"/>
    <mergeCell ref="DQ71:DS72"/>
    <mergeCell ref="DU71:DW72"/>
    <mergeCell ref="DY71:EA72"/>
    <mergeCell ref="EC71:EE72"/>
    <mergeCell ref="EG71:EI72"/>
    <mergeCell ref="EK71:EM72"/>
    <mergeCell ref="DU74:DW75"/>
    <mergeCell ref="DY74:EA75"/>
    <mergeCell ref="EC74:EE75"/>
    <mergeCell ref="EG74:EI75"/>
    <mergeCell ref="EK74:EM75"/>
    <mergeCell ref="CW77:CY78"/>
    <mergeCell ref="DA77:DC78"/>
    <mergeCell ref="DE77:DG78"/>
    <mergeCell ref="DI77:DK78"/>
    <mergeCell ref="DQ77:DS78"/>
    <mergeCell ref="DU77:DW78"/>
    <mergeCell ref="DY77:EA78"/>
    <mergeCell ref="EC77:EE78"/>
    <mergeCell ref="EG77:EI78"/>
    <mergeCell ref="EK77:EM78"/>
    <mergeCell ref="DY80:EA81"/>
    <mergeCell ref="EC80:EE81"/>
    <mergeCell ref="EG80:EI81"/>
    <mergeCell ref="EK80:EM81"/>
    <mergeCell ref="CW83:CY84"/>
    <mergeCell ref="DA83:DC84"/>
    <mergeCell ref="DE83:DG84"/>
    <mergeCell ref="DI83:DK84"/>
    <mergeCell ref="DQ83:DS84"/>
    <mergeCell ref="DU83:DW84"/>
    <mergeCell ref="DY83:EA84"/>
    <mergeCell ref="DQ80:DS81"/>
    <mergeCell ref="DU80:DW81"/>
    <mergeCell ref="DY89:EA90"/>
    <mergeCell ref="CW92:CY93"/>
    <mergeCell ref="DA92:DC93"/>
    <mergeCell ref="DE92:DG93"/>
    <mergeCell ref="DI92:DK93"/>
    <mergeCell ref="DU92:DW93"/>
    <mergeCell ref="DY92:EA93"/>
    <mergeCell ref="CW95:CY96"/>
    <mergeCell ref="DA95:DC96"/>
    <mergeCell ref="DE95:DG96"/>
    <mergeCell ref="DI95:DK96"/>
    <mergeCell ref="DU95:DW96"/>
    <mergeCell ref="DY95:EA96"/>
    <mergeCell ref="DY164:EA165"/>
    <mergeCell ref="DA122:DC123"/>
    <mergeCell ref="DU122:DW123"/>
    <mergeCell ref="DY122:EA123"/>
    <mergeCell ref="DU125:DW126"/>
    <mergeCell ref="DY125:EA126"/>
    <mergeCell ref="DY128:EA129"/>
    <mergeCell ref="DY131:EA132"/>
    <mergeCell ref="DY134:EA135"/>
    <mergeCell ref="DY137:EA138"/>
    <mergeCell ref="DY140:EA141"/>
    <mergeCell ref="DY143:EA144"/>
    <mergeCell ref="DY146:EA147"/>
    <mergeCell ref="DY149:EA150"/>
    <mergeCell ref="DY152:EA153"/>
    <mergeCell ref="DY155:EA156"/>
    <mergeCell ref="DY158:EA159"/>
    <mergeCell ref="DY161:EA162"/>
    <mergeCell ref="DA119:DC120"/>
    <mergeCell ref="DU119:DW120"/>
    <mergeCell ref="DY119:EA120"/>
    <mergeCell ref="DA107:DC108"/>
    <mergeCell ref="DE107:DG108"/>
    <mergeCell ref="DI107:DK108"/>
    <mergeCell ref="DU107:DW108"/>
    <mergeCell ref="DY107:EA108"/>
    <mergeCell ref="DA110:DC111"/>
    <mergeCell ref="DI110:DK111"/>
    <mergeCell ref="DU110:DW111"/>
    <mergeCell ref="DY110:EA111"/>
    <mergeCell ref="AC30:AC31"/>
    <mergeCell ref="AI30:AL31"/>
    <mergeCell ref="BC30:BF31"/>
    <mergeCell ref="AY30:BB31"/>
    <mergeCell ref="DU113:DW114"/>
    <mergeCell ref="DY113:EA114"/>
    <mergeCell ref="DA116:DC117"/>
    <mergeCell ref="DU116:DW117"/>
    <mergeCell ref="DY116:EA117"/>
    <mergeCell ref="DU98:DW99"/>
    <mergeCell ref="DY98:EA99"/>
    <mergeCell ref="CW101:CY102"/>
    <mergeCell ref="DA101:DC102"/>
    <mergeCell ref="DE101:DG102"/>
    <mergeCell ref="DI101:DK102"/>
    <mergeCell ref="DU101:DW102"/>
    <mergeCell ref="DY101:EA102"/>
    <mergeCell ref="CW104:CY105"/>
    <mergeCell ref="DA104:DC105"/>
    <mergeCell ref="DE104:DG105"/>
    <mergeCell ref="DI104:DK105"/>
    <mergeCell ref="DU104:DW105"/>
    <mergeCell ref="DY104:EA105"/>
    <mergeCell ref="DU89:DW90"/>
    <mergeCell ref="CB3:CE5"/>
    <mergeCell ref="CG5:CG6"/>
    <mergeCell ref="CG8:CG9"/>
    <mergeCell ref="CN28:CO29"/>
    <mergeCell ref="D125:AB126"/>
    <mergeCell ref="CQ189:CQ200"/>
    <mergeCell ref="CR192:CS193"/>
    <mergeCell ref="CQ203:CQ208"/>
    <mergeCell ref="CQ234:CU235"/>
    <mergeCell ref="BL87:BL92"/>
    <mergeCell ref="BL94:BL101"/>
    <mergeCell ref="C12:J13"/>
    <mergeCell ref="C14:J15"/>
    <mergeCell ref="AN17:AQ17"/>
    <mergeCell ref="AI20:BA20"/>
    <mergeCell ref="BN38:BN40"/>
    <mergeCell ref="CR36:CU37"/>
    <mergeCell ref="CQ44:CU45"/>
    <mergeCell ref="T30:T31"/>
    <mergeCell ref="U30:U31"/>
    <mergeCell ref="V30:V31"/>
    <mergeCell ref="W30:W31"/>
    <mergeCell ref="AA30:AA31"/>
    <mergeCell ref="AB30:AB31"/>
  </mergeCells>
  <phoneticPr fontId="20" type="noConversion"/>
  <hyperlinks>
    <hyperlink ref="AR131" r:id="rId1" xr:uid="{98B0335D-45AF-4952-A2B5-5FBC111B6159}"/>
    <hyperlink ref="EX20" r:id="rId2" xr:uid="{B830D4BE-2B48-43CC-A5C5-A8783DE70D71}"/>
    <hyperlink ref="FQ13" r:id="rId3" xr:uid="{EE8CF42C-BAAA-4655-BDB6-7E854DF436FB}"/>
    <hyperlink ref="FQ15" r:id="rId4" xr:uid="{27555214-036F-4AE0-B5E6-3622933E21B3}"/>
    <hyperlink ref="FQ17" r:id="rId5" xr:uid="{D030D746-C0C9-41FA-9F8F-845090BEF843}"/>
    <hyperlink ref="FQ19" r:id="rId6" xr:uid="{DB094264-BE62-45A0-AA3F-3483B40DEF2C}"/>
    <hyperlink ref="FQ9" r:id="rId7" xr:uid="{FB387D63-62A2-4456-9418-322851DF5797}"/>
    <hyperlink ref="FQ7" r:id="rId8" xr:uid="{6F3B3456-69D7-4A17-9CEE-AF805C3BED9C}"/>
    <hyperlink ref="FQ11" r:id="rId9" xr:uid="{EB6CCBA4-3061-48DB-959B-C4184ED2BE04}"/>
    <hyperlink ref="FQ21" r:id="rId10" xr:uid="{C2FE618D-FA0B-4F90-80F1-ABFCA381BDC8}"/>
    <hyperlink ref="EX54" r:id="rId11" xr:uid="{1CEE77ED-7463-40F6-9A3A-9624E1CECE89}"/>
    <hyperlink ref="FI16" r:id="rId12" xr:uid="{49295D29-E723-4F15-B10A-55725CFC1D2E}"/>
    <hyperlink ref="FI15" r:id="rId13" xr:uid="{FBBFFA41-8640-496A-9736-AFD22BAA63D7}"/>
    <hyperlink ref="FI19" r:id="rId14" xr:uid="{C3E5F5AE-8066-497F-99E8-35E2216FEEDD}"/>
    <hyperlink ref="BN55" r:id="rId15" xr:uid="{5DF3F346-578C-4AF4-B15C-F10EB1A23BD9}"/>
    <hyperlink ref="BN57" r:id="rId16" xr:uid="{9E0369CE-53E2-4C32-B9F8-006E1CF6CC23}"/>
    <hyperlink ref="CQ210" r:id="rId17" xr:uid="{76D4E49C-50D1-4CB6-9447-FCDD1708947F}"/>
  </hyperlinks>
  <pageMargins left="0.7" right="0.7" top="0.75" bottom="0.75" header="0.3" footer="0.3"/>
  <pageSetup paperSize="9" orientation="portrait" r:id="rId18"/>
  <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8235E-A1CC-44B5-8748-DFC4ECDE51A0}">
  <dimension ref="A1:GE409"/>
  <sheetViews>
    <sheetView showZeros="0" topLeftCell="CM1" zoomScaleNormal="100" workbookViewId="0">
      <selection activeCell="CQ32" sqref="CQ32"/>
    </sheetView>
  </sheetViews>
  <sheetFormatPr baseColWidth="10" defaultRowHeight="15"/>
  <cols>
    <col min="1" max="1" width="4.140625" customWidth="1"/>
    <col min="2" max="2" width="3.7109375" customWidth="1"/>
    <col min="3" max="3" width="6.42578125" customWidth="1"/>
    <col min="4" max="4" width="8" customWidth="1"/>
    <col min="5" max="9" width="8.5703125" customWidth="1"/>
    <col min="10" max="10" width="56.7109375" customWidth="1"/>
    <col min="11" max="11" width="2.7109375" customWidth="1"/>
    <col min="12" max="12" width="12.140625" customWidth="1"/>
    <col min="13" max="29" width="10.7109375" customWidth="1"/>
    <col min="30" max="31" width="9.7109375" customWidth="1"/>
    <col min="32" max="32" width="14.7109375" customWidth="1"/>
    <col min="33" max="33" width="20.7109375" customWidth="1"/>
    <col min="34" max="39" width="10.7109375" customWidth="1"/>
    <col min="40" max="40" width="12.5703125" customWidth="1"/>
    <col min="41" max="42" width="10.7109375" customWidth="1"/>
    <col min="43" max="43" width="14.7109375" customWidth="1"/>
    <col min="44" max="46" width="10.7109375" customWidth="1"/>
    <col min="47" max="47" width="12.42578125" customWidth="1"/>
    <col min="48" max="58" width="10.7109375" customWidth="1"/>
    <col min="59" max="59" width="29.42578125" customWidth="1"/>
    <col min="60" max="60" width="12.42578125" customWidth="1"/>
    <col min="61" max="61" width="9.85546875" customWidth="1"/>
    <col min="62" max="62" width="11.85546875" customWidth="1"/>
    <col min="63" max="63" width="18.140625" customWidth="1"/>
    <col min="64" max="64" width="14.28515625" customWidth="1"/>
    <col min="65" max="65" width="5.5703125" style="1503" customWidth="1"/>
    <col min="66" max="66" width="41.7109375" style="1504" customWidth="1"/>
    <col min="67" max="67" width="6" style="1503" customWidth="1"/>
    <col min="68" max="68" width="9.7109375" customWidth="1"/>
    <col min="69" max="70" width="12.7109375" style="9" customWidth="1"/>
    <col min="71" max="71" width="4" style="9" customWidth="1"/>
    <col min="72" max="72" width="9.7109375" style="9" customWidth="1"/>
    <col min="73" max="73" width="13" style="9" customWidth="1"/>
    <col min="74" max="74" width="13.5703125" style="9" customWidth="1"/>
    <col min="75" max="75" width="40.7109375" style="9" customWidth="1"/>
    <col min="76" max="76" width="6" style="1503" customWidth="1"/>
    <col min="77" max="77" width="5.85546875" customWidth="1"/>
    <col min="78" max="78" width="9.7109375" customWidth="1"/>
    <col min="79" max="79" width="7.7109375" customWidth="1"/>
    <col min="80" max="80" width="103.7109375" customWidth="1"/>
    <col min="81" max="81" width="11.7109375" customWidth="1"/>
    <col min="82" max="82" width="10.7109375" customWidth="1"/>
    <col min="83" max="83" width="9.7109375" customWidth="1"/>
    <col min="84" max="84" width="3.7109375" customWidth="1"/>
    <col min="85" max="85" width="102.5703125" customWidth="1"/>
    <col min="86" max="86" width="6.7109375" customWidth="1"/>
    <col min="87" max="87" width="4.7109375" customWidth="1"/>
    <col min="88" max="91" width="10.7109375" customWidth="1"/>
    <col min="92" max="92" width="15.7109375" customWidth="1"/>
    <col min="93" max="93" width="11.7109375" customWidth="1"/>
    <col min="94" max="94" width="6" style="1503" customWidth="1"/>
    <col min="95" max="95" width="44" customWidth="1"/>
    <col min="96" max="96" width="19" customWidth="1"/>
    <col min="97" max="97" width="20" customWidth="1"/>
    <col min="98" max="98" width="16.7109375" customWidth="1"/>
    <col min="99" max="99" width="29.28515625" customWidth="1"/>
    <col min="100" max="100" width="6" style="1503" customWidth="1"/>
    <col min="101" max="103" width="13.7109375" style="8" customWidth="1"/>
    <col min="104" max="104" width="2.140625" style="8" customWidth="1"/>
    <col min="105" max="107" width="13.7109375" style="8" customWidth="1"/>
    <col min="108" max="108" width="2.140625" style="8" customWidth="1"/>
    <col min="109" max="111" width="13.7109375" style="8" customWidth="1"/>
    <col min="112" max="112" width="2.140625" style="8" customWidth="1"/>
    <col min="113" max="115" width="13.7109375" style="8" customWidth="1"/>
    <col min="116" max="116" width="2.140625" style="8" customWidth="1"/>
    <col min="117" max="119" width="13.7109375" style="8" customWidth="1"/>
    <col min="120" max="120" width="2.140625" style="8" customWidth="1"/>
    <col min="121" max="123" width="13.7109375" style="8" customWidth="1"/>
    <col min="124" max="124" width="2.140625" style="8" customWidth="1"/>
    <col min="125" max="127" width="13.7109375" style="8" customWidth="1"/>
    <col min="128" max="128" width="6.7109375" style="8" customWidth="1"/>
    <col min="129" max="131" width="13.7109375" style="8" customWidth="1"/>
    <col min="132" max="132" width="2.140625" style="8" customWidth="1"/>
    <col min="133" max="135" width="13.7109375" style="8" customWidth="1"/>
    <col min="136" max="136" width="4.85546875" style="9" customWidth="1"/>
    <col min="137" max="139" width="13.7109375" style="8" customWidth="1"/>
    <col min="140" max="140" width="4.85546875" style="9" customWidth="1"/>
    <col min="141" max="143" width="13.7109375" style="8" customWidth="1"/>
    <col min="144" max="144" width="4.85546875" style="9" customWidth="1"/>
    <col min="145" max="145" width="11.7109375" style="8" customWidth="1"/>
    <col min="146" max="146" width="12.7109375" style="8" customWidth="1"/>
    <col min="147" max="147" width="4.5703125" style="8" customWidth="1"/>
    <col min="148" max="148" width="11.7109375" style="8" customWidth="1"/>
    <col min="149" max="149" width="12.5703125" style="8" customWidth="1"/>
    <col min="150" max="150" width="2.140625" style="8" customWidth="1"/>
    <col min="151" max="152" width="12.7109375" style="8" customWidth="1"/>
    <col min="153" max="153" width="4.42578125" customWidth="1"/>
    <col min="154" max="162" width="12.7109375" style="8" customWidth="1"/>
    <col min="163" max="164" width="11.42578125" style="8"/>
    <col min="165" max="165" width="9.7109375" style="8" customWidth="1"/>
    <col min="166" max="166" width="23.7109375" style="8" customWidth="1"/>
    <col min="167" max="167" width="37.7109375" style="8" customWidth="1"/>
    <col min="168" max="170" width="8.7109375" style="8" customWidth="1"/>
    <col min="171" max="171" width="11.42578125" style="8"/>
    <col min="172" max="172" width="9.7109375" style="8" customWidth="1"/>
    <col min="173" max="173" width="23.7109375" style="8" customWidth="1"/>
    <col min="174" max="174" width="37.7109375" style="8" customWidth="1"/>
    <col min="175" max="177" width="8.7109375" style="8" customWidth="1"/>
    <col min="178" max="178" width="11.42578125" style="8"/>
    <col min="179" max="179" width="9.7109375" style="8" customWidth="1"/>
    <col min="180" max="180" width="23.7109375" style="8" customWidth="1"/>
    <col min="181" max="181" width="37.7109375" style="8" customWidth="1"/>
    <col min="182" max="184" width="8.7109375" style="8" customWidth="1"/>
    <col min="185" max="185" width="8.7109375" customWidth="1"/>
    <col min="187" max="187" width="76.85546875" customWidth="1"/>
  </cols>
  <sheetData>
    <row r="1" spans="1:187" ht="15.75" thickTop="1">
      <c r="A1" s="1" t="str">
        <f>ADDRESS(ROW(),COLUMN(),4)</f>
        <v>A1</v>
      </c>
      <c r="B1" s="2" t="str">
        <f t="shared" ref="B1:BK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2" t="str">
        <f t="shared" si="0"/>
        <v>AN</v>
      </c>
      <c r="AO1" s="2" t="str">
        <f t="shared" si="0"/>
        <v>AO</v>
      </c>
      <c r="AP1" s="2" t="str">
        <f t="shared" si="0"/>
        <v>AP</v>
      </c>
      <c r="AQ1" s="2" t="str">
        <f t="shared" si="0"/>
        <v>AQ</v>
      </c>
      <c r="AR1" s="2" t="str">
        <f t="shared" si="0"/>
        <v>AR</v>
      </c>
      <c r="AS1" s="2" t="str">
        <f t="shared" si="0"/>
        <v>AS</v>
      </c>
      <c r="AT1" s="2" t="str">
        <f t="shared" si="0"/>
        <v>AT</v>
      </c>
      <c r="AU1" s="2" t="str">
        <f t="shared" si="0"/>
        <v>AU</v>
      </c>
      <c r="AV1" s="2" t="str">
        <f t="shared" si="0"/>
        <v>AV</v>
      </c>
      <c r="AW1" s="2" t="str">
        <f t="shared" si="0"/>
        <v>AW</v>
      </c>
      <c r="AX1" s="2" t="str">
        <f t="shared" si="0"/>
        <v>AX</v>
      </c>
      <c r="AY1" s="2" t="str">
        <f t="shared" si="0"/>
        <v>AY</v>
      </c>
      <c r="AZ1" s="2" t="str">
        <f t="shared" si="0"/>
        <v>AZ</v>
      </c>
      <c r="BA1" s="2" t="str">
        <f t="shared" si="0"/>
        <v>BA</v>
      </c>
      <c r="BB1" s="2" t="str">
        <f t="shared" si="0"/>
        <v>BB</v>
      </c>
      <c r="BC1" s="2" t="str">
        <f t="shared" si="0"/>
        <v>BC</v>
      </c>
      <c r="BD1" s="2" t="str">
        <f t="shared" si="0"/>
        <v>BD</v>
      </c>
      <c r="BE1" s="2" t="str">
        <f t="shared" si="0"/>
        <v>BE</v>
      </c>
      <c r="BF1" s="2" t="str">
        <f t="shared" si="0"/>
        <v>BF</v>
      </c>
      <c r="BG1" s="2" t="str">
        <f t="shared" si="0"/>
        <v>BG</v>
      </c>
      <c r="BH1" s="2" t="str">
        <f t="shared" si="0"/>
        <v>BH</v>
      </c>
      <c r="BI1" s="2" t="str">
        <f t="shared" si="0"/>
        <v>BI</v>
      </c>
      <c r="BJ1" s="2" t="str">
        <f t="shared" si="0"/>
        <v>BJ</v>
      </c>
      <c r="BK1" s="2" t="str">
        <f t="shared" si="0"/>
        <v>BK</v>
      </c>
      <c r="BL1" s="2384"/>
      <c r="BM1" s="4"/>
      <c r="BN1" s="5">
        <v>1</v>
      </c>
      <c r="BO1" s="3"/>
      <c r="BP1" s="6" t="str">
        <f t="shared" ref="BP1:BW1" si="1">SUBSTITUTE(ADDRESS(1,COLUMN(),4),"1","")</f>
        <v>BP</v>
      </c>
      <c r="BQ1" s="6" t="str">
        <f t="shared" si="1"/>
        <v>BQ</v>
      </c>
      <c r="BR1" s="6" t="str">
        <f t="shared" si="1"/>
        <v>BR</v>
      </c>
      <c r="BS1" s="6" t="str">
        <f t="shared" si="1"/>
        <v>BS</v>
      </c>
      <c r="BT1" s="6" t="str">
        <f t="shared" si="1"/>
        <v>BT</v>
      </c>
      <c r="BU1" s="6" t="str">
        <f t="shared" si="1"/>
        <v>BU</v>
      </c>
      <c r="BV1" s="6" t="str">
        <f t="shared" si="1"/>
        <v>BV</v>
      </c>
      <c r="BW1" s="6" t="str">
        <f t="shared" si="1"/>
        <v>BW</v>
      </c>
      <c r="BX1" s="3"/>
      <c r="BY1" s="6" t="str">
        <f t="shared" ref="BY1:CO1" si="2">SUBSTITUTE(ADDRESS(1,COLUMN(),4),"1","")</f>
        <v>BY</v>
      </c>
      <c r="BZ1" s="6" t="str">
        <f t="shared" si="2"/>
        <v>BZ</v>
      </c>
      <c r="CA1" s="6" t="str">
        <f t="shared" si="2"/>
        <v>CA</v>
      </c>
      <c r="CB1" s="6" t="str">
        <f t="shared" si="2"/>
        <v>CB</v>
      </c>
      <c r="CC1" s="6" t="str">
        <f t="shared" si="2"/>
        <v>CC</v>
      </c>
      <c r="CD1" s="6" t="str">
        <f t="shared" si="2"/>
        <v>CD</v>
      </c>
      <c r="CE1" s="6" t="str">
        <f t="shared" si="2"/>
        <v>CE</v>
      </c>
      <c r="CF1" s="6" t="str">
        <f t="shared" si="2"/>
        <v>CF</v>
      </c>
      <c r="CG1" s="6" t="str">
        <f t="shared" si="2"/>
        <v>CG</v>
      </c>
      <c r="CH1" s="6" t="str">
        <f t="shared" si="2"/>
        <v>CH</v>
      </c>
      <c r="CI1" s="6" t="str">
        <f t="shared" si="2"/>
        <v>CI</v>
      </c>
      <c r="CJ1" s="6" t="str">
        <f t="shared" si="2"/>
        <v>CJ</v>
      </c>
      <c r="CK1" s="6" t="str">
        <f t="shared" si="2"/>
        <v>CK</v>
      </c>
      <c r="CL1" s="6" t="str">
        <f t="shared" si="2"/>
        <v>CL</v>
      </c>
      <c r="CM1" s="6" t="str">
        <f t="shared" si="2"/>
        <v>CM</v>
      </c>
      <c r="CN1" s="6" t="str">
        <f t="shared" si="2"/>
        <v>CN</v>
      </c>
      <c r="CO1" s="6" t="str">
        <f t="shared" si="2"/>
        <v>CO</v>
      </c>
      <c r="CP1" s="3"/>
      <c r="CQ1" s="2" t="str">
        <f>SUBSTITUTE(ADDRESS(1,COLUMN(),4),"1","")</f>
        <v>CQ</v>
      </c>
      <c r="CR1" s="2" t="str">
        <f>SUBSTITUTE(ADDRESS(1,COLUMN(),4),"1","")</f>
        <v>CR</v>
      </c>
      <c r="CS1" s="2" t="str">
        <f>SUBSTITUTE(ADDRESS(1,COLUMN(),4),"1","")</f>
        <v>CS</v>
      </c>
      <c r="CT1" s="2" t="str">
        <f>SUBSTITUTE(ADDRESS(1,COLUMN(),4),"1","")</f>
        <v>CT</v>
      </c>
      <c r="CU1" s="2" t="str">
        <f>SUBSTITUTE(ADDRESS(1,COLUMN(),4),"1","")</f>
        <v>CU</v>
      </c>
      <c r="CV1" s="3"/>
      <c r="CW1" s="7" t="str">
        <f>SUBSTITUTE(ADDRESS(1,COLUMN(),4),"1","")</f>
        <v>CW</v>
      </c>
      <c r="CX1" s="7" t="str">
        <f t="shared" ref="CX1:CY1" si="3">SUBSTITUTE(ADDRESS(1,COLUMN(),4),"1","")</f>
        <v>CX</v>
      </c>
      <c r="CY1" s="7" t="str">
        <f t="shared" si="3"/>
        <v>CY</v>
      </c>
      <c r="DA1" s="7" t="str">
        <f>SUBSTITUTE(ADDRESS(1,COLUMN(),4),"1","")</f>
        <v>DA</v>
      </c>
      <c r="DB1" s="7" t="str">
        <f>SUBSTITUTE(ADDRESS(1,COLUMN(),4),"1","")</f>
        <v>DB</v>
      </c>
      <c r="DC1" s="7" t="str">
        <f>SUBSTITUTE(ADDRESS(1,COLUMN(),4),"1","")</f>
        <v>DC</v>
      </c>
      <c r="DE1" s="7" t="str">
        <f>SUBSTITUTE(ADDRESS(1,COLUMN(),4),"1","")</f>
        <v>DE</v>
      </c>
      <c r="DF1" s="7" t="str">
        <f>SUBSTITUTE(ADDRESS(1,COLUMN(),4),"1","")</f>
        <v>DF</v>
      </c>
      <c r="DG1" s="7" t="str">
        <f>SUBSTITUTE(ADDRESS(1,COLUMN(),4),"1","")</f>
        <v>DG</v>
      </c>
      <c r="DI1" s="7" t="str">
        <f>SUBSTITUTE(ADDRESS(1,COLUMN(),4),"1","")</f>
        <v>DI</v>
      </c>
      <c r="DJ1" s="7" t="str">
        <f>SUBSTITUTE(ADDRESS(1,COLUMN(),4),"1","")</f>
        <v>DJ</v>
      </c>
      <c r="DK1" s="7" t="str">
        <f>SUBSTITUTE(ADDRESS(1,COLUMN(),4),"1","")</f>
        <v>DK</v>
      </c>
      <c r="DM1" s="7" t="str">
        <f>SUBSTITUTE(ADDRESS(1,COLUMN(),4),"1","")</f>
        <v>DM</v>
      </c>
      <c r="DN1" s="7" t="str">
        <f>SUBSTITUTE(ADDRESS(1,COLUMN(),4),"1","")</f>
        <v>DN</v>
      </c>
      <c r="DO1" s="7" t="str">
        <f>SUBSTITUTE(ADDRESS(1,COLUMN(),4),"1","")</f>
        <v>DO</v>
      </c>
      <c r="DQ1" s="7" t="str">
        <f>SUBSTITUTE(ADDRESS(1,COLUMN(),4),"1","")</f>
        <v>DQ</v>
      </c>
      <c r="DR1" s="7" t="str">
        <f>SUBSTITUTE(ADDRESS(1,COLUMN(),4),"1","")</f>
        <v>DR</v>
      </c>
      <c r="DS1" s="7" t="str">
        <f>SUBSTITUTE(ADDRESS(1,COLUMN(),4),"1","")</f>
        <v>DS</v>
      </c>
      <c r="DU1" s="7" t="str">
        <f>SUBSTITUTE(ADDRESS(1,COLUMN(),4),"1","")</f>
        <v>DU</v>
      </c>
      <c r="DV1" s="7" t="str">
        <f>SUBSTITUTE(ADDRESS(1,COLUMN(),4),"1","")</f>
        <v>DV</v>
      </c>
      <c r="DW1" s="7" t="str">
        <f>SUBSTITUTE(ADDRESS(1,COLUMN(),4),"1","")</f>
        <v>DW</v>
      </c>
      <c r="DY1" s="7" t="str">
        <f>SUBSTITUTE(ADDRESS(1,COLUMN(),4),"1","")</f>
        <v>DY</v>
      </c>
      <c r="DZ1" s="7" t="str">
        <f>SUBSTITUTE(ADDRESS(1,COLUMN(),4),"1","")</f>
        <v>DZ</v>
      </c>
      <c r="EA1" s="7" t="str">
        <f>SUBSTITUTE(ADDRESS(1,COLUMN(),4),"1","")</f>
        <v>EA</v>
      </c>
      <c r="EC1" s="7" t="str">
        <f>SUBSTITUTE(ADDRESS(1,COLUMN(),4),"1","")</f>
        <v>EC</v>
      </c>
      <c r="ED1" s="7" t="str">
        <f>SUBSTITUTE(ADDRESS(1,COLUMN(),4),"1","")</f>
        <v>ED</v>
      </c>
      <c r="EE1" s="7" t="str">
        <f>SUBSTITUTE(ADDRESS(1,COLUMN(),4),"1","")</f>
        <v>EE</v>
      </c>
      <c r="EG1" s="7" t="str">
        <f>SUBSTITUTE(ADDRESS(1,COLUMN(),4),"1","")</f>
        <v>EG</v>
      </c>
      <c r="EH1" s="7" t="str">
        <f>SUBSTITUTE(ADDRESS(1,COLUMN(),4),"1","")</f>
        <v>EH</v>
      </c>
      <c r="EI1" s="7" t="str">
        <f>SUBSTITUTE(ADDRESS(1,COLUMN(),4),"1","")</f>
        <v>EI</v>
      </c>
      <c r="EK1" s="7" t="str">
        <f>SUBSTITUTE(ADDRESS(1,COLUMN(),4),"1","")</f>
        <v>EK</v>
      </c>
      <c r="EL1" s="7" t="str">
        <f>SUBSTITUTE(ADDRESS(1,COLUMN(),4),"1","")</f>
        <v>EL</v>
      </c>
      <c r="EM1" s="7" t="str">
        <f>SUBSTITUTE(ADDRESS(1,COLUMN(),4),"1","")</f>
        <v>EM</v>
      </c>
      <c r="EO1" s="7" t="str">
        <f>SUBSTITUTE(ADDRESS(1,COLUMN(),4),"1","")</f>
        <v>EO</v>
      </c>
      <c r="EP1" s="7" t="str">
        <f>SUBSTITUTE(ADDRESS(1,COLUMN(),4),"1","")</f>
        <v>EP</v>
      </c>
      <c r="ER1" s="7" t="str">
        <f>SUBSTITUTE(ADDRESS(1,COLUMN(),4),"1","")</f>
        <v>ER</v>
      </c>
      <c r="ES1" s="7" t="str">
        <f>SUBSTITUTE(ADDRESS(1,COLUMN(),4),"1","")</f>
        <v>ES</v>
      </c>
      <c r="ET1"/>
      <c r="EU1" s="7" t="str">
        <f>SUBSTITUTE(ADDRESS(1,COLUMN(),4),"1","")</f>
        <v>EU</v>
      </c>
      <c r="EV1" s="7" t="str">
        <f>SUBSTITUTE(ADDRESS(1,COLUMN(),4),"1","")</f>
        <v>EV</v>
      </c>
      <c r="EW1" s="3"/>
      <c r="EX1" s="7" t="str">
        <f t="shared" ref="EX1:FG1" si="4">SUBSTITUTE(ADDRESS(1,COLUMN(),4),"1","")</f>
        <v>EX</v>
      </c>
      <c r="EY1" s="7" t="str">
        <f t="shared" si="4"/>
        <v>EY</v>
      </c>
      <c r="EZ1" s="7" t="str">
        <f t="shared" si="4"/>
        <v>EZ</v>
      </c>
      <c r="FA1" s="7" t="str">
        <f t="shared" si="4"/>
        <v>FA</v>
      </c>
      <c r="FB1" s="7" t="str">
        <f t="shared" si="4"/>
        <v>FB</v>
      </c>
      <c r="FC1" s="7" t="str">
        <f t="shared" si="4"/>
        <v>FC</v>
      </c>
      <c r="FD1" s="7" t="str">
        <f t="shared" si="4"/>
        <v>FD</v>
      </c>
      <c r="FE1" s="7" t="str">
        <f t="shared" si="4"/>
        <v>FE</v>
      </c>
      <c r="FF1" s="7" t="str">
        <f t="shared" si="4"/>
        <v>FF</v>
      </c>
      <c r="FG1" s="7" t="str">
        <f t="shared" si="4"/>
        <v>FG</v>
      </c>
      <c r="FH1"/>
      <c r="FI1" s="7" t="str">
        <f>SUBSTITUTE(ADDRESS(1,COLUMN(),4),"1","")</f>
        <v>FI</v>
      </c>
      <c r="FJ1" s="7" t="str">
        <f>SUBSTITUTE(ADDRESS(1,COLUMN(),4),"1","")</f>
        <v>FJ</v>
      </c>
      <c r="FK1" s="7" t="str">
        <f>SUBSTITUTE(ADDRESS(1,COLUMN(),4),"1","")</f>
        <v>FK</v>
      </c>
      <c r="FL1" s="7" t="str">
        <f>SUBSTITUTE(ADDRESS(1,COLUMN(),4),"1","")</f>
        <v>FL</v>
      </c>
      <c r="FM1" s="7" t="str">
        <f>SUBSTITUTE(ADDRESS(1,COLUMN(),4),"1","")</f>
        <v>FM</v>
      </c>
      <c r="FN1"/>
      <c r="FO1"/>
      <c r="FP1" s="7" t="str">
        <f t="shared" ref="FP1:FU1" si="5">SUBSTITUTE(ADDRESS(1,COLUMN(),4),"1","")</f>
        <v>FP</v>
      </c>
      <c r="FQ1" s="7" t="str">
        <f t="shared" si="5"/>
        <v>FQ</v>
      </c>
      <c r="FR1" s="7" t="str">
        <f t="shared" si="5"/>
        <v>FR</v>
      </c>
      <c r="FS1" s="7" t="str">
        <f t="shared" si="5"/>
        <v>FS</v>
      </c>
      <c r="FT1" s="7" t="str">
        <f t="shared" si="5"/>
        <v>FT</v>
      </c>
      <c r="FU1" s="7" t="str">
        <f t="shared" si="5"/>
        <v>FU</v>
      </c>
      <c r="FV1"/>
      <c r="FW1" s="7" t="str">
        <f t="shared" ref="FW1:GB1" si="6">SUBSTITUTE(ADDRESS(1,COLUMN(),4),"1","")</f>
        <v>FW</v>
      </c>
      <c r="FX1" s="7" t="str">
        <f t="shared" si="6"/>
        <v>FX</v>
      </c>
      <c r="FY1" s="7" t="str">
        <f t="shared" si="6"/>
        <v>FY</v>
      </c>
      <c r="FZ1" s="7" t="str">
        <f t="shared" si="6"/>
        <v>FZ</v>
      </c>
      <c r="GA1" s="7" t="str">
        <f t="shared" si="6"/>
        <v>GA</v>
      </c>
      <c r="GB1" s="7" t="str">
        <f t="shared" si="6"/>
        <v>GB</v>
      </c>
      <c r="GC1" s="10">
        <v>1</v>
      </c>
      <c r="GD1" s="11" t="str">
        <f>SUBSTITUTE(ADDRESS(1,COLUMN(),4),"1","")</f>
        <v>GD</v>
      </c>
      <c r="GE1" s="12" t="str">
        <f>SUBSTITUTE(ADDRESS(1,COLUMN(),4),"1","")</f>
        <v>GE</v>
      </c>
    </row>
    <row r="2" spans="1:187" ht="15.75" thickBot="1">
      <c r="A2" s="3"/>
      <c r="B2" s="13">
        <f t="shared" ref="B2:BK2" ca="1" si="7">CELL("largeur",B2)</f>
        <v>3</v>
      </c>
      <c r="C2" s="13">
        <f t="shared" ca="1" si="7"/>
        <v>6</v>
      </c>
      <c r="D2" s="13">
        <f t="shared" ca="1" si="7"/>
        <v>7</v>
      </c>
      <c r="E2" s="13">
        <f t="shared" ca="1" si="7"/>
        <v>8</v>
      </c>
      <c r="F2" s="13">
        <f t="shared" ca="1" si="7"/>
        <v>8</v>
      </c>
      <c r="G2" s="13">
        <f t="shared" ca="1" si="7"/>
        <v>8</v>
      </c>
      <c r="H2" s="13">
        <f t="shared" ca="1" si="7"/>
        <v>8</v>
      </c>
      <c r="I2" s="13">
        <f t="shared" ca="1" si="7"/>
        <v>8</v>
      </c>
      <c r="J2" s="13">
        <f t="shared" ca="1" si="7"/>
        <v>56</v>
      </c>
      <c r="K2" s="13">
        <f t="shared" ca="1" si="7"/>
        <v>2</v>
      </c>
      <c r="L2" s="13">
        <f t="shared" ca="1" si="7"/>
        <v>11</v>
      </c>
      <c r="M2" s="13">
        <f t="shared" ca="1" si="7"/>
        <v>10</v>
      </c>
      <c r="N2" s="13">
        <f t="shared" ca="1" si="7"/>
        <v>10</v>
      </c>
      <c r="O2" s="13">
        <f t="shared" ca="1" si="7"/>
        <v>10</v>
      </c>
      <c r="P2" s="13">
        <f t="shared" ca="1" si="7"/>
        <v>10</v>
      </c>
      <c r="Q2" s="13">
        <f t="shared" ca="1" si="7"/>
        <v>10</v>
      </c>
      <c r="R2" s="13">
        <f t="shared" ca="1" si="7"/>
        <v>10</v>
      </c>
      <c r="S2" s="13">
        <f t="shared" ca="1" si="7"/>
        <v>10</v>
      </c>
      <c r="T2" s="13">
        <f t="shared" ca="1" si="7"/>
        <v>10</v>
      </c>
      <c r="U2" s="13">
        <f t="shared" ca="1" si="7"/>
        <v>10</v>
      </c>
      <c r="V2" s="13">
        <f t="shared" ca="1" si="7"/>
        <v>10</v>
      </c>
      <c r="W2" s="13">
        <f t="shared" ca="1" si="7"/>
        <v>10</v>
      </c>
      <c r="X2" s="13">
        <f t="shared" ca="1" si="7"/>
        <v>10</v>
      </c>
      <c r="Y2" s="13">
        <f t="shared" ca="1" si="7"/>
        <v>10</v>
      </c>
      <c r="Z2" s="13">
        <f t="shared" ca="1" si="7"/>
        <v>10</v>
      </c>
      <c r="AA2" s="13">
        <f t="shared" ca="1" si="7"/>
        <v>10</v>
      </c>
      <c r="AB2" s="13">
        <f t="shared" ca="1" si="7"/>
        <v>10</v>
      </c>
      <c r="AC2" s="13">
        <f t="shared" ca="1" si="7"/>
        <v>10</v>
      </c>
      <c r="AD2" s="13">
        <f t="shared" ca="1" si="7"/>
        <v>9</v>
      </c>
      <c r="AE2" s="13">
        <f t="shared" ca="1" si="7"/>
        <v>9</v>
      </c>
      <c r="AF2" s="13">
        <f t="shared" ca="1" si="7"/>
        <v>14</v>
      </c>
      <c r="AG2" s="13">
        <f t="shared" ca="1" si="7"/>
        <v>20</v>
      </c>
      <c r="AH2" s="13">
        <f t="shared" ca="1" si="7"/>
        <v>10</v>
      </c>
      <c r="AI2" s="13">
        <f t="shared" ca="1" si="7"/>
        <v>10</v>
      </c>
      <c r="AJ2" s="13">
        <f t="shared" ca="1" si="7"/>
        <v>10</v>
      </c>
      <c r="AK2" s="13">
        <f t="shared" ca="1" si="7"/>
        <v>10</v>
      </c>
      <c r="AL2" s="13">
        <f t="shared" ca="1" si="7"/>
        <v>10</v>
      </c>
      <c r="AM2" s="13">
        <f t="shared" ca="1" si="7"/>
        <v>10</v>
      </c>
      <c r="AN2" s="13">
        <f t="shared" ca="1" si="7"/>
        <v>12</v>
      </c>
      <c r="AO2" s="13">
        <f t="shared" ca="1" si="7"/>
        <v>10</v>
      </c>
      <c r="AP2" s="13">
        <f t="shared" ca="1" si="7"/>
        <v>10</v>
      </c>
      <c r="AQ2" s="13">
        <f t="shared" ca="1" si="7"/>
        <v>14</v>
      </c>
      <c r="AR2" s="13">
        <f t="shared" ca="1" si="7"/>
        <v>10</v>
      </c>
      <c r="AS2" s="13">
        <f t="shared" ca="1" si="7"/>
        <v>10</v>
      </c>
      <c r="AT2" s="13">
        <f t="shared" ca="1" si="7"/>
        <v>10</v>
      </c>
      <c r="AU2" s="13">
        <f t="shared" ca="1" si="7"/>
        <v>12</v>
      </c>
      <c r="AV2" s="13">
        <f t="shared" ca="1" si="7"/>
        <v>10</v>
      </c>
      <c r="AW2" s="13">
        <f t="shared" ca="1" si="7"/>
        <v>10</v>
      </c>
      <c r="AX2" s="13">
        <f t="shared" ca="1" si="7"/>
        <v>10</v>
      </c>
      <c r="AY2" s="13">
        <f t="shared" ca="1" si="7"/>
        <v>10</v>
      </c>
      <c r="AZ2" s="13">
        <f t="shared" ca="1" si="7"/>
        <v>10</v>
      </c>
      <c r="BA2" s="13">
        <f t="shared" ca="1" si="7"/>
        <v>10</v>
      </c>
      <c r="BB2" s="13">
        <f t="shared" ca="1" si="7"/>
        <v>10</v>
      </c>
      <c r="BC2" s="13">
        <f t="shared" ca="1" si="7"/>
        <v>10</v>
      </c>
      <c r="BD2" s="13">
        <f t="shared" ca="1" si="7"/>
        <v>10</v>
      </c>
      <c r="BE2" s="13">
        <f t="shared" ca="1" si="7"/>
        <v>10</v>
      </c>
      <c r="BF2" s="13">
        <f t="shared" ca="1" si="7"/>
        <v>10</v>
      </c>
      <c r="BG2" s="13">
        <f t="shared" ca="1" si="7"/>
        <v>29</v>
      </c>
      <c r="BH2" s="13">
        <f t="shared" ca="1" si="7"/>
        <v>12</v>
      </c>
      <c r="BI2" s="13">
        <f t="shared" ca="1" si="7"/>
        <v>9</v>
      </c>
      <c r="BJ2" s="13">
        <f t="shared" ca="1" si="7"/>
        <v>11</v>
      </c>
      <c r="BK2" s="13">
        <f t="shared" ca="1" si="7"/>
        <v>17</v>
      </c>
      <c r="BL2" s="2384"/>
      <c r="BM2" s="4"/>
      <c r="BN2" s="5">
        <v>1</v>
      </c>
      <c r="BO2" s="3"/>
      <c r="BP2" s="14">
        <f t="shared" ref="BP2:BW2" ca="1" si="8">CELL("largeur",BP2)</f>
        <v>9</v>
      </c>
      <c r="BQ2" s="14">
        <f t="shared" ca="1" si="8"/>
        <v>12</v>
      </c>
      <c r="BR2" s="14">
        <f t="shared" ca="1" si="8"/>
        <v>12</v>
      </c>
      <c r="BS2" s="14">
        <f t="shared" ca="1" si="8"/>
        <v>3</v>
      </c>
      <c r="BT2" s="14">
        <f t="shared" ca="1" si="8"/>
        <v>9</v>
      </c>
      <c r="BU2" s="14">
        <f t="shared" ca="1" si="8"/>
        <v>12</v>
      </c>
      <c r="BV2" s="14">
        <f t="shared" ca="1" si="8"/>
        <v>13</v>
      </c>
      <c r="BW2" s="14">
        <f t="shared" ca="1" si="8"/>
        <v>40</v>
      </c>
      <c r="BX2" s="3"/>
      <c r="BY2" s="3115">
        <v>5</v>
      </c>
      <c r="BZ2" s="14">
        <v>9</v>
      </c>
      <c r="CA2" s="14">
        <v>7</v>
      </c>
      <c r="CB2" s="14">
        <v>103</v>
      </c>
      <c r="CC2" s="14">
        <v>11</v>
      </c>
      <c r="CD2" s="14">
        <v>10</v>
      </c>
      <c r="CE2" s="14">
        <v>9</v>
      </c>
      <c r="CF2" s="14">
        <v>3</v>
      </c>
      <c r="CG2" s="14">
        <v>102</v>
      </c>
      <c r="CH2" s="14">
        <v>6</v>
      </c>
      <c r="CI2" s="14">
        <v>4</v>
      </c>
      <c r="CJ2" s="14">
        <v>10</v>
      </c>
      <c r="CK2" s="14">
        <v>10</v>
      </c>
      <c r="CL2" s="14">
        <v>10</v>
      </c>
      <c r="CM2" s="14">
        <v>10</v>
      </c>
      <c r="CN2" s="3115">
        <v>15</v>
      </c>
      <c r="CO2" s="3115">
        <v>11</v>
      </c>
      <c r="CP2" s="3"/>
      <c r="CQ2" s="15">
        <v>19</v>
      </c>
      <c r="CR2" s="15">
        <v>18</v>
      </c>
      <c r="CS2" s="15">
        <v>25</v>
      </c>
      <c r="CT2" s="15">
        <v>16</v>
      </c>
      <c r="CU2" s="15">
        <v>29</v>
      </c>
      <c r="CV2" s="3"/>
      <c r="CW2" s="13">
        <f ca="1">CELL("largeur",CW2)</f>
        <v>13</v>
      </c>
      <c r="CX2" s="13">
        <f t="shared" ref="CX2:CY2" ca="1" si="9">CELL("largeur",CX2)</f>
        <v>13</v>
      </c>
      <c r="CY2" s="13">
        <f t="shared" ca="1" si="9"/>
        <v>13</v>
      </c>
      <c r="DA2" s="13">
        <f ca="1">CELL("largeur",DA2)</f>
        <v>13</v>
      </c>
      <c r="DB2" s="13">
        <f ca="1">CELL("largeur",DB2)</f>
        <v>13</v>
      </c>
      <c r="DC2" s="13">
        <f ca="1">CELL("largeur",DC2)</f>
        <v>13</v>
      </c>
      <c r="DE2" s="13">
        <f ca="1">CELL("largeur",DE2)</f>
        <v>13</v>
      </c>
      <c r="DF2" s="13">
        <f ca="1">CELL("largeur",DF2)</f>
        <v>13</v>
      </c>
      <c r="DG2" s="13">
        <f ca="1">CELL("largeur",DG2)</f>
        <v>13</v>
      </c>
      <c r="DI2" s="13">
        <f ca="1">CELL("largeur",DI2)</f>
        <v>13</v>
      </c>
      <c r="DJ2" s="13">
        <f ca="1">CELL("largeur",DJ2)</f>
        <v>13</v>
      </c>
      <c r="DK2" s="13">
        <f ca="1">CELL("largeur",DK2)</f>
        <v>13</v>
      </c>
      <c r="DM2" s="13">
        <f ca="1">CELL("largeur",DM2)</f>
        <v>13</v>
      </c>
      <c r="DN2" s="13">
        <f ca="1">CELL("largeur",DN2)</f>
        <v>13</v>
      </c>
      <c r="DO2" s="13">
        <f ca="1">CELL("largeur",DO2)</f>
        <v>13</v>
      </c>
      <c r="DQ2" s="13">
        <f ca="1">CELL("largeur",DQ2)</f>
        <v>13</v>
      </c>
      <c r="DR2" s="13">
        <f ca="1">CELL("largeur",DR2)</f>
        <v>13</v>
      </c>
      <c r="DS2" s="13">
        <f ca="1">CELL("largeur",DS2)</f>
        <v>13</v>
      </c>
      <c r="DU2" s="13">
        <f ca="1">CELL("largeur",DU2)</f>
        <v>13</v>
      </c>
      <c r="DV2" s="13">
        <f ca="1">CELL("largeur",DV2)</f>
        <v>13</v>
      </c>
      <c r="DW2" s="13">
        <f ca="1">CELL("largeur",DW2)</f>
        <v>13</v>
      </c>
      <c r="DY2" s="13">
        <f ca="1">CELL("largeur",DY2)</f>
        <v>13</v>
      </c>
      <c r="DZ2" s="13">
        <f ca="1">CELL("largeur",DZ2)</f>
        <v>13</v>
      </c>
      <c r="EA2" s="13">
        <f ca="1">CELL("largeur",EA2)</f>
        <v>13</v>
      </c>
      <c r="EC2" s="13">
        <f ca="1">CELL("largeur",EC2)</f>
        <v>13</v>
      </c>
      <c r="ED2" s="13">
        <f ca="1">CELL("largeur",ED2)</f>
        <v>13</v>
      </c>
      <c r="EE2" s="13">
        <f ca="1">CELL("largeur",EE2)</f>
        <v>13</v>
      </c>
      <c r="EG2" s="13">
        <f ca="1">CELL("largeur",EG2)</f>
        <v>13</v>
      </c>
      <c r="EH2" s="13">
        <f ca="1">CELL("largeur",EH2)</f>
        <v>13</v>
      </c>
      <c r="EI2" s="13">
        <f ca="1">CELL("largeur",EI2)</f>
        <v>13</v>
      </c>
      <c r="EK2" s="13">
        <f ca="1">CELL("largeur",EK2)</f>
        <v>13</v>
      </c>
      <c r="EL2" s="13">
        <f ca="1">CELL("largeur",EL2)</f>
        <v>13</v>
      </c>
      <c r="EM2" s="13">
        <f ca="1">CELL("largeur",EM2)</f>
        <v>13</v>
      </c>
      <c r="EO2" s="13">
        <f ca="1">CELL("largeur",EO2)</f>
        <v>11</v>
      </c>
      <c r="EP2" s="13">
        <f ca="1">CELL("largeur",EP2)</f>
        <v>12</v>
      </c>
      <c r="ER2" s="13">
        <f ca="1">CELL("largeur",ER2)</f>
        <v>11</v>
      </c>
      <c r="ES2" s="13">
        <f ca="1">CELL("largeur",ES2)</f>
        <v>12</v>
      </c>
      <c r="ET2"/>
      <c r="EU2" s="13">
        <f ca="1">CELL("largeur",EU2)</f>
        <v>12</v>
      </c>
      <c r="EV2" s="13">
        <f ca="1">CELL("largeur",EV2)</f>
        <v>12</v>
      </c>
      <c r="EW2" s="3"/>
      <c r="EX2" s="13">
        <f t="shared" ref="EX2:FG2" ca="1" si="10">CELL("largeur",EX2)</f>
        <v>12</v>
      </c>
      <c r="EY2" s="13">
        <f t="shared" ca="1" si="10"/>
        <v>12</v>
      </c>
      <c r="EZ2" s="13">
        <f t="shared" ca="1" si="10"/>
        <v>12</v>
      </c>
      <c r="FA2" s="13">
        <f t="shared" ca="1" si="10"/>
        <v>12</v>
      </c>
      <c r="FB2" s="13">
        <f t="shared" ca="1" si="10"/>
        <v>12</v>
      </c>
      <c r="FC2" s="13">
        <f t="shared" ca="1" si="10"/>
        <v>12</v>
      </c>
      <c r="FD2" s="13">
        <f t="shared" ca="1" si="10"/>
        <v>12</v>
      </c>
      <c r="FE2" s="13">
        <f t="shared" ca="1" si="10"/>
        <v>12</v>
      </c>
      <c r="FF2" s="13">
        <f t="shared" ca="1" si="10"/>
        <v>12</v>
      </c>
      <c r="FG2" s="13">
        <f t="shared" ca="1" si="10"/>
        <v>11</v>
      </c>
      <c r="FH2"/>
      <c r="FI2" s="13">
        <f ca="1">CELL("largeur",FI2)</f>
        <v>9</v>
      </c>
      <c r="FJ2" s="13">
        <f ca="1">CELL("largeur",FJ2)</f>
        <v>23</v>
      </c>
      <c r="FK2" s="13">
        <f ca="1">CELL("largeur",FK2)</f>
        <v>37</v>
      </c>
      <c r="FL2" s="13">
        <f ca="1">CELL("largeur",FL2)</f>
        <v>8</v>
      </c>
      <c r="FM2" s="13">
        <f ca="1">CELL("largeur",FM2)</f>
        <v>8</v>
      </c>
      <c r="FN2"/>
      <c r="FO2"/>
      <c r="FP2" s="13">
        <f t="shared" ref="FP2:FU2" ca="1" si="11">CELL("largeur",FP2)</f>
        <v>9</v>
      </c>
      <c r="FQ2" s="13">
        <f t="shared" ca="1" si="11"/>
        <v>23</v>
      </c>
      <c r="FR2" s="13">
        <f t="shared" ca="1" si="11"/>
        <v>37</v>
      </c>
      <c r="FS2" s="13">
        <f t="shared" ca="1" si="11"/>
        <v>8</v>
      </c>
      <c r="FT2" s="13">
        <f t="shared" ca="1" si="11"/>
        <v>8</v>
      </c>
      <c r="FU2" s="13">
        <f t="shared" ca="1" si="11"/>
        <v>8</v>
      </c>
      <c r="FV2"/>
      <c r="FW2" s="13">
        <f t="shared" ref="FW2:GB2" ca="1" si="12">CELL("largeur",FW2)</f>
        <v>9</v>
      </c>
      <c r="FX2" s="13">
        <f t="shared" ca="1" si="12"/>
        <v>23</v>
      </c>
      <c r="FY2" s="13">
        <f t="shared" ca="1" si="12"/>
        <v>37</v>
      </c>
      <c r="FZ2" s="13">
        <f t="shared" ca="1" si="12"/>
        <v>8</v>
      </c>
      <c r="GA2" s="13">
        <f t="shared" ca="1" si="12"/>
        <v>8</v>
      </c>
      <c r="GB2" s="13">
        <f t="shared" ca="1" si="12"/>
        <v>8</v>
      </c>
      <c r="GC2" s="10">
        <v>1</v>
      </c>
      <c r="GD2" s="16" t="s">
        <v>0</v>
      </c>
      <c r="GE2" s="17"/>
    </row>
    <row r="3" spans="1:187" ht="15.75" customHeight="1" thickBot="1">
      <c r="A3" s="3"/>
      <c r="M3" s="18"/>
      <c r="N3" s="18"/>
      <c r="O3" s="18"/>
      <c r="P3" s="18"/>
      <c r="Q3" s="18"/>
      <c r="R3" s="18"/>
      <c r="S3" s="18"/>
      <c r="T3" s="18"/>
      <c r="U3" s="18"/>
      <c r="V3" s="18"/>
      <c r="W3" s="18"/>
      <c r="X3" s="18"/>
      <c r="Y3" s="18"/>
      <c r="Z3" s="18"/>
      <c r="AA3" s="18"/>
      <c r="AB3" s="18"/>
      <c r="AC3" s="18"/>
      <c r="AD3" s="18"/>
      <c r="AE3" s="18"/>
      <c r="AF3" s="18"/>
      <c r="AG3" s="18"/>
      <c r="AH3" s="19"/>
      <c r="AI3" s="19"/>
      <c r="AJ3" s="19"/>
      <c r="AK3" s="19"/>
      <c r="AL3" s="19"/>
      <c r="AM3" s="19"/>
      <c r="AN3" s="20"/>
      <c r="AO3" s="21"/>
      <c r="AP3" s="22"/>
      <c r="AQ3" s="22"/>
      <c r="AR3" s="22"/>
      <c r="AS3" s="22"/>
      <c r="AT3" s="22"/>
      <c r="AU3" s="22"/>
      <c r="AV3" s="22"/>
      <c r="AW3" s="22"/>
      <c r="AX3" s="22"/>
      <c r="AY3" s="22"/>
      <c r="AZ3" s="22"/>
      <c r="BA3" s="22"/>
      <c r="BB3" s="22"/>
      <c r="BC3" s="22"/>
      <c r="BD3" s="22"/>
      <c r="BE3" s="22"/>
      <c r="BF3" s="22"/>
      <c r="BG3" s="22"/>
      <c r="BH3" s="3"/>
      <c r="BI3" s="3"/>
      <c r="BJ3" s="3"/>
      <c r="BK3" s="23" t="s">
        <v>1</v>
      </c>
      <c r="BL3" s="2384"/>
      <c r="BM3" s="4"/>
      <c r="BN3" s="5">
        <v>1</v>
      </c>
      <c r="BO3" s="3"/>
      <c r="BP3" s="24"/>
      <c r="BQ3" s="24"/>
      <c r="BR3" s="24"/>
      <c r="BS3" s="24"/>
      <c r="BT3" s="24"/>
      <c r="BU3" s="24"/>
      <c r="BV3" s="24"/>
      <c r="BW3" s="24"/>
      <c r="BX3" s="3"/>
      <c r="BY3" s="3116" t="s">
        <v>28</v>
      </c>
      <c r="BZ3" s="3117"/>
      <c r="CA3" s="3117"/>
      <c r="CB3" s="3182" t="s">
        <v>4342</v>
      </c>
      <c r="CC3" s="3182"/>
      <c r="CD3" s="3182"/>
      <c r="CE3" s="3182"/>
      <c r="CF3" s="3118"/>
      <c r="CG3" s="3118"/>
      <c r="CH3" s="3118"/>
      <c r="CI3" s="3118"/>
      <c r="CJ3" s="3118"/>
      <c r="CK3" s="3118"/>
      <c r="CL3" s="3118"/>
      <c r="CM3" s="3118"/>
      <c r="CN3" s="3118"/>
      <c r="CO3" s="3119"/>
      <c r="CP3" s="3"/>
      <c r="CQ3" s="13">
        <f ca="1">CELL("largeur",CQ3)</f>
        <v>43</v>
      </c>
      <c r="CR3" s="13">
        <f ca="1">CELL("largeur",CR3)</f>
        <v>18</v>
      </c>
      <c r="CS3" s="13">
        <f ca="1">CELL("largeur",CS3)</f>
        <v>19</v>
      </c>
      <c r="CT3" s="13">
        <f ca="1">CELL("largeur",CT3)</f>
        <v>16</v>
      </c>
      <c r="CU3" s="13">
        <f ca="1">CELL("largeur",CU3)</f>
        <v>29</v>
      </c>
      <c r="CV3" s="3"/>
      <c r="CW3" t="s">
        <v>2</v>
      </c>
      <c r="CX3"/>
      <c r="CY3"/>
      <c r="CZ3"/>
      <c r="DA3"/>
      <c r="DB3"/>
      <c r="DC3"/>
      <c r="DD3"/>
      <c r="DE3"/>
      <c r="DF3"/>
      <c r="DG3"/>
      <c r="DH3"/>
      <c r="DI3"/>
      <c r="DJ3"/>
      <c r="DK3"/>
      <c r="DL3"/>
      <c r="DM3"/>
      <c r="DN3"/>
      <c r="DO3"/>
      <c r="DP3"/>
      <c r="DQ3"/>
      <c r="DR3"/>
      <c r="DS3"/>
      <c r="DT3" s="25"/>
      <c r="DU3" s="25"/>
      <c r="DV3" s="25"/>
      <c r="DW3" s="25"/>
      <c r="DX3" s="25"/>
      <c r="DY3" s="25"/>
      <c r="DZ3" s="25"/>
      <c r="EA3" s="25"/>
      <c r="EB3" s="25"/>
      <c r="EC3" s="25"/>
      <c r="ED3" s="25"/>
      <c r="EE3" s="25"/>
      <c r="EF3" s="25"/>
      <c r="EG3" s="25"/>
      <c r="EH3" s="25"/>
      <c r="EI3" s="25"/>
      <c r="EJ3" s="25"/>
      <c r="EK3" s="25"/>
      <c r="EL3" s="25"/>
      <c r="EM3" s="25"/>
      <c r="EN3" s="25"/>
      <c r="EO3" s="25"/>
      <c r="EP3" s="25"/>
      <c r="EQ3" s="26"/>
      <c r="ER3" s="25"/>
      <c r="ES3" s="25"/>
      <c r="ET3" s="25"/>
      <c r="EU3" s="25"/>
      <c r="EV3" s="25"/>
      <c r="EW3" s="3"/>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10">
        <v>1</v>
      </c>
      <c r="GD3" s="27">
        <f ca="1">COUNTA(A1:GC409) + COUNTBLANK(A1:GC409)</f>
        <v>77662</v>
      </c>
      <c r="GE3" s="28" t="str">
        <f>"cellules entre -cells -celdas  "&amp;" " &amp;A1&amp;" et  "&amp;GC409</f>
        <v>cellules entre -cells -celdas   A1 et  GC409</v>
      </c>
    </row>
    <row r="4" spans="1:187" ht="24" thickBot="1">
      <c r="A4" s="3"/>
      <c r="B4" s="3317"/>
      <c r="C4" s="2720"/>
      <c r="D4" s="2720"/>
      <c r="E4" s="2720"/>
      <c r="F4" s="2720"/>
      <c r="G4" s="2720"/>
      <c r="H4" s="2720"/>
      <c r="I4" s="2720"/>
      <c r="J4" s="2720"/>
      <c r="K4" s="2720"/>
      <c r="L4" s="2720"/>
      <c r="M4" s="3320" t="s">
        <v>4055</v>
      </c>
      <c r="N4" s="3320"/>
      <c r="O4" s="3320"/>
      <c r="P4" s="3320"/>
      <c r="Q4" s="3320"/>
      <c r="R4" s="3320"/>
      <c r="S4" s="3320"/>
      <c r="T4" s="3320"/>
      <c r="U4" s="3320"/>
      <c r="V4" s="3320"/>
      <c r="W4" s="3320"/>
      <c r="X4" s="3320"/>
      <c r="Y4" s="3320"/>
      <c r="Z4" s="3320"/>
      <c r="AA4" s="3320"/>
      <c r="AB4" s="3320"/>
      <c r="AC4" s="3320"/>
      <c r="AD4" s="3320"/>
      <c r="AE4" s="3320"/>
      <c r="AF4" s="3320"/>
      <c r="AG4" s="3320"/>
      <c r="AH4" s="3320"/>
      <c r="AI4" s="3320"/>
      <c r="AJ4" s="3320"/>
      <c r="AK4" s="3320"/>
      <c r="AL4" s="3320"/>
      <c r="AM4" s="3320"/>
      <c r="AN4" s="3320"/>
      <c r="AO4" s="3320"/>
      <c r="AP4" s="3320"/>
      <c r="AQ4" s="3320"/>
      <c r="AR4" s="3320"/>
      <c r="AS4" s="2276"/>
      <c r="AT4" s="2276"/>
      <c r="AU4" s="2277"/>
      <c r="AV4" s="2277"/>
      <c r="AW4" s="2278"/>
      <c r="AX4" s="20"/>
      <c r="AY4" s="20"/>
      <c r="AZ4" s="20"/>
      <c r="BA4" s="20"/>
      <c r="BB4" s="20"/>
      <c r="BC4" s="20"/>
      <c r="BD4" s="20"/>
      <c r="BE4" s="20"/>
      <c r="BF4" s="20"/>
      <c r="BG4" s="29"/>
      <c r="BH4" s="29"/>
      <c r="BI4" s="29"/>
      <c r="BJ4" s="29"/>
      <c r="BK4" s="30" t="str" cm="1">
        <f t="array" aca="1" ref="BK4" ca="1">IF(COUNTIF(B2:BK2,"&gt;0.5")=0,"Aucune",COUNTIF(B2:BK2,"&lt;0.5") &amp; " " &amp; IF(COUNTIF(B2:BK2,"&lt;0.5")&gt;1,"colonnes masquées","colonne masquée") &amp; " " &amp; _xlfn.TEXTJOIN(" ", TRUE, IF(B2:BK2&lt;0.5,B1:BK1,"")))&amp;" "</f>
        <v xml:space="preserve">0 colonne masquée  </v>
      </c>
      <c r="BL4" s="2384"/>
      <c r="BM4" s="4"/>
      <c r="BN4" s="31" t="s">
        <v>3</v>
      </c>
      <c r="BO4" s="3"/>
      <c r="BP4" s="32"/>
      <c r="BQ4" s="33"/>
      <c r="BR4" s="33"/>
      <c r="BS4" s="33"/>
      <c r="BT4" s="33"/>
      <c r="BU4" s="33"/>
      <c r="BV4" s="33"/>
      <c r="BW4" s="33"/>
      <c r="BX4" s="3"/>
      <c r="BY4" s="3116" t="s">
        <v>28</v>
      </c>
      <c r="BZ4" s="3120"/>
      <c r="CA4" s="3120"/>
      <c r="CB4" s="3183"/>
      <c r="CC4" s="3183"/>
      <c r="CD4" s="3183"/>
      <c r="CE4" s="3183"/>
      <c r="CF4" s="3121"/>
      <c r="CG4" s="3121"/>
      <c r="CH4" s="3121"/>
      <c r="CI4" s="3121"/>
      <c r="CJ4" s="3121"/>
      <c r="CK4" s="3121"/>
      <c r="CL4" s="3121"/>
      <c r="CM4" s="3121"/>
      <c r="CN4" s="3121"/>
      <c r="CO4" s="3122"/>
      <c r="CP4" s="3"/>
      <c r="CV4" s="3"/>
      <c r="DT4" s="26"/>
      <c r="DU4" s="26"/>
      <c r="DV4" s="26"/>
      <c r="DW4" s="26"/>
      <c r="DX4" s="26"/>
      <c r="DY4" s="26"/>
      <c r="DZ4" s="26"/>
      <c r="EA4" s="26"/>
      <c r="EB4" s="26"/>
      <c r="EC4" s="26"/>
      <c r="ED4" s="26"/>
      <c r="EE4" s="26"/>
      <c r="EF4" s="34"/>
      <c r="EG4" s="26"/>
      <c r="EH4" s="26"/>
      <c r="EI4" s="26"/>
      <c r="EJ4" s="34"/>
      <c r="EK4" s="26"/>
      <c r="EL4" s="26"/>
      <c r="EM4" s="26"/>
      <c r="EN4" s="34"/>
      <c r="EO4" s="26"/>
      <c r="EP4" s="26"/>
      <c r="EQ4" s="26"/>
      <c r="ER4" s="26"/>
      <c r="ES4" s="26"/>
      <c r="ET4" s="26"/>
      <c r="EU4" s="26"/>
      <c r="EV4" s="26"/>
      <c r="EW4" s="3"/>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10">
        <v>1</v>
      </c>
      <c r="GD4" s="27">
        <f ca="1">COUNTA(A1:GC409)</f>
        <v>13606</v>
      </c>
      <c r="GE4" s="28" t="s">
        <v>4</v>
      </c>
    </row>
    <row r="5" spans="1:187" ht="23.25" customHeight="1">
      <c r="A5" s="3"/>
      <c r="B5" s="3318"/>
      <c r="C5" s="2721"/>
      <c r="D5" s="2721"/>
      <c r="E5" s="2721"/>
      <c r="F5" s="2721"/>
      <c r="G5" s="2721"/>
      <c r="H5" s="2721"/>
      <c r="I5" s="2721"/>
      <c r="J5" s="2721"/>
      <c r="K5" s="2721"/>
      <c r="L5" s="2721"/>
      <c r="M5" s="3321" t="s">
        <v>4056</v>
      </c>
      <c r="N5" s="3321"/>
      <c r="O5" s="3321"/>
      <c r="P5" s="3321"/>
      <c r="Q5" s="3321"/>
      <c r="R5" s="3321"/>
      <c r="S5" s="3321"/>
      <c r="T5" s="3321"/>
      <c r="U5" s="3321"/>
      <c r="V5" s="3321"/>
      <c r="W5" s="3321"/>
      <c r="X5" s="3321"/>
      <c r="Y5" s="3321"/>
      <c r="Z5" s="3321"/>
      <c r="AA5" s="3321"/>
      <c r="AB5" s="3321"/>
      <c r="AC5" s="3321"/>
      <c r="AD5" s="3321"/>
      <c r="AE5" s="3321"/>
      <c r="AF5" s="3321"/>
      <c r="AG5" s="3321"/>
      <c r="AH5" s="3321"/>
      <c r="AI5" s="3321"/>
      <c r="AJ5" s="3321"/>
      <c r="AK5" s="3321"/>
      <c r="AL5" s="3321"/>
      <c r="AM5" s="3321"/>
      <c r="AN5" s="3321"/>
      <c r="AO5" s="3321"/>
      <c r="AP5" s="3321"/>
      <c r="AQ5" s="3321"/>
      <c r="AR5" s="3321"/>
      <c r="AS5" s="25"/>
      <c r="AT5" s="25"/>
      <c r="AU5" s="25"/>
      <c r="AV5" s="25"/>
      <c r="AW5" s="170"/>
      <c r="AX5" s="2272"/>
      <c r="AY5" s="2272"/>
      <c r="AZ5" s="2272"/>
      <c r="BA5" s="2272"/>
      <c r="BB5" s="2272"/>
      <c r="BC5" s="25"/>
      <c r="BD5" s="25"/>
      <c r="BE5" s="36"/>
      <c r="BF5" s="36"/>
      <c r="BG5" s="2272" t="s">
        <v>3621</v>
      </c>
      <c r="BH5" s="2245"/>
      <c r="BI5" s="35">
        <f ca="1">COUNTIF(B2:BK2,"&gt;0.5")</f>
        <v>62</v>
      </c>
      <c r="BJ5" s="36" t="s">
        <v>5</v>
      </c>
      <c r="BK5" s="2245"/>
      <c r="BL5" s="2384"/>
      <c r="BM5" s="37"/>
      <c r="BN5" s="38" t="str">
        <f>BN8-SUBTOTAL(103,BM11:BM114)&amp;" "&amp;"Lignes masquées"</f>
        <v>0 Lignes masquées</v>
      </c>
      <c r="BO5" s="3"/>
      <c r="BP5" s="3322" t="s">
        <v>6</v>
      </c>
      <c r="BQ5" s="3323"/>
      <c r="BR5" s="3323"/>
      <c r="BS5" s="3323"/>
      <c r="BT5" s="3323"/>
      <c r="BU5" s="3323"/>
      <c r="BV5" s="3323"/>
      <c r="BW5" s="3324"/>
      <c r="BX5" s="3"/>
      <c r="BY5" s="3116" t="s">
        <v>28</v>
      </c>
      <c r="BZ5" s="3120"/>
      <c r="CA5" s="3120"/>
      <c r="CB5" s="3183"/>
      <c r="CC5" s="3183"/>
      <c r="CD5" s="3183"/>
      <c r="CE5" s="3183"/>
      <c r="CF5" s="3123"/>
      <c r="CG5" s="3184" t="s">
        <v>4353</v>
      </c>
      <c r="CH5" s="3123"/>
      <c r="CI5" s="3123"/>
      <c r="CJ5" s="3123"/>
      <c r="CK5" s="3123"/>
      <c r="CL5" s="3123"/>
      <c r="CM5" s="3123"/>
      <c r="CN5" s="3124"/>
      <c r="CO5" s="3125"/>
      <c r="CP5" s="3"/>
      <c r="CQ5" s="3362" t="s">
        <v>4064</v>
      </c>
      <c r="CR5" s="3363"/>
      <c r="CS5" s="3363"/>
      <c r="CT5" s="3363"/>
      <c r="CU5" s="3364"/>
      <c r="CV5" s="3"/>
      <c r="CW5" s="3328" t="s">
        <v>7</v>
      </c>
      <c r="CX5" s="3328"/>
      <c r="CY5" s="3328"/>
      <c r="CZ5" s="3328"/>
      <c r="DA5" s="3328"/>
      <c r="DB5" s="3328"/>
      <c r="DC5" s="3328"/>
      <c r="DD5" s="3328"/>
      <c r="DE5" s="3328"/>
      <c r="DF5" s="3328"/>
      <c r="DG5" s="3328"/>
      <c r="DH5" s="3328"/>
      <c r="DI5" s="3328"/>
      <c r="DJ5" s="3328"/>
      <c r="DK5" s="3328"/>
      <c r="DL5" s="3328"/>
      <c r="DM5" s="3328"/>
      <c r="DN5" s="3328"/>
      <c r="DO5" s="3328"/>
      <c r="DP5" s="3328"/>
      <c r="DQ5" s="3328"/>
      <c r="DR5" s="39"/>
      <c r="DS5" s="40" t="str">
        <f ca="1">"Page N°"&amp;_xlfn.SHEET()</f>
        <v>Page N°2</v>
      </c>
      <c r="DT5" s="26"/>
      <c r="DU5" s="41" t="s">
        <v>8</v>
      </c>
      <c r="DV5" s="41"/>
      <c r="DW5" s="26"/>
      <c r="DX5" s="26"/>
      <c r="DY5" s="26"/>
      <c r="DZ5" s="26"/>
      <c r="EA5" s="26"/>
      <c r="EB5" s="26"/>
      <c r="EC5" s="26"/>
      <c r="ED5" s="26"/>
      <c r="EE5" s="26"/>
      <c r="EF5" s="42"/>
      <c r="EG5" s="26"/>
      <c r="EH5" s="26"/>
      <c r="EI5" s="26"/>
      <c r="EJ5" s="42"/>
      <c r="EK5" s="26"/>
      <c r="EL5" s="26"/>
      <c r="EM5" s="26"/>
      <c r="EN5" s="42"/>
      <c r="EO5" s="26"/>
      <c r="EP5" s="26"/>
      <c r="EQ5" s="26"/>
      <c r="ER5" s="26"/>
      <c r="ES5" s="26"/>
      <c r="ET5" s="26"/>
      <c r="EU5" s="26"/>
      <c r="EV5" s="26"/>
      <c r="EW5" s="3"/>
      <c r="EX5" s="26"/>
      <c r="EY5" s="26"/>
      <c r="EZ5" s="26"/>
      <c r="FA5" s="26"/>
      <c r="FB5" s="26"/>
      <c r="FC5" s="26"/>
      <c r="FD5" s="26"/>
      <c r="FE5" s="26"/>
      <c r="FF5" s="26"/>
      <c r="FG5" s="26"/>
      <c r="FH5" s="26"/>
      <c r="FI5" s="26"/>
      <c r="FJ5" s="26"/>
      <c r="FK5" s="26"/>
      <c r="FL5" s="26"/>
      <c r="FM5" s="26"/>
      <c r="FN5" s="26"/>
      <c r="FO5" s="26"/>
      <c r="FP5" s="43"/>
      <c r="FQ5" s="44"/>
      <c r="FR5" s="44"/>
      <c r="FS5" s="44"/>
      <c r="FT5" s="26"/>
      <c r="FU5" s="26"/>
      <c r="FV5" s="26"/>
      <c r="FW5" s="26"/>
      <c r="FX5" s="26"/>
      <c r="FY5" s="26"/>
      <c r="FZ5" s="26"/>
      <c r="GA5" s="26"/>
      <c r="GB5" s="26"/>
      <c r="GC5" s="10">
        <v>1</v>
      </c>
      <c r="GD5" s="27">
        <f ca="1">COUNTBLANK(A1:GC409)</f>
        <v>64056</v>
      </c>
      <c r="GE5" s="28" t="s">
        <v>9</v>
      </c>
    </row>
    <row r="6" spans="1:187" ht="27" customHeight="1" thickBot="1">
      <c r="A6" s="3"/>
      <c r="B6" s="3319"/>
      <c r="C6" s="2722"/>
      <c r="D6" s="2722"/>
      <c r="E6" s="2722"/>
      <c r="F6" s="2722"/>
      <c r="G6" s="2722"/>
      <c r="H6" s="2722"/>
      <c r="I6" s="2722"/>
      <c r="J6" s="2722"/>
      <c r="K6" s="2722"/>
      <c r="L6" s="2722"/>
      <c r="M6" s="45" t="s">
        <v>4338</v>
      </c>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2279"/>
      <c r="AT6" s="2279"/>
      <c r="AU6" s="2279"/>
      <c r="AV6" s="2279"/>
      <c r="AW6" s="2280"/>
      <c r="AX6" s="35"/>
      <c r="AY6" s="35"/>
      <c r="AZ6" s="35"/>
      <c r="BA6" s="35"/>
      <c r="BB6" s="35"/>
      <c r="BC6" s="35"/>
      <c r="BD6" s="36"/>
      <c r="BE6" s="36"/>
      <c r="BF6" s="25"/>
      <c r="BG6" s="2245"/>
      <c r="BH6" s="2245"/>
      <c r="BI6" s="2245"/>
      <c r="BJ6" s="2245"/>
      <c r="BK6" s="2274" t="s">
        <v>10</v>
      </c>
      <c r="BL6" s="2384"/>
      <c r="BM6" s="5">
        <v>1</v>
      </c>
      <c r="BN6" s="46" t="str">
        <f>COUNTIF(BM11:BM114,"A")&amp;" "&amp;"Lignes"&amp;" "&amp;"A"</f>
        <v>85 Lignes A</v>
      </c>
      <c r="BO6" s="3"/>
      <c r="BP6" s="3325"/>
      <c r="BQ6" s="3326"/>
      <c r="BR6" s="3326"/>
      <c r="BS6" s="3326"/>
      <c r="BT6" s="3326"/>
      <c r="BU6" s="3326"/>
      <c r="BV6" s="3326"/>
      <c r="BW6" s="3327"/>
      <c r="BX6" s="3"/>
      <c r="BY6" s="3116" t="s">
        <v>28</v>
      </c>
      <c r="BZ6" s="3181" t="s">
        <v>4343</v>
      </c>
      <c r="CA6" s="3120"/>
      <c r="CB6" s="3121"/>
      <c r="CC6" s="3121"/>
      <c r="CD6" s="3121"/>
      <c r="CE6" s="3126"/>
      <c r="CF6" s="3123"/>
      <c r="CG6" s="3184"/>
      <c r="CH6" s="3123"/>
      <c r="CI6" s="3123"/>
      <c r="CJ6" s="3123"/>
      <c r="CK6" s="3123"/>
      <c r="CL6" s="3123"/>
      <c r="CM6" s="3123"/>
      <c r="CN6" s="3124"/>
      <c r="CO6" s="3125"/>
      <c r="CP6" s="3"/>
      <c r="CQ6" s="3365"/>
      <c r="CR6" s="3366"/>
      <c r="CS6" s="3366"/>
      <c r="CT6" s="3366"/>
      <c r="CU6" s="3367"/>
      <c r="CV6" s="3"/>
      <c r="CW6" s="3328"/>
      <c r="CX6" s="3328"/>
      <c r="CY6" s="3328"/>
      <c r="CZ6" s="3328"/>
      <c r="DA6" s="3328"/>
      <c r="DB6" s="3328"/>
      <c r="DC6" s="3328"/>
      <c r="DD6" s="3328"/>
      <c r="DE6" s="3328"/>
      <c r="DF6" s="3328"/>
      <c r="DG6" s="3328"/>
      <c r="DH6" s="3328"/>
      <c r="DI6" s="3328"/>
      <c r="DJ6" s="3328"/>
      <c r="DK6" s="3328"/>
      <c r="DL6" s="3328"/>
      <c r="DM6" s="3328"/>
      <c r="DN6" s="3328"/>
      <c r="DO6" s="3328"/>
      <c r="DP6" s="3328"/>
      <c r="DQ6" s="3328"/>
      <c r="DR6" s="39"/>
      <c r="DT6" s="26"/>
      <c r="DU6" s="26"/>
      <c r="DV6" s="26"/>
      <c r="DW6" s="26"/>
      <c r="DX6" s="26"/>
      <c r="DY6" s="26"/>
      <c r="DZ6" s="26"/>
      <c r="EA6" s="47"/>
      <c r="EB6" s="26"/>
      <c r="EC6" s="26"/>
      <c r="ED6" s="26"/>
      <c r="EE6" s="26"/>
      <c r="EF6" s="34"/>
      <c r="EG6" s="26"/>
      <c r="EH6" s="26"/>
      <c r="EI6" s="26"/>
      <c r="EJ6" s="34"/>
      <c r="EK6" s="26"/>
      <c r="EL6" s="26"/>
      <c r="EM6" s="47"/>
      <c r="EN6" s="34"/>
      <c r="EO6" s="26"/>
      <c r="EP6" s="26"/>
      <c r="EQ6" s="26"/>
      <c r="ER6" s="26"/>
      <c r="ES6" s="26"/>
      <c r="ET6" s="26"/>
      <c r="EU6" s="26"/>
      <c r="EV6" s="26"/>
      <c r="EW6" s="3"/>
      <c r="EX6" s="26"/>
      <c r="EY6" s="26"/>
      <c r="EZ6" s="26"/>
      <c r="FA6" s="26"/>
      <c r="FB6" s="26"/>
      <c r="FC6" s="26"/>
      <c r="FD6" s="26"/>
      <c r="FE6" s="26"/>
      <c r="FF6" s="26"/>
      <c r="FG6" s="26"/>
      <c r="FH6" s="26"/>
      <c r="FI6" s="26"/>
      <c r="FJ6" s="26"/>
      <c r="FK6" s="26"/>
      <c r="FL6" s="26"/>
      <c r="FM6" s="26"/>
      <c r="FN6" s="26"/>
      <c r="FO6" s="26"/>
      <c r="FP6" s="43" t="s">
        <v>11</v>
      </c>
      <c r="FQ6" s="44"/>
      <c r="FR6" s="44"/>
      <c r="FS6" s="44"/>
      <c r="FT6" s="26"/>
      <c r="FU6" s="26"/>
      <c r="FV6" s="26"/>
      <c r="FW6" s="26"/>
      <c r="FX6" s="26"/>
      <c r="FY6" s="26"/>
      <c r="FZ6" s="26"/>
      <c r="GA6" s="26"/>
      <c r="GB6" s="26"/>
      <c r="GC6" s="10">
        <v>1</v>
      </c>
      <c r="GD6" s="27">
        <f>SUM(GC1:GC407)+2</f>
        <v>409</v>
      </c>
      <c r="GE6" s="28" t="s">
        <v>12</v>
      </c>
    </row>
    <row r="7" spans="1:187" ht="24" thickBot="1">
      <c r="A7" s="3"/>
      <c r="B7" s="2723"/>
      <c r="C7" s="2723"/>
      <c r="D7" s="2723"/>
      <c r="E7" s="2723"/>
      <c r="F7" s="2723"/>
      <c r="G7" s="2723"/>
      <c r="H7" s="2723"/>
      <c r="I7" s="2723"/>
      <c r="J7" s="2723"/>
      <c r="K7" s="2723"/>
      <c r="L7" s="2723"/>
      <c r="M7" s="2275" t="s">
        <v>13</v>
      </c>
      <c r="N7" s="2275"/>
      <c r="O7" s="2275"/>
      <c r="P7" s="49" t="str">
        <f ca="1">CELL("nomfichier")</f>
        <v>D:\Données\1.UPRT\0-UPRT.fait\1-UPRT.FR-SITE-WEB\ff-fiches-fabrications\ff.fiches.fabrication.2023\ffr.restaurant.2023\[ff.3.OU.6.RECETTES.29.11.2025.xlsx]62.col.55.lignes</v>
      </c>
      <c r="Q7" s="49"/>
      <c r="R7" s="49"/>
      <c r="S7" s="49"/>
      <c r="T7" s="49"/>
      <c r="U7" s="49"/>
      <c r="V7" s="49"/>
      <c r="W7" s="49"/>
      <c r="X7" s="49"/>
      <c r="Y7" s="49"/>
      <c r="Z7" s="49"/>
      <c r="AA7" s="49"/>
      <c r="AB7" s="50"/>
      <c r="AC7" s="50"/>
      <c r="AD7" s="51"/>
      <c r="AE7" s="51"/>
      <c r="AF7" s="51"/>
      <c r="AG7" s="51"/>
      <c r="AH7" s="51"/>
      <c r="AI7" s="51"/>
      <c r="AJ7" s="25"/>
      <c r="AK7" s="25"/>
      <c r="AL7" s="25" t="s">
        <v>14</v>
      </c>
      <c r="AM7" s="25"/>
      <c r="AN7" s="25"/>
      <c r="AO7" s="25"/>
      <c r="AP7" s="25"/>
      <c r="AQ7" s="25"/>
      <c r="AR7" s="25"/>
      <c r="AS7" s="25"/>
      <c r="AT7" s="25"/>
      <c r="AU7" s="25"/>
      <c r="AV7" s="25"/>
      <c r="AW7" s="25"/>
      <c r="AX7" s="25"/>
      <c r="AY7" s="25"/>
      <c r="AZ7" s="25"/>
      <c r="BA7" s="25"/>
      <c r="BB7" s="25"/>
      <c r="BC7" s="25"/>
      <c r="BD7" s="52"/>
      <c r="BE7" s="25"/>
      <c r="BF7" s="25"/>
      <c r="BG7" s="2245"/>
      <c r="BH7" s="2245"/>
      <c r="BI7" s="2245"/>
      <c r="BJ7" s="52" t="s">
        <v>15</v>
      </c>
      <c r="BK7" s="1" t="str">
        <f>$GC$409</f>
        <v>GC409</v>
      </c>
      <c r="BL7" s="2384"/>
      <c r="BM7" s="5">
        <v>1</v>
      </c>
      <c r="BN7" s="46" t="str">
        <f>COUNTIF(BM11:BM114,"►")&amp;" "&amp;"Lignes"&amp;" "&amp;"►"</f>
        <v>19 Lignes ►</v>
      </c>
      <c r="BO7" s="3"/>
      <c r="BP7" s="3329" t="s">
        <v>16</v>
      </c>
      <c r="BQ7" s="3330"/>
      <c r="BR7" s="3330"/>
      <c r="BS7" s="3330"/>
      <c r="BT7" s="3330"/>
      <c r="BU7" s="3330"/>
      <c r="BV7" s="3330"/>
      <c r="BW7" s="3331"/>
      <c r="BX7" s="3"/>
      <c r="BY7" s="3116" t="s">
        <v>28</v>
      </c>
      <c r="BZ7" s="25"/>
      <c r="CA7" s="25"/>
      <c r="CB7" s="3127"/>
      <c r="CC7" s="3127"/>
      <c r="CD7" s="3127"/>
      <c r="CE7" s="3127"/>
      <c r="CF7" s="3108"/>
      <c r="CG7" s="2527" t="s">
        <v>4352</v>
      </c>
      <c r="CH7" s="3128">
        <f ca="1">SUM(AF2:AN2)</f>
        <v>106</v>
      </c>
      <c r="CI7" s="3108"/>
      <c r="CJ7" s="3108"/>
      <c r="CK7" s="3108"/>
      <c r="CL7" s="3108"/>
      <c r="CM7" s="3108"/>
      <c r="CN7" s="3129"/>
      <c r="CO7" s="3130"/>
      <c r="CP7" s="3"/>
      <c r="CQ7" s="2450" t="str">
        <f>ADDRESS(ROW(AD12),COLUMN(AD12),4)</f>
        <v>AD12</v>
      </c>
      <c r="CR7" s="2499" t="s">
        <v>3827</v>
      </c>
      <c r="CS7" s="44"/>
      <c r="CT7" s="44"/>
      <c r="CU7" s="170"/>
      <c r="CV7" s="3"/>
      <c r="CW7" s="53" t="s">
        <v>17</v>
      </c>
      <c r="CX7" s="53"/>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47"/>
      <c r="EB7" s="26"/>
      <c r="EC7" s="26"/>
      <c r="ED7" s="26"/>
      <c r="EE7" s="26"/>
      <c r="EF7" s="34"/>
      <c r="EG7" s="26"/>
      <c r="EH7" s="26"/>
      <c r="EI7" s="26"/>
      <c r="EJ7" s="34"/>
      <c r="EK7" s="26"/>
      <c r="EL7" s="26"/>
      <c r="EM7" s="47"/>
      <c r="EN7" s="34"/>
      <c r="EO7" s="26"/>
      <c r="EP7" s="26"/>
      <c r="EQ7" s="26"/>
      <c r="ER7" s="26"/>
      <c r="ES7" s="26"/>
      <c r="ET7" s="26"/>
      <c r="EU7" s="26"/>
      <c r="EV7" s="26"/>
      <c r="EW7" s="3"/>
      <c r="EX7" s="26"/>
      <c r="EY7" s="26"/>
      <c r="EZ7" s="26"/>
      <c r="FA7" s="26"/>
      <c r="FB7" s="26"/>
      <c r="FC7" s="26"/>
      <c r="FD7" s="26"/>
      <c r="FE7" s="26"/>
      <c r="FF7" s="26"/>
      <c r="FG7" s="26"/>
      <c r="FH7" s="26"/>
      <c r="FI7" s="26"/>
      <c r="FJ7" s="26"/>
      <c r="FK7" s="26"/>
      <c r="FL7" s="26"/>
      <c r="FM7" s="26"/>
      <c r="FN7" s="26"/>
      <c r="FO7" s="26"/>
      <c r="FP7" s="54" t="s">
        <v>18</v>
      </c>
      <c r="FQ7" s="3296" t="s">
        <v>19</v>
      </c>
      <c r="FR7" s="3296"/>
      <c r="FS7" s="3296"/>
      <c r="FT7" s="26"/>
      <c r="FU7" s="26"/>
      <c r="FV7" s="26"/>
      <c r="FW7" s="26"/>
      <c r="FX7" s="26"/>
      <c r="FY7" s="26"/>
      <c r="FZ7" s="26"/>
      <c r="GA7" s="26"/>
      <c r="GB7" s="26"/>
      <c r="GC7" s="10">
        <v>1</v>
      </c>
      <c r="GD7" s="27">
        <f>SUM(A409:GB409)+1</f>
        <v>185</v>
      </c>
      <c r="GE7" s="28" t="s">
        <v>20</v>
      </c>
    </row>
    <row r="8" spans="1:187" ht="15" customHeight="1">
      <c r="A8" s="3"/>
      <c r="B8" s="2273"/>
      <c r="C8" s="2273"/>
      <c r="D8" s="2273"/>
      <c r="E8" s="2273"/>
      <c r="F8" s="2273"/>
      <c r="G8" s="2273"/>
      <c r="H8" s="2273"/>
      <c r="I8" s="2273"/>
      <c r="J8" s="2273"/>
      <c r="K8" s="2273"/>
      <c r="L8" s="2273"/>
      <c r="M8" s="3297" t="s">
        <v>4049</v>
      </c>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298"/>
      <c r="AS8" s="3298"/>
      <c r="AT8" s="3298"/>
      <c r="AU8" s="3298"/>
      <c r="AV8" s="3298"/>
      <c r="AW8" s="3298"/>
      <c r="AX8" s="3298"/>
      <c r="AY8" s="3298"/>
      <c r="AZ8" s="3298"/>
      <c r="BA8" s="3298"/>
      <c r="BB8" s="3298"/>
      <c r="BC8" s="3298"/>
      <c r="BD8" s="3298"/>
      <c r="BE8" s="3298"/>
      <c r="BF8" s="3298"/>
      <c r="BG8" s="3298"/>
      <c r="BH8" s="3298"/>
      <c r="BI8" s="3298"/>
      <c r="BJ8" s="3298"/>
      <c r="BK8" s="3299"/>
      <c r="BL8" s="2384"/>
      <c r="BM8" s="5">
        <v>1</v>
      </c>
      <c r="BN8" s="57">
        <f>ROWS(BM11:BM114)</f>
        <v>104</v>
      </c>
      <c r="BO8" s="3"/>
      <c r="BP8" s="58"/>
      <c r="BQ8" s="3303" t="s">
        <v>21</v>
      </c>
      <c r="BR8" s="3303"/>
      <c r="BS8" s="3303"/>
      <c r="BT8" s="3303"/>
      <c r="BU8" s="3303"/>
      <c r="BV8" s="3303"/>
      <c r="BW8" s="3304"/>
      <c r="BX8" s="3"/>
      <c r="BY8" s="3116" t="s">
        <v>28</v>
      </c>
      <c r="BZ8" s="25"/>
      <c r="CA8" s="25"/>
      <c r="CB8" s="25"/>
      <c r="CC8" s="3108"/>
      <c r="CD8" s="3108"/>
      <c r="CE8" s="3108"/>
      <c r="CF8" s="3108"/>
      <c r="CG8" s="3185" t="str">
        <f ca="1">"Largeur de cette colonne : " &amp; CG2 &amp; IF(CG2 &gt; CH7, " - Colonne trop large de " &amp; (CG2 - CH7), IF(CH7 &gt; CG2, " - Élargissez la colonne à " &amp; CH7, ""))</f>
        <v>Largeur de cette colonne : 102 - Élargissez la colonne à 106</v>
      </c>
      <c r="CH8" s="3108"/>
      <c r="CI8" s="3108"/>
      <c r="CJ8" s="3108"/>
      <c r="CK8" s="3108"/>
      <c r="CL8" s="3108"/>
      <c r="CM8" s="3108"/>
      <c r="CN8" s="3129"/>
      <c r="CO8" s="3130"/>
      <c r="CP8" s="3"/>
      <c r="CQ8" s="2451"/>
      <c r="CR8" s="2499"/>
      <c r="CS8" s="44"/>
      <c r="CT8" s="44"/>
      <c r="CU8" s="170"/>
      <c r="CV8" s="3"/>
      <c r="CW8" s="53" t="s">
        <v>22</v>
      </c>
      <c r="CX8" s="53"/>
      <c r="CY8" s="26"/>
      <c r="CZ8" s="26"/>
      <c r="DA8" s="26"/>
      <c r="DB8" s="26"/>
      <c r="DC8" s="26"/>
      <c r="DD8" s="26"/>
      <c r="DE8" s="26"/>
      <c r="DF8" s="26"/>
      <c r="DG8" s="26"/>
      <c r="DH8" s="26"/>
      <c r="DI8" s="26"/>
      <c r="DJ8" s="26"/>
      <c r="DK8" s="26"/>
      <c r="DL8" s="26"/>
      <c r="DM8" s="26"/>
      <c r="DN8" s="26"/>
      <c r="DO8" s="26"/>
      <c r="DP8" s="26"/>
      <c r="DQ8" s="59" t="s">
        <v>23</v>
      </c>
      <c r="DR8" s="26"/>
      <c r="DS8" s="26"/>
      <c r="DT8" s="26"/>
      <c r="DU8" s="26"/>
      <c r="DV8" s="26"/>
      <c r="DW8" s="26"/>
      <c r="DX8" s="26"/>
      <c r="DY8" s="26"/>
      <c r="DZ8" s="26"/>
      <c r="EA8" s="47"/>
      <c r="EB8" s="26"/>
      <c r="EC8" s="26"/>
      <c r="ED8" s="26"/>
      <c r="EE8" s="26"/>
      <c r="EF8" s="34"/>
      <c r="EG8" s="26"/>
      <c r="EH8" s="26"/>
      <c r="EI8" s="26"/>
      <c r="EJ8" s="34"/>
      <c r="EK8" s="26"/>
      <c r="EL8" s="26"/>
      <c r="EM8" s="47"/>
      <c r="EN8" s="34"/>
      <c r="EO8" s="3305" t="str">
        <f ca="1">EM10&amp;"  Formule ► "&amp;_xlfn.FORMULATEXT(EM10)</f>
        <v>pâti--ENT  Formule ► =SIERREUR(MINUSCULE(GAUCHE(SUPPRESPACE(GAUCHE(EJ10;TROUVE("-";EJ10)-1));4))&amp;"-"&amp;MAJUSCULE(GAUCHE(SUPPRESPACE(STXT(EJ10;TROUVE("-";EJ10)+1;99));4));"")</v>
      </c>
      <c r="EP8" s="3305"/>
      <c r="EQ8" s="3305"/>
      <c r="ER8" s="3305"/>
      <c r="ES8" s="3305"/>
      <c r="ET8" s="3305"/>
      <c r="EU8" s="3305"/>
      <c r="EV8" s="3305"/>
      <c r="EW8" s="3"/>
      <c r="EX8" s="26"/>
      <c r="EY8" s="26"/>
      <c r="EZ8" s="26"/>
      <c r="FA8" s="26"/>
      <c r="FB8" s="26"/>
      <c r="FC8" s="26"/>
      <c r="FD8" s="26"/>
      <c r="FE8" s="26"/>
      <c r="FF8" s="26"/>
      <c r="FG8" s="26"/>
      <c r="FH8" s="26"/>
      <c r="FI8" s="26"/>
      <c r="FJ8" s="26"/>
      <c r="FK8" s="26"/>
      <c r="FL8" s="26"/>
      <c r="FM8" s="26"/>
      <c r="FN8" s="26"/>
      <c r="FO8" s="26"/>
      <c r="FP8" s="26" t="s">
        <v>24</v>
      </c>
      <c r="FQ8" s="44"/>
      <c r="FR8" s="44"/>
      <c r="FS8" s="44"/>
      <c r="FT8" s="26"/>
      <c r="FU8" s="26"/>
      <c r="FV8" s="26"/>
      <c r="FW8" s="26"/>
      <c r="FX8" s="26"/>
      <c r="FY8" s="26"/>
      <c r="FZ8" s="26"/>
      <c r="GA8" s="26"/>
      <c r="GB8" s="26"/>
      <c r="GC8" s="10">
        <v>1</v>
      </c>
    </row>
    <row r="9" spans="1:187" ht="15.75" customHeight="1" thickBot="1">
      <c r="A9" s="3"/>
      <c r="B9" s="2273"/>
      <c r="C9" s="2273"/>
      <c r="D9" s="2273"/>
      <c r="E9" s="2273"/>
      <c r="F9" s="2273"/>
      <c r="G9" s="2273"/>
      <c r="H9" s="2273"/>
      <c r="I9" s="2273"/>
      <c r="J9" s="2273"/>
      <c r="K9" s="2273"/>
      <c r="L9" s="2273"/>
      <c r="M9" s="3300"/>
      <c r="N9" s="3301"/>
      <c r="O9" s="3301"/>
      <c r="P9" s="3301"/>
      <c r="Q9" s="3301"/>
      <c r="R9" s="3301"/>
      <c r="S9" s="3301"/>
      <c r="T9" s="3301"/>
      <c r="U9" s="3301"/>
      <c r="V9" s="3301"/>
      <c r="W9" s="3301"/>
      <c r="X9" s="3301"/>
      <c r="Y9" s="3301"/>
      <c r="Z9" s="3301"/>
      <c r="AA9" s="3301"/>
      <c r="AB9" s="3301"/>
      <c r="AC9" s="3301"/>
      <c r="AD9" s="3301"/>
      <c r="AE9" s="3301"/>
      <c r="AF9" s="3301"/>
      <c r="AG9" s="3301"/>
      <c r="AH9" s="3301"/>
      <c r="AI9" s="3301"/>
      <c r="AJ9" s="3301"/>
      <c r="AK9" s="3301"/>
      <c r="AL9" s="3301"/>
      <c r="AM9" s="3301"/>
      <c r="AN9" s="3301"/>
      <c r="AO9" s="3301"/>
      <c r="AP9" s="3301"/>
      <c r="AQ9" s="3301"/>
      <c r="AR9" s="3301"/>
      <c r="AS9" s="3301"/>
      <c r="AT9" s="3301"/>
      <c r="AU9" s="3301"/>
      <c r="AV9" s="3301"/>
      <c r="AW9" s="3301"/>
      <c r="AX9" s="3301"/>
      <c r="AY9" s="3301"/>
      <c r="AZ9" s="3301"/>
      <c r="BA9" s="3301"/>
      <c r="BB9" s="3301"/>
      <c r="BC9" s="3301"/>
      <c r="BD9" s="3301"/>
      <c r="BE9" s="3301"/>
      <c r="BF9" s="3301"/>
      <c r="BG9" s="3301"/>
      <c r="BH9" s="3301"/>
      <c r="BI9" s="3301"/>
      <c r="BJ9" s="3301"/>
      <c r="BK9" s="3302"/>
      <c r="BL9" s="2384"/>
      <c r="BM9" s="5">
        <v>1</v>
      </c>
      <c r="BN9" s="5">
        <v>1</v>
      </c>
      <c r="BO9" s="3"/>
      <c r="BP9" s="60"/>
      <c r="BQ9" s="34"/>
      <c r="BR9" s="34"/>
      <c r="BS9" s="34"/>
      <c r="BT9" s="34"/>
      <c r="BU9" s="34"/>
      <c r="BV9" s="34"/>
      <c r="BW9" s="61"/>
      <c r="BX9" s="3"/>
      <c r="BY9" s="3116" t="s">
        <v>28</v>
      </c>
      <c r="BZ9" s="25"/>
      <c r="CA9" s="25"/>
      <c r="CB9" s="25"/>
      <c r="CC9" s="3108"/>
      <c r="CD9" s="3108"/>
      <c r="CE9" s="3108"/>
      <c r="CF9" s="3108"/>
      <c r="CG9" s="3185"/>
      <c r="CH9" s="3108"/>
      <c r="CI9" s="3108"/>
      <c r="CJ9" s="3108"/>
      <c r="CK9" s="3108"/>
      <c r="CL9" s="3108"/>
      <c r="CM9" s="3108"/>
      <c r="CN9" s="3129"/>
      <c r="CO9" s="3130"/>
      <c r="CP9" s="3"/>
      <c r="CQ9" s="2450" t="str">
        <f>ADDRESS(ROW(AD14),COLUMN(AD14),4)</f>
        <v>AD14</v>
      </c>
      <c r="CR9" s="2499" t="s">
        <v>3828</v>
      </c>
      <c r="CS9" s="44"/>
      <c r="CT9" s="44"/>
      <c r="CU9" s="170"/>
      <c r="CV9" s="3"/>
      <c r="CW9" s="25"/>
      <c r="CX9" s="25"/>
      <c r="CY9" s="25"/>
      <c r="CZ9" s="25"/>
      <c r="DA9" s="25"/>
      <c r="DB9" s="25"/>
      <c r="DC9" s="25"/>
      <c r="DD9" s="25"/>
      <c r="DE9" s="25"/>
      <c r="DF9" s="25"/>
      <c r="DG9" s="25"/>
      <c r="DH9" s="25"/>
      <c r="DI9" s="25"/>
      <c r="DJ9" s="25"/>
      <c r="DK9" s="25"/>
      <c r="DL9" s="25"/>
      <c r="DM9" s="25"/>
      <c r="DN9" s="25"/>
      <c r="DO9" s="25"/>
      <c r="DP9" s="25"/>
      <c r="DQ9" s="25"/>
      <c r="DR9" s="25"/>
      <c r="DS9" s="25"/>
      <c r="DT9" s="26"/>
      <c r="DU9" s="26"/>
      <c r="DV9" s="26"/>
      <c r="DW9" s="26"/>
      <c r="DX9" s="26"/>
      <c r="DY9" s="26"/>
      <c r="DZ9" s="26"/>
      <c r="EA9" s="47" t="s">
        <v>25</v>
      </c>
      <c r="EB9" s="26"/>
      <c r="EC9" s="26"/>
      <c r="ED9" s="26"/>
      <c r="EE9" s="26"/>
      <c r="EF9" s="34"/>
      <c r="EG9" s="26"/>
      <c r="EH9" s="26"/>
      <c r="EI9" s="26"/>
      <c r="EJ9" s="34"/>
      <c r="EK9" s="26"/>
      <c r="EL9" s="26"/>
      <c r="EM9" s="47" t="s">
        <v>26</v>
      </c>
      <c r="EN9" s="34"/>
      <c r="EO9" s="3305"/>
      <c r="EP9" s="3305"/>
      <c r="EQ9" s="3305"/>
      <c r="ER9" s="3305"/>
      <c r="ES9" s="3305"/>
      <c r="ET9" s="3305"/>
      <c r="EU9" s="3305"/>
      <c r="EV9" s="3305"/>
      <c r="EW9" s="3"/>
      <c r="EX9" s="26"/>
      <c r="EY9" s="26"/>
      <c r="EZ9" s="26"/>
      <c r="FA9" s="26"/>
      <c r="FB9" s="26"/>
      <c r="FC9" s="26"/>
      <c r="FD9" s="26"/>
      <c r="FE9" s="26"/>
      <c r="FF9" s="26"/>
      <c r="FG9" s="26"/>
      <c r="FH9" s="26"/>
      <c r="FI9" s="26"/>
      <c r="FJ9" s="26"/>
      <c r="FK9" s="26"/>
      <c r="FL9" s="26"/>
      <c r="FM9" s="26"/>
      <c r="FN9" s="26"/>
      <c r="FO9" s="26"/>
      <c r="FP9" s="54" t="s">
        <v>18</v>
      </c>
      <c r="FQ9" s="3296" t="s">
        <v>27</v>
      </c>
      <c r="FR9" s="3296"/>
      <c r="FS9" s="3296"/>
      <c r="FT9" s="26"/>
      <c r="FU9" s="26"/>
      <c r="FV9" s="26"/>
      <c r="FW9" s="26"/>
      <c r="FX9" s="26"/>
      <c r="FY9" s="26"/>
      <c r="FZ9" s="26"/>
      <c r="GA9" s="26"/>
      <c r="GB9" s="26"/>
      <c r="GC9" s="10">
        <v>1</v>
      </c>
    </row>
    <row r="10" spans="1:187" ht="19.5" customHeight="1" thickBot="1">
      <c r="A10" s="3"/>
      <c r="B10" s="2245">
        <v>1</v>
      </c>
      <c r="C10" s="2245">
        <v>2</v>
      </c>
      <c r="D10" s="2245">
        <v>3</v>
      </c>
      <c r="E10" s="2245">
        <v>4</v>
      </c>
      <c r="F10" s="2245">
        <v>5</v>
      </c>
      <c r="G10" s="2245">
        <v>6</v>
      </c>
      <c r="H10" s="2245">
        <v>7</v>
      </c>
      <c r="I10" s="2245">
        <v>8</v>
      </c>
      <c r="J10" s="2245">
        <v>9</v>
      </c>
      <c r="K10" s="2245">
        <v>10</v>
      </c>
      <c r="L10" s="2245">
        <v>11</v>
      </c>
      <c r="M10" s="2245">
        <v>12</v>
      </c>
      <c r="N10" s="2245">
        <v>13</v>
      </c>
      <c r="O10" s="2245">
        <v>14</v>
      </c>
      <c r="P10" s="2245">
        <v>15</v>
      </c>
      <c r="Q10" s="2245">
        <v>16</v>
      </c>
      <c r="R10" s="2245">
        <v>17</v>
      </c>
      <c r="S10" s="2245">
        <v>18</v>
      </c>
      <c r="T10" s="2245">
        <v>19</v>
      </c>
      <c r="U10" s="2245">
        <v>20</v>
      </c>
      <c r="V10" s="2245">
        <v>21</v>
      </c>
      <c r="W10" s="2245">
        <v>22</v>
      </c>
      <c r="X10" s="2245">
        <v>23</v>
      </c>
      <c r="Y10" s="2245">
        <v>24</v>
      </c>
      <c r="Z10" s="2245">
        <v>25</v>
      </c>
      <c r="AA10" s="2245">
        <v>26</v>
      </c>
      <c r="AB10" s="2245">
        <v>27</v>
      </c>
      <c r="AC10" s="2245">
        <v>28</v>
      </c>
      <c r="AD10" s="2245">
        <v>29</v>
      </c>
      <c r="AE10" s="2245">
        <v>30</v>
      </c>
      <c r="AF10" s="2245">
        <v>31</v>
      </c>
      <c r="AG10" s="2245">
        <v>32</v>
      </c>
      <c r="AH10" s="2245">
        <v>33</v>
      </c>
      <c r="AI10" s="2245">
        <v>34</v>
      </c>
      <c r="AJ10" s="2245">
        <v>35</v>
      </c>
      <c r="AK10" s="2245">
        <v>36</v>
      </c>
      <c r="AL10" s="2245">
        <v>37</v>
      </c>
      <c r="AM10" s="2245">
        <v>38</v>
      </c>
      <c r="AN10" s="2245">
        <v>39</v>
      </c>
      <c r="AO10" s="2245">
        <v>40</v>
      </c>
      <c r="AP10" s="2245">
        <v>41</v>
      </c>
      <c r="AQ10" s="2245">
        <v>42</v>
      </c>
      <c r="AR10" s="2245">
        <v>43</v>
      </c>
      <c r="AS10" s="2245">
        <v>44</v>
      </c>
      <c r="AT10" s="2245">
        <v>45</v>
      </c>
      <c r="AU10" s="2245">
        <v>46</v>
      </c>
      <c r="AV10" s="2245">
        <v>47</v>
      </c>
      <c r="AW10" s="2245">
        <v>48</v>
      </c>
      <c r="AX10" s="2245">
        <v>49</v>
      </c>
      <c r="AY10" s="2245">
        <v>50</v>
      </c>
      <c r="AZ10" s="2245">
        <v>51</v>
      </c>
      <c r="BA10" s="2245">
        <v>52</v>
      </c>
      <c r="BB10" s="2245">
        <v>53</v>
      </c>
      <c r="BC10" s="2245">
        <v>54</v>
      </c>
      <c r="BD10" s="2245">
        <v>55</v>
      </c>
      <c r="BE10" s="2245">
        <v>56</v>
      </c>
      <c r="BF10" s="2245">
        <v>57</v>
      </c>
      <c r="BG10" s="2245">
        <v>58</v>
      </c>
      <c r="BH10" s="2245">
        <v>59</v>
      </c>
      <c r="BI10" s="2245">
        <v>60</v>
      </c>
      <c r="BJ10" s="2245">
        <v>61</v>
      </c>
      <c r="BK10" s="2245">
        <v>62</v>
      </c>
      <c r="BL10" s="2384"/>
      <c r="BM10" s="62" t="s">
        <v>28</v>
      </c>
      <c r="BN10" s="63" t="s">
        <v>29</v>
      </c>
      <c r="BO10" s="3"/>
      <c r="BP10" s="60"/>
      <c r="BQ10" s="34"/>
      <c r="BR10" s="34"/>
      <c r="BS10" s="34"/>
      <c r="BT10" s="34"/>
      <c r="BU10" s="34"/>
      <c r="BV10" s="34"/>
      <c r="BW10" s="61"/>
      <c r="BX10" s="3"/>
      <c r="BY10" s="3116" t="s">
        <v>28</v>
      </c>
      <c r="BZ10" s="25"/>
      <c r="CA10" s="25"/>
      <c r="CB10" s="25"/>
      <c r="CC10" s="3108"/>
      <c r="CD10" s="3108"/>
      <c r="CE10" s="3108"/>
      <c r="CF10" s="3108"/>
      <c r="CG10" s="3131" t="str">
        <f>"❶  collez le texte brut à découper colonne "&amp;CB29</f>
        <v>❶  collez le texte brut à découper colonne CB</v>
      </c>
      <c r="CH10" s="3108"/>
      <c r="CI10" s="3108"/>
      <c r="CJ10" s="3108"/>
      <c r="CK10" s="3108"/>
      <c r="CL10" s="3108"/>
      <c r="CM10" s="3108"/>
      <c r="CN10" s="3129"/>
      <c r="CO10" s="3130"/>
      <c r="CP10" s="3"/>
      <c r="CQ10" s="81"/>
      <c r="CR10" s="82"/>
      <c r="CS10" s="44"/>
      <c r="CT10" s="44"/>
      <c r="CU10" s="83"/>
      <c r="CV10" s="3"/>
      <c r="CW10" s="3306" t="s">
        <v>30</v>
      </c>
      <c r="CX10" s="3306"/>
      <c r="CY10" s="3306"/>
      <c r="DA10" s="3306" t="s">
        <v>31</v>
      </c>
      <c r="DB10" s="3306"/>
      <c r="DC10" s="3306"/>
      <c r="DE10" s="64" t="s">
        <v>32</v>
      </c>
      <c r="DF10" s="64"/>
      <c r="DG10" s="26"/>
      <c r="DH10" s="26"/>
      <c r="DI10" s="26"/>
      <c r="DJ10" s="26"/>
      <c r="DK10" s="26"/>
      <c r="DL10" s="26"/>
      <c r="DM10" s="25"/>
      <c r="DN10" s="25"/>
      <c r="DO10" s="25"/>
      <c r="DP10" s="26"/>
      <c r="DQ10" s="3307" t="s">
        <v>33</v>
      </c>
      <c r="DR10" s="3307"/>
      <c r="DS10" s="3307"/>
      <c r="DT10" s="3307"/>
      <c r="DU10" s="3307"/>
      <c r="DV10" s="3307"/>
      <c r="DW10" s="3307"/>
      <c r="DX10" s="3309" t="s">
        <v>34</v>
      </c>
      <c r="DY10" s="3309"/>
      <c r="DZ10" s="3309"/>
      <c r="EA10" s="3310" t="str">
        <f>UPPER(LEFT(DQ10,1))</f>
        <v>C</v>
      </c>
      <c r="EC10" s="3307" t="s">
        <v>33</v>
      </c>
      <c r="ED10" s="3307"/>
      <c r="EE10" s="3307"/>
      <c r="EF10" s="3307"/>
      <c r="EG10" s="3307"/>
      <c r="EH10" s="3307"/>
      <c r="EI10" s="3307"/>
      <c r="EJ10" s="3309" t="s">
        <v>34</v>
      </c>
      <c r="EK10" s="3309"/>
      <c r="EL10" s="3309"/>
      <c r="EM10" s="65" t="str">
        <f>IFERROR(LOWER(LEFT(TRIM(LEFT(EJ10,FIND("-",EJ10)-1)),4))&amp;"-"&amp;UPPER(LEFT(TRIM(MID(EJ10,FIND("-",EJ10)+1,99)),4)),"")</f>
        <v>pâti--ENT</v>
      </c>
      <c r="EO10" s="3305"/>
      <c r="EP10" s="3305"/>
      <c r="EQ10" s="3305"/>
      <c r="ER10" s="3305"/>
      <c r="ES10" s="3305"/>
      <c r="ET10" s="3305"/>
      <c r="EU10" s="3305"/>
      <c r="EV10" s="3305"/>
      <c r="EW10" s="3"/>
      <c r="EX10" s="26"/>
      <c r="EY10" s="26"/>
      <c r="EZ10" s="26"/>
      <c r="FA10" s="26"/>
      <c r="FB10" s="26"/>
      <c r="FC10" s="26"/>
      <c r="FD10" s="26"/>
      <c r="FE10" s="26"/>
      <c r="FF10" s="26"/>
      <c r="FG10" s="26"/>
      <c r="FH10" s="26"/>
      <c r="FI10" s="26"/>
      <c r="FJ10" s="26"/>
      <c r="FK10" s="26"/>
      <c r="FL10" s="26"/>
      <c r="FM10" s="26"/>
      <c r="FN10" s="26"/>
      <c r="FO10" s="26"/>
      <c r="FP10" s="26" t="s">
        <v>35</v>
      </c>
      <c r="FQ10" s="44"/>
      <c r="FR10" s="44"/>
      <c r="FS10" s="44"/>
      <c r="FT10" s="26"/>
      <c r="FU10" s="26"/>
      <c r="FV10" s="26"/>
      <c r="FW10" s="26"/>
      <c r="FX10" s="26"/>
      <c r="FY10" s="26"/>
      <c r="FZ10" s="26"/>
      <c r="GA10" s="26"/>
      <c r="GB10" s="26"/>
      <c r="GC10" s="10">
        <v>1</v>
      </c>
    </row>
    <row r="11" spans="1:187" ht="21" customHeight="1">
      <c r="A11" s="3"/>
      <c r="B11" s="66" t="s">
        <v>28</v>
      </c>
      <c r="C11" s="67"/>
      <c r="D11" s="67"/>
      <c r="E11" s="67"/>
      <c r="F11" s="67"/>
      <c r="G11" s="67"/>
      <c r="H11" s="67"/>
      <c r="I11" s="67"/>
      <c r="J11" s="67"/>
      <c r="K11" s="67"/>
      <c r="L11" s="67"/>
      <c r="M11" s="3312"/>
      <c r="N11" s="3312"/>
      <c r="O11" s="3312"/>
      <c r="P11" s="3312"/>
      <c r="Q11" s="3312"/>
      <c r="R11" s="3312"/>
      <c r="S11" s="3312"/>
      <c r="T11" s="3312"/>
      <c r="U11" s="3312"/>
      <c r="V11" s="3312"/>
      <c r="W11" s="3312"/>
      <c r="X11" s="3312"/>
      <c r="Y11" s="3312"/>
      <c r="Z11" s="3312"/>
      <c r="AA11" s="3312"/>
      <c r="AB11" s="3312"/>
      <c r="AC11" s="3312"/>
      <c r="AD11" s="3312"/>
      <c r="AE11" s="3312"/>
      <c r="AF11" s="3312"/>
      <c r="AG11" s="3312"/>
      <c r="AH11" s="3312"/>
      <c r="AI11" s="3312"/>
      <c r="AJ11" s="3312"/>
      <c r="AK11" s="3312"/>
      <c r="AL11" s="3312"/>
      <c r="AM11" s="3312"/>
      <c r="AN11" s="3312"/>
      <c r="AO11" s="3312"/>
      <c r="AP11" s="3312"/>
      <c r="AQ11" s="3312"/>
      <c r="AR11" s="3312"/>
      <c r="AS11" s="3312"/>
      <c r="AT11" s="3312"/>
      <c r="AU11" s="3312"/>
      <c r="AV11" s="3312"/>
      <c r="AW11" s="3312"/>
      <c r="AX11" s="3312"/>
      <c r="AY11" s="3312"/>
      <c r="AZ11" s="3312"/>
      <c r="BA11" s="3312"/>
      <c r="BB11" s="3312"/>
      <c r="BC11" s="3312"/>
      <c r="BD11" s="3312"/>
      <c r="BE11" s="3312"/>
      <c r="BF11" s="3312"/>
      <c r="BG11" s="3312"/>
      <c r="BH11" s="3312"/>
      <c r="BI11" s="3312"/>
      <c r="BJ11" s="3312"/>
      <c r="BK11" s="3313"/>
      <c r="BL11" s="2384"/>
      <c r="BM11" s="74" t="str">
        <f t="shared" ref="BM11" si="13">B12</f>
        <v>A</v>
      </c>
      <c r="BN11" s="68" t="s">
        <v>36</v>
      </c>
      <c r="BO11" s="3"/>
      <c r="BP11" s="69"/>
      <c r="BQ11" s="44"/>
      <c r="BR11" s="44"/>
      <c r="BS11" s="44"/>
      <c r="BT11" s="44"/>
      <c r="BU11" s="44"/>
      <c r="BV11" s="44"/>
      <c r="BW11" s="70"/>
      <c r="BX11" s="3"/>
      <c r="BY11" s="3116" t="s">
        <v>28</v>
      </c>
      <c r="BZ11" s="25"/>
      <c r="CA11" s="25"/>
      <c r="CB11" s="25"/>
      <c r="CC11" s="3108"/>
      <c r="CD11" s="3108"/>
      <c r="CE11" s="3108"/>
      <c r="CF11" s="3108"/>
      <c r="CG11" s="3131" t="s">
        <v>4353</v>
      </c>
      <c r="CH11" s="3108"/>
      <c r="CI11" s="3108"/>
      <c r="CJ11" s="3108"/>
      <c r="CK11" s="3108"/>
      <c r="CL11" s="3108"/>
      <c r="CM11" s="3108"/>
      <c r="CN11" s="3129"/>
      <c r="CO11" s="3130"/>
      <c r="CP11" s="3"/>
      <c r="CQ11" s="2446" t="s">
        <v>3829</v>
      </c>
      <c r="CR11" s="2472"/>
      <c r="CS11" s="2472"/>
      <c r="CT11" s="2472"/>
      <c r="CU11" s="2473"/>
      <c r="CV11" s="3"/>
      <c r="CW11" s="3306"/>
      <c r="CX11" s="3306"/>
      <c r="CY11" s="3306"/>
      <c r="DA11" s="3306"/>
      <c r="DB11" s="3306"/>
      <c r="DC11" s="3306"/>
      <c r="DE11" s="71" t="s">
        <v>37</v>
      </c>
      <c r="DF11" s="71"/>
      <c r="DG11" s="26"/>
      <c r="DH11" s="26"/>
      <c r="DI11" s="26"/>
      <c r="DJ11" s="26"/>
      <c r="DK11" s="26"/>
      <c r="DL11" s="26"/>
      <c r="DM11" s="25"/>
      <c r="DN11" s="25"/>
      <c r="DO11" s="25"/>
      <c r="DP11" s="26"/>
      <c r="DQ11" s="3308"/>
      <c r="DR11" s="3308"/>
      <c r="DS11" s="3308"/>
      <c r="DT11" s="3308"/>
      <c r="DU11" s="3308"/>
      <c r="DV11" s="3308"/>
      <c r="DW11" s="3308"/>
      <c r="DX11" s="3225"/>
      <c r="DY11" s="3225"/>
      <c r="DZ11" s="3225"/>
      <c r="EA11" s="3311"/>
      <c r="EC11" s="3308"/>
      <c r="ED11" s="3308"/>
      <c r="EE11" s="3308"/>
      <c r="EF11" s="3308"/>
      <c r="EG11" s="3308"/>
      <c r="EH11" s="3308"/>
      <c r="EI11" s="3308"/>
      <c r="EJ11" s="3225"/>
      <c r="EK11" s="3225"/>
      <c r="EL11" s="3225"/>
      <c r="EM11" s="72" t="str">
        <f>IFERROR(LOWER(TRIM(MID(EJ10, FIND("-",EJ10, FIND("-",EJ10)+1)+1, 999))), "")</f>
        <v>entremet</v>
      </c>
      <c r="EO11" s="3305" t="str">
        <f ca="1">EM11&amp;"  Formule ► "&amp;_xlfn.FORMULATEXT(EM11)</f>
        <v>entremet  Formule ► =SIERREUR(MINUSCULE(SUPPRESPACE(STXT(EJ10; TROUVE("-";EJ10; TROUVE("-";EJ10)+1)+1; 999))); "")</v>
      </c>
      <c r="EP11" s="3305"/>
      <c r="EQ11" s="3305"/>
      <c r="ER11" s="3305"/>
      <c r="ES11" s="3305"/>
      <c r="ET11" s="3305"/>
      <c r="EU11" s="3305"/>
      <c r="EV11" s="3305"/>
      <c r="EW11" s="3"/>
      <c r="EX11" s="3314" t="s">
        <v>38</v>
      </c>
      <c r="EY11" s="3314"/>
      <c r="EZ11" s="3314"/>
      <c r="FA11" s="3314"/>
      <c r="FB11" s="3314"/>
      <c r="FC11" s="3314"/>
      <c r="FD11" s="3314"/>
      <c r="FE11" s="3314"/>
      <c r="FF11" s="26"/>
      <c r="FG11" s="26"/>
      <c r="FH11" s="26"/>
      <c r="FI11" s="73" t="s">
        <v>39</v>
      </c>
      <c r="FJ11" s="26"/>
      <c r="FK11" s="26"/>
      <c r="FL11" s="26"/>
      <c r="FM11" s="26"/>
      <c r="FN11" s="26"/>
      <c r="FO11" s="26"/>
      <c r="FP11" s="54" t="s">
        <v>18</v>
      </c>
      <c r="FQ11" s="3296" t="s">
        <v>40</v>
      </c>
      <c r="FR11" s="3296"/>
      <c r="FS11" s="3296"/>
      <c r="FT11" s="26"/>
      <c r="FU11" s="26"/>
      <c r="FV11" s="26"/>
      <c r="FW11" s="26"/>
      <c r="FX11" s="26"/>
      <c r="FY11" s="26"/>
      <c r="FZ11" s="26"/>
      <c r="GA11" s="26"/>
      <c r="GB11" s="26"/>
      <c r="GC11" s="10">
        <v>1</v>
      </c>
    </row>
    <row r="12" spans="1:187" ht="21" customHeight="1">
      <c r="A12" s="3"/>
      <c r="B12" s="74" t="s">
        <v>28</v>
      </c>
      <c r="C12" s="319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D12" s="3197"/>
      <c r="E12" s="3197"/>
      <c r="F12" s="3197"/>
      <c r="G12" s="3197"/>
      <c r="H12" s="3197"/>
      <c r="I12" s="3197"/>
      <c r="J12" s="3197"/>
      <c r="K12" s="2592"/>
      <c r="L12" s="2588"/>
      <c r="M12" s="2589" t="s">
        <v>41</v>
      </c>
      <c r="N12" s="2590"/>
      <c r="O12" s="2591"/>
      <c r="P12" s="2591"/>
      <c r="Q12" s="2591"/>
      <c r="R12" s="2591"/>
      <c r="S12" s="2591"/>
      <c r="T12" s="2591"/>
      <c r="U12" s="2591"/>
      <c r="V12" s="2591"/>
      <c r="W12" s="2591"/>
      <c r="X12" s="2591"/>
      <c r="Y12" s="2591"/>
      <c r="Z12" s="2591"/>
      <c r="AA12" s="2591"/>
      <c r="AB12" s="2591"/>
      <c r="AC12" s="3347" t="s">
        <v>42</v>
      </c>
      <c r="AD12" s="3348" t="s">
        <v>3628</v>
      </c>
      <c r="AE12" s="3348"/>
      <c r="AF12" s="3348"/>
      <c r="AG12" s="3348"/>
      <c r="AH12" s="3348"/>
      <c r="AI12" s="3348"/>
      <c r="AJ12" s="3348"/>
      <c r="AK12" s="3348"/>
      <c r="AL12" s="3348"/>
      <c r="AM12" s="3348"/>
      <c r="AN12" s="3348"/>
      <c r="AO12" s="3348"/>
      <c r="AP12" s="3348"/>
      <c r="AQ12" s="3348"/>
      <c r="AR12" s="3348"/>
      <c r="AS12" s="3348"/>
      <c r="AT12" s="3348"/>
      <c r="AU12" s="3348"/>
      <c r="AV12" s="3348"/>
      <c r="AW12" s="3348"/>
      <c r="AX12" s="3348"/>
      <c r="AY12" s="3348"/>
      <c r="AZ12" s="3348"/>
      <c r="BA12" s="3348"/>
      <c r="BB12" s="3348"/>
      <c r="BC12" s="3348"/>
      <c r="BD12" s="3348"/>
      <c r="BE12" s="3348"/>
      <c r="BF12" s="3348"/>
      <c r="BG12" s="3348"/>
      <c r="BH12" s="3232" t="s">
        <v>950</v>
      </c>
      <c r="BI12" s="3232"/>
      <c r="BJ12" s="3232"/>
      <c r="BK12" s="3332" t="str">
        <f>LEFT(AD12,1)</f>
        <v>H</v>
      </c>
      <c r="BL12" s="2384"/>
      <c r="BM12" s="74" t="str">
        <f t="shared" ref="BM12:BM43" si="14">B12</f>
        <v>A</v>
      </c>
      <c r="BN12" s="75" t="s">
        <v>43</v>
      </c>
      <c r="BO12" s="3"/>
      <c r="BP12" s="69"/>
      <c r="BQ12" s="44"/>
      <c r="BR12" s="44"/>
      <c r="BS12" s="44"/>
      <c r="BT12" s="44"/>
      <c r="BU12" s="44"/>
      <c r="BV12" s="44"/>
      <c r="BW12" s="70"/>
      <c r="BX12" s="3"/>
      <c r="BY12" s="3116" t="s">
        <v>28</v>
      </c>
      <c r="BZ12" s="25"/>
      <c r="CA12" s="25"/>
      <c r="CB12" s="25"/>
      <c r="CC12" s="2974"/>
      <c r="CD12" s="2974"/>
      <c r="CE12" s="2974"/>
      <c r="CF12" s="2974"/>
      <c r="CG12" s="3131" t="s">
        <v>4344</v>
      </c>
      <c r="CH12" s="2974"/>
      <c r="CI12" s="2974"/>
      <c r="CJ12" s="2974"/>
      <c r="CK12" s="2974"/>
      <c r="CL12" s="2974"/>
      <c r="CM12" s="2974"/>
      <c r="CN12" s="3129"/>
      <c r="CO12" s="3130"/>
      <c r="CP12" s="3"/>
      <c r="CQ12" s="2445" t="s">
        <v>3830</v>
      </c>
      <c r="CR12" s="2474"/>
      <c r="CS12" s="2474"/>
      <c r="CT12" s="2474"/>
      <c r="CU12" s="2475"/>
      <c r="CV12" s="3"/>
      <c r="CW12" s="25"/>
      <c r="CX12" s="25"/>
      <c r="CY12" s="25"/>
      <c r="CZ12" s="25"/>
      <c r="DA12" s="25" t="s">
        <v>44</v>
      </c>
      <c r="DB12" s="25"/>
      <c r="DC12" s="25"/>
      <c r="DD12" s="25"/>
      <c r="DE12" s="25"/>
      <c r="DF12" s="25"/>
      <c r="DG12" s="25"/>
      <c r="DH12" s="25"/>
      <c r="DI12" s="25"/>
      <c r="DJ12" s="25"/>
      <c r="DK12" s="25"/>
      <c r="DL12" s="25"/>
      <c r="DM12" s="25"/>
      <c r="DN12" s="25"/>
      <c r="DO12" s="25"/>
      <c r="DP12" s="25"/>
      <c r="DQ12" s="25"/>
      <c r="DR12" s="25"/>
      <c r="DS12" s="25"/>
      <c r="DT12" s="25"/>
      <c r="DU12" s="25"/>
      <c r="DV12" s="25"/>
      <c r="DX12" s="25"/>
      <c r="DY12" s="76"/>
      <c r="DZ12" s="76" t="str">
        <f>EB10&amp;"  Formule ►"</f>
        <v xml:space="preserve">  Formule ►</v>
      </c>
      <c r="EA12" s="77" t="str">
        <f ca="1">_xlfn.FORMULATEXT(EA10)</f>
        <v>=MAJUSCULE(GAUCHE(DQ10;1))</v>
      </c>
      <c r="EB12" s="25"/>
      <c r="EC12" s="25"/>
      <c r="ED12" s="25"/>
      <c r="EE12" s="25"/>
      <c r="EF12" s="25"/>
      <c r="EG12" s="25"/>
      <c r="EH12" s="25"/>
      <c r="EI12" s="25"/>
      <c r="EJ12" s="25"/>
      <c r="EK12" s="25"/>
      <c r="EL12" s="25"/>
      <c r="EM12" s="25"/>
      <c r="EN12" s="25"/>
      <c r="EO12" s="3305"/>
      <c r="EP12" s="3305"/>
      <c r="EQ12" s="3305"/>
      <c r="ER12" s="3305"/>
      <c r="ES12" s="3305"/>
      <c r="ET12" s="3305"/>
      <c r="EU12" s="3305"/>
      <c r="EV12" s="3305"/>
      <c r="EW12" s="3"/>
      <c r="EX12" s="78"/>
      <c r="EY12" s="78"/>
      <c r="EZ12" s="78"/>
      <c r="FA12" s="78"/>
      <c r="FB12" s="78"/>
      <c r="FC12" s="78"/>
      <c r="FD12" s="79" t="str">
        <f ca="1">"Page "&amp;_xlfn.SHEET()&amp;" sur "&amp;_xlfn.SHEETS()</f>
        <v>Page 2 sur 6</v>
      </c>
      <c r="FE12" s="79"/>
      <c r="FF12" s="26"/>
      <c r="FG12" s="26"/>
      <c r="FH12" s="54" t="s">
        <v>18</v>
      </c>
      <c r="FI12" s="55" t="s">
        <v>45</v>
      </c>
      <c r="FJ12" s="26"/>
      <c r="FK12" s="26"/>
      <c r="FL12" s="26"/>
      <c r="FM12" s="26"/>
      <c r="FN12" s="26"/>
      <c r="FO12" s="26">
        <v>0</v>
      </c>
      <c r="FP12" s="26" t="s">
        <v>46</v>
      </c>
      <c r="FQ12" s="26"/>
      <c r="FR12" s="26"/>
      <c r="FS12" s="26"/>
      <c r="FT12" s="26"/>
      <c r="FU12" s="26"/>
      <c r="FV12" s="26"/>
      <c r="FW12" s="26"/>
      <c r="FX12" s="26"/>
      <c r="FY12" s="26"/>
      <c r="FZ12" s="26"/>
      <c r="GA12" s="26"/>
      <c r="GB12" s="26"/>
      <c r="GC12" s="10">
        <v>1</v>
      </c>
    </row>
    <row r="13" spans="1:187" ht="21" customHeight="1" thickBot="1">
      <c r="A13" s="3"/>
      <c r="B13" s="74" t="s">
        <v>28</v>
      </c>
      <c r="C13" s="3196"/>
      <c r="D13" s="3197"/>
      <c r="E13" s="3197"/>
      <c r="F13" s="3197"/>
      <c r="G13" s="3197"/>
      <c r="H13" s="3197"/>
      <c r="I13" s="3197"/>
      <c r="J13" s="3197"/>
      <c r="K13" s="2592"/>
      <c r="L13" s="2592"/>
      <c r="M13" s="2593" t="s">
        <v>47</v>
      </c>
      <c r="N13" s="2590"/>
      <c r="O13" s="2591"/>
      <c r="P13" s="2591"/>
      <c r="Q13" s="2591"/>
      <c r="R13" s="2591"/>
      <c r="S13" s="2591"/>
      <c r="T13" s="2591"/>
      <c r="U13" s="2591"/>
      <c r="V13" s="2591"/>
      <c r="W13" s="2591"/>
      <c r="X13" s="2591"/>
      <c r="Y13" s="2591"/>
      <c r="Z13" s="2591"/>
      <c r="AA13" s="2591"/>
      <c r="AB13" s="2591"/>
      <c r="AC13" s="3347"/>
      <c r="AD13" s="3348"/>
      <c r="AE13" s="3348"/>
      <c r="AF13" s="3348"/>
      <c r="AG13" s="3348"/>
      <c r="AH13" s="3348"/>
      <c r="AI13" s="3348"/>
      <c r="AJ13" s="3348"/>
      <c r="AK13" s="3348"/>
      <c r="AL13" s="3348"/>
      <c r="AM13" s="3348"/>
      <c r="AN13" s="3348"/>
      <c r="AO13" s="3348"/>
      <c r="AP13" s="3348"/>
      <c r="AQ13" s="3348"/>
      <c r="AR13" s="3348"/>
      <c r="AS13" s="3348"/>
      <c r="AT13" s="3348"/>
      <c r="AU13" s="3348"/>
      <c r="AV13" s="3348"/>
      <c r="AW13" s="3348"/>
      <c r="AX13" s="3348"/>
      <c r="AY13" s="3348"/>
      <c r="AZ13" s="3348"/>
      <c r="BA13" s="3348"/>
      <c r="BB13" s="3348"/>
      <c r="BC13" s="3348"/>
      <c r="BD13" s="3348"/>
      <c r="BE13" s="3348"/>
      <c r="BF13" s="3348"/>
      <c r="BG13" s="3348"/>
      <c r="BH13" s="3232"/>
      <c r="BI13" s="3232"/>
      <c r="BJ13" s="3232"/>
      <c r="BK13" s="3332"/>
      <c r="BL13" s="2384"/>
      <c r="BM13" s="74" t="str">
        <f t="shared" si="14"/>
        <v>A</v>
      </c>
      <c r="BN13" s="80" t="s">
        <v>48</v>
      </c>
      <c r="BO13" s="3"/>
      <c r="BP13" s="69"/>
      <c r="BQ13" s="44"/>
      <c r="BR13" s="44"/>
      <c r="BS13" s="44"/>
      <c r="BT13" s="44"/>
      <c r="BU13" s="44"/>
      <c r="BV13" s="44"/>
      <c r="BW13" s="70"/>
      <c r="BX13" s="3"/>
      <c r="BY13" s="3116" t="s">
        <v>28</v>
      </c>
      <c r="BZ13" s="102"/>
      <c r="CA13" s="102"/>
      <c r="CB13" s="102"/>
      <c r="CC13" s="102"/>
      <c r="CD13" s="102"/>
      <c r="CE13" s="102"/>
      <c r="CF13" s="102"/>
      <c r="CG13" s="3131" t="s">
        <v>4354</v>
      </c>
      <c r="CH13" s="3132"/>
      <c r="CI13" s="3397" t="s">
        <v>4345</v>
      </c>
      <c r="CJ13" s="3397"/>
      <c r="CK13" s="3397"/>
      <c r="CL13" s="3397"/>
      <c r="CM13" s="3397"/>
      <c r="CN13" s="3397"/>
      <c r="CO13" s="3130"/>
      <c r="CP13" s="3"/>
      <c r="CQ13" s="2501" t="s">
        <v>3874</v>
      </c>
      <c r="CR13" s="2502" t="s">
        <v>3831</v>
      </c>
      <c r="CS13" s="2503"/>
      <c r="CT13" s="2503"/>
      <c r="CU13" s="2504"/>
      <c r="CV13" s="3"/>
      <c r="CW13" s="25"/>
      <c r="CX13" s="25"/>
      <c r="CY13" s="25"/>
      <c r="CZ13"/>
      <c r="DA13" s="84" t="s">
        <v>49</v>
      </c>
      <c r="DB13" s="84"/>
      <c r="DC13" s="85"/>
      <c r="DD13" s="85"/>
      <c r="DE13" s="85"/>
      <c r="DF13" s="85"/>
      <c r="DG13" s="8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6"/>
      <c r="ER13" s="26"/>
      <c r="ES13" s="26"/>
      <c r="ET13" s="26"/>
      <c r="EU13" s="26"/>
      <c r="EV13" s="26"/>
      <c r="EW13" s="3"/>
      <c r="EX13" s="86">
        <v>1</v>
      </c>
      <c r="EY13" s="87">
        <v>2</v>
      </c>
      <c r="EZ13" s="88">
        <v>3</v>
      </c>
      <c r="FA13" s="89">
        <v>4</v>
      </c>
      <c r="FB13" s="90">
        <v>5</v>
      </c>
      <c r="FC13" s="91">
        <v>6</v>
      </c>
      <c r="FD13" s="92">
        <v>7</v>
      </c>
      <c r="FE13" s="93">
        <v>8</v>
      </c>
      <c r="FF13" s="26"/>
      <c r="FG13" s="26"/>
      <c r="FI13" s="94"/>
      <c r="FJ13" s="26"/>
      <c r="FK13" s="26"/>
      <c r="FL13" s="26"/>
      <c r="FM13" s="26"/>
      <c r="FN13" s="26"/>
      <c r="FO13" s="26"/>
      <c r="FP13" s="54" t="s">
        <v>18</v>
      </c>
      <c r="FQ13" s="95" t="s">
        <v>50</v>
      </c>
      <c r="FR13" s="26"/>
      <c r="FS13" s="26"/>
      <c r="FT13" s="26"/>
      <c r="FU13" s="26"/>
      <c r="FV13" s="26"/>
      <c r="FW13" s="26"/>
      <c r="FX13" s="26"/>
      <c r="FY13" s="26"/>
      <c r="FZ13" s="26"/>
      <c r="GA13" s="26"/>
      <c r="GB13" s="26"/>
      <c r="GC13" s="10">
        <v>1</v>
      </c>
    </row>
    <row r="14" spans="1:187" ht="21" customHeight="1">
      <c r="A14" s="3"/>
      <c r="B14" s="74" t="s">
        <v>28</v>
      </c>
      <c r="C14" s="3198" t="str">
        <f ca="1">_xlfn.FORMULATEXT(C12)</f>
        <v>=SI(ESTNUM(SIERREUR(CNUM("0,5");""));"sur cet ordi.saisissez une VIRGULE comme séparateur décimal";SI(ESTNUM(SIERREUR(CNUM("0.5");""));"sur cet ordi.saisissez un POINT comme séparateur décimal";"Impossible de déterminer le séparateur décimal"))</v>
      </c>
      <c r="D14" s="3199"/>
      <c r="E14" s="3199"/>
      <c r="F14" s="3199"/>
      <c r="G14" s="3199"/>
      <c r="H14" s="3199"/>
      <c r="I14" s="3199"/>
      <c r="J14" s="3199"/>
      <c r="K14" s="2592"/>
      <c r="L14" s="2592"/>
      <c r="M14" s="2594"/>
      <c r="N14" s="2590"/>
      <c r="O14" s="2591"/>
      <c r="P14" s="2591"/>
      <c r="Q14" s="2591"/>
      <c r="R14" s="2591"/>
      <c r="S14" s="2591"/>
      <c r="T14" s="2591"/>
      <c r="U14" s="2591"/>
      <c r="V14" s="2591"/>
      <c r="W14" s="2591"/>
      <c r="X14" s="2591"/>
      <c r="Y14" s="2591"/>
      <c r="Z14" s="2591"/>
      <c r="AA14" s="2591"/>
      <c r="AB14" s="2591"/>
      <c r="AC14" s="2595" t="s">
        <v>4046</v>
      </c>
      <c r="AD14" s="96" t="s">
        <v>52</v>
      </c>
      <c r="AE14" s="97" t="s">
        <v>3630</v>
      </c>
      <c r="AF14" s="98"/>
      <c r="AG14" s="99"/>
      <c r="AH14" s="99"/>
      <c r="AI14" s="99"/>
      <c r="AJ14" s="25"/>
      <c r="AL14" s="100"/>
      <c r="AM14" s="100"/>
      <c r="AO14" s="2255"/>
      <c r="AP14" s="2255"/>
      <c r="AQ14" s="2255" t="str">
        <f>AN16&amp;"  "&amp;AO16&amp;" ► Famille = "&amp;BH12&amp;" ► "&amp;AD12</f>
        <v>③Recette mère ►  HARICOT DE MOUTON ► Famille = cuisine-protéines-PORC ► HARICOT DE MOUTON OU CASSOULET TOULOUSAIN</v>
      </c>
      <c r="AR14" s="2255"/>
      <c r="AS14" s="2255"/>
      <c r="AT14" s="2255"/>
      <c r="AU14" s="2255"/>
      <c r="AV14" s="2255"/>
      <c r="AW14" s="2255"/>
      <c r="AX14" s="2255"/>
      <c r="AY14" s="2255"/>
      <c r="AZ14" s="2255"/>
      <c r="BA14" s="2255"/>
      <c r="BB14" s="2255"/>
      <c r="BC14" s="2255"/>
      <c r="BD14" s="2255"/>
      <c r="BE14" s="2443" t="s">
        <v>3823</v>
      </c>
      <c r="BF14" s="2255"/>
      <c r="BG14" s="2255"/>
      <c r="BH14" s="2255"/>
      <c r="BI14" s="2255"/>
      <c r="BJ14" s="2255"/>
      <c r="BK14" s="2246"/>
      <c r="BL14" s="2384"/>
      <c r="BM14" s="74" t="str">
        <f t="shared" si="14"/>
        <v>A</v>
      </c>
      <c r="BN14" s="68" t="s">
        <v>53</v>
      </c>
      <c r="BO14" s="3"/>
      <c r="BP14" s="69"/>
      <c r="BQ14" s="44"/>
      <c r="BR14" s="44"/>
      <c r="BS14" s="44"/>
      <c r="BT14" s="44"/>
      <c r="BU14" s="44"/>
      <c r="BV14" s="44"/>
      <c r="BW14" s="70"/>
      <c r="BX14" s="3"/>
      <c r="BY14" s="3116" t="s">
        <v>28</v>
      </c>
      <c r="BZ14" s="102"/>
      <c r="CA14" s="102"/>
      <c r="CB14" s="102"/>
      <c r="CC14" s="102"/>
      <c r="CD14" s="102"/>
      <c r="CE14" s="102"/>
      <c r="CF14" s="102"/>
      <c r="CG14" s="3399" t="s">
        <v>4355</v>
      </c>
      <c r="CH14" s="3132"/>
      <c r="CI14" s="3397"/>
      <c r="CJ14" s="3397"/>
      <c r="CK14" s="3397"/>
      <c r="CL14" s="3397"/>
      <c r="CM14" s="3397"/>
      <c r="CN14" s="3397"/>
      <c r="CO14" s="3130"/>
      <c r="CP14" s="3"/>
      <c r="CQ14" s="2717" t="str">
        <f>HYPERLINK("#"&amp;AO15, " "&amp;AO15)</f>
        <v xml:space="preserve"> ③ AO16 ▼  Recette mère</v>
      </c>
      <c r="CR14" s="2490" t="s">
        <v>3873</v>
      </c>
      <c r="CS14" s="2491"/>
      <c r="CT14" s="2476"/>
      <c r="CU14" s="170"/>
      <c r="CV14" s="3"/>
      <c r="CW14" s="3333" t="s">
        <v>54</v>
      </c>
      <c r="CX14" s="3333"/>
      <c r="CY14" s="3333"/>
      <c r="CZ14"/>
      <c r="DA14" s="101" t="str">
        <f>IFERROR(LOWER(LEFT(TRIM(LEFT(CW14,FIND("-",CW14)-1)),4))&amp;"-"&amp;UPPER(LEFT(TRIM(MID(CW14,FIND("-",CW14)+1,99)),4)),"")</f>
        <v>cuis-CRUD</v>
      </c>
      <c r="DB14" s="102" t="str">
        <f ca="1">_xlfn.FORMULATEXT(DA14)</f>
        <v>=SIERREUR(MINUSCULE(GAUCHE(SUPPRESPACE(GAUCHE(CW14;TROUVE("-";CW14)-1));4))&amp;"-"&amp;MAJUSCULE(GAUCHE(SUPPRESPACE(STXT(CW14;TROUVE("-";CW14)+1;99));4));"")</v>
      </c>
      <c r="DD14" s="25"/>
      <c r="DE14" s="25"/>
      <c r="DF14" s="25"/>
      <c r="DG14" s="25"/>
      <c r="DH14" s="25"/>
      <c r="DI14" s="25"/>
      <c r="DJ14" s="25"/>
      <c r="DK14" s="25"/>
      <c r="DL14" s="25"/>
      <c r="DM14" s="25"/>
      <c r="DN14" s="25"/>
      <c r="DO14" s="25"/>
      <c r="DP14" s="25"/>
      <c r="DQ14" s="25"/>
      <c r="DR14" s="25"/>
      <c r="DS14" s="25"/>
      <c r="DT14" s="25"/>
      <c r="DU14" s="25"/>
      <c r="DV14" s="25"/>
      <c r="DW14" s="26"/>
      <c r="DX14" s="26"/>
      <c r="DY14" s="26"/>
      <c r="DZ14" s="26"/>
      <c r="EA14" s="26"/>
      <c r="EB14" s="26"/>
      <c r="EC14" s="26"/>
      <c r="ED14" s="26"/>
      <c r="EE14" s="26"/>
      <c r="EF14" s="34"/>
      <c r="EG14" s="26"/>
      <c r="EH14" s="26"/>
      <c r="EI14" s="26"/>
      <c r="EJ14" s="34"/>
      <c r="EK14" s="26"/>
      <c r="EL14" s="26"/>
      <c r="EM14" s="26"/>
      <c r="EN14" s="34"/>
      <c r="EO14" s="26"/>
      <c r="EP14" s="103"/>
      <c r="EQ14" s="26"/>
      <c r="ER14" s="26"/>
      <c r="ES14" s="26"/>
      <c r="ET14" s="26"/>
      <c r="EU14" s="26"/>
      <c r="EV14" s="26"/>
      <c r="EW14" s="3"/>
      <c r="EX14" s="104">
        <v>9</v>
      </c>
      <c r="EY14" s="105">
        <v>10</v>
      </c>
      <c r="EZ14" s="106">
        <v>11</v>
      </c>
      <c r="FA14" s="107">
        <v>12</v>
      </c>
      <c r="FB14" s="108">
        <v>13</v>
      </c>
      <c r="FC14" s="109">
        <v>14</v>
      </c>
      <c r="FD14" s="110">
        <v>15</v>
      </c>
      <c r="FE14" s="111">
        <v>16</v>
      </c>
      <c r="FF14" s="26"/>
      <c r="FG14" s="26"/>
      <c r="FI14" s="73" t="s">
        <v>55</v>
      </c>
      <c r="FJ14" s="26"/>
      <c r="FK14" s="26"/>
      <c r="FL14" s="26"/>
      <c r="FM14" s="26"/>
      <c r="FN14" s="26"/>
      <c r="FO14" s="26"/>
      <c r="FP14" s="26" t="s">
        <v>56</v>
      </c>
      <c r="FQ14" s="26"/>
      <c r="FR14" s="26"/>
      <c r="FS14" s="26"/>
      <c r="FT14" s="26"/>
      <c r="FU14" s="26"/>
      <c r="FV14" s="26"/>
      <c r="FW14" s="26"/>
      <c r="FX14" s="26"/>
      <c r="FY14" s="26"/>
      <c r="FZ14" s="26"/>
      <c r="GA14" s="26"/>
      <c r="GB14" s="26"/>
      <c r="GC14" s="10">
        <v>1</v>
      </c>
    </row>
    <row r="15" spans="1:187" ht="21" customHeight="1">
      <c r="A15" s="3"/>
      <c r="B15" s="74" t="s">
        <v>28</v>
      </c>
      <c r="C15" s="3198"/>
      <c r="D15" s="3199"/>
      <c r="E15" s="3199"/>
      <c r="F15" s="3199"/>
      <c r="G15" s="3199"/>
      <c r="H15" s="3199"/>
      <c r="I15" s="3199"/>
      <c r="J15" s="3199"/>
      <c r="K15" s="2592"/>
      <c r="L15" s="2592"/>
      <c r="M15" s="2596" t="s">
        <v>57</v>
      </c>
      <c r="N15" s="2590"/>
      <c r="O15" s="2591"/>
      <c r="P15" s="2591"/>
      <c r="Q15" s="2591"/>
      <c r="R15" s="2591"/>
      <c r="S15" s="2591"/>
      <c r="T15" s="2591"/>
      <c r="U15" s="2591"/>
      <c r="V15" s="2591"/>
      <c r="W15" s="2591"/>
      <c r="X15" s="2597"/>
      <c r="Y15" s="2597"/>
      <c r="Z15" s="2597"/>
      <c r="AA15" s="2597"/>
      <c r="AB15" s="2597"/>
      <c r="AC15" s="2714" t="s">
        <v>4063</v>
      </c>
      <c r="AD15" s="112"/>
      <c r="AE15" s="112"/>
      <c r="AF15" s="113"/>
      <c r="AG15" s="113"/>
      <c r="AH15" s="113"/>
      <c r="AI15" s="113"/>
      <c r="AJ15" s="114"/>
      <c r="AK15" s="114"/>
      <c r="AL15" s="114"/>
      <c r="AM15" s="114"/>
      <c r="AN15" s="1"/>
      <c r="AO15" s="1" t="str">
        <f>"③ "&amp;ADDRESS(ROW(AO16),COLUMN(AO16),4)&amp;" ▼  Recette mère"</f>
        <v>③ AO16 ▼  Recette mère</v>
      </c>
      <c r="AP15" s="2462"/>
      <c r="AQ15" s="114"/>
      <c r="AR15" s="114"/>
      <c r="AS15" s="2255"/>
      <c r="AT15" s="2255"/>
      <c r="AU15" s="2255"/>
      <c r="AV15" s="2255"/>
      <c r="AW15" s="2255"/>
      <c r="AX15" s="2255"/>
      <c r="AY15" s="2255"/>
      <c r="AZ15" s="2255"/>
      <c r="BA15" s="2255"/>
      <c r="BB15" s="2255"/>
      <c r="BC15" s="2255"/>
      <c r="BD15" s="2425" t="s">
        <v>3624</v>
      </c>
      <c r="BE15" s="2291" t="s">
        <v>3625</v>
      </c>
      <c r="BF15" s="2291" t="s">
        <v>3626</v>
      </c>
      <c r="BG15" s="2291" t="s">
        <v>28</v>
      </c>
      <c r="BH15" s="2291" t="s">
        <v>3627</v>
      </c>
      <c r="BI15" s="2291" t="s">
        <v>3799</v>
      </c>
      <c r="BJ15" s="2627" t="s">
        <v>3800</v>
      </c>
      <c r="BK15" s="2628" t="s">
        <v>3825</v>
      </c>
      <c r="BL15" s="2384"/>
      <c r="BM15" s="74" t="str">
        <f t="shared" si="14"/>
        <v>A</v>
      </c>
      <c r="BN15" s="68" t="s">
        <v>58</v>
      </c>
      <c r="BO15" s="3"/>
      <c r="BP15" s="69"/>
      <c r="BQ15" s="44"/>
      <c r="BR15" s="44"/>
      <c r="BS15" s="44"/>
      <c r="BT15" s="44"/>
      <c r="BU15" s="44"/>
      <c r="BV15" s="44"/>
      <c r="BW15" s="70"/>
      <c r="BX15" s="3"/>
      <c r="BY15" s="3116" t="s">
        <v>28</v>
      </c>
      <c r="BZ15" s="102"/>
      <c r="CA15" s="102"/>
      <c r="CB15" s="102"/>
      <c r="CC15" s="102"/>
      <c r="CD15" s="102"/>
      <c r="CE15" s="102"/>
      <c r="CF15" s="102"/>
      <c r="CG15" s="3399"/>
      <c r="CH15" s="3132"/>
      <c r="CI15" s="3397"/>
      <c r="CJ15" s="3397"/>
      <c r="CK15" s="3397"/>
      <c r="CL15" s="3397"/>
      <c r="CM15" s="3397"/>
      <c r="CN15" s="3397"/>
      <c r="CO15" s="3130"/>
      <c r="CP15" s="3"/>
      <c r="CQ15" s="2718" t="str">
        <f>HYPERLINK("#"&amp;ADDRESS(ROW(AH28),COLUMN(AH28),4)," "&amp;AH28)</f>
        <v xml:space="preserve"> ④ AI28 Nom des recettes - le/la ► </v>
      </c>
      <c r="CR15" s="2490" t="s">
        <v>3872</v>
      </c>
      <c r="CS15" s="2476"/>
      <c r="CT15" s="2476"/>
      <c r="CU15" s="170"/>
      <c r="CV15" s="3"/>
      <c r="CW15" s="3224"/>
      <c r="CX15" s="3224"/>
      <c r="CY15" s="3224"/>
      <c r="CZ15"/>
      <c r="DA15" s="115" t="str">
        <f>IFERROR(LOWER(TRIM(MID(CW14, FIND("-",CW14, FIND("-",CW14)+1)+1, 999))), "")</f>
        <v>céléri branche</v>
      </c>
      <c r="DB15" s="102" t="str">
        <f ca="1">_xlfn.FORMULATEXT(DA15)</f>
        <v>=SIERREUR(MINUSCULE(SUPPRESPACE(STXT(CW14; TROUVE("-";CW14; TROUVE("-";CW14)+1)+1; 999))); "")</v>
      </c>
      <c r="DD15" s="25"/>
      <c r="DE15" s="64"/>
      <c r="DF15" s="64"/>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34"/>
      <c r="EG15" s="25"/>
      <c r="EH15" s="25"/>
      <c r="EI15" s="25"/>
      <c r="EJ15" s="34"/>
      <c r="EK15" s="25"/>
      <c r="EL15" s="25"/>
      <c r="EM15" s="25"/>
      <c r="EN15" s="34"/>
      <c r="EO15" s="103"/>
      <c r="EP15" s="103"/>
      <c r="EQ15" s="26"/>
      <c r="ER15" s="26"/>
      <c r="ES15" s="26"/>
      <c r="ET15" s="26"/>
      <c r="EU15" s="26"/>
      <c r="EV15" s="26"/>
      <c r="EW15" s="3"/>
      <c r="EX15" s="116">
        <v>17</v>
      </c>
      <c r="EY15" s="117">
        <v>18</v>
      </c>
      <c r="EZ15" s="118">
        <v>19</v>
      </c>
      <c r="FA15" s="119">
        <v>20</v>
      </c>
      <c r="FB15" s="120">
        <v>21</v>
      </c>
      <c r="FC15" s="121">
        <v>22</v>
      </c>
      <c r="FD15" s="122">
        <v>23</v>
      </c>
      <c r="FE15" s="123">
        <v>24</v>
      </c>
      <c r="FF15" s="26"/>
      <c r="FG15" s="26"/>
      <c r="FH15" s="54" t="s">
        <v>18</v>
      </c>
      <c r="FI15" s="55" t="s">
        <v>59</v>
      </c>
      <c r="FJ15" s="26"/>
      <c r="FK15" s="26"/>
      <c r="FL15" s="26"/>
      <c r="FM15" s="26"/>
      <c r="FN15" s="26"/>
      <c r="FO15" s="26"/>
      <c r="FP15" s="54" t="s">
        <v>18</v>
      </c>
      <c r="FQ15" s="95" t="s">
        <v>60</v>
      </c>
      <c r="FR15" s="26"/>
      <c r="FS15" s="26"/>
      <c r="FT15" s="26"/>
      <c r="FU15" s="26"/>
      <c r="FV15" s="26"/>
      <c r="FW15" s="26"/>
      <c r="FX15" s="26"/>
      <c r="FY15" s="26"/>
      <c r="FZ15" s="26"/>
      <c r="GA15" s="26"/>
      <c r="GB15" s="26"/>
      <c r="GC15" s="10">
        <v>1</v>
      </c>
    </row>
    <row r="16" spans="1:187" ht="21" customHeight="1">
      <c r="A16" s="3"/>
      <c r="B16" s="74" t="s">
        <v>28</v>
      </c>
      <c r="C16" s="3105" t="s">
        <v>3880</v>
      </c>
      <c r="D16" s="3106"/>
      <c r="E16" s="3106"/>
      <c r="F16" s="3106"/>
      <c r="G16" s="3106"/>
      <c r="H16" s="3106"/>
      <c r="I16" s="3106"/>
      <c r="J16" s="3106"/>
      <c r="K16" s="3106"/>
      <c r="L16" s="3106"/>
      <c r="M16" s="3106"/>
      <c r="N16" s="3106"/>
      <c r="O16" s="3106"/>
      <c r="P16" s="3106"/>
      <c r="Q16" s="3106"/>
      <c r="R16" s="3106"/>
      <c r="S16" s="3106"/>
      <c r="T16" s="3106"/>
      <c r="U16" s="3106"/>
      <c r="V16" s="3106"/>
      <c r="W16" s="3106"/>
      <c r="X16" s="3106"/>
      <c r="Y16" s="3106"/>
      <c r="Z16" s="3106"/>
      <c r="AA16" s="3106"/>
      <c r="AB16" s="3106"/>
      <c r="AC16" s="3104" t="s">
        <v>3881</v>
      </c>
      <c r="AD16" s="2256"/>
      <c r="AE16" s="2256"/>
      <c r="AF16" s="2256"/>
      <c r="AG16" s="2256"/>
      <c r="AH16" s="2256"/>
      <c r="AI16" s="2256"/>
      <c r="AJ16" s="2257" t="str">
        <f>UPPER(LEFT(AD12,1))&amp;" "&amp;AD12&amp;" | "&amp;BH12&amp;"| "&amp;AD14&amp;" "&amp;AE14</f>
        <v>H HARICOT DE MOUTON OU CASSOULET TOULOUSAIN | cuisine-protéines-PORC| Auteur Grosmann et Le franc la cuisine de collectivité BPI 2007</v>
      </c>
      <c r="AK16" s="2258"/>
      <c r="AL16" s="2259" t="s">
        <v>61</v>
      </c>
      <c r="AM16" s="2260" t="s">
        <v>62</v>
      </c>
      <c r="AN16" s="2261" t="str">
        <f>IF(ISTEXT(AO16),"③Recette mère ►",AM16)</f>
        <v>③Recette mère ►</v>
      </c>
      <c r="AO16" s="2262" t="s">
        <v>3629</v>
      </c>
      <c r="AP16" s="2263"/>
      <c r="AQ16" s="2263"/>
      <c r="AR16" s="99"/>
      <c r="AS16" s="99"/>
      <c r="AT16" s="99"/>
      <c r="AU16" s="99"/>
      <c r="AV16" s="99"/>
      <c r="AW16" s="99"/>
      <c r="AX16" s="99"/>
      <c r="AY16" s="99"/>
      <c r="AZ16" s="99"/>
      <c r="BA16" s="99"/>
      <c r="BB16" s="99"/>
      <c r="BC16" s="99"/>
      <c r="BD16" s="52" t="s">
        <v>3824</v>
      </c>
      <c r="BE16" s="2292">
        <v>100</v>
      </c>
      <c r="BF16" s="2293">
        <v>107</v>
      </c>
      <c r="BG16" s="2292">
        <v>100</v>
      </c>
      <c r="BH16" s="2293">
        <v>100</v>
      </c>
      <c r="BI16" s="2292">
        <v>100</v>
      </c>
      <c r="BJ16" s="2629">
        <v>100</v>
      </c>
      <c r="BK16" s="2630">
        <f>SUM(BE16:BJ16)</f>
        <v>607</v>
      </c>
      <c r="BL16" s="2384"/>
      <c r="BM16" s="74" t="str">
        <f t="shared" si="14"/>
        <v>A</v>
      </c>
      <c r="BN16" s="68" t="s">
        <v>63</v>
      </c>
      <c r="BO16" s="3"/>
      <c r="BP16" s="69"/>
      <c r="BQ16" s="44"/>
      <c r="BR16" s="44"/>
      <c r="BS16" s="44"/>
      <c r="BT16" s="44"/>
      <c r="BU16" s="44"/>
      <c r="BV16" s="44"/>
      <c r="BW16" s="70"/>
      <c r="BX16" s="3"/>
      <c r="BY16" s="3116" t="s">
        <v>28</v>
      </c>
      <c r="BZ16" s="102"/>
      <c r="CA16" s="102"/>
      <c r="CB16" s="102"/>
      <c r="CC16" s="102"/>
      <c r="CD16" s="102"/>
      <c r="CE16" s="102"/>
      <c r="CF16" s="102"/>
      <c r="CG16" s="3133" t="s">
        <v>3898</v>
      </c>
      <c r="CH16" s="3132"/>
      <c r="CI16" s="3398" t="s">
        <v>4356</v>
      </c>
      <c r="CJ16" s="3398"/>
      <c r="CK16" s="3398"/>
      <c r="CL16" s="3398"/>
      <c r="CM16" s="3398"/>
      <c r="CN16" s="3398"/>
      <c r="CO16" s="3130"/>
      <c r="CP16" s="3"/>
      <c r="CQ16" s="2718" t="str">
        <f>HYPERLINK("#"&amp;ADDRESS(ROW(AE31),COLUMN(AE31),4), "  " &amp; AE31)</f>
        <v xml:space="preserve">  ❺ AE31 Denrées  ▼ </v>
      </c>
      <c r="CR16" s="2452" t="s">
        <v>3871</v>
      </c>
      <c r="CS16" s="2491"/>
      <c r="CT16" s="2492"/>
      <c r="CU16" s="170"/>
      <c r="CV16" s="3"/>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34"/>
      <c r="EG16" s="25"/>
      <c r="EH16" s="25"/>
      <c r="EI16" s="25"/>
      <c r="EJ16" s="34"/>
      <c r="EK16" s="25"/>
      <c r="EL16" s="25"/>
      <c r="EM16" s="25"/>
      <c r="EN16" s="34"/>
      <c r="EO16" s="26"/>
      <c r="EP16" s="26"/>
      <c r="EQ16" s="26"/>
      <c r="ER16" s="26"/>
      <c r="ES16" s="26"/>
      <c r="ET16" s="26"/>
      <c r="EU16" s="26"/>
      <c r="EV16" s="26"/>
      <c r="EW16" s="3"/>
      <c r="EX16" s="124">
        <v>25</v>
      </c>
      <c r="EY16" s="125">
        <v>26</v>
      </c>
      <c r="EZ16" s="126">
        <v>27</v>
      </c>
      <c r="FA16" s="127">
        <v>28</v>
      </c>
      <c r="FB16" s="128">
        <v>29</v>
      </c>
      <c r="FC16" s="129">
        <v>30</v>
      </c>
      <c r="FD16" s="130">
        <v>31</v>
      </c>
      <c r="FE16" s="131">
        <v>32</v>
      </c>
      <c r="FF16" s="26"/>
      <c r="FG16" s="26"/>
      <c r="FH16" s="54" t="s">
        <v>18</v>
      </c>
      <c r="FI16" s="55" t="s">
        <v>64</v>
      </c>
      <c r="FJ16" s="26"/>
      <c r="FK16" s="26"/>
      <c r="FL16" s="26"/>
      <c r="FM16" s="26"/>
      <c r="FN16" s="26"/>
      <c r="FO16" s="26"/>
      <c r="FP16" s="26" t="s">
        <v>65</v>
      </c>
      <c r="FQ16" s="26"/>
      <c r="FR16" s="26"/>
      <c r="FS16" s="26"/>
      <c r="FT16" s="26"/>
      <c r="FU16" s="26"/>
      <c r="FV16" s="26"/>
      <c r="FW16" s="26"/>
      <c r="FX16" s="26"/>
      <c r="FY16" s="26"/>
      <c r="FZ16" s="26"/>
      <c r="GA16" s="26"/>
      <c r="GB16" s="26"/>
      <c r="GC16" s="10">
        <v>1</v>
      </c>
    </row>
    <row r="17" spans="1:185" ht="21" customHeight="1">
      <c r="A17" s="3"/>
      <c r="B17" s="74" t="s">
        <v>28</v>
      </c>
      <c r="C17" s="2563"/>
      <c r="D17" s="2563"/>
      <c r="E17" s="2563"/>
      <c r="F17" s="2563"/>
      <c r="G17" s="2563"/>
      <c r="H17" s="2563"/>
      <c r="I17" s="2563"/>
      <c r="J17" s="2563"/>
      <c r="K17" s="2563"/>
      <c r="L17" s="132"/>
      <c r="M17" s="2713" t="s">
        <v>66</v>
      </c>
      <c r="N17" s="2713"/>
      <c r="O17" s="2713"/>
      <c r="P17" s="2713"/>
      <c r="Q17" s="2713"/>
      <c r="R17" s="2713"/>
      <c r="S17" s="2713"/>
      <c r="T17" s="2713"/>
      <c r="U17" s="2713"/>
      <c r="V17" s="2713"/>
      <c r="W17" s="2713"/>
      <c r="X17" s="2713"/>
      <c r="Y17" s="2713"/>
      <c r="Z17" s="2713"/>
      <c r="AA17" s="2713"/>
      <c r="AB17" s="2713"/>
      <c r="AC17" s="2713"/>
      <c r="AD17" s="2599"/>
      <c r="AE17" s="2599"/>
      <c r="AF17" s="2715"/>
      <c r="AG17" s="2715"/>
      <c r="AH17" s="2715"/>
      <c r="AI17" s="2715"/>
      <c r="AJ17" s="2715"/>
      <c r="AK17" s="2715"/>
      <c r="AL17" s="2715"/>
      <c r="AM17" s="2716" t="s">
        <v>4048</v>
      </c>
      <c r="AN17" s="3200">
        <f ca="1">NOW()</f>
        <v>45990.764813657406</v>
      </c>
      <c r="AO17" s="3200"/>
      <c r="AP17" s="3200"/>
      <c r="AQ17" s="3200"/>
      <c r="AR17" s="3334" t="str">
        <f>C12</f>
        <v>sur cet ordi.saisissez un POINT comme séparateur décimal</v>
      </c>
      <c r="AS17" s="3334"/>
      <c r="AT17" s="3334"/>
      <c r="AU17" s="3334"/>
      <c r="AV17" s="3334"/>
      <c r="AW17" s="3334"/>
      <c r="AX17" s="3334"/>
      <c r="AY17" s="2264"/>
      <c r="AZ17" s="2264"/>
      <c r="BA17" s="2264"/>
      <c r="BB17" s="2264"/>
      <c r="BC17" s="2264"/>
      <c r="BD17" s="2444" t="s">
        <v>3826</v>
      </c>
      <c r="BE17" s="2294">
        <v>50</v>
      </c>
      <c r="BF17" s="2295">
        <v>80</v>
      </c>
      <c r="BG17" s="2294">
        <v>100</v>
      </c>
      <c r="BH17" s="2295">
        <v>120</v>
      </c>
      <c r="BI17" s="2294">
        <v>90</v>
      </c>
      <c r="BJ17" s="2631">
        <v>80</v>
      </c>
      <c r="BK17" s="2632"/>
      <c r="BL17" s="2384"/>
      <c r="BM17" s="74" t="str">
        <f t="shared" si="14"/>
        <v>A</v>
      </c>
      <c r="BN17" s="3203" t="s">
        <v>67</v>
      </c>
      <c r="BO17" s="3"/>
      <c r="BP17" s="69"/>
      <c r="BQ17" s="44"/>
      <c r="BR17" s="44"/>
      <c r="BS17" s="44"/>
      <c r="BT17" s="44"/>
      <c r="BU17" s="44"/>
      <c r="BV17" s="44"/>
      <c r="BW17" s="70"/>
      <c r="BX17" s="3"/>
      <c r="BY17" s="3116" t="s">
        <v>28</v>
      </c>
      <c r="BZ17" s="102"/>
      <c r="CA17" s="102"/>
      <c r="CB17" s="3400" t="str">
        <f>"❶ COLLEZ LE TEXTE BRUT  A DÉCOUPER  DANS CETTE COLONNE ▼ "&amp;SUBSTITUTE(ADDRESS(1,COLUMN(),4),"1","")</f>
        <v>❶ COLLEZ LE TEXTE BRUT  A DÉCOUPER  DANS CETTE COLONNE ▼ CB</v>
      </c>
      <c r="CC17" s="102"/>
      <c r="CD17" s="102"/>
      <c r="CE17" s="102"/>
      <c r="CF17" s="102"/>
      <c r="CG17" s="3401">
        <v>100</v>
      </c>
      <c r="CH17" s="3134"/>
      <c r="CI17" s="3398"/>
      <c r="CJ17" s="3398"/>
      <c r="CK17" s="3398"/>
      <c r="CL17" s="3398"/>
      <c r="CM17" s="3398"/>
      <c r="CN17" s="3398"/>
      <c r="CO17" s="3130"/>
      <c r="CP17" s="3"/>
      <c r="CQ17" s="2718" t="str">
        <f>HYPERLINK("#"&amp;ADDRESS(ROW(L30),COLUMN(L30),4), "⑥ colonne "&amp;SUBSTITUTE(ADDRESS(1,COLUMN(L30),4),"1","")&amp;" · ligne "&amp;ROW(L30))</f>
        <v>⑥ colonne L · ligne 30</v>
      </c>
      <c r="CR17" s="2491" t="s">
        <v>3870</v>
      </c>
      <c r="CS17" s="2491"/>
      <c r="CT17" s="2492"/>
      <c r="CU17" s="2493"/>
      <c r="CV17" s="3"/>
      <c r="CW17" s="3228" t="s">
        <v>68</v>
      </c>
      <c r="CX17" s="3228"/>
      <c r="CY17" s="3228"/>
      <c r="CZ17" s="25"/>
      <c r="DA17" s="3225" t="s">
        <v>68</v>
      </c>
      <c r="DB17" s="3225"/>
      <c r="DC17" s="3225"/>
      <c r="DD17" s="25"/>
      <c r="DE17" s="3226" t="s">
        <v>68</v>
      </c>
      <c r="DF17" s="3226"/>
      <c r="DG17" s="3226"/>
      <c r="DH17" s="25"/>
      <c r="DI17" s="3227" t="s">
        <v>68</v>
      </c>
      <c r="DJ17" s="3227"/>
      <c r="DK17" s="3227"/>
      <c r="DL17" s="25"/>
      <c r="DM17" s="3236" t="s">
        <v>68</v>
      </c>
      <c r="DN17" s="3236"/>
      <c r="DO17" s="3236"/>
      <c r="DP17" s="25"/>
      <c r="DQ17" s="3232" t="s">
        <v>68</v>
      </c>
      <c r="DR17" s="3232"/>
      <c r="DS17" s="3232"/>
      <c r="DT17" s="25"/>
      <c r="DU17" s="3223" t="s">
        <v>68</v>
      </c>
      <c r="DV17" s="3223"/>
      <c r="DW17" s="3223"/>
      <c r="DX17" s="25"/>
      <c r="DY17" s="3224" t="s">
        <v>68</v>
      </c>
      <c r="DZ17" s="3224"/>
      <c r="EA17" s="3224"/>
      <c r="EB17" s="25"/>
      <c r="EC17" s="3229" t="s">
        <v>68</v>
      </c>
      <c r="ED17" s="3229"/>
      <c r="EE17" s="3229"/>
      <c r="EF17" s="34"/>
      <c r="EG17" s="3230" t="s">
        <v>68</v>
      </c>
      <c r="EH17" s="3230"/>
      <c r="EI17" s="3230"/>
      <c r="EJ17" s="34"/>
      <c r="EK17" s="3231" t="s">
        <v>68</v>
      </c>
      <c r="EL17" s="3231"/>
      <c r="EM17" s="3231"/>
      <c r="EN17" s="34"/>
      <c r="EO17" s="3282" t="s">
        <v>69</v>
      </c>
      <c r="EP17" s="3282"/>
      <c r="ER17" s="3282" t="s">
        <v>69</v>
      </c>
      <c r="ES17" s="3282"/>
      <c r="EU17" s="26"/>
      <c r="EV17" s="26"/>
      <c r="EW17" s="3"/>
      <c r="EX17" s="134">
        <v>33</v>
      </c>
      <c r="EY17" s="135">
        <v>34</v>
      </c>
      <c r="EZ17" s="136">
        <v>35</v>
      </c>
      <c r="FA17" s="137">
        <v>36</v>
      </c>
      <c r="FB17" s="138">
        <v>37</v>
      </c>
      <c r="FC17" s="139">
        <v>38</v>
      </c>
      <c r="FD17" s="140">
        <v>39</v>
      </c>
      <c r="FE17" s="141">
        <v>40</v>
      </c>
      <c r="FF17" s="26"/>
      <c r="FG17" s="26"/>
      <c r="FI17" s="94"/>
      <c r="FJ17" s="26"/>
      <c r="FK17" s="26"/>
      <c r="FL17" s="26"/>
      <c r="FM17" s="26"/>
      <c r="FN17" s="26"/>
      <c r="FO17" s="26"/>
      <c r="FP17" s="54" t="s">
        <v>18</v>
      </c>
      <c r="FQ17" s="95" t="s">
        <v>70</v>
      </c>
      <c r="FR17" s="26"/>
      <c r="FS17" s="26"/>
      <c r="FT17" s="26"/>
      <c r="FU17" s="26"/>
      <c r="FV17" s="26"/>
      <c r="FW17" s="26"/>
      <c r="FX17" s="26"/>
      <c r="FY17" s="26"/>
      <c r="FZ17" s="26"/>
      <c r="GA17" s="26"/>
      <c r="GB17" s="26"/>
      <c r="GC17" s="10">
        <v>1</v>
      </c>
    </row>
    <row r="18" spans="1:185" ht="21" customHeight="1">
      <c r="A18" s="3"/>
      <c r="B18" s="74" t="s">
        <v>28</v>
      </c>
      <c r="C18" s="2563"/>
      <c r="D18" s="2563"/>
      <c r="E18" s="2563"/>
      <c r="F18" s="2563"/>
      <c r="G18" s="2563"/>
      <c r="H18" s="2563"/>
      <c r="I18" s="2563"/>
      <c r="J18" s="2563"/>
      <c r="K18" s="2563"/>
      <c r="L18" s="3335" t="s">
        <v>73</v>
      </c>
      <c r="M18" s="3338"/>
      <c r="N18" s="3338"/>
      <c r="O18" s="3338"/>
      <c r="P18" s="3338"/>
      <c r="Q18" s="3338"/>
      <c r="R18" s="3338"/>
      <c r="S18" s="3338"/>
      <c r="T18" s="3338"/>
      <c r="U18" s="3338"/>
      <c r="V18" s="3338"/>
      <c r="W18" s="3338"/>
      <c r="X18" s="3338"/>
      <c r="Y18" s="3338"/>
      <c r="Z18" s="3338"/>
      <c r="AA18" s="3338"/>
      <c r="AB18" s="3338"/>
      <c r="AC18" s="3338"/>
      <c r="AD18" s="3338"/>
      <c r="AE18" s="3339"/>
      <c r="AF18" s="2715"/>
      <c r="AG18" s="2715"/>
      <c r="AH18" s="25"/>
      <c r="AI18" s="25"/>
      <c r="AJ18" s="25"/>
      <c r="AK18" s="25"/>
      <c r="AL18" s="25"/>
      <c r="AM18" s="25"/>
      <c r="AN18" s="25"/>
      <c r="AO18" s="25"/>
      <c r="AP18" s="25"/>
      <c r="AQ18" s="25"/>
      <c r="AR18" s="25"/>
      <c r="AS18" s="25"/>
      <c r="AT18" s="25"/>
      <c r="AU18" s="25"/>
      <c r="AV18" s="2264"/>
      <c r="AW18" s="2264"/>
      <c r="AX18" s="2264"/>
      <c r="AY18" s="2264"/>
      <c r="AZ18" s="2264"/>
      <c r="BA18" s="2264"/>
      <c r="BB18" s="2264"/>
      <c r="BC18" s="2264"/>
      <c r="BD18" s="2426" t="s">
        <v>3914</v>
      </c>
      <c r="BE18" s="2532">
        <f t="shared" ref="BE18:BJ18" si="15">(BE17*BE16)/1000</f>
        <v>5</v>
      </c>
      <c r="BF18" s="2532">
        <f t="shared" si="15"/>
        <v>8.56</v>
      </c>
      <c r="BG18" s="2532">
        <f t="shared" si="15"/>
        <v>10</v>
      </c>
      <c r="BH18" s="2532">
        <f t="shared" si="15"/>
        <v>12</v>
      </c>
      <c r="BI18" s="2532">
        <f t="shared" si="15"/>
        <v>9</v>
      </c>
      <c r="BJ18" s="2633">
        <f t="shared" si="15"/>
        <v>8</v>
      </c>
      <c r="BK18" s="2634">
        <f>SUM(BE18:BJ18)</f>
        <v>52.56</v>
      </c>
      <c r="BL18" s="2384"/>
      <c r="BM18" s="74" t="str">
        <f t="shared" si="14"/>
        <v>A</v>
      </c>
      <c r="BN18" s="3203"/>
      <c r="BO18" s="3"/>
      <c r="BP18" s="69"/>
      <c r="BQ18" s="44"/>
      <c r="BR18" s="44"/>
      <c r="BS18" s="44"/>
      <c r="BT18" s="44"/>
      <c r="BU18" s="44"/>
      <c r="BV18" s="44"/>
      <c r="BW18" s="70"/>
      <c r="BX18" s="3"/>
      <c r="BY18" s="3116" t="s">
        <v>28</v>
      </c>
      <c r="BZ18" s="102"/>
      <c r="CA18" s="102"/>
      <c r="CB18" s="3400"/>
      <c r="CC18" s="102"/>
      <c r="CD18" s="102"/>
      <c r="CE18" s="102"/>
      <c r="CF18" s="102"/>
      <c r="CG18" s="3401"/>
      <c r="CH18" s="3134"/>
      <c r="CI18" s="3398"/>
      <c r="CJ18" s="3398"/>
      <c r="CK18" s="3398"/>
      <c r="CL18" s="3398"/>
      <c r="CM18" s="3398"/>
      <c r="CN18" s="3398"/>
      <c r="CO18" s="3130"/>
      <c r="CP18" s="3"/>
      <c r="CQ18" s="2717" t="str">
        <f>HYPERLINK("#"&amp;ADDRESS(ROW(M30),COLUMN(M30),4), "⑦ colonne "&amp;SUBSTITUTE(ADDRESS(1,COLUMN(M30),4),"1","")&amp;" · ligne "&amp;ROW(M30))</f>
        <v>⑦ colonne M · ligne 30</v>
      </c>
      <c r="CR18" s="2494" t="s">
        <v>3869</v>
      </c>
      <c r="CS18" s="2491"/>
      <c r="CT18" s="2492"/>
      <c r="CU18" s="2493"/>
      <c r="CV18" s="3"/>
      <c r="CW18" s="3228"/>
      <c r="CX18" s="3228"/>
      <c r="CY18" s="3228"/>
      <c r="CZ18" s="25"/>
      <c r="DA18" s="3225"/>
      <c r="DB18" s="3225"/>
      <c r="DC18" s="3225"/>
      <c r="DD18" s="25"/>
      <c r="DE18" s="3226"/>
      <c r="DF18" s="3226"/>
      <c r="DG18" s="3226"/>
      <c r="DH18" s="25"/>
      <c r="DI18" s="3227"/>
      <c r="DJ18" s="3227"/>
      <c r="DK18" s="3227"/>
      <c r="DL18" s="25"/>
      <c r="DM18" s="3236"/>
      <c r="DN18" s="3236"/>
      <c r="DO18" s="3236"/>
      <c r="DP18" s="25"/>
      <c r="DQ18" s="3232"/>
      <c r="DR18" s="3232"/>
      <c r="DS18" s="3232"/>
      <c r="DT18" s="25"/>
      <c r="DU18" s="3223"/>
      <c r="DV18" s="3223"/>
      <c r="DW18" s="3223"/>
      <c r="DX18" s="25"/>
      <c r="DY18" s="3224"/>
      <c r="DZ18" s="3224"/>
      <c r="EA18" s="3224"/>
      <c r="EB18" s="25"/>
      <c r="EC18" s="3229"/>
      <c r="ED18" s="3229"/>
      <c r="EE18" s="3229"/>
      <c r="EF18" s="34"/>
      <c r="EG18" s="3230"/>
      <c r="EH18" s="3230"/>
      <c r="EI18" s="3230"/>
      <c r="EJ18" s="34"/>
      <c r="EK18" s="3231"/>
      <c r="EL18" s="3231"/>
      <c r="EM18" s="3231"/>
      <c r="EN18" s="34"/>
      <c r="EO18" s="3282"/>
      <c r="EP18" s="3282"/>
      <c r="ER18" s="3282"/>
      <c r="ES18" s="3282"/>
      <c r="EU18" s="26"/>
      <c r="EV18" s="26"/>
      <c r="EW18" s="3"/>
      <c r="EX18" s="143">
        <v>41</v>
      </c>
      <c r="EY18" s="144">
        <v>42</v>
      </c>
      <c r="EZ18" s="145">
        <v>43</v>
      </c>
      <c r="FA18" s="146">
        <v>44</v>
      </c>
      <c r="FB18" s="147">
        <v>45</v>
      </c>
      <c r="FC18" s="148">
        <v>46</v>
      </c>
      <c r="FD18" s="149">
        <v>47</v>
      </c>
      <c r="FE18" s="150">
        <v>48</v>
      </c>
      <c r="FF18" s="26"/>
      <c r="FG18" s="26"/>
      <c r="FI18" s="73" t="s">
        <v>71</v>
      </c>
      <c r="FJ18" s="26"/>
      <c r="FK18" s="26"/>
      <c r="FL18" s="26"/>
      <c r="FM18" s="26"/>
      <c r="FN18" s="26"/>
      <c r="FO18" s="26"/>
      <c r="FP18" s="26" t="s">
        <v>72</v>
      </c>
      <c r="FQ18" s="26"/>
      <c r="FR18" s="26"/>
      <c r="FS18" s="26"/>
      <c r="FT18" s="26"/>
      <c r="FU18" s="26"/>
      <c r="FV18" s="26"/>
      <c r="FW18" s="26"/>
      <c r="FX18" s="26"/>
      <c r="FY18" s="26"/>
      <c r="FZ18" s="26"/>
      <c r="GA18" s="26"/>
      <c r="GB18" s="26"/>
      <c r="GC18" s="10">
        <v>1</v>
      </c>
    </row>
    <row r="19" spans="1:185" ht="21" customHeight="1">
      <c r="A19" s="3"/>
      <c r="B19" s="74" t="s">
        <v>28</v>
      </c>
      <c r="C19" s="2563"/>
      <c r="D19" s="2563"/>
      <c r="E19" s="2563"/>
      <c r="F19" s="2563"/>
      <c r="G19" s="2563" t="s">
        <v>3915</v>
      </c>
      <c r="H19" s="2563"/>
      <c r="I19" s="2563"/>
      <c r="J19" s="2563"/>
      <c r="K19" s="2563"/>
      <c r="L19" s="3336"/>
      <c r="M19" s="3340"/>
      <c r="N19" s="3340"/>
      <c r="O19" s="3340"/>
      <c r="P19" s="3340"/>
      <c r="Q19" s="3340"/>
      <c r="R19" s="3340"/>
      <c r="S19" s="3340"/>
      <c r="T19" s="3340"/>
      <c r="U19" s="3340"/>
      <c r="V19" s="3340"/>
      <c r="W19" s="3340"/>
      <c r="X19" s="3340"/>
      <c r="Y19" s="3340"/>
      <c r="Z19" s="3340"/>
      <c r="AA19" s="3340"/>
      <c r="AB19" s="3340"/>
      <c r="AC19" s="3340"/>
      <c r="AD19" s="3340"/>
      <c r="AE19" s="3341"/>
      <c r="AF19" s="25"/>
      <c r="AG19" s="25"/>
      <c r="AH19" s="25"/>
      <c r="AI19" s="2625"/>
      <c r="AJ19" s="25"/>
      <c r="AK19" s="25"/>
      <c r="AL19" s="25"/>
      <c r="AM19" s="25"/>
      <c r="AN19" s="25"/>
      <c r="AO19" s="25"/>
      <c r="AP19" s="25"/>
      <c r="AQ19" s="25"/>
      <c r="AR19" s="25"/>
      <c r="AS19" s="25"/>
      <c r="AT19" s="25"/>
      <c r="AU19" s="25"/>
      <c r="AV19" s="25"/>
      <c r="AW19" s="25"/>
      <c r="AX19" s="25"/>
      <c r="AY19" s="25"/>
      <c r="AZ19" s="25"/>
      <c r="BA19" s="25"/>
      <c r="BD19" s="2444" t="s">
        <v>3926</v>
      </c>
      <c r="BE19" s="2635">
        <v>1</v>
      </c>
      <c r="BF19" s="2635">
        <v>1.3</v>
      </c>
      <c r="BG19" s="2635">
        <v>2</v>
      </c>
      <c r="BH19" s="2635">
        <v>2.5</v>
      </c>
      <c r="BI19" s="2635">
        <v>1.5</v>
      </c>
      <c r="BJ19" s="2636">
        <v>1</v>
      </c>
      <c r="BK19" s="2500"/>
      <c r="BL19" s="2384"/>
      <c r="BM19" s="74" t="str">
        <f t="shared" si="14"/>
        <v>A</v>
      </c>
      <c r="BN19" s="3203"/>
      <c r="BO19" s="3"/>
      <c r="BP19" s="69"/>
      <c r="BQ19" s="44"/>
      <c r="BR19" s="44"/>
      <c r="BS19" s="44"/>
      <c r="BT19" s="44"/>
      <c r="BU19" s="44"/>
      <c r="BV19" s="44"/>
      <c r="BW19" s="70"/>
      <c r="BX19" s="3"/>
      <c r="BY19" s="3116" t="s">
        <v>28</v>
      </c>
      <c r="BZ19" s="102"/>
      <c r="CA19" s="102"/>
      <c r="CB19" s="3135" t="s">
        <v>4357</v>
      </c>
      <c r="CC19" s="102"/>
      <c r="CD19" s="102"/>
      <c r="CE19" s="102"/>
      <c r="CF19" s="102"/>
      <c r="CH19" s="25"/>
      <c r="CI19" s="25"/>
      <c r="CJ19" s="25"/>
      <c r="CK19" s="25"/>
      <c r="CL19" s="25"/>
      <c r="CM19" s="25"/>
      <c r="CN19" s="3129"/>
      <c r="CO19" s="3130"/>
      <c r="CP19" s="3"/>
      <c r="CQ19" s="2719" t="str">
        <f>HYPERLINK("#"&amp;ADDRESS(ROW(N30),COLUMN(N30),4), "⑧ colonne "&amp;SUBSTITUTE(ADDRESS(1,COLUMN(N30),4),"1","")&amp;" · ligne "&amp;ROW(N30))</f>
        <v>⑧ colonne N · ligne 30</v>
      </c>
      <c r="CR19" s="2495" t="s">
        <v>3868</v>
      </c>
      <c r="CS19" s="2491"/>
      <c r="CT19" s="2492"/>
      <c r="CU19" s="2493"/>
      <c r="CV19" s="3"/>
      <c r="CW19" s="151" t="s">
        <v>75</v>
      </c>
      <c r="CX19" s="151"/>
      <c r="CY19" s="152"/>
      <c r="CZ19" s="26"/>
      <c r="DA19" s="151"/>
      <c r="DB19" s="151"/>
      <c r="DC19" s="152"/>
      <c r="DD19" s="26"/>
      <c r="DE19" s="151"/>
      <c r="DF19" s="151"/>
      <c r="DG19" s="152"/>
      <c r="DH19" s="26"/>
      <c r="DI19" s="151"/>
      <c r="DJ19" s="151"/>
      <c r="DK19" s="152"/>
      <c r="DL19" s="26"/>
      <c r="DM19" s="151"/>
      <c r="DN19" s="151"/>
      <c r="DO19" s="152"/>
      <c r="DP19" s="26"/>
      <c r="DQ19" s="151" t="s">
        <v>75</v>
      </c>
      <c r="DR19" s="151"/>
      <c r="DS19" s="152"/>
      <c r="DT19" s="26"/>
      <c r="DU19" s="151" t="s">
        <v>75</v>
      </c>
      <c r="DV19" s="151"/>
      <c r="DW19" s="152"/>
      <c r="DX19" s="26"/>
      <c r="DY19" s="151" t="s">
        <v>75</v>
      </c>
      <c r="DZ19" s="151"/>
      <c r="EA19" s="152"/>
      <c r="EB19" s="26"/>
      <c r="EC19" s="151" t="s">
        <v>75</v>
      </c>
      <c r="ED19" s="151"/>
      <c r="EE19" s="152"/>
      <c r="EF19" s="34"/>
      <c r="EG19" s="151"/>
      <c r="EH19" s="151"/>
      <c r="EI19" s="152"/>
      <c r="EJ19" s="34"/>
      <c r="EK19" s="151"/>
      <c r="EL19" s="151"/>
      <c r="EM19" s="152"/>
      <c r="EN19" s="34"/>
      <c r="ER19" s="26"/>
      <c r="ES19" s="26"/>
      <c r="EU19" s="26"/>
      <c r="EV19" s="26"/>
      <c r="EW19" s="3"/>
      <c r="EX19" s="153">
        <v>49</v>
      </c>
      <c r="EY19" s="154">
        <v>50</v>
      </c>
      <c r="EZ19" s="155">
        <v>51</v>
      </c>
      <c r="FA19" s="156">
        <v>52</v>
      </c>
      <c r="FB19" s="157">
        <v>53</v>
      </c>
      <c r="FC19" s="158">
        <v>54</v>
      </c>
      <c r="FD19" s="159">
        <v>55</v>
      </c>
      <c r="FE19" s="160">
        <v>56</v>
      </c>
      <c r="FF19" s="26"/>
      <c r="FG19" s="26"/>
      <c r="FH19" s="54" t="s">
        <v>18</v>
      </c>
      <c r="FI19" s="55" t="s">
        <v>76</v>
      </c>
      <c r="FJ19" s="26"/>
      <c r="FK19" s="26"/>
      <c r="FL19" s="26"/>
      <c r="FM19" s="26"/>
      <c r="FN19" s="26"/>
      <c r="FO19" s="26"/>
      <c r="FP19" s="54" t="s">
        <v>18</v>
      </c>
      <c r="FQ19" s="95" t="s">
        <v>77</v>
      </c>
      <c r="FR19" s="26"/>
      <c r="FS19" s="26"/>
      <c r="FT19" s="26"/>
      <c r="FU19" s="26"/>
      <c r="FV19" s="26"/>
      <c r="FW19" s="26"/>
      <c r="FX19" s="26"/>
      <c r="FY19" s="26"/>
      <c r="FZ19" s="26"/>
      <c r="GA19" s="26"/>
      <c r="GB19" s="26"/>
      <c r="GC19" s="10">
        <v>1</v>
      </c>
    </row>
    <row r="20" spans="1:185" ht="21" customHeight="1">
      <c r="A20" s="3"/>
      <c r="B20" s="74" t="s">
        <v>28</v>
      </c>
      <c r="C20" s="2563"/>
      <c r="D20" s="2563"/>
      <c r="E20" s="2563"/>
      <c r="F20" s="2563"/>
      <c r="G20" s="2563" t="s">
        <v>3916</v>
      </c>
      <c r="H20" s="2563"/>
      <c r="I20" s="2563"/>
      <c r="J20" s="2563"/>
      <c r="K20" s="2563"/>
      <c r="L20" s="3336"/>
      <c r="M20" s="3340"/>
      <c r="N20" s="3340"/>
      <c r="O20" s="3340"/>
      <c r="P20" s="3340"/>
      <c r="Q20" s="3340"/>
      <c r="R20" s="3340"/>
      <c r="S20" s="3340"/>
      <c r="T20" s="3340"/>
      <c r="U20" s="3340"/>
      <c r="V20" s="3340"/>
      <c r="W20" s="3340"/>
      <c r="X20" s="3340"/>
      <c r="Y20" s="3340"/>
      <c r="Z20" s="3340"/>
      <c r="AA20" s="3340"/>
      <c r="AB20" s="3340"/>
      <c r="AC20" s="3340"/>
      <c r="AD20" s="3340"/>
      <c r="AE20" s="3341"/>
      <c r="AF20" s="25"/>
      <c r="AG20" s="25"/>
      <c r="AH20" s="2411" t="s">
        <v>3883</v>
      </c>
      <c r="AI20" s="3201" t="s">
        <v>3925</v>
      </c>
      <c r="AJ20" s="3202"/>
      <c r="AK20" s="3202"/>
      <c r="AL20" s="3202"/>
      <c r="AM20" s="3202"/>
      <c r="AN20" s="3202"/>
      <c r="AO20" s="3202"/>
      <c r="AP20" s="3202"/>
      <c r="AQ20" s="3202"/>
      <c r="AR20" s="3202"/>
      <c r="AS20" s="3202"/>
      <c r="AT20" s="3202"/>
      <c r="AU20" s="3202"/>
      <c r="AV20" s="3202"/>
      <c r="AW20" s="3202"/>
      <c r="AX20" s="3202"/>
      <c r="AY20" s="3202"/>
      <c r="AZ20" s="3202"/>
      <c r="BA20" s="3202"/>
      <c r="BB20" s="2602"/>
      <c r="BC20" s="2602"/>
      <c r="BD20" s="2426" t="s">
        <v>3927</v>
      </c>
      <c r="BE20" s="2637">
        <f>IF(BE19*BE16=INT(BE19*BE16),INT(BE19*BE16),ROUND(BE19*BE16,2))</f>
        <v>100</v>
      </c>
      <c r="BF20" s="2637">
        <f>IF(BF19*BF16=INT(BF19*BF16),INT(BF19*BF16),ROUND(BF19*BF16,2))</f>
        <v>139.1</v>
      </c>
      <c r="BG20" s="2637">
        <f t="shared" ref="BG20:BJ20" si="16">IF(BG19*BG16=INT(BG19*BG16),INT(BG19*BG16),ROUND(BG19*BG16,2))</f>
        <v>200</v>
      </c>
      <c r="BH20" s="2637">
        <f t="shared" si="16"/>
        <v>250</v>
      </c>
      <c r="BI20" s="2637">
        <f t="shared" si="16"/>
        <v>150</v>
      </c>
      <c r="BJ20" s="2638">
        <f t="shared" si="16"/>
        <v>100</v>
      </c>
      <c r="BK20" s="2639">
        <f>ROUNDUP(SUM(BE20:BJ20),0)</f>
        <v>940</v>
      </c>
      <c r="BL20" s="2384"/>
      <c r="BM20" s="74" t="str">
        <f t="shared" si="14"/>
        <v>A</v>
      </c>
      <c r="BN20" s="3203"/>
      <c r="BO20" s="3"/>
      <c r="BP20" s="69"/>
      <c r="BQ20" s="44"/>
      <c r="BR20" s="44"/>
      <c r="BS20" s="44"/>
      <c r="BT20" s="44"/>
      <c r="BU20" s="44"/>
      <c r="BV20" s="44"/>
      <c r="BW20" s="70"/>
      <c r="BX20" s="3"/>
      <c r="BY20" s="3116" t="s">
        <v>28</v>
      </c>
      <c r="BZ20" s="102"/>
      <c r="CA20" s="102"/>
      <c r="CB20" s="3406" t="s">
        <v>4358</v>
      </c>
      <c r="CC20" s="102"/>
      <c r="CD20" s="102"/>
      <c r="CE20" s="102"/>
      <c r="CF20" s="102"/>
      <c r="CG20" s="3402" t="s">
        <v>4359</v>
      </c>
      <c r="CH20" s="102"/>
      <c r="CI20" s="3403" t="s">
        <v>4360</v>
      </c>
      <c r="CJ20" s="3403"/>
      <c r="CK20" s="3403"/>
      <c r="CL20" s="3136"/>
      <c r="CM20" s="3136"/>
      <c r="CN20" s="3129"/>
      <c r="CO20" s="3130"/>
      <c r="CP20" s="3"/>
      <c r="CQ20" s="2719" t="str">
        <f>HYPERLINK("#"&amp;ADDRESS(ROW(AD89),COLUMN(AD89),4)&amp;":"&amp;ADDRESS(ROW(BK91),COLUMN(BK91),4), " choisir dans le tableau "&amp;ADDRESS(ROW(AD89),COLUMN(AD89),4)&amp;" à "&amp;ADDRESS(ROW(BK91),COLUMN(BK91),4))</f>
        <v xml:space="preserve"> choisir dans le tableau AD89 à BK91</v>
      </c>
      <c r="CR20" s="2496" t="s">
        <v>3864</v>
      </c>
      <c r="CS20" s="2440"/>
      <c r="CT20" s="2492"/>
      <c r="CU20" s="2477"/>
      <c r="CV20" s="3"/>
      <c r="CW20" s="3228" t="s">
        <v>78</v>
      </c>
      <c r="CX20" s="3228"/>
      <c r="CY20" s="3228"/>
      <c r="DA20" s="3235" t="s">
        <v>79</v>
      </c>
      <c r="DB20" s="3235"/>
      <c r="DC20" s="3235"/>
      <c r="DE20" s="3226" t="s">
        <v>80</v>
      </c>
      <c r="DF20" s="3226"/>
      <c r="DG20" s="3226"/>
      <c r="DI20" s="3227" t="s">
        <v>81</v>
      </c>
      <c r="DJ20" s="3227"/>
      <c r="DK20" s="3227"/>
      <c r="DM20" s="3236" t="s">
        <v>82</v>
      </c>
      <c r="DN20" s="3236"/>
      <c r="DO20" s="3236"/>
      <c r="DQ20" s="3232" t="s">
        <v>83</v>
      </c>
      <c r="DR20" s="3232"/>
      <c r="DS20" s="3232"/>
      <c r="DU20" s="3223" t="s">
        <v>84</v>
      </c>
      <c r="DV20" s="3223"/>
      <c r="DW20" s="3223"/>
      <c r="DY20" s="3224" t="s">
        <v>85</v>
      </c>
      <c r="DZ20" s="3224"/>
      <c r="EA20" s="3224"/>
      <c r="EC20" s="3229" t="s">
        <v>86</v>
      </c>
      <c r="ED20" s="3229"/>
      <c r="EE20" s="3229"/>
      <c r="EG20" s="3230" t="s">
        <v>87</v>
      </c>
      <c r="EH20" s="3230"/>
      <c r="EI20" s="3230"/>
      <c r="EK20" s="3231" t="s">
        <v>88</v>
      </c>
      <c r="EL20" s="3231"/>
      <c r="EM20" s="3231"/>
      <c r="EO20" s="3283" t="s">
        <v>89</v>
      </c>
      <c r="EP20" s="3283"/>
      <c r="ER20" s="26"/>
      <c r="ES20" s="26"/>
      <c r="EU20" s="26"/>
      <c r="EV20" s="26"/>
      <c r="EW20" s="3"/>
      <c r="EX20" s="3315" t="s">
        <v>90</v>
      </c>
      <c r="EY20" s="3315"/>
      <c r="EZ20" s="3315"/>
      <c r="FA20" s="3315"/>
      <c r="FB20" s="3315"/>
      <c r="FC20" s="3315"/>
      <c r="FD20" s="3315"/>
      <c r="FE20" s="3315"/>
      <c r="FF20" s="26"/>
      <c r="FG20" s="26"/>
      <c r="FI20" s="26"/>
      <c r="FJ20" s="26"/>
      <c r="FK20" s="26"/>
      <c r="FL20" s="26"/>
      <c r="FM20" s="26"/>
      <c r="FN20" s="26"/>
      <c r="FO20" s="26"/>
      <c r="FP20" s="26" t="s">
        <v>91</v>
      </c>
      <c r="FQ20" s="53"/>
      <c r="FR20" s="53"/>
      <c r="FS20" s="53"/>
      <c r="FT20" s="26"/>
      <c r="FU20" s="26"/>
      <c r="FV20" s="26"/>
      <c r="FW20" s="26"/>
      <c r="FX20" s="26"/>
      <c r="FY20" s="26"/>
      <c r="FZ20" s="26"/>
      <c r="GA20" s="26"/>
      <c r="GB20" s="26"/>
      <c r="GC20" s="10">
        <v>1</v>
      </c>
    </row>
    <row r="21" spans="1:185" ht="21" customHeight="1">
      <c r="A21" s="3"/>
      <c r="B21" s="74" t="s">
        <v>28</v>
      </c>
      <c r="C21" s="2563"/>
      <c r="D21" s="2563"/>
      <c r="E21" s="2563"/>
      <c r="F21" s="2563"/>
      <c r="G21" s="2563" t="s">
        <v>4057</v>
      </c>
      <c r="H21" s="2563"/>
      <c r="I21" s="2563"/>
      <c r="J21" s="2563"/>
      <c r="K21" s="2563"/>
      <c r="L21" s="3336"/>
      <c r="M21" s="3340"/>
      <c r="N21" s="3340"/>
      <c r="O21" s="3340"/>
      <c r="P21" s="3340"/>
      <c r="Q21" s="3340"/>
      <c r="R21" s="3340"/>
      <c r="S21" s="3340"/>
      <c r="T21" s="3340"/>
      <c r="U21" s="3340"/>
      <c r="V21" s="3340"/>
      <c r="W21" s="3340"/>
      <c r="X21" s="3340"/>
      <c r="Y21" s="3340"/>
      <c r="Z21" s="3340"/>
      <c r="AA21" s="3340"/>
      <c r="AB21" s="3340"/>
      <c r="AC21" s="3340"/>
      <c r="AD21" s="3340"/>
      <c r="AE21" s="3341"/>
      <c r="AF21" s="2601"/>
      <c r="AG21" s="2601"/>
      <c r="AH21" s="2601" t="str">
        <f>ADDRESS(ROW(AI24),COLUMN(AI24),4) &amp; " Quantité ?  "&amp;" "&amp;ADDRESS(ROW(AJ24),COLUMN(AJ24),4) &amp; " Unités  "&amp;" "&amp;ADDRESS(ROW(AK24),COLUMN(AK24),4) &amp; " Quoi?  "</f>
        <v xml:space="preserve">AI24 Quantité ?   AJ24 Unités   AK24 Quoi?  </v>
      </c>
      <c r="AI21" s="2734" t="s">
        <v>3735</v>
      </c>
      <c r="AJ21" s="2600" t="s">
        <v>4061</v>
      </c>
      <c r="AK21" s="2602"/>
      <c r="AL21" s="2602"/>
      <c r="AM21" s="2734" t="s">
        <v>3735</v>
      </c>
      <c r="AN21" s="2600" t="s">
        <v>4061</v>
      </c>
      <c r="AO21" s="2602"/>
      <c r="AP21" s="2602"/>
      <c r="AQ21" s="2734" t="s">
        <v>3735</v>
      </c>
      <c r="AR21" s="2600" t="s">
        <v>4061</v>
      </c>
      <c r="AS21" s="2602"/>
      <c r="AT21" s="2602"/>
      <c r="AU21" s="2734" t="s">
        <v>3735</v>
      </c>
      <c r="AV21" s="2600" t="s">
        <v>4060</v>
      </c>
      <c r="AW21" s="2602"/>
      <c r="AX21" s="2602"/>
      <c r="AY21" s="2734" t="s">
        <v>3735</v>
      </c>
      <c r="AZ21" s="2600" t="s">
        <v>4061</v>
      </c>
      <c r="BA21" s="2602"/>
      <c r="BB21" s="2602"/>
      <c r="BC21" s="2734" t="s">
        <v>3735</v>
      </c>
      <c r="BD21" s="2600" t="s">
        <v>4061</v>
      </c>
      <c r="BE21" s="25"/>
      <c r="BF21" s="25"/>
      <c r="BG21" s="2641" t="s">
        <v>3923</v>
      </c>
      <c r="BH21" s="3344">
        <f>IFERROR(AI22,0)+IFERROR(AM22,0)+IFERROR(AQ22,0)+IFERROR(AU22,0)+IFERROR(AY22,0)+IFERROR(BC22,0)</f>
        <v>1020</v>
      </c>
      <c r="BI21" s="3344"/>
      <c r="BJ21" s="2547"/>
      <c r="BK21" s="2640">
        <f>SUM(BE20:BJ20)</f>
        <v>939.1</v>
      </c>
      <c r="BL21" s="2384"/>
      <c r="BM21" s="74" t="str">
        <f t="shared" si="14"/>
        <v>A</v>
      </c>
      <c r="BN21" s="5">
        <v>1</v>
      </c>
      <c r="BO21" s="3"/>
      <c r="BP21" s="69"/>
      <c r="BQ21" s="44"/>
      <c r="BR21" s="44"/>
      <c r="BS21" s="44"/>
      <c r="BT21" s="44"/>
      <c r="BU21" s="44"/>
      <c r="BV21" s="44"/>
      <c r="BW21" s="70"/>
      <c r="BX21" s="3"/>
      <c r="BY21" s="3116" t="s">
        <v>28</v>
      </c>
      <c r="BZ21" s="102"/>
      <c r="CA21" s="102"/>
      <c r="CB21" s="3406"/>
      <c r="CC21" s="102"/>
      <c r="CD21" s="102"/>
      <c r="CE21" s="102"/>
      <c r="CF21" s="102"/>
      <c r="CG21" s="3402"/>
      <c r="CH21" s="102"/>
      <c r="CI21" s="3403"/>
      <c r="CJ21" s="3403"/>
      <c r="CK21" s="3403"/>
      <c r="CL21" s="3136"/>
      <c r="CM21" s="3136"/>
      <c r="CN21" s="3129"/>
      <c r="CO21" s="3130"/>
      <c r="CP21" s="3"/>
      <c r="CQ21" s="2718" t="str">
        <f>HYPERLINK("#"&amp;ADDRESS(ROW(AH31),COLUMN(AH31),4)," "&amp;AH31)</f>
        <v xml:space="preserve"> ❾ AH31 Saisissez vos prix  ▼ </v>
      </c>
      <c r="CR21" s="2440" t="s">
        <v>3867</v>
      </c>
      <c r="CS21" s="2476"/>
      <c r="CT21" s="2454">
        <v>1</v>
      </c>
      <c r="CU21" s="2497"/>
      <c r="CV21" s="3"/>
      <c r="CW21" s="3228"/>
      <c r="CX21" s="3228"/>
      <c r="CY21" s="3228"/>
      <c r="DA21" s="3235"/>
      <c r="DB21" s="3235"/>
      <c r="DC21" s="3235"/>
      <c r="DE21" s="3226"/>
      <c r="DF21" s="3226"/>
      <c r="DG21" s="3226"/>
      <c r="DI21" s="3227"/>
      <c r="DJ21" s="3227"/>
      <c r="DK21" s="3227"/>
      <c r="DM21" s="3236"/>
      <c r="DN21" s="3236"/>
      <c r="DO21" s="3236"/>
      <c r="DQ21" s="3232"/>
      <c r="DR21" s="3232"/>
      <c r="DS21" s="3232"/>
      <c r="DU21" s="3223"/>
      <c r="DV21" s="3223"/>
      <c r="DW21" s="3223"/>
      <c r="DY21" s="3224"/>
      <c r="DZ21" s="3224"/>
      <c r="EA21" s="3224"/>
      <c r="EC21" s="3229"/>
      <c r="ED21" s="3229"/>
      <c r="EE21" s="3229"/>
      <c r="EG21" s="3230"/>
      <c r="EH21" s="3230"/>
      <c r="EI21" s="3230"/>
      <c r="EK21" s="3231"/>
      <c r="EL21" s="3231"/>
      <c r="EM21" s="3231"/>
      <c r="EO21" s="3283"/>
      <c r="EP21" s="3283"/>
      <c r="ER21" s="26"/>
      <c r="ES21" s="26"/>
      <c r="EU21" s="44">
        <v>1</v>
      </c>
      <c r="EV21" s="44">
        <v>1</v>
      </c>
      <c r="EW21" s="3"/>
      <c r="EX21" s="3316"/>
      <c r="EY21" s="3316"/>
      <c r="EZ21" s="3316"/>
      <c r="FA21" s="3316"/>
      <c r="FB21" s="3316"/>
      <c r="FC21" s="3316"/>
      <c r="FD21" s="3316"/>
      <c r="FE21" s="3316"/>
      <c r="FF21" s="26"/>
      <c r="FG21" s="26"/>
      <c r="FI21" s="26"/>
      <c r="FJ21" s="26"/>
      <c r="FK21" s="26"/>
      <c r="FL21" s="26"/>
      <c r="FM21" s="26"/>
      <c r="FN21" s="26"/>
      <c r="FO21" s="26"/>
      <c r="FP21" s="54" t="s">
        <v>18</v>
      </c>
      <c r="FQ21" s="95" t="s">
        <v>92</v>
      </c>
      <c r="FR21" s="26"/>
      <c r="FS21" s="26"/>
      <c r="FT21" s="26"/>
      <c r="FU21" s="26"/>
      <c r="FV21" s="26"/>
      <c r="FW21" s="26"/>
      <c r="FX21" s="26"/>
      <c r="FY21" s="26"/>
      <c r="FZ21" s="26"/>
      <c r="GA21" s="26"/>
      <c r="GB21" s="26"/>
      <c r="GC21" s="10">
        <v>1</v>
      </c>
    </row>
    <row r="22" spans="1:185" ht="21" customHeight="1">
      <c r="A22" s="3"/>
      <c r="B22" s="74" t="s">
        <v>28</v>
      </c>
      <c r="C22" s="2563"/>
      <c r="D22" s="2563"/>
      <c r="E22" s="2563"/>
      <c r="F22" s="2563"/>
      <c r="G22" s="2563" t="s">
        <v>3917</v>
      </c>
      <c r="H22" s="2563"/>
      <c r="I22" s="2563"/>
      <c r="J22" s="2563"/>
      <c r="K22" s="2563"/>
      <c r="L22" s="3337"/>
      <c r="M22" s="3342"/>
      <c r="N22" s="3342"/>
      <c r="O22" s="3342"/>
      <c r="P22" s="3342"/>
      <c r="Q22" s="3342"/>
      <c r="R22" s="3342"/>
      <c r="S22" s="3342"/>
      <c r="T22" s="3342"/>
      <c r="U22" s="3342"/>
      <c r="V22" s="3342"/>
      <c r="W22" s="3342"/>
      <c r="X22" s="3342"/>
      <c r="Y22" s="3342"/>
      <c r="Z22" s="3342"/>
      <c r="AA22" s="3342"/>
      <c r="AB22" s="3342"/>
      <c r="AC22" s="3342"/>
      <c r="AD22" s="3342"/>
      <c r="AE22" s="3343"/>
      <c r="AF22" s="1"/>
      <c r="AG22" s="1"/>
      <c r="AH22" s="2614" t="str">
        <f>"⓬ "&amp; ADDRESS(ROW(AI22),COLUMN(AI22),4)&amp;"  Quelles quantités ► "</f>
        <v xml:space="preserve">⓬ AI22  Quelles quantités ► </v>
      </c>
      <c r="AI22" s="2725">
        <v>10</v>
      </c>
      <c r="AJ22" s="2616" t="str">
        <f>AJ24</f>
        <v>kg</v>
      </c>
      <c r="AK22" s="2727" t="str">
        <f>AK24</f>
        <v>haricots</v>
      </c>
      <c r="AL22" s="2728"/>
      <c r="AM22" s="2725">
        <v>10</v>
      </c>
      <c r="AN22" s="2616" t="str">
        <f>AN24</f>
        <v>kg</v>
      </c>
      <c r="AO22" s="2727" t="str">
        <f>AO24</f>
        <v>echine épaule ou travers de porc</v>
      </c>
      <c r="AP22" s="2728"/>
      <c r="AQ22" s="2731">
        <v>250</v>
      </c>
      <c r="AR22" s="2616" t="str">
        <f>AR24</f>
        <v>couverts</v>
      </c>
      <c r="AS22" s="2727">
        <f>AS24</f>
        <v>0</v>
      </c>
      <c r="AT22" s="2728"/>
      <c r="AU22" s="2731">
        <v>250</v>
      </c>
      <c r="AV22" s="2616" t="str">
        <f>AV24</f>
        <v>couverts</v>
      </c>
      <c r="AW22" s="2727">
        <f>AW24</f>
        <v>0</v>
      </c>
      <c r="AX22" s="2728"/>
      <c r="AY22" s="2731">
        <v>250</v>
      </c>
      <c r="AZ22" s="2616" t="str">
        <f>AZ24</f>
        <v>couverts</v>
      </c>
      <c r="BA22" s="2727">
        <f>BA24</f>
        <v>0</v>
      </c>
      <c r="BB22" s="2728"/>
      <c r="BC22" s="2731">
        <v>250</v>
      </c>
      <c r="BD22" s="2616" t="str">
        <f>BD24</f>
        <v>couverts</v>
      </c>
      <c r="BE22" s="2727">
        <f>BE24</f>
        <v>0</v>
      </c>
      <c r="BF22" s="2728"/>
      <c r="BG22" s="2761" t="str">
        <f>AK22</f>
        <v>haricots</v>
      </c>
      <c r="BH22" s="2766">
        <f>AI22</f>
        <v>10</v>
      </c>
      <c r="BI22" s="2743" t="str">
        <f>AJ22</f>
        <v>kg</v>
      </c>
      <c r="BJ22" s="2744"/>
      <c r="BK22" s="2753" t="s">
        <v>3738</v>
      </c>
      <c r="BL22" s="2384"/>
      <c r="BM22" s="74" t="str">
        <f t="shared" si="14"/>
        <v>A</v>
      </c>
      <c r="BN22" s="5"/>
      <c r="BO22" s="3"/>
      <c r="BP22" s="69"/>
      <c r="BQ22" s="44"/>
      <c r="BR22" s="44"/>
      <c r="BS22" s="44"/>
      <c r="BT22" s="44"/>
      <c r="BU22" s="44"/>
      <c r="BV22" s="44"/>
      <c r="BW22" s="70"/>
      <c r="BX22" s="3"/>
      <c r="BY22" s="3116" t="s">
        <v>28</v>
      </c>
      <c r="BZ22" s="2665"/>
      <c r="CA22" s="2665"/>
      <c r="CB22" s="3137" t="s">
        <v>4361</v>
      </c>
      <c r="CC22" s="102"/>
      <c r="CD22" s="102"/>
      <c r="CE22" s="102"/>
      <c r="CF22" s="102"/>
      <c r="CG22" s="3137" t="s">
        <v>4362</v>
      </c>
      <c r="CH22" s="102"/>
      <c r="CI22" s="3403"/>
      <c r="CJ22" s="3403"/>
      <c r="CK22" s="3403"/>
      <c r="CL22" s="3138"/>
      <c r="CM22" s="3136"/>
      <c r="CN22" s="3129"/>
      <c r="CO22" s="3130"/>
      <c r="CP22" s="3"/>
      <c r="CQ22" s="2489"/>
      <c r="CR22" s="53"/>
      <c r="CS22" s="53"/>
      <c r="CT22" s="2498" t="s">
        <v>172</v>
      </c>
      <c r="CU22" s="170"/>
      <c r="CV22" s="3"/>
      <c r="DQ22" s="163"/>
      <c r="DR22" s="163"/>
      <c r="DS22" s="163"/>
      <c r="ER22" s="26"/>
      <c r="ES22" s="26"/>
      <c r="EU22" s="164" t="s">
        <v>95</v>
      </c>
      <c r="EV22" s="26"/>
      <c r="EW22" s="3"/>
      <c r="EX22" s="3352" t="s">
        <v>38</v>
      </c>
      <c r="EY22" s="3353"/>
      <c r="EZ22" s="3353"/>
      <c r="FA22" s="3353"/>
      <c r="FB22" s="3353"/>
      <c r="FC22" s="3353"/>
      <c r="FD22" s="3353"/>
      <c r="FE22" s="3353"/>
      <c r="FF22" s="3353"/>
      <c r="FG22" s="3354"/>
      <c r="FI22" s="26"/>
      <c r="FJ22" s="26"/>
      <c r="FK22" s="26"/>
      <c r="FL22" s="26"/>
      <c r="FM22" s="26"/>
      <c r="FN22" s="26"/>
      <c r="FO22" s="26"/>
      <c r="FT22" s="26"/>
      <c r="FU22" s="26"/>
      <c r="FV22" s="26"/>
      <c r="FW22" s="26"/>
      <c r="FX22" s="26"/>
      <c r="FY22" s="26"/>
      <c r="FZ22" s="26"/>
      <c r="GA22" s="26"/>
      <c r="GB22" s="26"/>
      <c r="GC22" s="10">
        <v>1</v>
      </c>
    </row>
    <row r="23" spans="1:185" ht="21" customHeight="1" thickBot="1">
      <c r="A23" s="3"/>
      <c r="B23" s="74" t="s">
        <v>28</v>
      </c>
      <c r="C23" s="2563" t="s">
        <v>3863</v>
      </c>
      <c r="D23" s="2563"/>
      <c r="E23" s="2563"/>
      <c r="F23" s="2563"/>
      <c r="G23" s="2563"/>
      <c r="H23" s="2563"/>
      <c r="I23" s="2563"/>
      <c r="J23" s="2563"/>
      <c r="K23" s="2563"/>
      <c r="L23" s="3349" t="s">
        <v>93</v>
      </c>
      <c r="M23" s="3350"/>
      <c r="N23" s="3350"/>
      <c r="O23" s="3350"/>
      <c r="P23" s="3350"/>
      <c r="Q23" s="3350"/>
      <c r="R23" s="3350"/>
      <c r="S23" s="3350"/>
      <c r="T23" s="3350"/>
      <c r="U23" s="3350"/>
      <c r="V23" s="3350"/>
      <c r="W23" s="3350"/>
      <c r="X23" s="3350"/>
      <c r="Y23" s="3350"/>
      <c r="Z23" s="3350"/>
      <c r="AA23" s="3350"/>
      <c r="AB23" s="3350"/>
      <c r="AC23" s="3350"/>
      <c r="AD23" s="161"/>
      <c r="AE23" s="161"/>
      <c r="AF23" s="2522"/>
      <c r="AG23" s="2523"/>
      <c r="AH23" s="2615" t="s">
        <v>3924</v>
      </c>
      <c r="AI23" s="3408" t="s">
        <v>3738</v>
      </c>
      <c r="AJ23" s="3408"/>
      <c r="AK23" s="3408"/>
      <c r="AL23" s="311">
        <f>IFERROR(AI22/AI24,0)</f>
        <v>10</v>
      </c>
      <c r="AM23" s="3409" t="s">
        <v>3739</v>
      </c>
      <c r="AN23" s="3410"/>
      <c r="AO23" s="3410"/>
      <c r="AP23" s="2397">
        <f>IFERROR(AM22/AM24,0)</f>
        <v>2.5</v>
      </c>
      <c r="AQ23" s="3411" t="s">
        <v>3740</v>
      </c>
      <c r="AR23" s="3411"/>
      <c r="AS23" s="3411"/>
      <c r="AT23" s="2402">
        <f>IFERROR(AQ22/AQ24,0)</f>
        <v>2.5</v>
      </c>
      <c r="AU23" s="3412" t="s">
        <v>3741</v>
      </c>
      <c r="AV23" s="3412"/>
      <c r="AW23" s="3412"/>
      <c r="AX23" s="2336">
        <f>IFERROR(AU22/AU24,0)</f>
        <v>2.5</v>
      </c>
      <c r="AY23" s="3413" t="s">
        <v>3742</v>
      </c>
      <c r="AZ23" s="3414"/>
      <c r="BA23" s="3414"/>
      <c r="BB23" s="2623">
        <f>IFERROR(AY22/AY24,0)</f>
        <v>2.5</v>
      </c>
      <c r="BC23" s="3407" t="s">
        <v>3743</v>
      </c>
      <c r="BD23" s="3407"/>
      <c r="BE23" s="3407"/>
      <c r="BF23" s="2404">
        <f>IFERROR(BC22/BC24,0)</f>
        <v>2.5</v>
      </c>
      <c r="BG23" s="2762" t="str">
        <f>AO22</f>
        <v>echine épaule ou travers de porc</v>
      </c>
      <c r="BH23" s="2767">
        <f>AM22</f>
        <v>10</v>
      </c>
      <c r="BI23" s="2745" t="str">
        <f>AN22</f>
        <v>kg</v>
      </c>
      <c r="BJ23" s="2746"/>
      <c r="BK23" s="2754" t="s">
        <v>3739</v>
      </c>
      <c r="BL23" s="2384"/>
      <c r="BM23" s="74" t="str">
        <f t="shared" si="14"/>
        <v>A</v>
      </c>
      <c r="BN23" s="5"/>
      <c r="BO23" s="3"/>
      <c r="BP23" s="3345" t="s">
        <v>96</v>
      </c>
      <c r="BQ23" s="166" t="s">
        <v>97</v>
      </c>
      <c r="BR23" s="167"/>
      <c r="BS23" s="168"/>
      <c r="BT23" s="168"/>
      <c r="BU23" s="168"/>
      <c r="BV23" s="168"/>
      <c r="BW23" s="169"/>
      <c r="BX23" s="3"/>
      <c r="BY23" s="3116" t="s">
        <v>28</v>
      </c>
      <c r="BZ23" s="2665"/>
      <c r="CA23" s="2665"/>
      <c r="CB23" s="3139"/>
      <c r="CC23" s="102"/>
      <c r="CD23" s="102"/>
      <c r="CE23" s="102"/>
      <c r="CF23" s="102"/>
      <c r="CG23" s="3129"/>
      <c r="CH23" s="102"/>
      <c r="CI23" s="3403"/>
      <c r="CJ23" s="3403"/>
      <c r="CK23" s="3403"/>
      <c r="CL23" s="3138"/>
      <c r="CM23" s="3136"/>
      <c r="CN23" s="3129"/>
      <c r="CO23" s="3130"/>
      <c r="CP23" s="3"/>
      <c r="CQ23" s="2718" t="str">
        <f>HYPERLINK("#"&amp;ADDRESS(ROW(L24),COLUMN(L24),4)," "&amp;L24)</f>
        <v xml:space="preserve"> ❿ L24 ▼ Auteur recette prévue pour : </v>
      </c>
      <c r="CR23" s="2440" t="s">
        <v>3866</v>
      </c>
      <c r="CS23" s="2476"/>
      <c r="CT23" s="2476"/>
      <c r="CU23" s="2477"/>
      <c r="CV23" s="3"/>
      <c r="CW23" s="3251" t="s">
        <v>101</v>
      </c>
      <c r="CX23" s="3251"/>
      <c r="CY23" s="3251"/>
      <c r="DA23" s="3225" t="s">
        <v>102</v>
      </c>
      <c r="DB23" s="3225"/>
      <c r="DC23" s="3225"/>
      <c r="DE23" s="3226" t="s">
        <v>103</v>
      </c>
      <c r="DF23" s="3226"/>
      <c r="DG23" s="3226"/>
      <c r="DI23" s="3227" t="s">
        <v>104</v>
      </c>
      <c r="DJ23" s="3227"/>
      <c r="DK23" s="3227"/>
      <c r="DM23" s="3236" t="s">
        <v>105</v>
      </c>
      <c r="DN23" s="3236"/>
      <c r="DO23" s="3236"/>
      <c r="DQ23" s="3232" t="s">
        <v>106</v>
      </c>
      <c r="DR23" s="3232"/>
      <c r="DS23" s="3232"/>
      <c r="DU23" s="3223" t="s">
        <v>107</v>
      </c>
      <c r="DV23" s="3223"/>
      <c r="DW23" s="3223"/>
      <c r="DY23" s="3224" t="s">
        <v>108</v>
      </c>
      <c r="DZ23" s="3224"/>
      <c r="EA23" s="3224"/>
      <c r="EC23" s="3229" t="s">
        <v>109</v>
      </c>
      <c r="ED23" s="3229"/>
      <c r="EE23" s="3229"/>
      <c r="EG23" s="3230" t="s">
        <v>110</v>
      </c>
      <c r="EH23" s="3230"/>
      <c r="EI23" s="3230"/>
      <c r="EK23" s="3231" t="s">
        <v>111</v>
      </c>
      <c r="EL23" s="3231"/>
      <c r="EM23" s="3231"/>
      <c r="EO23" s="3223" t="s">
        <v>112</v>
      </c>
      <c r="EP23" s="3223"/>
      <c r="ER23" s="3224" t="s">
        <v>113</v>
      </c>
      <c r="ES23" s="3224"/>
      <c r="EU23" s="3355" t="s">
        <v>114</v>
      </c>
      <c r="EV23" s="3355"/>
      <c r="EW23" s="3"/>
      <c r="EX23" s="171" t="s">
        <v>115</v>
      </c>
      <c r="EY23" s="172" t="s">
        <v>116</v>
      </c>
      <c r="EZ23" s="172" t="s">
        <v>117</v>
      </c>
      <c r="FA23" s="171" t="s">
        <v>118</v>
      </c>
      <c r="FB23" s="171" t="s">
        <v>119</v>
      </c>
      <c r="FC23" s="171" t="s">
        <v>115</v>
      </c>
      <c r="FD23" s="172" t="s">
        <v>116</v>
      </c>
      <c r="FE23" s="172" t="s">
        <v>117</v>
      </c>
      <c r="FF23" s="171" t="s">
        <v>118</v>
      </c>
      <c r="FG23" s="171" t="s">
        <v>119</v>
      </c>
      <c r="FI23" s="171" t="s">
        <v>115</v>
      </c>
      <c r="FJ23" s="173" t="s">
        <v>120</v>
      </c>
      <c r="FK23" s="173" t="s">
        <v>121</v>
      </c>
      <c r="FL23" s="172" t="s">
        <v>117</v>
      </c>
      <c r="FM23" s="171" t="s">
        <v>118</v>
      </c>
      <c r="FN23" s="174" t="s">
        <v>119</v>
      </c>
      <c r="FO23"/>
      <c r="FP23" s="171" t="s">
        <v>115</v>
      </c>
      <c r="FQ23" s="173" t="s">
        <v>120</v>
      </c>
      <c r="FR23" s="173" t="s">
        <v>121</v>
      </c>
      <c r="FS23" s="172" t="s">
        <v>117</v>
      </c>
      <c r="FT23" s="171" t="s">
        <v>118</v>
      </c>
      <c r="FU23" s="174" t="s">
        <v>119</v>
      </c>
      <c r="FV23"/>
      <c r="FW23" s="171" t="s">
        <v>115</v>
      </c>
      <c r="FX23" s="173" t="s">
        <v>120</v>
      </c>
      <c r="FY23" s="173" t="s">
        <v>121</v>
      </c>
      <c r="FZ23" s="175" t="s">
        <v>117</v>
      </c>
      <c r="GA23" s="171" t="s">
        <v>118</v>
      </c>
      <c r="GB23" s="176" t="s">
        <v>119</v>
      </c>
      <c r="GC23" s="10">
        <v>1</v>
      </c>
    </row>
    <row r="24" spans="1:185" ht="21" customHeight="1">
      <c r="A24" s="3"/>
      <c r="B24" s="74" t="s">
        <v>28</v>
      </c>
      <c r="C24" s="2563" t="s">
        <v>3918</v>
      </c>
      <c r="D24" s="2563"/>
      <c r="E24" s="2563"/>
      <c r="F24" s="2563"/>
      <c r="G24" s="2563"/>
      <c r="H24" s="2563"/>
      <c r="I24" s="2563"/>
      <c r="J24" s="2563"/>
      <c r="K24" s="2563"/>
      <c r="L24" s="2650" t="str">
        <f>"❿ "&amp; ADDRESS(ROW(),COLUMN(),4)&amp;" ▼ Auteur recette prévue pour : "</f>
        <v xml:space="preserve">❿ L24 ▼ Auteur recette prévue pour : </v>
      </c>
      <c r="M24" s="2643"/>
      <c r="N24" s="2643"/>
      <c r="O24" s="2644" t="s">
        <v>3928</v>
      </c>
      <c r="P24" s="2644"/>
      <c r="Q24" s="2644"/>
      <c r="R24" s="2645" t="s">
        <v>3928</v>
      </c>
      <c r="S24" s="2645"/>
      <c r="T24" s="2645"/>
      <c r="U24" s="2646" t="s">
        <v>3928</v>
      </c>
      <c r="V24" s="2646"/>
      <c r="W24" s="2646"/>
      <c r="X24" s="2647" t="s">
        <v>3928</v>
      </c>
      <c r="Y24" s="2647"/>
      <c r="Z24" s="2647"/>
      <c r="AA24" s="2648" t="s">
        <v>3928</v>
      </c>
      <c r="AB24" s="2648"/>
      <c r="AC24" s="2648"/>
      <c r="AD24" s="161"/>
      <c r="AE24" s="161"/>
      <c r="AF24" s="1"/>
      <c r="AG24" s="2461"/>
      <c r="AH24" s="2461" t="str">
        <f>"⓫ "&amp; ADDRESS(ROW(AI24),COLUMN(AI24),4)&amp;"  vos références ► "</f>
        <v xml:space="preserve">⓫ AI24  vos références ► </v>
      </c>
      <c r="AI24" s="2726">
        <v>1</v>
      </c>
      <c r="AJ24" s="2729" t="s">
        <v>426</v>
      </c>
      <c r="AK24" s="2400" t="s">
        <v>3662</v>
      </c>
      <c r="AL24" s="2396"/>
      <c r="AM24" s="2726">
        <v>4</v>
      </c>
      <c r="AN24" s="2729" t="s">
        <v>426</v>
      </c>
      <c r="AO24" s="2400" t="s">
        <v>3674</v>
      </c>
      <c r="AP24" s="2396"/>
      <c r="AQ24" s="2730">
        <v>100</v>
      </c>
      <c r="AR24" s="2729" t="s">
        <v>3844</v>
      </c>
      <c r="AS24" s="2400"/>
      <c r="AT24" s="2396"/>
      <c r="AU24" s="2730">
        <v>100</v>
      </c>
      <c r="AV24" s="2729" t="s">
        <v>3844</v>
      </c>
      <c r="AW24" s="2400"/>
      <c r="AX24" s="2396"/>
      <c r="AY24" s="2730">
        <v>100</v>
      </c>
      <c r="AZ24" s="2729" t="s">
        <v>3844</v>
      </c>
      <c r="BA24" s="2400"/>
      <c r="BB24" s="2396"/>
      <c r="BC24" s="2730">
        <v>100</v>
      </c>
      <c r="BD24" s="2729" t="s">
        <v>3844</v>
      </c>
      <c r="BE24" s="2400"/>
      <c r="BF24" s="2396"/>
      <c r="BG24" s="2763">
        <f>AS22</f>
        <v>0</v>
      </c>
      <c r="BH24" s="2768">
        <f>AQ22</f>
        <v>250</v>
      </c>
      <c r="BI24" s="2747" t="str">
        <f>AR22</f>
        <v>couverts</v>
      </c>
      <c r="BJ24" s="2748"/>
      <c r="BK24" s="2755" t="s">
        <v>3740</v>
      </c>
      <c r="BL24" s="2384"/>
      <c r="BM24" s="74" t="str">
        <f t="shared" si="14"/>
        <v>A</v>
      </c>
      <c r="BN24" s="5"/>
      <c r="BO24" s="3"/>
      <c r="BP24" s="3346"/>
      <c r="BQ24" s="177" t="s">
        <v>122</v>
      </c>
      <c r="BR24" s="178"/>
      <c r="BS24" s="178"/>
      <c r="BT24" s="178"/>
      <c r="BU24" s="178"/>
      <c r="BV24" s="178"/>
      <c r="BW24" s="179"/>
      <c r="BX24" s="3"/>
      <c r="BY24" s="3116" t="s">
        <v>28</v>
      </c>
      <c r="BZ24" s="2665"/>
      <c r="CA24" s="2665"/>
      <c r="CB24" s="3139"/>
      <c r="CC24" s="102"/>
      <c r="CD24" s="102"/>
      <c r="CE24" s="102"/>
      <c r="CF24" s="102"/>
      <c r="CG24" s="3404" t="s">
        <v>4363</v>
      </c>
      <c r="CH24" s="102"/>
      <c r="CI24" s="102"/>
      <c r="CJ24" s="3136"/>
      <c r="CK24" s="3138"/>
      <c r="CL24" s="3138"/>
      <c r="CM24" s="3136"/>
      <c r="CN24" s="3129"/>
      <c r="CO24" s="3130"/>
      <c r="CP24" s="3"/>
      <c r="CQ24" s="142"/>
      <c r="CR24" s="2373">
        <v>6</v>
      </c>
      <c r="CS24" s="2372" t="s">
        <v>3844</v>
      </c>
      <c r="CT24" s="25"/>
      <c r="CU24" s="170"/>
      <c r="CV24" s="3"/>
      <c r="CW24" s="3251"/>
      <c r="CX24" s="3251"/>
      <c r="CY24" s="3251"/>
      <c r="DA24" s="3225"/>
      <c r="DB24" s="3225"/>
      <c r="DC24" s="3225"/>
      <c r="DE24" s="3226"/>
      <c r="DF24" s="3226"/>
      <c r="DG24" s="3226"/>
      <c r="DI24" s="3227"/>
      <c r="DJ24" s="3227"/>
      <c r="DK24" s="3227"/>
      <c r="DM24" s="3236"/>
      <c r="DN24" s="3236"/>
      <c r="DO24" s="3236"/>
      <c r="DQ24" s="3232"/>
      <c r="DR24" s="3232"/>
      <c r="DS24" s="3232"/>
      <c r="DU24" s="3223"/>
      <c r="DV24" s="3223"/>
      <c r="DW24" s="3223"/>
      <c r="DY24" s="3224"/>
      <c r="DZ24" s="3224"/>
      <c r="EA24" s="3224"/>
      <c r="EC24" s="3229"/>
      <c r="ED24" s="3229"/>
      <c r="EE24" s="3229"/>
      <c r="EG24" s="3230"/>
      <c r="EH24" s="3230"/>
      <c r="EI24" s="3230"/>
      <c r="EK24" s="3231"/>
      <c r="EL24" s="3231"/>
      <c r="EM24" s="3231"/>
      <c r="EO24" s="3223"/>
      <c r="EP24" s="3223"/>
      <c r="ER24" s="3224"/>
      <c r="ES24" s="3224"/>
      <c r="EU24" s="3356" t="s">
        <v>123</v>
      </c>
      <c r="EV24" s="3357"/>
      <c r="EW24" s="3"/>
      <c r="EX24" s="180" t="s">
        <v>124</v>
      </c>
      <c r="EY24" s="181" t="s">
        <v>125</v>
      </c>
      <c r="EZ24" s="182">
        <v>0</v>
      </c>
      <c r="FA24" s="182">
        <v>0</v>
      </c>
      <c r="FB24" s="182">
        <v>0</v>
      </c>
      <c r="FC24" s="183" t="s">
        <v>126</v>
      </c>
      <c r="FD24" s="181" t="s">
        <v>127</v>
      </c>
      <c r="FE24" s="182">
        <v>128</v>
      </c>
      <c r="FF24" s="182">
        <v>0</v>
      </c>
      <c r="FG24" s="182">
        <v>128</v>
      </c>
      <c r="FI24" s="184"/>
      <c r="FJ24" s="185" t="s">
        <v>128</v>
      </c>
      <c r="FK24" s="186" t="s">
        <v>129</v>
      </c>
      <c r="FL24" s="187">
        <v>0</v>
      </c>
      <c r="FM24" s="188">
        <v>191</v>
      </c>
      <c r="FN24" s="189">
        <v>255</v>
      </c>
      <c r="FO24"/>
      <c r="FP24" s="190"/>
      <c r="FQ24" s="191" t="s">
        <v>130</v>
      </c>
      <c r="FR24" s="192" t="s">
        <v>131</v>
      </c>
      <c r="FS24" s="193">
        <v>74</v>
      </c>
      <c r="FT24" s="194">
        <v>74</v>
      </c>
      <c r="FU24" s="195">
        <v>74</v>
      </c>
      <c r="FV24"/>
      <c r="FW24" s="196"/>
      <c r="FX24" s="197" t="s">
        <v>132</v>
      </c>
      <c r="FY24" s="192" t="s">
        <v>133</v>
      </c>
      <c r="FZ24" s="193">
        <v>238</v>
      </c>
      <c r="GA24" s="194">
        <v>213</v>
      </c>
      <c r="GB24" s="195">
        <v>183</v>
      </c>
      <c r="GC24" s="10">
        <v>1</v>
      </c>
    </row>
    <row r="25" spans="1:185" ht="21" customHeight="1">
      <c r="A25" s="3"/>
      <c r="B25" s="74" t="s">
        <v>28</v>
      </c>
      <c r="C25" s="2563" t="s">
        <v>3919</v>
      </c>
      <c r="D25" s="2563"/>
      <c r="E25" s="2563"/>
      <c r="F25" s="2563"/>
      <c r="G25" s="2563"/>
      <c r="H25" s="2563"/>
      <c r="I25" s="2563"/>
      <c r="J25" s="2563"/>
      <c r="K25" s="2563"/>
      <c r="L25" s="2600" t="s">
        <v>3735</v>
      </c>
      <c r="M25" s="2600" t="s">
        <v>3929</v>
      </c>
      <c r="N25" s="2600"/>
      <c r="O25" s="2600" t="s">
        <v>3735</v>
      </c>
      <c r="P25" s="2600" t="s">
        <v>3929</v>
      </c>
      <c r="Q25" s="2600"/>
      <c r="R25" s="2600" t="s">
        <v>3735</v>
      </c>
      <c r="S25" s="2600" t="s">
        <v>3929</v>
      </c>
      <c r="T25" s="2600"/>
      <c r="U25" s="2600" t="s">
        <v>3735</v>
      </c>
      <c r="V25" s="2600" t="s">
        <v>3929</v>
      </c>
      <c r="W25" s="2600"/>
      <c r="X25" s="2600" t="s">
        <v>3735</v>
      </c>
      <c r="Y25" s="2600" t="s">
        <v>3929</v>
      </c>
      <c r="Z25" s="2600"/>
      <c r="AA25" s="2600" t="s">
        <v>3735</v>
      </c>
      <c r="AB25" s="2600" t="s">
        <v>3929</v>
      </c>
      <c r="AC25" s="2600"/>
      <c r="AD25" s="161"/>
      <c r="AE25" s="161"/>
      <c r="AF25" s="2461"/>
      <c r="AG25" s="2461"/>
      <c r="AH25" s="2461" t="str">
        <f>ADDRESS(ROW(AH25),COLUMN(AH25),4)&amp;" Poids Auteur à copier en ⓫ si souhaité ► "</f>
        <v xml:space="preserve">AH25 Poids Auteur à copier en ⓫ si souhaité ► </v>
      </c>
      <c r="AI25" s="2617">
        <f>C63</f>
        <v>0</v>
      </c>
      <c r="AJ25" s="2618" t="str">
        <f>AI28</f>
        <v>01. La veille : réhydratation des haricots</v>
      </c>
      <c r="AK25" s="2619"/>
      <c r="AL25" s="2620"/>
      <c r="AM25" s="2603">
        <f>D63</f>
        <v>0</v>
      </c>
      <c r="AN25" s="2604" t="str">
        <f>AM28</f>
        <v>02.Pré-cuisson des haricots /  Préparation des viandes</v>
      </c>
      <c r="AO25" s="2605"/>
      <c r="AP25" s="2401"/>
      <c r="AQ25" s="2606">
        <f>E63</f>
        <v>0</v>
      </c>
      <c r="AR25" s="2607" t="str">
        <f>AQ28</f>
        <v>03.Garniture aromatique</v>
      </c>
      <c r="AS25" s="2608"/>
      <c r="AT25" s="2403"/>
      <c r="AU25" s="2609">
        <f>F63</f>
        <v>0</v>
      </c>
      <c r="AV25" s="2610" t="str">
        <f>AU28</f>
        <v>04. Assemblage et cuisson au four</v>
      </c>
      <c r="AW25" s="2611"/>
      <c r="AX25" s="2621"/>
      <c r="AY25" s="2531">
        <f>G63</f>
        <v>0</v>
      </c>
      <c r="AZ25" s="2407" t="str">
        <f>AY28</f>
        <v>05. Finition et service</v>
      </c>
      <c r="BA25" s="2408"/>
      <c r="BB25" s="2624"/>
      <c r="BC25" s="2622">
        <f>H63</f>
        <v>0.06</v>
      </c>
      <c r="BD25" s="2409" t="str">
        <f>BC28</f>
        <v>06</v>
      </c>
      <c r="BE25" s="2410"/>
      <c r="BF25" s="2360"/>
      <c r="BG25" s="2764">
        <f>AW22</f>
        <v>0</v>
      </c>
      <c r="BH25" s="2769">
        <f>AU22</f>
        <v>250</v>
      </c>
      <c r="BI25" s="2749" t="str">
        <f>AV22</f>
        <v>couverts</v>
      </c>
      <c r="BJ25" s="2750"/>
      <c r="BK25" s="2756" t="s">
        <v>3741</v>
      </c>
      <c r="BL25" s="2384"/>
      <c r="BM25" s="74" t="str">
        <f t="shared" si="14"/>
        <v>A</v>
      </c>
      <c r="BN25" s="5"/>
      <c r="BO25" s="3"/>
      <c r="BP25" s="198" cm="1">
        <f t="array" ref="BP25">SUMPRODUCT(LEN(BQ25:BW25))</f>
        <v>0</v>
      </c>
      <c r="BQ25" s="199"/>
      <c r="BR25" s="200"/>
      <c r="BS25" s="200"/>
      <c r="BT25" s="200"/>
      <c r="BU25" s="200"/>
      <c r="BV25" s="200"/>
      <c r="BW25" s="201"/>
      <c r="BX25" s="3"/>
      <c r="BY25" s="3116" t="s">
        <v>28</v>
      </c>
      <c r="BZ25" s="2665"/>
      <c r="CA25" s="2665"/>
      <c r="CB25" s="3140" t="s">
        <v>4364</v>
      </c>
      <c r="CC25" s="102"/>
      <c r="CD25" s="102"/>
      <c r="CE25" s="102"/>
      <c r="CF25" s="102"/>
      <c r="CG25" s="3404"/>
      <c r="CH25" s="102"/>
      <c r="CI25" s="102"/>
      <c r="CJ25" s="3136"/>
      <c r="CK25" s="3138"/>
      <c r="CL25" s="3138"/>
      <c r="CM25" s="3136"/>
      <c r="CN25" s="3129"/>
      <c r="CO25" s="3130"/>
      <c r="CP25" s="3"/>
      <c r="CQ25" s="2449" t="str">
        <f>ADDRESS(ROW(M26),COLUMN(M26),4)</f>
        <v>M26</v>
      </c>
      <c r="CR25" s="2440" t="s">
        <v>3840</v>
      </c>
      <c r="CS25" s="2476"/>
      <c r="CT25" s="2476"/>
      <c r="CU25" s="2477"/>
      <c r="CV25" s="3"/>
      <c r="DQ25" s="163"/>
      <c r="DR25" s="163"/>
      <c r="DS25" s="163"/>
      <c r="EU25" s="3358"/>
      <c r="EV25" s="3359"/>
      <c r="EW25" s="3"/>
      <c r="EX25" s="202" t="s">
        <v>138</v>
      </c>
      <c r="EY25" s="181" t="s">
        <v>139</v>
      </c>
      <c r="EZ25" s="182">
        <v>255</v>
      </c>
      <c r="FA25" s="182">
        <v>255</v>
      </c>
      <c r="FB25" s="182">
        <v>255</v>
      </c>
      <c r="FC25" s="203" t="s">
        <v>140</v>
      </c>
      <c r="FD25" s="181" t="s">
        <v>141</v>
      </c>
      <c r="FE25" s="182">
        <v>128</v>
      </c>
      <c r="FF25" s="182">
        <v>0</v>
      </c>
      <c r="FG25" s="182">
        <v>0</v>
      </c>
      <c r="FI25" s="204"/>
      <c r="FJ25" s="205"/>
      <c r="FK25" s="206" t="s">
        <v>142</v>
      </c>
      <c r="FL25" s="207">
        <v>170</v>
      </c>
      <c r="FM25" s="208">
        <v>187</v>
      </c>
      <c r="FN25" s="209">
        <v>204</v>
      </c>
      <c r="FO25"/>
      <c r="FP25" s="210"/>
      <c r="FQ25" s="191" t="s">
        <v>143</v>
      </c>
      <c r="FR25" s="192" t="s">
        <v>144</v>
      </c>
      <c r="FS25" s="193">
        <v>71</v>
      </c>
      <c r="FT25" s="194">
        <v>71</v>
      </c>
      <c r="FU25" s="195">
        <v>71</v>
      </c>
      <c r="FV25"/>
      <c r="FW25" s="211"/>
      <c r="FX25" s="212" t="s">
        <v>145</v>
      </c>
      <c r="FY25" s="192" t="s">
        <v>146</v>
      </c>
      <c r="FZ25" s="193">
        <v>250</v>
      </c>
      <c r="GA25" s="194">
        <v>214</v>
      </c>
      <c r="GB25" s="195">
        <v>165</v>
      </c>
      <c r="GC25" s="10">
        <v>1</v>
      </c>
    </row>
    <row r="26" spans="1:185" ht="21" customHeight="1">
      <c r="A26" s="3"/>
      <c r="B26" s="74" t="s">
        <v>28</v>
      </c>
      <c r="C26" s="2563" t="s">
        <v>3920</v>
      </c>
      <c r="D26" s="2563"/>
      <c r="E26" s="2563"/>
      <c r="F26" s="2563"/>
      <c r="G26" s="2563" t="s">
        <v>3921</v>
      </c>
      <c r="H26" s="2563"/>
      <c r="I26" s="2563"/>
      <c r="J26" s="2563"/>
      <c r="K26" s="2563"/>
      <c r="L26" s="2724">
        <v>100</v>
      </c>
      <c r="M26" s="2372" t="s">
        <v>3844</v>
      </c>
      <c r="N26" s="2656" t="s">
        <v>3738</v>
      </c>
      <c r="O26" s="2724">
        <v>100</v>
      </c>
      <c r="P26" s="2372" t="s">
        <v>3844</v>
      </c>
      <c r="Q26" s="2655" t="s">
        <v>3739</v>
      </c>
      <c r="R26" s="2724">
        <v>100</v>
      </c>
      <c r="S26" s="2372" t="s">
        <v>3844</v>
      </c>
      <c r="T26" s="2654" t="s">
        <v>3740</v>
      </c>
      <c r="U26" s="2724">
        <v>100</v>
      </c>
      <c r="V26" s="2372" t="s">
        <v>3844</v>
      </c>
      <c r="W26" s="2653" t="s">
        <v>3741</v>
      </c>
      <c r="X26" s="2724">
        <v>100</v>
      </c>
      <c r="Y26" s="2372" t="s">
        <v>3844</v>
      </c>
      <c r="Z26" s="2652" t="s">
        <v>3742</v>
      </c>
      <c r="AA26" s="2724">
        <v>100</v>
      </c>
      <c r="AB26" s="2372" t="s">
        <v>3844</v>
      </c>
      <c r="AC26" s="2651" t="s">
        <v>3743</v>
      </c>
      <c r="AD26" s="161"/>
      <c r="AE26" s="161"/>
      <c r="AF26" s="161"/>
      <c r="AG26" s="2411"/>
      <c r="AJ26" s="64"/>
      <c r="AK26" s="64"/>
      <c r="AL26" s="64"/>
      <c r="AM26" s="64"/>
      <c r="AN26" s="64"/>
      <c r="AO26" s="64"/>
      <c r="AP26" s="64"/>
      <c r="AQ26" s="64"/>
      <c r="AR26" s="64"/>
      <c r="AS26" s="64"/>
      <c r="AT26" s="64"/>
      <c r="AU26" s="64"/>
      <c r="AV26" s="64"/>
      <c r="AW26" s="64"/>
      <c r="AX26" s="64"/>
      <c r="AY26" s="64"/>
      <c r="AZ26" s="64"/>
      <c r="BA26" s="64"/>
      <c r="BB26" s="64"/>
      <c r="BC26" s="64"/>
      <c r="BD26" s="64"/>
      <c r="BE26" s="64"/>
      <c r="BF26" s="2626"/>
      <c r="BG26" s="2761">
        <f>BA22</f>
        <v>0</v>
      </c>
      <c r="BH26" s="2770">
        <f>AY22</f>
        <v>250</v>
      </c>
      <c r="BI26" s="2743" t="str">
        <f>AZ22</f>
        <v>couverts</v>
      </c>
      <c r="BJ26" s="2744"/>
      <c r="BK26" s="2757" t="s">
        <v>3742</v>
      </c>
      <c r="BL26" s="2384"/>
      <c r="BM26" s="74" t="str">
        <f t="shared" si="14"/>
        <v>A</v>
      </c>
      <c r="BN26" s="5"/>
      <c r="BO26" s="3"/>
      <c r="BP26" s="198" cm="1">
        <f t="array" ref="BP26">SUMPRODUCT(LEN(BQ26:BW26))</f>
        <v>0</v>
      </c>
      <c r="BQ26" s="199"/>
      <c r="BR26" s="200"/>
      <c r="BS26" s="200"/>
      <c r="BT26" s="200"/>
      <c r="BU26" s="200"/>
      <c r="BV26" s="200"/>
      <c r="BW26" s="201"/>
      <c r="BX26" s="3"/>
      <c r="BY26" s="3116" t="s">
        <v>28</v>
      </c>
      <c r="BZ26" s="2665"/>
      <c r="CA26" s="2665"/>
      <c r="CB26" s="3141" t="str">
        <f ca="1">"Largeur de cette colonne : "&amp;CELL("largeur",CB26)</f>
        <v>Largeur de cette colonne : 103</v>
      </c>
      <c r="CC26" s="102"/>
      <c r="CD26" s="102"/>
      <c r="CE26" s="102"/>
      <c r="CF26" s="102"/>
      <c r="CG26" s="3141" t="str">
        <f ca="1">"Largeur de cette colonne : "&amp;CELL("largeur",CG26)</f>
        <v>Largeur de cette colonne : 102</v>
      </c>
      <c r="CH26" s="102"/>
      <c r="CI26" s="102"/>
      <c r="CJ26" s="3136"/>
      <c r="CK26" s="3138"/>
      <c r="CL26" s="3138"/>
      <c r="CM26" s="3136"/>
      <c r="CN26" s="3129"/>
      <c r="CO26" s="3130"/>
      <c r="CP26" s="3"/>
      <c r="CQ26" s="2463"/>
      <c r="CR26" s="25"/>
      <c r="CS26" s="25"/>
      <c r="CT26" s="25"/>
      <c r="CU26" s="170"/>
      <c r="CV26" s="3"/>
      <c r="CW26" s="3351" t="s">
        <v>148</v>
      </c>
      <c r="CX26" s="3351"/>
      <c r="CY26" s="3351"/>
      <c r="DA26" s="3235" t="s">
        <v>149</v>
      </c>
      <c r="DB26" s="3235"/>
      <c r="DC26" s="3235"/>
      <c r="DE26" s="3226" t="s">
        <v>150</v>
      </c>
      <c r="DF26" s="3226"/>
      <c r="DG26" s="3226"/>
      <c r="DI26" s="3227" t="s">
        <v>151</v>
      </c>
      <c r="DJ26" s="3227"/>
      <c r="DK26" s="3227"/>
      <c r="DM26" s="3236" t="s">
        <v>152</v>
      </c>
      <c r="DN26" s="3236"/>
      <c r="DO26" s="3236"/>
      <c r="DQ26" s="3232" t="s">
        <v>153</v>
      </c>
      <c r="DR26" s="3232"/>
      <c r="DS26" s="3232"/>
      <c r="DU26" s="3223" t="s">
        <v>154</v>
      </c>
      <c r="DV26" s="3223"/>
      <c r="DW26" s="3223"/>
      <c r="DY26" s="3224" t="s">
        <v>155</v>
      </c>
      <c r="DZ26" s="3224"/>
      <c r="EA26" s="3224"/>
      <c r="EC26" s="3229" t="s">
        <v>156</v>
      </c>
      <c r="ED26" s="3229"/>
      <c r="EE26" s="3229"/>
      <c r="EG26" s="3230" t="s">
        <v>157</v>
      </c>
      <c r="EH26" s="3230"/>
      <c r="EI26" s="3230"/>
      <c r="EK26" s="3231" t="s">
        <v>158</v>
      </c>
      <c r="EL26" s="3231"/>
      <c r="EM26" s="3231"/>
      <c r="EO26" s="3229" t="s">
        <v>159</v>
      </c>
      <c r="EP26" s="3229"/>
      <c r="ER26" s="3251" t="s">
        <v>160</v>
      </c>
      <c r="ES26" s="3251"/>
      <c r="EU26" s="3360"/>
      <c r="EV26" s="3361"/>
      <c r="EW26" s="3"/>
      <c r="EX26" s="213" t="s">
        <v>161</v>
      </c>
      <c r="EY26" s="181" t="s">
        <v>162</v>
      </c>
      <c r="EZ26" s="182">
        <v>255</v>
      </c>
      <c r="FA26" s="182">
        <v>0</v>
      </c>
      <c r="FB26" s="182">
        <v>0</v>
      </c>
      <c r="FC26" s="214" t="s">
        <v>163</v>
      </c>
      <c r="FD26" s="181" t="s">
        <v>164</v>
      </c>
      <c r="FE26" s="182">
        <v>0</v>
      </c>
      <c r="FF26" s="182">
        <v>128</v>
      </c>
      <c r="FG26" s="182">
        <v>128</v>
      </c>
      <c r="FI26" s="215"/>
      <c r="FJ26" s="205" t="s">
        <v>165</v>
      </c>
      <c r="FK26" s="206" t="s">
        <v>166</v>
      </c>
      <c r="FL26" s="207">
        <v>126</v>
      </c>
      <c r="FM26" s="208">
        <v>192</v>
      </c>
      <c r="FN26" s="209">
        <v>238</v>
      </c>
      <c r="FO26"/>
      <c r="FP26" s="216"/>
      <c r="FQ26" s="191" t="s">
        <v>167</v>
      </c>
      <c r="FR26" s="192" t="s">
        <v>168</v>
      </c>
      <c r="FS26" s="193">
        <v>69</v>
      </c>
      <c r="FT26" s="194">
        <v>69</v>
      </c>
      <c r="FU26" s="195">
        <v>69</v>
      </c>
      <c r="FV26"/>
      <c r="FW26" s="217"/>
      <c r="FX26" s="197" t="s">
        <v>169</v>
      </c>
      <c r="FY26" s="192" t="s">
        <v>170</v>
      </c>
      <c r="FZ26" s="193">
        <v>255</v>
      </c>
      <c r="GA26" s="194">
        <v>222</v>
      </c>
      <c r="GB26" s="195">
        <v>173</v>
      </c>
      <c r="GC26" s="10">
        <v>1</v>
      </c>
    </row>
    <row r="27" spans="1:185" ht="21" customHeight="1">
      <c r="A27" s="3"/>
      <c r="B27" s="74" t="s">
        <v>28</v>
      </c>
      <c r="C27" s="2563" t="s">
        <v>3922</v>
      </c>
      <c r="D27" s="2563"/>
      <c r="E27" s="2563"/>
      <c r="F27" s="2563"/>
      <c r="G27" s="2598"/>
      <c r="H27" s="2598"/>
      <c r="I27" s="2598"/>
      <c r="J27" s="2598"/>
      <c r="K27" s="2598"/>
      <c r="L27" s="1" t="str">
        <f>ADDRESS(ROW(),COLUMN(),4)&amp;"▼ "</f>
        <v xml:space="preserve">L27▼ </v>
      </c>
      <c r="M27" s="2612" t="str">
        <f t="shared" ref="M27:AB27" si="17">SUBSTITUTE(ADDRESS(1,COLUMN(),4),"1","")</f>
        <v>M</v>
      </c>
      <c r="N27" s="2455" t="str">
        <f>ADDRESS(ROW(N32),COLUMN(N32),4)&amp;"▼ "</f>
        <v xml:space="preserve">N32▼ </v>
      </c>
      <c r="O27" s="2612" t="str">
        <f t="shared" si="17"/>
        <v>O</v>
      </c>
      <c r="P27" s="2612" t="str">
        <f t="shared" si="17"/>
        <v>P</v>
      </c>
      <c r="Q27" s="2456" t="str">
        <f>ADDRESS(ROW(Q32),COLUMN(Q32),4)&amp;"▼ "</f>
        <v xml:space="preserve">Q32▼ </v>
      </c>
      <c r="R27" s="2612" t="str">
        <f t="shared" si="17"/>
        <v>R</v>
      </c>
      <c r="S27" s="2612" t="str">
        <f t="shared" si="17"/>
        <v>S</v>
      </c>
      <c r="T27" s="2457" t="str">
        <f>ADDRESS(ROW(T32),COLUMN(T32),4)&amp;"▼ "</f>
        <v xml:space="preserve">T32▼ </v>
      </c>
      <c r="U27" s="2612" t="str">
        <f t="shared" si="17"/>
        <v>U</v>
      </c>
      <c r="V27" s="2612" t="str">
        <f t="shared" si="17"/>
        <v>V</v>
      </c>
      <c r="W27" s="2458" t="str">
        <f>ADDRESS(ROW(W32),COLUMN(W32),4)&amp;"▼ "</f>
        <v xml:space="preserve">W32▼ </v>
      </c>
      <c r="X27" s="2612" t="str">
        <f t="shared" si="17"/>
        <v>X</v>
      </c>
      <c r="Y27" s="2612" t="str">
        <f t="shared" si="17"/>
        <v>Y</v>
      </c>
      <c r="Z27" s="2459" t="str">
        <f>ADDRESS(ROW(Z32),COLUMN(Z32),4)&amp;"▼ "</f>
        <v xml:space="preserve">Z32▼ </v>
      </c>
      <c r="AA27" s="2612" t="str">
        <f t="shared" si="17"/>
        <v>AA</v>
      </c>
      <c r="AB27" s="2612" t="str">
        <f t="shared" si="17"/>
        <v>AB</v>
      </c>
      <c r="AC27" s="2460" t="str">
        <f>ADDRESS(ROW(AC32),COLUMN(AC32),4)&amp;"▼ "</f>
        <v xml:space="preserve">AC32▼ </v>
      </c>
      <c r="AD27" s="2649" t="s">
        <v>3930</v>
      </c>
      <c r="AE27" s="161"/>
      <c r="AF27" s="161"/>
      <c r="AH27" s="2772" t="s">
        <v>3904</v>
      </c>
      <c r="AI27" s="2612" t="str">
        <f>SUBSTITUTE(ADDRESS(ROW(),COLUMN(),4),ROW(),"")</f>
        <v>AI</v>
      </c>
      <c r="AJ27" s="2612" t="str">
        <f t="shared" ref="AJ27:BF27" si="18">SUBSTITUTE(ADDRESS(ROW(),COLUMN(),4),ROW(),"")</f>
        <v>AJ</v>
      </c>
      <c r="AK27" s="2612" t="str">
        <f t="shared" si="18"/>
        <v>AK</v>
      </c>
      <c r="AL27" s="2612" t="str">
        <f t="shared" si="18"/>
        <v>AL</v>
      </c>
      <c r="AM27" s="2612" t="str">
        <f t="shared" si="18"/>
        <v>AM</v>
      </c>
      <c r="AN27" s="2612" t="str">
        <f t="shared" si="18"/>
        <v>AN</v>
      </c>
      <c r="AO27" s="2612" t="str">
        <f t="shared" si="18"/>
        <v>AO</v>
      </c>
      <c r="AP27" s="2612" t="str">
        <f t="shared" si="18"/>
        <v>AP</v>
      </c>
      <c r="AQ27" s="2612" t="str">
        <f t="shared" si="18"/>
        <v>AQ</v>
      </c>
      <c r="AR27" s="2612" t="str">
        <f t="shared" si="18"/>
        <v>AR</v>
      </c>
      <c r="AS27" s="2612" t="str">
        <f t="shared" si="18"/>
        <v>AS</v>
      </c>
      <c r="AT27" s="2612" t="str">
        <f t="shared" si="18"/>
        <v>AT</v>
      </c>
      <c r="AU27" s="2612" t="str">
        <f t="shared" si="18"/>
        <v>AU</v>
      </c>
      <c r="AV27" s="2612" t="str">
        <f t="shared" si="18"/>
        <v>AV</v>
      </c>
      <c r="AW27" s="2612" t="str">
        <f t="shared" si="18"/>
        <v>AW</v>
      </c>
      <c r="AX27" s="2612" t="str">
        <f t="shared" si="18"/>
        <v>AX</v>
      </c>
      <c r="AY27" s="2612" t="str">
        <f t="shared" si="18"/>
        <v>AY</v>
      </c>
      <c r="AZ27" s="2612" t="str">
        <f t="shared" si="18"/>
        <v>AZ</v>
      </c>
      <c r="BA27" s="2612" t="str">
        <f t="shared" si="18"/>
        <v>BA</v>
      </c>
      <c r="BB27" s="2612" t="str">
        <f t="shared" si="18"/>
        <v>BB</v>
      </c>
      <c r="BC27" s="2612" t="str">
        <f t="shared" si="18"/>
        <v>BC</v>
      </c>
      <c r="BD27" s="2612" t="str">
        <f t="shared" si="18"/>
        <v>BD</v>
      </c>
      <c r="BE27" s="2612" t="str">
        <f t="shared" si="18"/>
        <v>BE</v>
      </c>
      <c r="BF27" s="2612" t="str">
        <f t="shared" si="18"/>
        <v>BF</v>
      </c>
      <c r="BG27" s="2765">
        <f>BE22</f>
        <v>0</v>
      </c>
      <c r="BH27" s="2771">
        <f>BC22</f>
        <v>250</v>
      </c>
      <c r="BI27" s="2751" t="str">
        <f>BD22</f>
        <v>couverts</v>
      </c>
      <c r="BJ27" s="2752"/>
      <c r="BK27" s="2758" t="s">
        <v>3743</v>
      </c>
      <c r="BL27" s="2384"/>
      <c r="BM27" s="74" t="str">
        <f t="shared" si="14"/>
        <v>A</v>
      </c>
      <c r="BN27" s="5"/>
      <c r="BO27" s="3"/>
      <c r="BP27" s="198"/>
      <c r="BQ27" s="199"/>
      <c r="BR27" s="200"/>
      <c r="BS27" s="200"/>
      <c r="BT27" s="200"/>
      <c r="BU27" s="200"/>
      <c r="BV27" s="200"/>
      <c r="BW27" s="201"/>
      <c r="BX27" s="3"/>
      <c r="BY27" s="3116" t="s">
        <v>28</v>
      </c>
      <c r="BZ27" s="2665"/>
      <c r="CA27" s="2665"/>
      <c r="CB27" s="2961"/>
      <c r="CC27" s="102"/>
      <c r="CD27" s="102"/>
      <c r="CE27" s="102"/>
      <c r="CF27" s="102"/>
      <c r="CG27" s="3405" t="s">
        <v>4365</v>
      </c>
      <c r="CH27" s="3142"/>
      <c r="CI27" s="3142"/>
      <c r="CJ27" s="3136"/>
      <c r="CK27" s="3136"/>
      <c r="CL27" s="3136"/>
      <c r="CM27" s="3136"/>
      <c r="CN27" s="3136"/>
      <c r="CO27" s="3130"/>
      <c r="CP27" s="3"/>
      <c r="CQ27" s="2718" t="str">
        <f>HYPERLINK("#"&amp;ADDRESS(ROW(AH24),COLUMN(AH24),4)," "&amp;AH24)</f>
        <v xml:space="preserve"> ⓫ AI24  vos références ► </v>
      </c>
      <c r="CR27" s="2440" t="s">
        <v>3865</v>
      </c>
      <c r="CS27" s="2476"/>
      <c r="CT27" s="2476"/>
      <c r="CU27" s="2477"/>
      <c r="CV27" s="3"/>
      <c r="CW27" s="3351"/>
      <c r="CX27" s="3351"/>
      <c r="CY27" s="3351"/>
      <c r="DA27" s="3235"/>
      <c r="DB27" s="3235"/>
      <c r="DC27" s="3235"/>
      <c r="DE27" s="3226"/>
      <c r="DF27" s="3226"/>
      <c r="DG27" s="3226"/>
      <c r="DI27" s="3227"/>
      <c r="DJ27" s="3227"/>
      <c r="DK27" s="3227"/>
      <c r="DM27" s="3236"/>
      <c r="DN27" s="3236"/>
      <c r="DO27" s="3236"/>
      <c r="DQ27" s="3232"/>
      <c r="DR27" s="3232"/>
      <c r="DS27" s="3232"/>
      <c r="DU27" s="3223"/>
      <c r="DV27" s="3223"/>
      <c r="DW27" s="3223"/>
      <c r="DY27" s="3224"/>
      <c r="DZ27" s="3224"/>
      <c r="EA27" s="3224"/>
      <c r="EC27" s="3229"/>
      <c r="ED27" s="3229"/>
      <c r="EE27" s="3229"/>
      <c r="EG27" s="3230"/>
      <c r="EH27" s="3230"/>
      <c r="EI27" s="3230"/>
      <c r="EK27" s="3231"/>
      <c r="EL27" s="3231"/>
      <c r="EM27" s="3231"/>
      <c r="EO27" s="3229"/>
      <c r="EP27" s="3229"/>
      <c r="ER27" s="3251"/>
      <c r="ES27" s="3251"/>
      <c r="EU27" s="226" t="s">
        <v>173</v>
      </c>
      <c r="EV27" s="226"/>
      <c r="EW27" s="3"/>
      <c r="EX27" s="227" t="s">
        <v>174</v>
      </c>
      <c r="EY27" s="181" t="s">
        <v>175</v>
      </c>
      <c r="EZ27" s="182">
        <v>0</v>
      </c>
      <c r="FA27" s="182">
        <v>255</v>
      </c>
      <c r="FB27" s="182">
        <v>0</v>
      </c>
      <c r="FC27" s="228" t="s">
        <v>176</v>
      </c>
      <c r="FD27" s="181" t="s">
        <v>177</v>
      </c>
      <c r="FE27" s="182">
        <v>0</v>
      </c>
      <c r="FF27" s="182">
        <v>0</v>
      </c>
      <c r="FG27" s="182">
        <v>255</v>
      </c>
      <c r="FI27" s="229"/>
      <c r="FJ27" s="205" t="s">
        <v>178</v>
      </c>
      <c r="FK27" s="206" t="s">
        <v>179</v>
      </c>
      <c r="FL27" s="207">
        <v>135</v>
      </c>
      <c r="FM27" s="208">
        <v>206</v>
      </c>
      <c r="FN27" s="209">
        <v>250</v>
      </c>
      <c r="FO27"/>
      <c r="FP27" s="230"/>
      <c r="FQ27" s="191" t="s">
        <v>180</v>
      </c>
      <c r="FR27" s="192" t="s">
        <v>181</v>
      </c>
      <c r="FS27" s="193">
        <v>66</v>
      </c>
      <c r="FT27" s="194">
        <v>66</v>
      </c>
      <c r="FU27" s="195">
        <v>66</v>
      </c>
      <c r="FV27"/>
      <c r="FW27" s="231"/>
      <c r="FX27" s="197" t="s">
        <v>182</v>
      </c>
      <c r="FY27" s="192" t="s">
        <v>183</v>
      </c>
      <c r="FZ27" s="193">
        <v>238</v>
      </c>
      <c r="GA27" s="194">
        <v>223</v>
      </c>
      <c r="GB27" s="195">
        <v>204</v>
      </c>
      <c r="GC27" s="10">
        <v>1</v>
      </c>
    </row>
    <row r="28" spans="1:185" ht="21" customHeight="1">
      <c r="A28" s="3"/>
      <c r="B28" s="74" t="s">
        <v>28</v>
      </c>
      <c r="C28" s="2563"/>
      <c r="D28" s="2563"/>
      <c r="E28" s="2563"/>
      <c r="F28" s="2563"/>
      <c r="G28" s="2598"/>
      <c r="H28" s="2598"/>
      <c r="I28" s="2598"/>
      <c r="J28" s="2598"/>
      <c r="K28" s="2598"/>
      <c r="L28" s="3277" t="s">
        <v>3832</v>
      </c>
      <c r="M28" s="3277"/>
      <c r="N28" s="3277"/>
      <c r="O28" s="3277" t="s">
        <v>3833</v>
      </c>
      <c r="P28" s="3277"/>
      <c r="Q28" s="3277"/>
      <c r="R28" s="3279" t="s">
        <v>3834</v>
      </c>
      <c r="S28" s="3279"/>
      <c r="T28" s="3279"/>
      <c r="U28" s="3279" t="s">
        <v>3835</v>
      </c>
      <c r="V28" s="3279"/>
      <c r="W28" s="3279"/>
      <c r="X28" s="3390" t="s">
        <v>3836</v>
      </c>
      <c r="Y28" s="3390"/>
      <c r="Z28" s="3390"/>
      <c r="AA28" s="3392" t="s">
        <v>3839</v>
      </c>
      <c r="AB28" s="3279"/>
      <c r="AC28" s="3279"/>
      <c r="AD28" s="2447" t="s">
        <v>3837</v>
      </c>
      <c r="AE28" s="161"/>
      <c r="AF28" s="2613"/>
      <c r="AG28" s="2461"/>
      <c r="AH28" s="2642" t="str">
        <f>"④ "&amp; ADDRESS(ROW(AI28),COLUMN(AI28),4)&amp;" Nom des recettes - le/la ► "</f>
        <v xml:space="preserve">④ AI28 Nom des recettes - le/la ► </v>
      </c>
      <c r="AI28" s="3394" t="str">
        <f>L28</f>
        <v>01. La veille : réhydratation des haricots</v>
      </c>
      <c r="AJ28" s="3394"/>
      <c r="AK28" s="3394"/>
      <c r="AL28" s="3394"/>
      <c r="AM28" s="3375" t="str">
        <f>O28</f>
        <v>02.Pré-cuisson des haricots /  Préparation des viandes</v>
      </c>
      <c r="AN28" s="3375"/>
      <c r="AO28" s="3375"/>
      <c r="AP28" s="3375"/>
      <c r="AQ28" s="3376" t="str">
        <f>R28</f>
        <v>03.Garniture aromatique</v>
      </c>
      <c r="AR28" s="3377"/>
      <c r="AS28" s="3377"/>
      <c r="AT28" s="3378"/>
      <c r="AU28" s="3379" t="str">
        <f>U28</f>
        <v>04. Assemblage et cuisson au four</v>
      </c>
      <c r="AV28" s="3379"/>
      <c r="AW28" s="3379"/>
      <c r="AX28" s="3379"/>
      <c r="AY28" s="3393" t="str">
        <f>X28</f>
        <v>05. Finition et service</v>
      </c>
      <c r="AZ28" s="3393"/>
      <c r="BA28" s="3393"/>
      <c r="BB28" s="3393"/>
      <c r="BC28" s="3380" t="str">
        <f>AA28</f>
        <v>06</v>
      </c>
      <c r="BD28" s="3381"/>
      <c r="BE28" s="3381"/>
      <c r="BF28" s="3382"/>
      <c r="BG28" s="3383" t="s">
        <v>147</v>
      </c>
      <c r="BH28" s="3384" t="s">
        <v>3619</v>
      </c>
      <c r="BI28" s="3384" t="s">
        <v>99</v>
      </c>
      <c r="BJ28" s="3385" t="s">
        <v>3620</v>
      </c>
      <c r="BK28" s="3257" t="s">
        <v>3618</v>
      </c>
      <c r="BL28" s="2384"/>
      <c r="BM28" s="74" t="str">
        <f t="shared" si="14"/>
        <v>A</v>
      </c>
      <c r="BN28" s="5"/>
      <c r="BO28" s="3"/>
      <c r="BP28" s="198" cm="1">
        <f t="array" ref="BP28">SUMPRODUCT(LEN(BQ28:BW28))</f>
        <v>0</v>
      </c>
      <c r="BQ28" s="199"/>
      <c r="BR28" s="200"/>
      <c r="BS28" s="200"/>
      <c r="BT28" s="200"/>
      <c r="BU28" s="200"/>
      <c r="BV28" s="200"/>
      <c r="BW28" s="201"/>
      <c r="BX28" s="3"/>
      <c r="BY28" s="3116" t="s">
        <v>28</v>
      </c>
      <c r="BZ28" s="3395" t="s">
        <v>4346</v>
      </c>
      <c r="CA28" s="3395"/>
      <c r="CB28" s="3144" t="s">
        <v>4357</v>
      </c>
      <c r="CC28" s="2665"/>
      <c r="CD28" s="2665"/>
      <c r="CE28" s="2665"/>
      <c r="CF28" s="2665"/>
      <c r="CG28" s="3405"/>
      <c r="CH28" s="3142"/>
      <c r="CI28" s="3142"/>
      <c r="CJ28" s="3396" t="s">
        <v>4347</v>
      </c>
      <c r="CK28" s="3396"/>
      <c r="CL28" s="3396"/>
      <c r="CM28" s="3396"/>
      <c r="CN28" s="3186" t="str">
        <f>"vous auriez dû coupez le texte de la col."&amp;CB29&amp;" en ▼"</f>
        <v>vous auriez dû coupez le texte de la col.CB en ▼</v>
      </c>
      <c r="CO28" s="3186"/>
      <c r="CP28" s="3"/>
      <c r="CQ28" s="2448"/>
      <c r="CR28" s="2440" t="s">
        <v>3841</v>
      </c>
      <c r="CS28" s="2440"/>
      <c r="CT28" s="2440"/>
      <c r="CU28" s="2441"/>
      <c r="CV28" s="3"/>
      <c r="DE28"/>
      <c r="DF28"/>
      <c r="DG28"/>
      <c r="DQ28" s="163"/>
      <c r="DR28" s="163"/>
      <c r="DS28" s="163"/>
      <c r="EU28" s="3290" t="s">
        <v>184</v>
      </c>
      <c r="EV28" s="3291"/>
      <c r="EW28" s="3"/>
      <c r="EX28" s="233" t="s">
        <v>185</v>
      </c>
      <c r="EY28" s="181" t="s">
        <v>186</v>
      </c>
      <c r="EZ28" s="182">
        <v>0</v>
      </c>
      <c r="FA28" s="182">
        <v>0</v>
      </c>
      <c r="FB28" s="182">
        <v>255</v>
      </c>
      <c r="FC28" s="234" t="s">
        <v>187</v>
      </c>
      <c r="FD28" s="181" t="s">
        <v>188</v>
      </c>
      <c r="FE28" s="182">
        <v>0</v>
      </c>
      <c r="FF28" s="182">
        <v>204</v>
      </c>
      <c r="FG28" s="182">
        <v>255</v>
      </c>
      <c r="FI28" s="235"/>
      <c r="FJ28" s="236" t="s">
        <v>189</v>
      </c>
      <c r="FK28" s="206" t="s">
        <v>190</v>
      </c>
      <c r="FL28" s="207">
        <v>161</v>
      </c>
      <c r="FM28" s="208">
        <v>202</v>
      </c>
      <c r="FN28" s="209">
        <v>241</v>
      </c>
      <c r="FO28"/>
      <c r="FP28" s="237"/>
      <c r="FQ28" s="191" t="s">
        <v>191</v>
      </c>
      <c r="FR28" s="192" t="s">
        <v>192</v>
      </c>
      <c r="FS28" s="193">
        <v>64</v>
      </c>
      <c r="FT28" s="194">
        <v>64</v>
      </c>
      <c r="FU28" s="195">
        <v>64</v>
      </c>
      <c r="FV28"/>
      <c r="FW28" s="238"/>
      <c r="FX28" s="212" t="s">
        <v>193</v>
      </c>
      <c r="FY28" s="192" t="s">
        <v>194</v>
      </c>
      <c r="FZ28" s="193">
        <v>255</v>
      </c>
      <c r="GA28" s="194">
        <v>228</v>
      </c>
      <c r="GB28" s="195">
        <v>196</v>
      </c>
      <c r="GC28" s="10">
        <v>1</v>
      </c>
    </row>
    <row r="29" spans="1:185" ht="21" customHeight="1">
      <c r="A29" s="3"/>
      <c r="B29" s="74" t="s">
        <v>28</v>
      </c>
      <c r="C29" s="2563"/>
      <c r="D29" s="2563"/>
      <c r="E29" s="2563"/>
      <c r="F29" s="2563"/>
      <c r="G29" s="2598"/>
      <c r="H29" s="2598"/>
      <c r="I29" s="2598"/>
      <c r="J29" s="2598"/>
      <c r="K29" s="2598"/>
      <c r="L29" s="3278"/>
      <c r="M29" s="3278"/>
      <c r="N29" s="3278"/>
      <c r="O29" s="3278"/>
      <c r="P29" s="3278"/>
      <c r="Q29" s="3278"/>
      <c r="R29" s="3280"/>
      <c r="S29" s="3280"/>
      <c r="T29" s="3280"/>
      <c r="U29" s="3280"/>
      <c r="V29" s="3280"/>
      <c r="W29" s="3280"/>
      <c r="X29" s="3391"/>
      <c r="Y29" s="3391"/>
      <c r="Z29" s="3391"/>
      <c r="AA29" s="3280"/>
      <c r="AB29" s="3280"/>
      <c r="AC29" s="3280"/>
      <c r="AD29" s="2447" t="s">
        <v>3838</v>
      </c>
      <c r="AE29" s="161"/>
      <c r="AF29" s="161"/>
      <c r="AG29" s="52"/>
      <c r="AH29" s="162"/>
      <c r="AI29" s="3394"/>
      <c r="AJ29" s="3394"/>
      <c r="AK29" s="3394"/>
      <c r="AL29" s="3394"/>
      <c r="AM29" s="3375"/>
      <c r="AN29" s="3375"/>
      <c r="AO29" s="3375"/>
      <c r="AP29" s="3375"/>
      <c r="AQ29" s="3376"/>
      <c r="AR29" s="3377"/>
      <c r="AS29" s="3377"/>
      <c r="AT29" s="3378"/>
      <c r="AU29" s="3379"/>
      <c r="AV29" s="3379"/>
      <c r="AW29" s="3379"/>
      <c r="AX29" s="3379"/>
      <c r="AY29" s="3393"/>
      <c r="AZ29" s="3393"/>
      <c r="BA29" s="3393"/>
      <c r="BB29" s="3393"/>
      <c r="BC29" s="3380"/>
      <c r="BD29" s="3381"/>
      <c r="BE29" s="3381"/>
      <c r="BF29" s="3382"/>
      <c r="BG29" s="3383"/>
      <c r="BH29" s="3384"/>
      <c r="BI29" s="3384"/>
      <c r="BJ29" s="3385"/>
      <c r="BK29" s="3257"/>
      <c r="BL29" s="2384"/>
      <c r="BM29" s="74" t="str">
        <f t="shared" si="14"/>
        <v>A</v>
      </c>
      <c r="BN29" s="5"/>
      <c r="BO29" s="3"/>
      <c r="BP29" s="198" cm="1">
        <f t="array" ref="BP29">SUMPRODUCT(LEN(BQ29:BW29))</f>
        <v>0</v>
      </c>
      <c r="BQ29" s="199"/>
      <c r="BR29" s="200"/>
      <c r="BS29" s="200"/>
      <c r="BT29" s="200"/>
      <c r="BU29" s="200"/>
      <c r="BV29" s="200"/>
      <c r="BW29" s="201"/>
      <c r="BX29" s="3"/>
      <c r="BY29" s="3116" t="s">
        <v>28</v>
      </c>
      <c r="BZ29" s="3145"/>
      <c r="CA29" s="3143" t="s">
        <v>4366</v>
      </c>
      <c r="CB29" s="3146" t="str">
        <f t="shared" ref="CB29" si="19">SUBSTITUTE(ADDRESS(1,COLUMN(),4),"1","")</f>
        <v>CB</v>
      </c>
      <c r="CC29" s="3147" t="s">
        <v>14</v>
      </c>
      <c r="CD29" s="3148"/>
      <c r="CE29" s="3148"/>
      <c r="CF29" s="3148">
        <v>0</v>
      </c>
      <c r="CG29" s="3148"/>
      <c r="CH29" s="3149"/>
      <c r="CI29" s="3142"/>
      <c r="CJ29" s="3396"/>
      <c r="CK29" s="3396"/>
      <c r="CL29" s="3396"/>
      <c r="CM29" s="3396"/>
      <c r="CN29" s="3186"/>
      <c r="CO29" s="3186"/>
      <c r="CP29" s="3"/>
      <c r="CQ29" s="2718" t="str">
        <f>HYPERLINK("#"&amp;ADDRESS(ROW(AH25),COLUMN(AH25),4)," "&amp;AH25)</f>
        <v xml:space="preserve"> AH25 Poids Auteur à copier en ⓫ si souhaité ► </v>
      </c>
      <c r="CR29" s="2484" t="s">
        <v>3852</v>
      </c>
      <c r="CS29" s="2440"/>
      <c r="CT29" s="2440"/>
      <c r="CU29" s="2441"/>
      <c r="CV29" s="3"/>
      <c r="CW29" s="3281" t="s">
        <v>195</v>
      </c>
      <c r="CX29" s="3281"/>
      <c r="CY29" s="3281"/>
      <c r="DA29" s="3225" t="s">
        <v>196</v>
      </c>
      <c r="DB29" s="3225"/>
      <c r="DC29" s="3225"/>
      <c r="DE29" s="3226" t="s">
        <v>197</v>
      </c>
      <c r="DF29" s="3226"/>
      <c r="DG29" s="3226"/>
      <c r="DI29" s="3227" t="s">
        <v>198</v>
      </c>
      <c r="DJ29" s="3227"/>
      <c r="DK29" s="3227"/>
      <c r="DM29" s="3236" t="s">
        <v>199</v>
      </c>
      <c r="DN29" s="3236"/>
      <c r="DO29" s="3236"/>
      <c r="DQ29" s="3232" t="s">
        <v>200</v>
      </c>
      <c r="DR29" s="3232"/>
      <c r="DS29" s="3232"/>
      <c r="DU29" s="3223" t="s">
        <v>201</v>
      </c>
      <c r="DV29" s="3223"/>
      <c r="DW29" s="3223"/>
      <c r="DY29" s="3224" t="s">
        <v>202</v>
      </c>
      <c r="DZ29" s="3224"/>
      <c r="EA29" s="3224"/>
      <c r="EC29" s="3229" t="s">
        <v>203</v>
      </c>
      <c r="ED29" s="3229"/>
      <c r="EE29" s="3229"/>
      <c r="EG29" s="3230" t="s">
        <v>204</v>
      </c>
      <c r="EH29" s="3230"/>
      <c r="EI29" s="3230"/>
      <c r="EK29" s="3231" t="s">
        <v>205</v>
      </c>
      <c r="EL29" s="3231"/>
      <c r="EM29" s="3231"/>
      <c r="EO29" s="3294" t="s">
        <v>206</v>
      </c>
      <c r="EP29" s="3294"/>
      <c r="ER29" s="3295" t="s">
        <v>207</v>
      </c>
      <c r="ES29" s="3295"/>
      <c r="EU29" s="3292"/>
      <c r="EV29" s="3293"/>
      <c r="EW29" s="3"/>
      <c r="EX29" s="239" t="s">
        <v>208</v>
      </c>
      <c r="EY29" s="181" t="s">
        <v>209</v>
      </c>
      <c r="EZ29" s="182">
        <v>255</v>
      </c>
      <c r="FA29" s="182">
        <v>255</v>
      </c>
      <c r="FB29" s="182">
        <v>0</v>
      </c>
      <c r="FC29" s="240" t="s">
        <v>210</v>
      </c>
      <c r="FD29" s="181" t="s">
        <v>211</v>
      </c>
      <c r="FE29" s="182">
        <v>204</v>
      </c>
      <c r="FF29" s="182">
        <v>0</v>
      </c>
      <c r="FG29" s="182">
        <v>0</v>
      </c>
      <c r="FI29" s="241"/>
      <c r="FJ29" s="205" t="s">
        <v>212</v>
      </c>
      <c r="FK29" s="206" t="s">
        <v>213</v>
      </c>
      <c r="FL29" s="207">
        <v>135</v>
      </c>
      <c r="FM29" s="208">
        <v>206</v>
      </c>
      <c r="FN29" s="209">
        <v>255</v>
      </c>
      <c r="FO29"/>
      <c r="FP29" s="242"/>
      <c r="FQ29" s="191" t="s">
        <v>214</v>
      </c>
      <c r="FR29" s="192" t="s">
        <v>215</v>
      </c>
      <c r="FS29" s="193">
        <v>61</v>
      </c>
      <c r="FT29" s="194">
        <v>61</v>
      </c>
      <c r="FU29" s="195">
        <v>61</v>
      </c>
      <c r="FV29"/>
      <c r="FW29" s="243"/>
      <c r="FX29" s="197" t="s">
        <v>216</v>
      </c>
      <c r="FY29" s="192" t="s">
        <v>217</v>
      </c>
      <c r="FZ29" s="193">
        <v>250</v>
      </c>
      <c r="GA29" s="194">
        <v>235</v>
      </c>
      <c r="GB29" s="195">
        <v>215</v>
      </c>
      <c r="GC29" s="10">
        <v>1</v>
      </c>
    </row>
    <row r="30" spans="1:185" ht="21" customHeight="1">
      <c r="A30" s="3"/>
      <c r="B30" s="74" t="s">
        <v>28</v>
      </c>
      <c r="C30" s="2563"/>
      <c r="D30" s="2563"/>
      <c r="E30" s="2563"/>
      <c r="F30" s="2563"/>
      <c r="G30" s="2598"/>
      <c r="H30" s="2598"/>
      <c r="I30" s="2598"/>
      <c r="J30" s="2598"/>
      <c r="K30" s="2598"/>
      <c r="L30" s="3258" t="s">
        <v>98</v>
      </c>
      <c r="M30" s="3260" t="s">
        <v>99</v>
      </c>
      <c r="N30" s="3262" t="s">
        <v>100</v>
      </c>
      <c r="O30" s="3264" t="s">
        <v>98</v>
      </c>
      <c r="P30" s="3266" t="s">
        <v>99</v>
      </c>
      <c r="Q30" s="3268" t="s">
        <v>100</v>
      </c>
      <c r="R30" s="3270" t="s">
        <v>98</v>
      </c>
      <c r="S30" s="3272" t="s">
        <v>99</v>
      </c>
      <c r="T30" s="3209" t="s">
        <v>100</v>
      </c>
      <c r="U30" s="3211" t="s">
        <v>98</v>
      </c>
      <c r="V30" s="3211" t="s">
        <v>99</v>
      </c>
      <c r="W30" s="3213" t="s">
        <v>100</v>
      </c>
      <c r="X30" s="3386" t="s">
        <v>98</v>
      </c>
      <c r="Y30" s="3386" t="s">
        <v>99</v>
      </c>
      <c r="Z30" s="3388" t="s">
        <v>100</v>
      </c>
      <c r="AA30" s="3215" t="s">
        <v>98</v>
      </c>
      <c r="AB30" s="3215" t="s">
        <v>99</v>
      </c>
      <c r="AC30" s="3217" t="s">
        <v>100</v>
      </c>
      <c r="AD30" s="161"/>
      <c r="AE30" s="161"/>
      <c r="AF30" s="161"/>
      <c r="AG30" s="162"/>
      <c r="AH30" s="52"/>
      <c r="AI30" s="3219" t="s">
        <v>134</v>
      </c>
      <c r="AJ30" s="3219"/>
      <c r="AK30" s="3219"/>
      <c r="AL30" s="3219"/>
      <c r="AM30" s="3274" t="s">
        <v>135</v>
      </c>
      <c r="AN30" s="3274"/>
      <c r="AO30" s="3274"/>
      <c r="AP30" s="3274"/>
      <c r="AQ30" s="3275" t="s">
        <v>136</v>
      </c>
      <c r="AR30" s="3275"/>
      <c r="AS30" s="3275"/>
      <c r="AT30" s="3275"/>
      <c r="AU30" s="3276" t="s">
        <v>3612</v>
      </c>
      <c r="AV30" s="3276"/>
      <c r="AW30" s="3276"/>
      <c r="AX30" s="3276"/>
      <c r="AY30" s="3222" t="s">
        <v>3613</v>
      </c>
      <c r="AZ30" s="3222"/>
      <c r="BA30" s="3222"/>
      <c r="BB30" s="3222"/>
      <c r="BC30" s="3220" t="s">
        <v>3744</v>
      </c>
      <c r="BD30" s="3220"/>
      <c r="BE30" s="3220"/>
      <c r="BF30" s="3221"/>
      <c r="BG30" s="2556"/>
      <c r="BH30" s="2247"/>
      <c r="BI30" s="2247"/>
      <c r="BJ30" s="2247"/>
      <c r="BK30" s="2248"/>
      <c r="BL30" s="2384"/>
      <c r="BM30" s="74" t="str">
        <f t="shared" si="14"/>
        <v>A</v>
      </c>
      <c r="BN30" s="3203" t="s">
        <v>137</v>
      </c>
      <c r="BO30" s="3"/>
      <c r="BP30" s="198" cm="1">
        <f t="array" ref="BP30">SUMPRODUCT(LEN(BQ30:BW30))</f>
        <v>0</v>
      </c>
      <c r="BQ30" s="199"/>
      <c r="BR30" s="200"/>
      <c r="BS30" s="200"/>
      <c r="BT30" s="200"/>
      <c r="BU30" s="200"/>
      <c r="BV30" s="200"/>
      <c r="BW30" s="201"/>
      <c r="BX30" s="3"/>
      <c r="BY30" s="3116" t="s">
        <v>28</v>
      </c>
      <c r="BZ30" s="3151" t="str">
        <f>IF(CB30="","",(LEN(TRIM(SUBSTITUTE(CB30,CHAR(160)," ")))-LEN(SUBSTITUTE(TRIM(SUBSTITUTE(CB30,CHAR(160)," "))," ",""))+1)&amp;" mot"&amp;IF((LEN(TRIM(SUBSTITUTE(CB30,CHAR(160)," ")))-LEN(SUBSTITUTE(TRIM(SUBSTITUTE(CB30,CHAR(160)," "))," ",""))+1)&gt;1,"s",""))</f>
        <v>4 mots</v>
      </c>
      <c r="CA30" s="3152">
        <f>IF(CB30="","",LEN(TRIM(SUBSTITUTE(CB30,CHAR(160),""))))</f>
        <v>30</v>
      </c>
      <c r="CB30" s="3153" t="s">
        <v>4367</v>
      </c>
      <c r="CC30" s="3154" t="str">
        <f>" ◄ ligne "&amp;ROW()</f>
        <v xml:space="preserve"> ◄ ligne 30</v>
      </c>
      <c r="CD30" s="3151" t="str">
        <f>IF(CG30="","",(LEN(TRIM(SUBSTITUTE(CG30,CHAR(160)," ")))-LEN(SUBSTITUTE(TRIM(SUBSTITUTE(CG30,CHAR(160)," "))," ",""))+1)&amp;" mot"&amp;IF((LEN(TRIM(SUBSTITUTE(CG30,CHAR(160)," ")))-LEN(SUBSTITUTE(TRIM(SUBSTITUTE(CG30,CHAR(160)," "))," ",""))+1)&gt;1,"s",""))</f>
        <v>4 mots</v>
      </c>
      <c r="CE30" s="3155" t="str">
        <f>IF(CG30="","",LEN(TRIM(SUBSTITUTE(CG30,CHAR(160),"")))&amp;" car. ►")</f>
        <v>30 car. ►</v>
      </c>
      <c r="CF30" s="3156">
        <f>IF(LEN(TRIM(CK30))&gt;0,MAX(CF29:CF29)+1,"")</f>
        <v>1</v>
      </c>
      <c r="CG30" s="3109" t="str">
        <f>IFERROR(INDEX(CK30:CK299,MATCH(ROW()-ROW(CK30)+1,CF30:CF299,0)),"")</f>
        <v>bœuf bourguignon de grand-mère</v>
      </c>
      <c r="CH30" s="3149"/>
      <c r="CI30" s="3142"/>
      <c r="CJ30" s="2462" t="str">
        <f>(SUBSTITUTE(SUBSTITUTE(CB30,CHAR(13)&amp;CHAR(10)," "),CHAR(10)," "))</f>
        <v>bœuf bourguignon de grand-mère</v>
      </c>
      <c r="CK30" s="3110" t="str">
        <f>IF(OR(CJ31="",CJ32=""),"",IF(LEN(CJ31)&lt;=CJ32,CJ31,IFERROR(LEFT(CJ31,FIND("♦",SUBSTITUTE(LEFT(CJ31,CJ32+1)," ","♦",LEN(LEFT(CJ31,CJ32+1))-LEN(SUBSTITUTE(LEFT(CJ31,CJ32+1)," ",""))))),LEFT(CJ31,IFERROR(FIND(" ",CJ31)-1,LEN(CJ31))))))</f>
        <v>bœuf bourguignon de grand-mère</v>
      </c>
      <c r="CL30" s="3111" t="str">
        <f>IF(CK30="","",TRIM(RIGHT(CJ31,LEN(CJ31)-LEN(CK30))))</f>
        <v/>
      </c>
      <c r="CM30" s="3157" t="str">
        <f>CC30</f>
        <v xml:space="preserve"> ◄ ligne 30</v>
      </c>
      <c r="CN30" s="3150">
        <f>IF(CA30="","",IF(OR(CA30=0,CA30&lt;CG17),0,IF(CA30&gt;CG17,(CA30-CG17)&amp;" car. en trop",(CA30-CG17)&amp;" car.")))</f>
        <v>0</v>
      </c>
      <c r="CO30" s="3158" t="str">
        <f>IF(CA30="","",ROUNDUP(CA30/CG17,0)&amp;" ligne(s)")</f>
        <v>1 ligne(s)</v>
      </c>
      <c r="CP30" s="3"/>
      <c r="CQ30" s="2463"/>
      <c r="CR30" s="2395" t="s">
        <v>3735</v>
      </c>
      <c r="CS30" s="2395" t="s">
        <v>3737</v>
      </c>
      <c r="CT30" s="2395" t="s">
        <v>3736</v>
      </c>
      <c r="CU30" s="170"/>
      <c r="CV30" s="3"/>
      <c r="CW30" s="3281"/>
      <c r="CX30" s="3281"/>
      <c r="CY30" s="3281"/>
      <c r="DA30" s="3225"/>
      <c r="DB30" s="3225"/>
      <c r="DC30" s="3225"/>
      <c r="DE30" s="3226"/>
      <c r="DF30" s="3226"/>
      <c r="DG30" s="3226"/>
      <c r="DI30" s="3227"/>
      <c r="DJ30" s="3227"/>
      <c r="DK30" s="3227"/>
      <c r="DM30" s="3236"/>
      <c r="DN30" s="3236"/>
      <c r="DO30" s="3236"/>
      <c r="DQ30" s="3232"/>
      <c r="DR30" s="3232"/>
      <c r="DS30" s="3232"/>
      <c r="DU30" s="3223"/>
      <c r="DV30" s="3223"/>
      <c r="DW30" s="3223"/>
      <c r="DY30" s="3224"/>
      <c r="DZ30" s="3224"/>
      <c r="EA30" s="3224"/>
      <c r="EC30" s="3229"/>
      <c r="ED30" s="3229"/>
      <c r="EE30" s="3229"/>
      <c r="EG30" s="3230"/>
      <c r="EH30" s="3230"/>
      <c r="EI30" s="3230"/>
      <c r="EK30" s="3231"/>
      <c r="EL30" s="3231"/>
      <c r="EM30" s="3231"/>
      <c r="EO30" s="3294"/>
      <c r="EP30" s="3294"/>
      <c r="ER30" s="3295"/>
      <c r="ES30" s="3295"/>
      <c r="EU30" s="56">
        <v>1</v>
      </c>
      <c r="EV30" s="56">
        <v>1</v>
      </c>
      <c r="EW30" s="3"/>
      <c r="EX30" s="244" t="s">
        <v>218</v>
      </c>
      <c r="EY30" s="181" t="s">
        <v>219</v>
      </c>
      <c r="EZ30" s="182">
        <v>255</v>
      </c>
      <c r="FA30" s="182">
        <v>0</v>
      </c>
      <c r="FB30" s="182">
        <v>255</v>
      </c>
      <c r="FC30" s="245" t="s">
        <v>220</v>
      </c>
      <c r="FD30" s="181" t="s">
        <v>221</v>
      </c>
      <c r="FE30" s="182">
        <v>204</v>
      </c>
      <c r="FF30" s="182">
        <v>0</v>
      </c>
      <c r="FG30" s="182">
        <v>0</v>
      </c>
      <c r="FI30" s="246"/>
      <c r="FJ30" s="236" t="s">
        <v>222</v>
      </c>
      <c r="FK30" s="206" t="s">
        <v>223</v>
      </c>
      <c r="FL30" s="207">
        <v>188</v>
      </c>
      <c r="FM30" s="208">
        <v>212</v>
      </c>
      <c r="FN30" s="209">
        <v>230</v>
      </c>
      <c r="FO30"/>
      <c r="FP30" s="247"/>
      <c r="FQ30" s="191" t="s">
        <v>224</v>
      </c>
      <c r="FR30" s="192" t="s">
        <v>225</v>
      </c>
      <c r="FS30" s="193">
        <v>59</v>
      </c>
      <c r="FT30" s="194">
        <v>59</v>
      </c>
      <c r="FU30" s="195">
        <v>59</v>
      </c>
      <c r="FV30"/>
      <c r="FW30" s="248"/>
      <c r="FX30" s="197" t="s">
        <v>226</v>
      </c>
      <c r="FY30" s="192" t="s">
        <v>227</v>
      </c>
      <c r="FZ30" s="193">
        <v>255</v>
      </c>
      <c r="GA30" s="194">
        <v>239</v>
      </c>
      <c r="GB30" s="195">
        <v>219</v>
      </c>
      <c r="GC30" s="10">
        <v>1</v>
      </c>
    </row>
    <row r="31" spans="1:185" ht="21" customHeight="1">
      <c r="A31" s="3"/>
      <c r="B31" s="74" t="s">
        <v>28</v>
      </c>
      <c r="C31" s="2657" t="s">
        <v>3738</v>
      </c>
      <c r="D31" s="2658" t="s">
        <v>3739</v>
      </c>
      <c r="E31" s="2659" t="s">
        <v>3740</v>
      </c>
      <c r="F31" s="2660" t="s">
        <v>3741</v>
      </c>
      <c r="G31" s="2661" t="s">
        <v>3742</v>
      </c>
      <c r="H31" s="2662" t="s">
        <v>3743</v>
      </c>
      <c r="I31" s="222"/>
      <c r="J31" s="222"/>
      <c r="K31" s="222"/>
      <c r="L31" s="3259"/>
      <c r="M31" s="3261"/>
      <c r="N31" s="3263"/>
      <c r="O31" s="3265"/>
      <c r="P31" s="3267"/>
      <c r="Q31" s="3269"/>
      <c r="R31" s="3271"/>
      <c r="S31" s="3273"/>
      <c r="T31" s="3210"/>
      <c r="U31" s="3212"/>
      <c r="V31" s="3212"/>
      <c r="W31" s="3214"/>
      <c r="X31" s="3387"/>
      <c r="Y31" s="3387"/>
      <c r="Z31" s="3389"/>
      <c r="AA31" s="3216"/>
      <c r="AB31" s="3216"/>
      <c r="AC31" s="3218"/>
      <c r="AD31" s="1"/>
      <c r="AE31" s="1" t="str">
        <f>"❺ "&amp; ADDRESS(ROW(),COLUMN(),4)&amp;" Denrées  ▼ "</f>
        <v xml:space="preserve">❺ AE31 Denrées  ▼ </v>
      </c>
      <c r="AF31" s="1"/>
      <c r="AG31" s="2461"/>
      <c r="AH31" s="2461" t="str">
        <f>"❾ "&amp; ADDRESS(ROW(),COLUMN(),4)&amp;" Saisissez vos prix  ▼ "</f>
        <v xml:space="preserve">❾ AH31 Saisissez vos prix  ▼ </v>
      </c>
      <c r="AI31" s="3219"/>
      <c r="AJ31" s="3219"/>
      <c r="AK31" s="3219"/>
      <c r="AL31" s="3219"/>
      <c r="AM31" s="3274"/>
      <c r="AN31" s="3274"/>
      <c r="AO31" s="3274"/>
      <c r="AP31" s="3274"/>
      <c r="AQ31" s="3275"/>
      <c r="AR31" s="3275"/>
      <c r="AS31" s="3275"/>
      <c r="AT31" s="3275"/>
      <c r="AU31" s="3276"/>
      <c r="AV31" s="3276"/>
      <c r="AW31" s="3276"/>
      <c r="AX31" s="3276"/>
      <c r="AY31" s="3222"/>
      <c r="AZ31" s="3222"/>
      <c r="BA31" s="3222"/>
      <c r="BB31" s="3222"/>
      <c r="BC31" s="3220"/>
      <c r="BD31" s="3220"/>
      <c r="BE31" s="3220"/>
      <c r="BF31" s="3221"/>
      <c r="BG31" s="2556"/>
      <c r="BH31" s="2247"/>
      <c r="BI31" s="2247"/>
      <c r="BJ31" s="2247"/>
      <c r="BK31" s="2248"/>
      <c r="BL31" s="2384"/>
      <c r="BM31" s="74" t="str">
        <f t="shared" si="14"/>
        <v>A</v>
      </c>
      <c r="BN31" s="3203"/>
      <c r="BO31" s="3"/>
      <c r="BP31" s="198" cm="1">
        <f t="array" ref="BP31">SUMPRODUCT(LEN(BQ31:BW31))</f>
        <v>0</v>
      </c>
      <c r="BQ31" s="199"/>
      <c r="BR31" s="200"/>
      <c r="BS31" s="200"/>
      <c r="BT31" s="200"/>
      <c r="BU31" s="200"/>
      <c r="BV31" s="200"/>
      <c r="BW31" s="201"/>
      <c r="BX31" s="3"/>
      <c r="BY31" s="3159" t="str">
        <f>IF(OR(LEN(CG31)&gt;1),"A", "►")</f>
        <v>A</v>
      </c>
      <c r="BZ31" s="3151" t="str">
        <f t="shared" ref="BZ31:BZ74" si="20">IF(CB31="","",(LEN(TRIM(SUBSTITUTE(CB31,CHAR(160)," ")))-LEN(SUBSTITUTE(TRIM(SUBSTITUTE(CB31,CHAR(160)," "))," ",""))+1)&amp;" mot"&amp;IF((LEN(TRIM(SUBSTITUTE(CB31,CHAR(160)," ")))-LEN(SUBSTITUTE(TRIM(SUBSTITUTE(CB31,CHAR(160)," "))," ",""))+1)&gt;1,"s",""))</f>
        <v>1 mot</v>
      </c>
      <c r="CA31" s="3152">
        <f>IF(CB31="","",LEN(TRIM(SUBSTITUTE(CB31,CHAR(160),""))))</f>
        <v>11</v>
      </c>
      <c r="CB31" s="3153" t="s">
        <v>4368</v>
      </c>
      <c r="CC31" s="3160" t="str">
        <f t="shared" ref="CC31:CC74" si="21">" ◄ ligne "&amp;ROW()</f>
        <v xml:space="preserve"> ◄ ligne 31</v>
      </c>
      <c r="CD31" s="3151" t="str">
        <f>IF(CG31="","",(LEN(TRIM(SUBSTITUTE(CG31,CHAR(160)," ")))-LEN(SUBSTITUTE(TRIM(SUBSTITUTE(CG31,CHAR(160)," "))," ",""))+1)&amp;" mot"&amp;IF((LEN(TRIM(SUBSTITUTE(CG31,CHAR(160)," ")))-LEN(SUBSTITUTE(TRIM(SUBSTITUTE(CG31,CHAR(160)," "))," ",""))+1)&gt;1,"s",""))</f>
        <v>1 mot</v>
      </c>
      <c r="CE31" s="3155" t="str">
        <f>IF(CG31="","",LEN(TRIM(SUBSTITUTE(CG31,CHAR(160),"")))&amp;" car. ►")</f>
        <v>11 car. ►</v>
      </c>
      <c r="CF31" s="3156" t="str">
        <f>IF(LEN(TRIM(CK31))&gt;0,MAX(CF29:CF30)+1,"")</f>
        <v/>
      </c>
      <c r="CG31" s="3109" t="str">
        <f>IFERROR(INDEX(CK30:CK299,MATCH(ROW()-ROW(CK30)+1,CF30:CF299,0)),"")</f>
        <v>Préparation</v>
      </c>
      <c r="CH31" s="3149"/>
      <c r="CI31" s="3142"/>
      <c r="CJ31" s="3110" t="str">
        <f>TRIM(SUBSTITUTE(SUBSTITUTE(SUBSTITUTE(SUBSTITUTE(IF(OR(LEFT(CJ30,1)="-",LEFT(CJ30,1)="="),MID(CJ30,2,9999),CJ30),CHAR(160)," "),","," "),";"," "),"."," "))</f>
        <v>bœuf bourguignon de grand-mère</v>
      </c>
      <c r="CK31" s="3111" t="str">
        <f>IF(OR(CL30="",CJ32=""),"",IF(LEN(CL30)&lt;=CJ32,CL30,IFERROR(LEFT(CL30,FIND("♦",SUBSTITUTE(LEFT(CL30,CJ32+1)," ","♦",LEN(LEFT(CL30,CJ32+1))-LEN(SUBSTITUTE(LEFT(CL30,CJ32+1)," ",""))))),LEFT(CL30,IFERROR(FIND(" ",CL30)-1,LEN(CL30))))))</f>
        <v/>
      </c>
      <c r="CL31" s="3111" t="str">
        <f>IF(CK31="","",TRIM(RIGHT(CL30,LEN(CL30)-LEN(CK31))))</f>
        <v/>
      </c>
      <c r="CM31" s="3161" t="str">
        <f>"ligne "&amp;ROW()&amp;" ►"</f>
        <v>ligne 31 ►</v>
      </c>
      <c r="CN31" s="3150">
        <f>IF(CA31="","",IF(OR(CA31=0,CA31&lt;CG17),0,IF(CA31&gt;CG17,(CA31-CG17)&amp;" car. en trop",(CA31-CG17)&amp;" car.")))</f>
        <v>0</v>
      </c>
      <c r="CO31" s="3158" t="str">
        <f>IF(CA31="","",ROUNDUP(CA31/CG17,0)&amp;" ligne(s)")</f>
        <v>1 ligne(s)</v>
      </c>
      <c r="CP31" s="3"/>
      <c r="CQ31" s="2463"/>
      <c r="CR31" s="2478">
        <v>1</v>
      </c>
      <c r="CS31" s="2479"/>
      <c r="CT31" s="2479" t="s">
        <v>3842</v>
      </c>
      <c r="CU31" s="2480"/>
      <c r="CV31" s="3"/>
      <c r="DQ31" s="163"/>
      <c r="DR31" s="163"/>
      <c r="DS31" s="163"/>
      <c r="EU31" s="3286" t="s">
        <v>229</v>
      </c>
      <c r="EV31" s="3287"/>
      <c r="EW31" s="3"/>
      <c r="EX31" s="249" t="s">
        <v>230</v>
      </c>
      <c r="EY31" s="181" t="s">
        <v>231</v>
      </c>
      <c r="EZ31" s="182">
        <v>0</v>
      </c>
      <c r="FA31" s="182">
        <v>255</v>
      </c>
      <c r="FB31" s="182">
        <v>255</v>
      </c>
      <c r="FC31" s="250" t="s">
        <v>232</v>
      </c>
      <c r="FD31" s="181" t="s">
        <v>233</v>
      </c>
      <c r="FE31" s="182">
        <v>255</v>
      </c>
      <c r="FF31" s="182">
        <v>0</v>
      </c>
      <c r="FG31" s="182">
        <v>0</v>
      </c>
      <c r="FI31" s="251"/>
      <c r="FJ31" s="205" t="s">
        <v>234</v>
      </c>
      <c r="FK31" s="206" t="s">
        <v>235</v>
      </c>
      <c r="FL31" s="207">
        <v>185</v>
      </c>
      <c r="FM31" s="208">
        <v>211</v>
      </c>
      <c r="FN31" s="209">
        <v>238</v>
      </c>
      <c r="FO31"/>
      <c r="FP31" s="252"/>
      <c r="FQ31" s="191" t="s">
        <v>236</v>
      </c>
      <c r="FR31" s="192" t="s">
        <v>237</v>
      </c>
      <c r="FS31" s="193">
        <v>56</v>
      </c>
      <c r="FT31" s="194">
        <v>56</v>
      </c>
      <c r="FU31" s="195">
        <v>56</v>
      </c>
      <c r="FV31"/>
      <c r="FW31" s="253"/>
      <c r="FX31" s="212" t="s">
        <v>238</v>
      </c>
      <c r="FY31" s="192" t="s">
        <v>239</v>
      </c>
      <c r="FZ31" s="193">
        <v>250</v>
      </c>
      <c r="GA31" s="194">
        <v>240</v>
      </c>
      <c r="GB31" s="195">
        <v>230</v>
      </c>
      <c r="GC31" s="10">
        <v>1</v>
      </c>
    </row>
    <row r="32" spans="1:185" ht="21" customHeight="1">
      <c r="A32" s="3"/>
      <c r="B32" s="218" t="str">
        <f>IF(COUNTA(AE32:AG32)&gt;0, "A", "►")</f>
        <v>A</v>
      </c>
      <c r="C32" s="2326" cm="1">
        <f t="array" ref="C32">IFERROR(_xlfn.LET(_xlpm.k,UPPER(TRIM(N32)),_xlpm.r,_xlfn.XLOOKUP(_xlpm.k,UPPER(TRIM($AD$64:$BK$64)),$AD$67:$BK$67,_xlfn.XLOOKUP(_xlpm.k,UPPER(TRIM($AD$65:$BK$65)),$AD$67:$BK$67,_xlfn.XLOOKUP(_xlpm.k,UPPER(TRIM($AD$66:$BK$66)),$AD$67:$BK$67,0.001))),_xlpm.r*M32),0)</f>
        <v>0</v>
      </c>
      <c r="D32" s="2329" cm="1">
        <f t="array" ref="D32">IFERROR(_xlfn.LET(_xlpm.k,UPPER(TRIM(Q32)),_xlpm.r,_xlfn.XLOOKUP(_xlpm.k,UPPER(TRIM($AD$64:$BK$64)),$AD$67:$BK$67,_xlfn.XLOOKUP(_xlpm.k,UPPER(TRIM($AD$65:$BK$65)),$AD$67:$BK$67,_xlfn.XLOOKUP(_xlpm.k,UPPER(TRIM($AD$66:$BK$66)),$AD$67:$BK$67,0.001))),_xlpm.r*P32),0)</f>
        <v>0</v>
      </c>
      <c r="E32" s="2332" cm="1">
        <f t="array" ref="E32">IFERROR(_xlfn.LET(_xlpm.k,UPPER(TRIM(T32)),_xlpm.r,_xlfn.XLOOKUP(_xlpm.k,UPPER(TRIM($AD$64:$BK$64)),$AD$67:$BK$67,_xlfn.XLOOKUP(_xlpm.k,UPPER(TRIM($AD$65:$BK$65)),$AD$67:$BK$67,_xlfn.XLOOKUP(_xlpm.k,UPPER(TRIM($AD$66:$BK$66)),$AD$67:$BK$67,0.001))),_xlpm.r*S32),0)</f>
        <v>0</v>
      </c>
      <c r="F32" s="2335" cm="1">
        <f t="array" ref="F32">IFERROR(_xlfn.LET(_xlpm.k,UPPER(TRIM(W32)),_xlpm.r,_xlfn.XLOOKUP(_xlpm.k,UPPER(TRIM($AD$64:$BK$64)),$AD$67:$BK$67,_xlfn.XLOOKUP(_xlpm.k,UPPER(TRIM($AD$65:$BK$65)),$AD$67:$BK$67,_xlfn.XLOOKUP(_xlpm.k,UPPER(TRIM($AD$66:$BK$66)),$AD$67:$BK$67,0.001))),_xlpm.r*V32),0)</f>
        <v>0</v>
      </c>
      <c r="G32" s="219" cm="1">
        <f t="array" ref="G32">IFERROR(_xlfn.LET(_xlpm.k,UPPER(TRIM(Z32)),_xlpm.r,_xlfn.XLOOKUP(_xlpm.k,UPPER(TRIM($AD$64:$BK$64)),$AD$67:$BK$67,_xlfn.XLOOKUP(_xlpm.k,UPPER(TRIM($AD$65:$BK$65)),$AD$67:$BK$67,_xlfn.XLOOKUP(_xlpm.k,UPPER(TRIM($AD$66:$BK$66)),$AD$67:$BK$67,0.001))),_xlpm.r*Y32),0)</f>
        <v>0</v>
      </c>
      <c r="H32" s="220" cm="1">
        <f t="array" ref="H32">IFERROR(_xlfn.LET(_xlpm.k,UPPER(TRIM(AC32)),_xlpm.r,_xlfn.XLOOKUP(_xlpm.k,UPPER(TRIM($AD$64:$BK$64)),$AD$67:$BK$67,_xlfn.XLOOKUP(_xlpm.k,UPPER(TRIM($AD$65:$BK$65)),$AD$67:$BK$67,_xlfn.XLOOKUP(_xlpm.k,UPPER(TRIM($AD$66:$BK$66)),$AD$67:$BK$67,0.001))),_xlpm.r*AB32),0)</f>
        <v>0</v>
      </c>
      <c r="I32" s="222" t="s">
        <v>3677</v>
      </c>
      <c r="J32" s="2585" t="s">
        <v>3665</v>
      </c>
      <c r="K32" s="2340" t="s">
        <v>14</v>
      </c>
      <c r="L32" s="2298"/>
      <c r="M32" s="2299"/>
      <c r="N32" s="2302"/>
      <c r="O32" s="2301"/>
      <c r="P32" s="2300"/>
      <c r="Q32" s="2303"/>
      <c r="R32" s="2304"/>
      <c r="S32" s="2300"/>
      <c r="T32" s="232"/>
      <c r="U32" s="2305"/>
      <c r="V32" s="2300"/>
      <c r="W32" s="232"/>
      <c r="X32" s="2297"/>
      <c r="Y32" s="2300"/>
      <c r="Z32" s="232"/>
      <c r="AA32" s="2308"/>
      <c r="AB32" s="2300"/>
      <c r="AC32" s="232"/>
      <c r="AD32" s="222" t="str">
        <f t="shared" ref="AD32:AE59" si="22">I32</f>
        <v>1 ►</v>
      </c>
      <c r="AE32" s="2339" t="str">
        <f t="shared" si="22"/>
        <v>1/ La veille : réhydratation des haricots</v>
      </c>
      <c r="AF32" s="2296"/>
      <c r="AG32" s="2296"/>
      <c r="AH32" s="2454">
        <v>1</v>
      </c>
      <c r="AI32" s="223">
        <f t="shared" ref="AI32:AI61" si="23">IFERROR(L32*AL$23,0)</f>
        <v>0</v>
      </c>
      <c r="AJ32" s="224">
        <f t="shared" ref="AJ32:AJ61" si="24">IFERROR(C32*AL$23,0)</f>
        <v>0</v>
      </c>
      <c r="AK32" s="224" t="str">
        <f t="shared" ref="AK32:AK61" si="25">_xlfn.LET(_xlpm.unite,SUBSTITUTE(TRIM(N32)," (s)",""),_xlpm.val,AJ32,_xlpm.estVol,COUNTIF($AQ$64:$BK$66,_xlpm.unite)&gt;0,_xlpm.estPoids,COUNTIF($AD$64:$AP$66,_xlpm.unite)&gt;0,IF(_xlpm.estVol,IF(ROUND(_xlpm.val,3)&gt;=1,ROUND(_xlpm.val,3)&amp;" L",MAX(1,ROUND(_xlpm.val*100,0))&amp;" cl"),IF(_xlpm.estPoids,IF(ROUND(_xlpm.val,3)&gt;=1,ROUND(_xlpm.val,3)&amp;" Kg",MAX(1,ROUND(_xlpm.val*1000,0))&amp;" g"),"")))</f>
        <v/>
      </c>
      <c r="AL32" s="225">
        <f>IFERROR(IF(AI32=0, AJ32*$AH32, AI32*$AH32), 0)</f>
        <v>0</v>
      </c>
      <c r="AM32" s="2266">
        <f t="shared" ref="AM32:AM61" si="26">IFERROR(O32*AP$23,0)</f>
        <v>0</v>
      </c>
      <c r="AN32" s="2267">
        <f t="shared" ref="AN32:AN61" si="27">IFERROR(D32*AP$23,0)</f>
        <v>0</v>
      </c>
      <c r="AO32" s="2268" t="str">
        <f t="shared" ref="AO32:AO61" si="28">_xlfn.LET(_xlpm.unite,SUBSTITUTE(TRIM(Q32)," (s)",""),_xlpm.val,AN32,_xlpm.estVol,COUNTIF($AQ$64:$BK$66,_xlpm.unite)&gt;0,_xlpm.estPoids,COUNTIF($AD$64:$AP$66,_xlpm.unite)&gt;0,IF(_xlpm.estVol,IF(ROUND(_xlpm.val,3)&gt;=1,ROUND(_xlpm.val,3)&amp;" L",MAX(1,ROUND(_xlpm.val*100,0))&amp;" cl"),IF(_xlpm.estPoids,IF(ROUND(_xlpm.val,3)&gt;=1,ROUND(_xlpm.val,3)&amp;" Kg",MAX(1,ROUND(_xlpm.val*1000,0))&amp;" g"),"")))</f>
        <v/>
      </c>
      <c r="AP32" s="2269">
        <f>IFERROR(IF(AM32=0, AN32*$AH32, AM32*$AH32), 0)</f>
        <v>0</v>
      </c>
      <c r="AQ32" s="2341">
        <f t="shared" ref="AQ32:AQ61" si="29">IFERROR(R32*AT$23,0)</f>
        <v>0</v>
      </c>
      <c r="AR32" s="2342">
        <f t="shared" ref="AR32:AR61" si="30">IFERROR(E32*AT$23,0)</f>
        <v>0</v>
      </c>
      <c r="AS32" s="2343" t="str">
        <f t="shared" ref="AS32:AS61" si="31">_xlfn.LET(_xlpm.unite,SUBSTITUTE(TRIM(T32)," (s)",""),_xlpm.val,AR32,_xlpm.estVol,COUNTIF($AQ$64:$BK$66,_xlpm.unite)&gt;0,_xlpm.estPoids,COUNTIF($AD$64:$AP$66,_xlpm.unite)&gt;0,IF(_xlpm.estVol,IF(ROUND(_xlpm.val,3)&gt;=1,ROUND(_xlpm.val,3)&amp;" L",MAX(1,ROUND(_xlpm.val*100,0))&amp;" cl"),IF(_xlpm.estPoids,IF(ROUND(_xlpm.val,3)&gt;=1,ROUND(_xlpm.val,3)&amp;" Kg",MAX(1,ROUND(_xlpm.val*1000,0))&amp;" g"),"")))</f>
        <v/>
      </c>
      <c r="AT32" s="2344">
        <f>IFERROR(IF(AQ32=0, AR32*$AH32, AQ32*$AH32), 0)</f>
        <v>0</v>
      </c>
      <c r="AU32" s="2350">
        <f t="shared" ref="AU32:AU61" si="32">IFERROR(U32*AX$23,0)</f>
        <v>0</v>
      </c>
      <c r="AV32" s="2351">
        <f t="shared" ref="AV32:AV61" si="33">IFERROR(F32*AX$23,0)</f>
        <v>0</v>
      </c>
      <c r="AW32" s="2352" t="str">
        <f t="shared" ref="AW32:AW61" si="34">_xlfn.LET(_xlpm.unite,SUBSTITUTE(TRIM(W32)," (s)",""),_xlpm.val,AV32,_xlpm.estVol,COUNTIF($AQ$64:$BK$66,_xlpm.unite)&gt;0,_xlpm.estPoids,COUNTIF($AD$64:$AP$66,_xlpm.unite)&gt;0,IF(_xlpm.estVol,IF(ROUND(_xlpm.val,3)&gt;=1,ROUND(_xlpm.val,3)&amp;" L",MAX(1,ROUND(_xlpm.val*100,0))&amp;" cl"),IF(_xlpm.estPoids,IF(ROUND(_xlpm.val,3)&gt;=1,ROUND(_xlpm.val,3)&amp;" Kg",MAX(1,ROUND(_xlpm.val*1000,0))&amp;" g"),"")))</f>
        <v/>
      </c>
      <c r="AX32" s="2353">
        <f>IFERROR(IF(AU32=0, AV32*$AH32, AU32*$AH32), 0)</f>
        <v>0</v>
      </c>
      <c r="AY32" s="2374">
        <f t="shared" ref="AY32:AY61" si="35">IFERROR(X32*BB$23,0)</f>
        <v>0</v>
      </c>
      <c r="AZ32" s="2375">
        <f t="shared" ref="AZ32:AZ61" si="36">IFERROR(G32*BB$23,0)</f>
        <v>0</v>
      </c>
      <c r="BA32" s="2376" t="str">
        <f t="shared" ref="BA32:BA61" si="37">_xlfn.LET(_xlpm.unite,SUBSTITUTE(TRIM(AA32)," (s)",""),_xlpm.val,AZ32,_xlpm.estVol,COUNTIF($AQ$64:$BK$66,_xlpm.unite)&gt;0,_xlpm.estPoids,COUNTIF($AD$64:$AP$66,_xlpm.unite)&gt;0,IF(_xlpm.estVol,IF(ROUND(_xlpm.val,3)&gt;=1,ROUND(_xlpm.val,3)&amp;" L",MAX(1,ROUND(_xlpm.val*100,0))&amp;" cl"),IF(_xlpm.estPoids,IF(ROUND(_xlpm.val,3)&gt;=1,ROUND(_xlpm.val,3)&amp;" Kg",MAX(1,ROUND(_xlpm.val*1000,0))&amp;" g"),"")))</f>
        <v/>
      </c>
      <c r="BB32" s="2377">
        <f>IFERROR(IF(AY32=0, AZ32*$AH32, AY32*$AH32), 0)</f>
        <v>0</v>
      </c>
      <c r="BC32" s="2361">
        <f>IFERROR(AA32*BF$23,0)</f>
        <v>0</v>
      </c>
      <c r="BD32" s="2362">
        <f t="shared" ref="BD32:BD61" si="38">IFERROR(G32*BF$23,0)</f>
        <v>0</v>
      </c>
      <c r="BE32" s="2363" t="str">
        <f t="shared" ref="BE32:BE61" si="39">_xlfn.LET(_xlpm.unite,SUBSTITUTE(TRIM(AC32)," (s)",""),_xlpm.val,BD32,_xlpm.estVol,COUNTIF($AQ$64:$BK$66,_xlpm.unite)&gt;0,_xlpm.estPoids,COUNTIF($AD$64:$AP$66,_xlpm.unite)&gt;0,IF(_xlpm.estVol,IF(ROUND(_xlpm.val,3)&gt;=1,ROUND(_xlpm.val,3)&amp;" L",MAX(1,ROUND(_xlpm.val*100,0))&amp;" cl"),IF(_xlpm.estPoids,IF(ROUND(_xlpm.val,3)&gt;=1,ROUND(_xlpm.val,3)&amp;" Kg",MAX(1,ROUND(_xlpm.val*1000,0))&amp;" g"),"")))</f>
        <v/>
      </c>
      <c r="BF32" s="2364">
        <f>IFERROR(IF(BC32=0, BD32*$AH32, BC32*$AH32), 0)</f>
        <v>0</v>
      </c>
      <c r="BG32" s="2556" t="str">
        <f>AE32</f>
        <v>1/ La veille : réhydratation des haricots</v>
      </c>
      <c r="BH32" s="2241">
        <f>IFERROR(AI32,0)+IFERROR(AM32,0)+IFERROR(AQ32,0)+IFERROR(AU32,0)+IFERROR(AY32,0)+IFERROR(BC32,0)</f>
        <v>0</v>
      </c>
      <c r="BI32" s="2242">
        <f>IFERROR(AJ32,0)+IFERROR(AN32,0)+IFERROR(AR32,0)+IFERROR(AV32,0)+IFERROR(AZ32,0)+IFERROR(BD32,0)</f>
        <v>0</v>
      </c>
      <c r="BJ32" s="2243">
        <f>IFERROR(AL32,0)+IFERROR(AP32,0)+IFERROR(AT32,0)+IFERROR(AX32,0)+IFERROR(BB32,0)+IFERROR(BF32,0)</f>
        <v>0</v>
      </c>
      <c r="BK32" s="2244" t="str" cm="1">
        <f t="array" aca="1" ref="BK3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2" s="2384"/>
      <c r="BM32" s="218" t="str">
        <f t="shared" si="14"/>
        <v>A</v>
      </c>
      <c r="BN32" s="3203"/>
      <c r="BO32" s="3"/>
      <c r="BP32" s="198" cm="1">
        <f t="array" ref="BP32">SUMPRODUCT(LEN(BQ32:BW32))</f>
        <v>34</v>
      </c>
      <c r="BQ32" s="199"/>
      <c r="BR32" s="200" t="s">
        <v>228</v>
      </c>
      <c r="BS32" s="200"/>
      <c r="BT32" s="200"/>
      <c r="BU32" s="200"/>
      <c r="BV32" s="200"/>
      <c r="BW32" s="201"/>
      <c r="BX32" s="3"/>
      <c r="BY32" s="3159" t="str">
        <f t="shared" ref="BY32:BY74" si="40">IF(OR(LEN(CG32)&gt;1),"A", "►")</f>
        <v>A</v>
      </c>
      <c r="BZ32" s="3151" t="str">
        <f t="shared" si="20"/>
        <v/>
      </c>
      <c r="CA32" s="3152" t="str">
        <f>IF(CB32="","",LEN(TRIM(SUBSTITUTE(CB32,CHAR(160),""))))</f>
        <v/>
      </c>
      <c r="CB32" s="3153"/>
      <c r="CC32" s="3154" t="str">
        <f t="shared" si="21"/>
        <v xml:space="preserve"> ◄ ligne 32</v>
      </c>
      <c r="CD32" s="3151" t="str">
        <f t="shared" ref="CD32:CD95" si="41">IF(CG32="","",(LEN(TRIM(SUBSTITUTE(CG32,CHAR(160)," ")))-LEN(SUBSTITUTE(TRIM(SUBSTITUTE(CG32,CHAR(160)," "))," ",""))+1)&amp;" mot"&amp;IF((LEN(TRIM(SUBSTITUTE(CG32,CHAR(160)," ")))-LEN(SUBSTITUTE(TRIM(SUBSTITUTE(CG32,CHAR(160)," "))," ",""))+1)&gt;1,"s",""))</f>
        <v>8 mots</v>
      </c>
      <c r="CE32" s="3155" t="str">
        <f t="shared" ref="CE32:CE95" si="42">IF(CG32="","",LEN(TRIM(SUBSTITUTE(CG32,CHAR(160),"")))&amp;" car. ►")</f>
        <v>42 car. ►</v>
      </c>
      <c r="CF32" s="3156" t="str">
        <f>IF(LEN(TRIM(CK32))&gt;0,MAX(CF29:CF31)+1,"")</f>
        <v/>
      </c>
      <c r="CG32" s="3109" t="str">
        <f>IFERROR(INDEX(CK30:CK299,MATCH(ROW()-ROW(CK30)+1,CF30:CF299,0)),"")</f>
        <v>Portez à ébullition puis baissez le feu et</v>
      </c>
      <c r="CH32" s="3149"/>
      <c r="CI32" s="3142"/>
      <c r="CJ32" s="3112">
        <f>CG17</f>
        <v>100</v>
      </c>
      <c r="CK32" s="3111" t="str">
        <f>IF(OR(CL31="",CJ32=""),"",IF(LEN(CL31)&lt;=CJ32,CL31,IFERROR(LEFT(CL31,FIND("♦",SUBSTITUTE(LEFT(CL31,CJ32+1)," ","♦",LEN(LEFT(CL31,CJ32+1))-LEN(SUBSTITUTE(LEFT(CL31,CJ32+1)," ",""))))),LEFT(CL31,IFERROR(FIND(" ",CL31)-1,LEN(CL31))))))</f>
        <v/>
      </c>
      <c r="CL32" s="3111" t="str">
        <f t="shared" ref="CL32:CL35" si="43">IF(CK32="","",TRIM(RIGHT(CL31,LEN(CL31)-LEN(CK32))))</f>
        <v/>
      </c>
      <c r="CM32" s="3161" t="str">
        <f t="shared" ref="CM32:CM35" si="44">"ligne "&amp;ROW()&amp;" ►"</f>
        <v>ligne 32 ►</v>
      </c>
      <c r="CN32" s="3150" t="str">
        <f>IF(CA32="","",IF(OR(CA32=0,CA32&lt;CG17),0,IF(CA32&gt;CG17,(CA32-CG17)&amp;" car. en trop",(CA32-CG17)&amp;" car.")))</f>
        <v/>
      </c>
      <c r="CO32" s="3158" t="str">
        <f>IF(CA32="","",ROUNDUP(CA32/CG17,0)&amp;" ligne(s)")</f>
        <v/>
      </c>
      <c r="CP32" s="3"/>
      <c r="CQ32" s="2453"/>
      <c r="CR32" s="2478">
        <v>4</v>
      </c>
      <c r="CS32" s="2479"/>
      <c r="CT32" s="2479" t="s">
        <v>3843</v>
      </c>
      <c r="CU32" s="2480"/>
      <c r="CV32" s="3"/>
      <c r="CW32" s="3255" t="s">
        <v>241</v>
      </c>
      <c r="CX32" s="3255"/>
      <c r="CY32" s="3255"/>
      <c r="DA32" s="3225" t="s">
        <v>242</v>
      </c>
      <c r="DB32" s="3225"/>
      <c r="DC32" s="3225"/>
      <c r="DE32" s="3226" t="s">
        <v>243</v>
      </c>
      <c r="DF32" s="3226"/>
      <c r="DG32" s="3226"/>
      <c r="DI32" s="3227" t="s">
        <v>244</v>
      </c>
      <c r="DJ32" s="3227"/>
      <c r="DK32" s="3227"/>
      <c r="DM32" s="3236" t="s">
        <v>245</v>
      </c>
      <c r="DN32" s="3236"/>
      <c r="DO32" s="3236"/>
      <c r="DQ32" s="3232" t="s">
        <v>246</v>
      </c>
      <c r="DR32" s="3232"/>
      <c r="DS32" s="3232"/>
      <c r="DU32" s="3223" t="s">
        <v>247</v>
      </c>
      <c r="DV32" s="3223"/>
      <c r="DW32" s="3223"/>
      <c r="DY32" s="3224" t="s">
        <v>248</v>
      </c>
      <c r="DZ32" s="3224"/>
      <c r="EA32" s="3224"/>
      <c r="EC32" s="3229" t="s">
        <v>249</v>
      </c>
      <c r="ED32" s="3229"/>
      <c r="EE32" s="3229"/>
      <c r="EG32" s="3230" t="s">
        <v>250</v>
      </c>
      <c r="EH32" s="3230"/>
      <c r="EI32" s="3230"/>
      <c r="EK32" s="3231" t="s">
        <v>251</v>
      </c>
      <c r="EL32" s="3231"/>
      <c r="EM32" s="3231"/>
      <c r="EO32" s="3288" t="s">
        <v>252</v>
      </c>
      <c r="EP32" s="3288"/>
      <c r="ER32" s="3289" t="s">
        <v>253</v>
      </c>
      <c r="ES32" s="3289"/>
      <c r="EU32" s="3284" t="s">
        <v>254</v>
      </c>
      <c r="EV32" s="3285"/>
      <c r="EW32" s="3"/>
      <c r="EX32" s="254" t="s">
        <v>255</v>
      </c>
      <c r="EY32" s="181" t="s">
        <v>256</v>
      </c>
      <c r="EZ32" s="182">
        <v>128</v>
      </c>
      <c r="FA32" s="182">
        <v>0</v>
      </c>
      <c r="FB32" s="182">
        <v>0</v>
      </c>
      <c r="FC32" s="255" t="s">
        <v>257</v>
      </c>
      <c r="FD32" s="181" t="s">
        <v>258</v>
      </c>
      <c r="FE32" s="182">
        <v>153</v>
      </c>
      <c r="FF32" s="182">
        <v>0</v>
      </c>
      <c r="FG32" s="182">
        <v>0</v>
      </c>
      <c r="FI32" s="256"/>
      <c r="FJ32" s="205" t="s">
        <v>259</v>
      </c>
      <c r="FK32" s="206" t="s">
        <v>260</v>
      </c>
      <c r="FL32" s="207">
        <v>198</v>
      </c>
      <c r="FM32" s="208">
        <v>226</v>
      </c>
      <c r="FN32" s="209">
        <v>255</v>
      </c>
      <c r="FO32"/>
      <c r="FP32" s="257"/>
      <c r="FQ32" s="191" t="s">
        <v>261</v>
      </c>
      <c r="FR32" s="192" t="s">
        <v>262</v>
      </c>
      <c r="FS32" s="193">
        <v>54</v>
      </c>
      <c r="FT32" s="194">
        <v>54</v>
      </c>
      <c r="FU32" s="195">
        <v>54</v>
      </c>
      <c r="FV32"/>
      <c r="FW32" s="258"/>
      <c r="FX32" s="197" t="s">
        <v>263</v>
      </c>
      <c r="FY32" s="192" t="s">
        <v>264</v>
      </c>
      <c r="FZ32" s="193">
        <v>222</v>
      </c>
      <c r="GA32" s="194">
        <v>184</v>
      </c>
      <c r="GB32" s="195">
        <v>135</v>
      </c>
      <c r="GC32" s="10">
        <v>1</v>
      </c>
    </row>
    <row r="33" spans="1:185" ht="21" customHeight="1">
      <c r="A33" s="3"/>
      <c r="B33" s="218" t="str">
        <f>IF(COUNTA(AE33:AG33)&gt;0, "A", "►")</f>
        <v>A</v>
      </c>
      <c r="C33" s="2326" cm="1">
        <f t="array" ref="C33">IFERROR(_xlfn.LET(_xlpm.k,UPPER(TRIM(N33)),_xlpm.r,_xlfn.XLOOKUP(_xlpm.k,UPPER(TRIM($AD$64:$BK$64)),$AD$67:$BK$67,_xlfn.XLOOKUP(_xlpm.k,UPPER(TRIM($AD$65:$BK$65)),$AD$67:$BK$67,_xlfn.XLOOKUP(_xlpm.k,UPPER(TRIM($AD$66:$BK$66)),$AD$67:$BK$67,0.001))),_xlpm.r*M33),0)</f>
        <v>0</v>
      </c>
      <c r="D33" s="2329" cm="1">
        <f t="array" ref="D33">IFERROR(_xlfn.LET(_xlpm.k,UPPER(TRIM(Q33)),_xlpm.r,_xlfn.XLOOKUP(_xlpm.k,UPPER(TRIM($AD$64:$BK$64)),$AD$67:$BK$67,_xlfn.XLOOKUP(_xlpm.k,UPPER(TRIM($AD$65:$BK$65)),$AD$67:$BK$67,_xlfn.XLOOKUP(_xlpm.k,UPPER(TRIM($AD$66:$BK$66)),$AD$67:$BK$67,0.001))),_xlpm.r*P33),0)</f>
        <v>0</v>
      </c>
      <c r="E33" s="2332" cm="1">
        <f t="array" ref="E33">IFERROR(_xlfn.LET(_xlpm.k,UPPER(TRIM(T33)),_xlpm.r,_xlfn.XLOOKUP(_xlpm.k,UPPER(TRIM($AD$64:$BK$64)),$AD$67:$BK$67,_xlfn.XLOOKUP(_xlpm.k,UPPER(TRIM($AD$65:$BK$65)),$AD$67:$BK$67,_xlfn.XLOOKUP(_xlpm.k,UPPER(TRIM($AD$66:$BK$66)),$AD$67:$BK$67,0.001))),_xlpm.r*S33),0)</f>
        <v>0</v>
      </c>
      <c r="F33" s="2335" cm="1">
        <f t="array" ref="F33">IFERROR(_xlfn.LET(_xlpm.k,UPPER(TRIM(W33)),_xlpm.r,_xlfn.XLOOKUP(_xlpm.k,UPPER(TRIM($AD$64:$BK$64)),$AD$67:$BK$67,_xlfn.XLOOKUP(_xlpm.k,UPPER(TRIM($AD$65:$BK$65)),$AD$67:$BK$67,_xlfn.XLOOKUP(_xlpm.k,UPPER(TRIM($AD$66:$BK$66)),$AD$67:$BK$67,0.001))),_xlpm.r*V33),0)</f>
        <v>0</v>
      </c>
      <c r="G33" s="219" cm="1">
        <f t="array" ref="G33">IFERROR(_xlfn.LET(_xlpm.k,UPPER(TRIM(Z33)),_xlpm.r,_xlfn.XLOOKUP(_xlpm.k,UPPER(TRIM($AD$64:$BK$64)),$AD$67:$BK$67,_xlfn.XLOOKUP(_xlpm.k,UPPER(TRIM($AD$65:$BK$65)),$AD$67:$BK$67,_xlfn.XLOOKUP(_xlpm.k,UPPER(TRIM($AD$66:$BK$66)),$AD$67:$BK$67,0.001))),_xlpm.r*Y33),0)</f>
        <v>0</v>
      </c>
      <c r="H33" s="220" cm="1">
        <f t="array" ref="H33">IFERROR(_xlfn.LET(_xlpm.k,UPPER(TRIM(AC33)),_xlpm.r,_xlfn.XLOOKUP(_xlpm.k,UPPER(TRIM($AD$64:$BK$64)),$AD$67:$BK$67,_xlfn.XLOOKUP(_xlpm.k,UPPER(TRIM($AD$65:$BK$65)),$AD$67:$BK$67,_xlfn.XLOOKUP(_xlpm.k,UPPER(TRIM($AD$66:$BK$66)),$AD$67:$BK$67,0.001))),_xlpm.r*AB33),0)</f>
        <v>0</v>
      </c>
      <c r="I33" s="222" t="s">
        <v>3678</v>
      </c>
      <c r="J33" s="2586" t="s">
        <v>3668</v>
      </c>
      <c r="K33" s="2340" t="s">
        <v>14</v>
      </c>
      <c r="L33" s="2298"/>
      <c r="M33" s="2299"/>
      <c r="N33" s="2302"/>
      <c r="O33" s="2301"/>
      <c r="P33" s="2300"/>
      <c r="Q33" s="2303"/>
      <c r="R33" s="2304"/>
      <c r="S33" s="2300"/>
      <c r="T33" s="232"/>
      <c r="U33" s="2305"/>
      <c r="V33" s="2300"/>
      <c r="W33" s="232"/>
      <c r="X33" s="2297"/>
      <c r="Y33" s="2300"/>
      <c r="Z33" s="232"/>
      <c r="AA33" s="2308"/>
      <c r="AB33" s="2300"/>
      <c r="AC33" s="232"/>
      <c r="AD33" s="222" t="str">
        <f t="shared" si="22"/>
        <v>2 ►</v>
      </c>
      <c r="AE33" s="2339" t="str">
        <f t="shared" si="22"/>
        <v>Faites tremper les haricots blancs dans de l’eau froide toute une nuit.</v>
      </c>
      <c r="AF33" s="2296"/>
      <c r="AG33" s="2296"/>
      <c r="AH33" s="2454">
        <v>1</v>
      </c>
      <c r="AI33" s="223">
        <f t="shared" si="23"/>
        <v>0</v>
      </c>
      <c r="AJ33" s="224">
        <f t="shared" si="24"/>
        <v>0</v>
      </c>
      <c r="AK33" s="224" t="str">
        <f t="shared" si="25"/>
        <v/>
      </c>
      <c r="AL33" s="225">
        <f>IFERROR(IF(AI33=0, AJ33*$AH33, AI33*$AH33), 0)</f>
        <v>0</v>
      </c>
      <c r="AM33" s="2266">
        <f t="shared" si="26"/>
        <v>0</v>
      </c>
      <c r="AN33" s="2267">
        <f t="shared" si="27"/>
        <v>0</v>
      </c>
      <c r="AO33" s="2268" t="str">
        <f t="shared" si="28"/>
        <v/>
      </c>
      <c r="AP33" s="2269">
        <f>IFERROR(IF(AM33=0, AN33*$AH33, AM33*$AH33), 0)</f>
        <v>0</v>
      </c>
      <c r="AQ33" s="2341">
        <f t="shared" si="29"/>
        <v>0</v>
      </c>
      <c r="AR33" s="2342">
        <f t="shared" si="30"/>
        <v>0</v>
      </c>
      <c r="AS33" s="2343" t="str">
        <f t="shared" si="31"/>
        <v/>
      </c>
      <c r="AT33" s="2344">
        <f>IFERROR(IF(AQ33=0, AR33*$AH33, AQ33*$AH33), 0)</f>
        <v>0</v>
      </c>
      <c r="AU33" s="2350">
        <f t="shared" si="32"/>
        <v>0</v>
      </c>
      <c r="AV33" s="2351">
        <f t="shared" si="33"/>
        <v>0</v>
      </c>
      <c r="AW33" s="2352" t="str">
        <f t="shared" si="34"/>
        <v/>
      </c>
      <c r="AX33" s="2353">
        <f>IFERROR(IF(AU33=0, AV33*$AH33, AU33*$AH33), 0)</f>
        <v>0</v>
      </c>
      <c r="AY33" s="2374">
        <f t="shared" si="35"/>
        <v>0</v>
      </c>
      <c r="AZ33" s="2375">
        <f t="shared" si="36"/>
        <v>0</v>
      </c>
      <c r="BA33" s="2376" t="str">
        <f t="shared" si="37"/>
        <v/>
      </c>
      <c r="BB33" s="2377">
        <f t="shared" ref="BB33:BB61" si="45">IFERROR(IF(AY33=0, AZ33*$AH33, AY33*$AH33), 0)</f>
        <v>0</v>
      </c>
      <c r="BC33" s="2361">
        <f t="shared" ref="BC33:BC61" si="46">IFERROR(AA33*G$62,0)</f>
        <v>0</v>
      </c>
      <c r="BD33" s="2362">
        <f t="shared" si="38"/>
        <v>0</v>
      </c>
      <c r="BE33" s="2363" t="str">
        <f t="shared" si="39"/>
        <v/>
      </c>
      <c r="BF33" s="2364">
        <f>IFERROR(IF(BC33=0, BD33*$AH33, BC33*$AH33), 0)</f>
        <v>0</v>
      </c>
      <c r="BG33" s="2556" t="str">
        <f t="shared" ref="BG33:BG61" si="47">AE33</f>
        <v>Faites tremper les haricots blancs dans de l’eau froide toute une nuit.</v>
      </c>
      <c r="BH33" s="2241">
        <f t="shared" ref="BH33:BI61" si="48">IFERROR(AI33,0)+IFERROR(AM33,0)+IFERROR(AQ33,0)+IFERROR(AU33,0)+IFERROR(AY33,0)+IFERROR(BC33,0)</f>
        <v>0</v>
      </c>
      <c r="BI33" s="2242">
        <f t="shared" si="48"/>
        <v>0</v>
      </c>
      <c r="BJ33" s="2243">
        <f t="shared" ref="BJ33:BJ61" si="49">IFERROR(AL33,0)+IFERROR(AP33,0)+IFERROR(AT33,0)+IFERROR(AX33,0)+IFERROR(BB33,0)+IFERROR(BF33,0)</f>
        <v>0</v>
      </c>
      <c r="BK33" s="2244" t="str" cm="1">
        <f t="array" aca="1" ref="BK3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3" s="2384"/>
      <c r="BM33" s="218" t="str">
        <f t="shared" si="14"/>
        <v>A</v>
      </c>
      <c r="BN33" s="5"/>
      <c r="BO33" s="3"/>
      <c r="BP33" s="198" cm="1">
        <f t="array" ref="BP33">SUMPRODUCT(LEN(BQ33:BW33))</f>
        <v>71</v>
      </c>
      <c r="BQ33" s="199"/>
      <c r="BR33" s="200" t="s">
        <v>240</v>
      </c>
      <c r="BS33" s="200"/>
      <c r="BT33" s="200"/>
      <c r="BU33" s="200"/>
      <c r="BV33" s="200"/>
      <c r="BW33" s="201"/>
      <c r="BX33" s="3"/>
      <c r="BY33" s="3159" t="str">
        <f t="shared" si="40"/>
        <v>A</v>
      </c>
      <c r="BZ33" s="3151" t="str">
        <f t="shared" si="20"/>
        <v>8 mots</v>
      </c>
      <c r="CA33" s="3152">
        <f t="shared" ref="CA33:CA74" si="50">IF(CB33="","",LEN(TRIM(SUBSTITUTE(CB33,CHAR(160),""))))</f>
        <v>43</v>
      </c>
      <c r="CB33" s="3153" t="s">
        <v>4369</v>
      </c>
      <c r="CC33" s="3160" t="str">
        <f t="shared" si="21"/>
        <v xml:space="preserve"> ◄ ligne 33</v>
      </c>
      <c r="CD33" s="3151" t="str">
        <f t="shared" si="41"/>
        <v>18 mots</v>
      </c>
      <c r="CE33" s="3155" t="str">
        <f t="shared" si="42"/>
        <v>100 car. ►</v>
      </c>
      <c r="CF33" s="3156" t="str">
        <f>IF(LEN(TRIM(CK33))&gt;0,MAX(CF29:CF32)+1,"")</f>
        <v/>
      </c>
      <c r="CG33" s="3109" t="str">
        <f>IFERROR(INDEX(CK30:CK299,MATCH(ROW()-ROW(CK30)+1,CF30:CF299,0)),"")</f>
        <v xml:space="preserve">1 Coupez la viande en cubes d’environ 4 cm et mettez-la dans un grand saladier Ajoutez-y les oignons </v>
      </c>
      <c r="CH33" s="3149"/>
      <c r="CI33" s="3142"/>
      <c r="CJ33" s="3110"/>
      <c r="CK33" s="3111" t="str">
        <f>IF(OR(CL32="",CJ32=""),"",IF(LEN(CL32)&lt;=CJ32,CL32,IFERROR(LEFT(CL32,FIND("♦",SUBSTITUTE(LEFT(CL32,CJ32+1)," ","♦",LEN(LEFT(CL32,CJ32+1))-LEN(SUBSTITUTE(LEFT(CL32,CJ32+1)," ",""))))),LEFT(CL32,IFERROR(FIND(" ",CL32)-1,LEN(CL32))))))</f>
        <v/>
      </c>
      <c r="CL33" s="3111" t="str">
        <f t="shared" si="43"/>
        <v/>
      </c>
      <c r="CM33" s="3161" t="str">
        <f t="shared" si="44"/>
        <v>ligne 33 ►</v>
      </c>
      <c r="CN33" s="3150">
        <f>IF(CA33="","",IF(OR(CA33=0,CA33&lt;CG17),0,IF(CA33&gt;CG17,(CA33-CG17)&amp;" car. en trop",(CA33-CG17)&amp;" car.")))</f>
        <v>0</v>
      </c>
      <c r="CO33" s="3158" t="str">
        <f>IF(CA33="","",ROUNDUP(CA33/CG17,0)&amp;" ligne(s)")</f>
        <v>1 ligne(s)</v>
      </c>
      <c r="CP33" s="3"/>
      <c r="CQ33" s="2453"/>
      <c r="CR33" s="2478">
        <v>10</v>
      </c>
      <c r="CS33" s="2479"/>
      <c r="CT33" s="2479" t="s">
        <v>3844</v>
      </c>
      <c r="CU33" s="2480"/>
      <c r="CV33" s="3"/>
      <c r="CW33" s="3255"/>
      <c r="CX33" s="3255"/>
      <c r="CY33" s="3255"/>
      <c r="DA33" s="3225"/>
      <c r="DB33" s="3225"/>
      <c r="DC33" s="3225"/>
      <c r="DE33" s="3226"/>
      <c r="DF33" s="3226"/>
      <c r="DG33" s="3226"/>
      <c r="DI33" s="3227"/>
      <c r="DJ33" s="3227"/>
      <c r="DK33" s="3227"/>
      <c r="DM33" s="3236"/>
      <c r="DN33" s="3236"/>
      <c r="DO33" s="3236"/>
      <c r="DQ33" s="3232"/>
      <c r="DR33" s="3232"/>
      <c r="DS33" s="3232"/>
      <c r="DU33" s="3223"/>
      <c r="DV33" s="3223"/>
      <c r="DW33" s="3223"/>
      <c r="DY33" s="3224"/>
      <c r="DZ33" s="3224"/>
      <c r="EA33" s="3224"/>
      <c r="EC33" s="3229"/>
      <c r="ED33" s="3229"/>
      <c r="EE33" s="3229"/>
      <c r="EG33" s="3230"/>
      <c r="EH33" s="3230"/>
      <c r="EI33" s="3230"/>
      <c r="EK33" s="3231"/>
      <c r="EL33" s="3231"/>
      <c r="EM33" s="3231"/>
      <c r="EO33" s="3288"/>
      <c r="EP33" s="3288"/>
      <c r="ER33" s="3289"/>
      <c r="ES33" s="3289"/>
      <c r="EU33" s="259" t="s">
        <v>268</v>
      </c>
      <c r="EV33" s="260"/>
      <c r="EW33" s="3"/>
      <c r="EX33" s="261" t="s">
        <v>269</v>
      </c>
      <c r="EY33" s="181" t="s">
        <v>270</v>
      </c>
      <c r="EZ33" s="182">
        <v>0</v>
      </c>
      <c r="FA33" s="182">
        <v>128</v>
      </c>
      <c r="FB33" s="182">
        <v>0</v>
      </c>
      <c r="FC33" s="262" t="s">
        <v>271</v>
      </c>
      <c r="FD33" s="181" t="s">
        <v>272</v>
      </c>
      <c r="FE33" s="182">
        <v>255</v>
      </c>
      <c r="FF33" s="182">
        <v>0</v>
      </c>
      <c r="FG33" s="182">
        <v>0</v>
      </c>
      <c r="FI33" s="263"/>
      <c r="FJ33" s="236" t="s">
        <v>273</v>
      </c>
      <c r="FK33" s="206" t="s">
        <v>274</v>
      </c>
      <c r="FL33" s="207">
        <v>242</v>
      </c>
      <c r="FM33" s="208">
        <v>243</v>
      </c>
      <c r="FN33" s="209">
        <v>244</v>
      </c>
      <c r="FO33"/>
      <c r="FP33" s="264"/>
      <c r="FQ33" s="191" t="s">
        <v>275</v>
      </c>
      <c r="FR33" s="192" t="s">
        <v>276</v>
      </c>
      <c r="FS33" s="193">
        <v>51</v>
      </c>
      <c r="FT33" s="194">
        <v>51</v>
      </c>
      <c r="FU33" s="195">
        <v>51</v>
      </c>
      <c r="FV33"/>
      <c r="FW33" s="265"/>
      <c r="FX33" s="197" t="s">
        <v>277</v>
      </c>
      <c r="FY33" s="192" t="s">
        <v>278</v>
      </c>
      <c r="FZ33" s="193">
        <v>205</v>
      </c>
      <c r="GA33" s="194">
        <v>183</v>
      </c>
      <c r="GB33" s="195">
        <v>158</v>
      </c>
      <c r="GC33" s="10">
        <v>1</v>
      </c>
    </row>
    <row r="34" spans="1:185" ht="21" customHeight="1">
      <c r="A34" s="3"/>
      <c r="B34" s="218" t="str">
        <f t="shared" ref="B34:B61" si="51">IF(COUNTA(AE34:AG34)&gt;0, "A", "►")</f>
        <v>A</v>
      </c>
      <c r="C34" s="2326" cm="1">
        <f t="array" ref="C34">IFERROR(_xlfn.LET(_xlpm.k,UPPER(TRIM(N34)),_xlpm.r,_xlfn.XLOOKUP(_xlpm.k,UPPER(TRIM($AD$64:$BK$64)),$AD$67:$BK$67,_xlfn.XLOOKUP(_xlpm.k,UPPER(TRIM($AD$65:$BK$65)),$AD$67:$BK$67,_xlfn.XLOOKUP(_xlpm.k,UPPER(TRIM($AD$66:$BK$66)),$AD$67:$BK$67,0.001))),_xlpm.r*M34),0)</f>
        <v>0</v>
      </c>
      <c r="D34" s="2329" cm="1">
        <f t="array" ref="D34">IFERROR(_xlfn.LET(_xlpm.k,UPPER(TRIM(Q34)),_xlpm.r,_xlfn.XLOOKUP(_xlpm.k,UPPER(TRIM($AD$64:$BK$64)),$AD$67:$BK$67,_xlfn.XLOOKUP(_xlpm.k,UPPER(TRIM($AD$65:$BK$65)),$AD$67:$BK$67,_xlfn.XLOOKUP(_xlpm.k,UPPER(TRIM($AD$66:$BK$66)),$AD$67:$BK$67,0.001))),_xlpm.r*P34),0)</f>
        <v>0</v>
      </c>
      <c r="E34" s="2332" cm="1">
        <f t="array" ref="E34">IFERROR(_xlfn.LET(_xlpm.k,UPPER(TRIM(T34)),_xlpm.r,_xlfn.XLOOKUP(_xlpm.k,UPPER(TRIM($AD$64:$BK$64)),$AD$67:$BK$67,_xlfn.XLOOKUP(_xlpm.k,UPPER(TRIM($AD$65:$BK$65)),$AD$67:$BK$67,_xlfn.XLOOKUP(_xlpm.k,UPPER(TRIM($AD$66:$BK$66)),$AD$67:$BK$67,0.001))),_xlpm.r*S34),0)</f>
        <v>0</v>
      </c>
      <c r="F34" s="2335" cm="1">
        <f t="array" ref="F34">IFERROR(_xlfn.LET(_xlpm.k,UPPER(TRIM(W34)),_xlpm.r,_xlfn.XLOOKUP(_xlpm.k,UPPER(TRIM($AD$64:$BK$64)),$AD$67:$BK$67,_xlfn.XLOOKUP(_xlpm.k,UPPER(TRIM($AD$65:$BK$65)),$AD$67:$BK$67,_xlfn.XLOOKUP(_xlpm.k,UPPER(TRIM($AD$66:$BK$66)),$AD$67:$BK$67,0.001))),_xlpm.r*V34),0)</f>
        <v>0</v>
      </c>
      <c r="G34" s="219" cm="1">
        <f t="array" ref="G34">IFERROR(_xlfn.LET(_xlpm.k,UPPER(TRIM(Z34)),_xlpm.r,_xlfn.XLOOKUP(_xlpm.k,UPPER(TRIM($AD$64:$BK$64)),$AD$67:$BK$67,_xlfn.XLOOKUP(_xlpm.k,UPPER(TRIM($AD$65:$BK$65)),$AD$67:$BK$67,_xlfn.XLOOKUP(_xlpm.k,UPPER(TRIM($AD$66:$BK$66)),$AD$67:$BK$67,0.001))),_xlpm.r*Y34),0)</f>
        <v>0</v>
      </c>
      <c r="H34" s="220" cm="1">
        <f t="array" ref="H34">IFERROR(_xlfn.LET(_xlpm.k,UPPER(TRIM(AC34)),_xlpm.r,_xlfn.XLOOKUP(_xlpm.k,UPPER(TRIM($AD$64:$BK$64)),$AD$67:$BK$67,_xlfn.XLOOKUP(_xlpm.k,UPPER(TRIM($AD$65:$BK$65)),$AD$67:$BK$67,_xlfn.XLOOKUP(_xlpm.k,UPPER(TRIM($AD$66:$BK$66)),$AD$67:$BK$67,0.001))),_xlpm.r*AB34),0)</f>
        <v>0</v>
      </c>
      <c r="I34" s="222" t="s">
        <v>3679</v>
      </c>
      <c r="J34" s="2587" t="s">
        <v>3655</v>
      </c>
      <c r="K34" s="2340" t="s">
        <v>14</v>
      </c>
      <c r="L34" s="2298"/>
      <c r="M34" s="2299"/>
      <c r="N34" s="2302"/>
      <c r="O34" s="2301"/>
      <c r="P34" s="2300"/>
      <c r="Q34" s="2303"/>
      <c r="R34" s="2304"/>
      <c r="S34" s="2300"/>
      <c r="T34" s="232"/>
      <c r="U34" s="2305"/>
      <c r="V34" s="2300"/>
      <c r="W34" s="232"/>
      <c r="X34" s="2297"/>
      <c r="Y34" s="2300"/>
      <c r="Z34" s="232"/>
      <c r="AA34" s="2308"/>
      <c r="AB34" s="2300"/>
      <c r="AC34" s="232"/>
      <c r="AD34" s="222" t="str">
        <f t="shared" si="22"/>
        <v>3 ►</v>
      </c>
      <c r="AE34" s="2339" t="str">
        <f t="shared" si="22"/>
        <v>haricots blancs secs (lingots de Castelnaudary de préférence)</v>
      </c>
      <c r="AF34" s="2296"/>
      <c r="AG34" s="2296"/>
      <c r="AH34" s="2454">
        <v>1</v>
      </c>
      <c r="AI34" s="223">
        <f t="shared" si="23"/>
        <v>0</v>
      </c>
      <c r="AJ34" s="224">
        <f t="shared" si="24"/>
        <v>0</v>
      </c>
      <c r="AK34" s="224" t="str">
        <f t="shared" si="25"/>
        <v/>
      </c>
      <c r="AL34" s="225">
        <f t="shared" ref="AL34:AL61" si="52">IFERROR(IF(AI34=0, AJ34*$AH34, AI34*$AH34), 0)</f>
        <v>0</v>
      </c>
      <c r="AM34" s="2266">
        <f t="shared" si="26"/>
        <v>0</v>
      </c>
      <c r="AN34" s="2267">
        <f t="shared" si="27"/>
        <v>0</v>
      </c>
      <c r="AO34" s="2268" t="str">
        <f t="shared" si="28"/>
        <v/>
      </c>
      <c r="AP34" s="2269">
        <f t="shared" ref="AP34:AP61" si="53">IFERROR(IF(AM34=0, AN34*$AH34, AM34*$AH34), 0)</f>
        <v>0</v>
      </c>
      <c r="AQ34" s="2341">
        <f t="shared" si="29"/>
        <v>0</v>
      </c>
      <c r="AR34" s="2342">
        <f t="shared" si="30"/>
        <v>0</v>
      </c>
      <c r="AS34" s="2343" t="str">
        <f t="shared" si="31"/>
        <v/>
      </c>
      <c r="AT34" s="2344">
        <f t="shared" ref="AT34:AT61" si="54">IFERROR(IF(AQ34=0, AR34*$AH34, AQ34*$AH34), 0)</f>
        <v>0</v>
      </c>
      <c r="AU34" s="2350">
        <f t="shared" si="32"/>
        <v>0</v>
      </c>
      <c r="AV34" s="2351">
        <f t="shared" si="33"/>
        <v>0</v>
      </c>
      <c r="AW34" s="2352" t="str">
        <f t="shared" si="34"/>
        <v/>
      </c>
      <c r="AX34" s="2353">
        <f t="shared" ref="AX34:AX61" si="55">IFERROR(IF(AU34=0, AV34*$AH34, AU34*$AH34), 0)</f>
        <v>0</v>
      </c>
      <c r="AY34" s="2374">
        <f t="shared" si="35"/>
        <v>0</v>
      </c>
      <c r="AZ34" s="2375">
        <f t="shared" si="36"/>
        <v>0</v>
      </c>
      <c r="BA34" s="2376" t="str">
        <f t="shared" si="37"/>
        <v/>
      </c>
      <c r="BB34" s="2377">
        <f t="shared" si="45"/>
        <v>0</v>
      </c>
      <c r="BC34" s="2361">
        <f t="shared" si="46"/>
        <v>0</v>
      </c>
      <c r="BD34" s="2362">
        <f t="shared" si="38"/>
        <v>0</v>
      </c>
      <c r="BE34" s="2363" t="str">
        <f t="shared" si="39"/>
        <v/>
      </c>
      <c r="BF34" s="2364">
        <f t="shared" ref="BF34:BF59" si="56">IFERROR(IF(BC34=0, BD34*$AH34, BC34*$AH34), 0)</f>
        <v>0</v>
      </c>
      <c r="BG34" s="2556" t="str">
        <f t="shared" si="47"/>
        <v>haricots blancs secs (lingots de Castelnaudary de préférence)</v>
      </c>
      <c r="BH34" s="2241">
        <f t="shared" si="48"/>
        <v>0</v>
      </c>
      <c r="BI34" s="2242">
        <f t="shared" si="48"/>
        <v>0</v>
      </c>
      <c r="BJ34" s="2243">
        <f t="shared" si="49"/>
        <v>0</v>
      </c>
      <c r="BK34" s="2244" t="str" cm="1">
        <f t="array" aca="1" ref="BK3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4" s="2384"/>
      <c r="BM34" s="218" t="str">
        <f t="shared" si="14"/>
        <v>A</v>
      </c>
      <c r="BN34" s="5"/>
      <c r="BO34" s="3"/>
      <c r="BP34" s="198" cm="1">
        <f t="array" ref="BP34">SUMPRODUCT(LEN(BQ34:BW34))</f>
        <v>78</v>
      </c>
      <c r="BQ34" s="199"/>
      <c r="BR34" s="200" t="s">
        <v>266</v>
      </c>
      <c r="BS34" s="200"/>
      <c r="BT34" s="200"/>
      <c r="BU34" s="200"/>
      <c r="BV34" s="200"/>
      <c r="BW34" s="201"/>
      <c r="BX34" s="3"/>
      <c r="BY34" s="3159" t="str">
        <f t="shared" si="40"/>
        <v>A</v>
      </c>
      <c r="BZ34" s="3151" t="str">
        <f t="shared" si="20"/>
        <v/>
      </c>
      <c r="CA34" s="3152" t="str">
        <f t="shared" si="50"/>
        <v/>
      </c>
      <c r="CB34" s="3162"/>
      <c r="CC34" s="3154" t="str">
        <f t="shared" si="21"/>
        <v xml:space="preserve"> ◄ ligne 34</v>
      </c>
      <c r="CD34" s="3151" t="str">
        <f t="shared" si="41"/>
        <v>16 mots</v>
      </c>
      <c r="CE34" s="3155" t="str">
        <f t="shared" si="42"/>
        <v>98 car. ►</v>
      </c>
      <c r="CF34" s="3156" t="str">
        <f>IF(LEN(TRIM(CK34))&gt;0,MAX(CF29:CF33)+1,"")</f>
        <v/>
      </c>
      <c r="CG34" s="3109" t="str">
        <f>IFERROR(INDEX(CK30:CK299,MATCH(ROW()-ROW(CK30)+1,CF30:CF299,0)),"")</f>
        <v xml:space="preserve">coupés en rondelles les carottes coupées en rondelles les lardons l’ail émincé et le bouquet garni </v>
      </c>
      <c r="CH34" s="3149"/>
      <c r="CI34" s="3142"/>
      <c r="CJ34" s="3163"/>
      <c r="CK34" s="3111" t="str">
        <f>IF(OR(CL33="",CJ32=""),"",IF(LEN(CL33)&lt;=CJ32,CL33,IFERROR(LEFT(CL33,FIND("♦",SUBSTITUTE(LEFT(CL33,CJ32+1)," ","♦",LEN(LEFT(CL33,CJ32+1))-LEN(SUBSTITUTE(LEFT(CL33,CJ32+1)," ",""))))),LEFT(CL33,IFERROR(FIND(" ",CL33)-1,LEN(CL33))))))</f>
        <v/>
      </c>
      <c r="CL34" s="3111" t="str">
        <f t="shared" si="43"/>
        <v/>
      </c>
      <c r="CM34" s="3161" t="str">
        <f t="shared" si="44"/>
        <v>ligne 34 ►</v>
      </c>
      <c r="CN34" s="3150" t="str">
        <f>IF(CA34="","",IF(OR(CA34=0,CA34&lt;CG17),0,IF(CA34&gt;CG17,(CA34-CG17)&amp;" car. en trop",(CA34-CG17)&amp;" car.")))</f>
        <v/>
      </c>
      <c r="CO34" s="3158" t="str">
        <f>IF(CA34="","",ROUNDUP(CA34/CG17,0)&amp;" ligne(s)")</f>
        <v/>
      </c>
      <c r="CP34" s="3"/>
      <c r="CQ34" s="142"/>
      <c r="CR34" s="2481" t="s">
        <v>3854</v>
      </c>
      <c r="CU34" s="397"/>
      <c r="CV34" s="3"/>
      <c r="DQ34" s="163"/>
      <c r="DR34" s="163"/>
      <c r="DS34" s="163"/>
      <c r="EU34" s="3247" t="s">
        <v>279</v>
      </c>
      <c r="EV34" s="3248"/>
      <c r="EW34" s="3"/>
      <c r="EX34" s="268" t="s">
        <v>280</v>
      </c>
      <c r="EY34" s="181" t="s">
        <v>281</v>
      </c>
      <c r="EZ34" s="182">
        <v>0</v>
      </c>
      <c r="FA34" s="182">
        <v>0</v>
      </c>
      <c r="FB34" s="182">
        <v>128</v>
      </c>
      <c r="FC34" s="269" t="s">
        <v>282</v>
      </c>
      <c r="FD34" s="181" t="s">
        <v>283</v>
      </c>
      <c r="FE34" s="182">
        <v>204</v>
      </c>
      <c r="FF34" s="182">
        <v>0</v>
      </c>
      <c r="FG34" s="182">
        <v>0</v>
      </c>
      <c r="FI34" s="270"/>
      <c r="FJ34" s="205" t="s">
        <v>284</v>
      </c>
      <c r="FK34" s="206" t="s">
        <v>285</v>
      </c>
      <c r="FL34" s="207">
        <v>240</v>
      </c>
      <c r="FM34" s="208">
        <v>248</v>
      </c>
      <c r="FN34" s="209">
        <v>255</v>
      </c>
      <c r="FO34"/>
      <c r="FP34" s="271"/>
      <c r="FQ34" s="272" t="s">
        <v>286</v>
      </c>
      <c r="FR34" s="192" t="s">
        <v>287</v>
      </c>
      <c r="FS34" s="193">
        <v>48</v>
      </c>
      <c r="FT34" s="194">
        <v>48</v>
      </c>
      <c r="FU34" s="195">
        <v>48</v>
      </c>
      <c r="FV34"/>
      <c r="FW34" s="273"/>
      <c r="FX34" s="197" t="s">
        <v>288</v>
      </c>
      <c r="FY34" s="192" t="s">
        <v>289</v>
      </c>
      <c r="FZ34" s="193">
        <v>210</v>
      </c>
      <c r="GA34" s="194">
        <v>180</v>
      </c>
      <c r="GB34" s="195">
        <v>140</v>
      </c>
      <c r="GC34" s="10">
        <v>1</v>
      </c>
    </row>
    <row r="35" spans="1:185" ht="21" customHeight="1">
      <c r="A35" s="3"/>
      <c r="B35" s="218" t="str">
        <f t="shared" si="51"/>
        <v>A</v>
      </c>
      <c r="C35" s="2326" cm="1">
        <f t="array" ref="C35">IFERROR(_xlfn.LET(_xlpm.k,UPPER(TRIM(N35)),_xlpm.r,_xlfn.XLOOKUP(_xlpm.k,UPPER(TRIM($AD$64:$BK$64)),$AD$67:$BK$67,_xlfn.XLOOKUP(_xlpm.k,UPPER(TRIM($AD$65:$BK$65)),$AD$67:$BK$67,_xlfn.XLOOKUP(_xlpm.k,UPPER(TRIM($AD$66:$BK$66)),$AD$67:$BK$67,0.001))),_xlpm.r*M35),0)</f>
        <v>0</v>
      </c>
      <c r="D35" s="2329" cm="1">
        <f t="array" ref="D35">IFERROR(_xlfn.LET(_xlpm.k,UPPER(TRIM(Q35)),_xlpm.r,_xlfn.XLOOKUP(_xlpm.k,UPPER(TRIM($AD$64:$BK$64)),$AD$67:$BK$67,_xlfn.XLOOKUP(_xlpm.k,UPPER(TRIM($AD$65:$BK$65)),$AD$67:$BK$67,_xlfn.XLOOKUP(_xlpm.k,UPPER(TRIM($AD$66:$BK$66)),$AD$67:$BK$67,0.001))),_xlpm.r*P35),0)</f>
        <v>0</v>
      </c>
      <c r="E35" s="2332" cm="1">
        <f t="array" ref="E35">IFERROR(_xlfn.LET(_xlpm.k,UPPER(TRIM(T35)),_xlpm.r,_xlfn.XLOOKUP(_xlpm.k,UPPER(TRIM($AD$64:$BK$64)),$AD$67:$BK$67,_xlfn.XLOOKUP(_xlpm.k,UPPER(TRIM($AD$65:$BK$65)),$AD$67:$BK$67,_xlfn.XLOOKUP(_xlpm.k,UPPER(TRIM($AD$66:$BK$66)),$AD$67:$BK$67,0.001))),_xlpm.r*S35),0)</f>
        <v>0</v>
      </c>
      <c r="F35" s="2335" cm="1">
        <f t="array" ref="F35">IFERROR(_xlfn.LET(_xlpm.k,UPPER(TRIM(W35)),_xlpm.r,_xlfn.XLOOKUP(_xlpm.k,UPPER(TRIM($AD$64:$BK$64)),$AD$67:$BK$67,_xlfn.XLOOKUP(_xlpm.k,UPPER(TRIM($AD$65:$BK$65)),$AD$67:$BK$67,_xlfn.XLOOKUP(_xlpm.k,UPPER(TRIM($AD$66:$BK$66)),$AD$67:$BK$67,0.001))),_xlpm.r*V35),0)</f>
        <v>0</v>
      </c>
      <c r="G35" s="219" cm="1">
        <f t="array" ref="G35">IFERROR(_xlfn.LET(_xlpm.k,UPPER(TRIM(Z35)),_xlpm.r,_xlfn.XLOOKUP(_xlpm.k,UPPER(TRIM($AD$64:$BK$64)),$AD$67:$BK$67,_xlfn.XLOOKUP(_xlpm.k,UPPER(TRIM($AD$65:$BK$65)),$AD$67:$BK$67,_xlfn.XLOOKUP(_xlpm.k,UPPER(TRIM($AD$66:$BK$66)),$AD$67:$BK$67,0.001))),_xlpm.r*Y35),0)</f>
        <v>0</v>
      </c>
      <c r="H35" s="220" cm="1">
        <f t="array" ref="H35">IFERROR(_xlfn.LET(_xlpm.k,UPPER(TRIM(AC35)),_xlpm.r,_xlfn.XLOOKUP(_xlpm.k,UPPER(TRIM($AD$64:$BK$64)),$AD$67:$BK$67,_xlfn.XLOOKUP(_xlpm.k,UPPER(TRIM($AD$65:$BK$65)),$AD$67:$BK$67,_xlfn.XLOOKUP(_xlpm.k,UPPER(TRIM($AD$66:$BK$66)),$AD$67:$BK$67,0.001))),_xlpm.r*AB35),0)</f>
        <v>0</v>
      </c>
      <c r="I35" s="222" t="s">
        <v>3680</v>
      </c>
      <c r="J35" s="2587" t="s">
        <v>3647</v>
      </c>
      <c r="K35" s="2340" t="s">
        <v>14</v>
      </c>
      <c r="L35" s="2298"/>
      <c r="M35" s="2299"/>
      <c r="N35" s="2302"/>
      <c r="O35" s="2301"/>
      <c r="P35" s="2300"/>
      <c r="Q35" s="2303"/>
      <c r="R35" s="2304"/>
      <c r="S35" s="2300"/>
      <c r="T35" s="232"/>
      <c r="U35" s="2305"/>
      <c r="V35" s="2300"/>
      <c r="W35" s="232"/>
      <c r="X35" s="2297"/>
      <c r="Y35" s="2300"/>
      <c r="Z35" s="232"/>
      <c r="AA35" s="2308"/>
      <c r="AB35" s="2300"/>
      <c r="AC35" s="232"/>
      <c r="AD35" s="222" t="str">
        <f t="shared" si="22"/>
        <v>4 ►</v>
      </c>
      <c r="AE35" s="2339" t="str">
        <f t="shared" si="22"/>
        <v>haricots secs de type lingot (du lauragais de préférence)</v>
      </c>
      <c r="AF35" s="2296"/>
      <c r="AG35" s="2296"/>
      <c r="AH35" s="2454">
        <v>1</v>
      </c>
      <c r="AI35" s="223">
        <f t="shared" si="23"/>
        <v>0</v>
      </c>
      <c r="AJ35" s="224">
        <f t="shared" si="24"/>
        <v>0</v>
      </c>
      <c r="AK35" s="224" t="str">
        <f t="shared" si="25"/>
        <v/>
      </c>
      <c r="AL35" s="225">
        <f t="shared" si="52"/>
        <v>0</v>
      </c>
      <c r="AM35" s="2266">
        <f t="shared" si="26"/>
        <v>0</v>
      </c>
      <c r="AN35" s="2267">
        <f t="shared" si="27"/>
        <v>0</v>
      </c>
      <c r="AO35" s="2268" t="str">
        <f t="shared" si="28"/>
        <v/>
      </c>
      <c r="AP35" s="2269">
        <f t="shared" si="53"/>
        <v>0</v>
      </c>
      <c r="AQ35" s="2341">
        <f t="shared" si="29"/>
        <v>0</v>
      </c>
      <c r="AR35" s="2342">
        <f t="shared" si="30"/>
        <v>0</v>
      </c>
      <c r="AS35" s="2343" t="str">
        <f t="shared" si="31"/>
        <v/>
      </c>
      <c r="AT35" s="2344">
        <f t="shared" si="54"/>
        <v>0</v>
      </c>
      <c r="AU35" s="2350">
        <f t="shared" si="32"/>
        <v>0</v>
      </c>
      <c r="AV35" s="2351">
        <f t="shared" si="33"/>
        <v>0</v>
      </c>
      <c r="AW35" s="2352" t="str">
        <f t="shared" si="34"/>
        <v/>
      </c>
      <c r="AX35" s="2353">
        <f t="shared" si="55"/>
        <v>0</v>
      </c>
      <c r="AY35" s="2374">
        <f t="shared" si="35"/>
        <v>0</v>
      </c>
      <c r="AZ35" s="2375">
        <f t="shared" si="36"/>
        <v>0</v>
      </c>
      <c r="BA35" s="2376" t="str">
        <f t="shared" si="37"/>
        <v/>
      </c>
      <c r="BB35" s="2377">
        <f t="shared" si="45"/>
        <v>0</v>
      </c>
      <c r="BC35" s="2361">
        <f t="shared" si="46"/>
        <v>0</v>
      </c>
      <c r="BD35" s="2362">
        <f t="shared" si="38"/>
        <v>0</v>
      </c>
      <c r="BE35" s="2363" t="str">
        <f t="shared" si="39"/>
        <v/>
      </c>
      <c r="BF35" s="2364">
        <f t="shared" si="56"/>
        <v>0</v>
      </c>
      <c r="BG35" s="2556" t="str">
        <f t="shared" si="47"/>
        <v>haricots secs de type lingot (du lauragais de préférence)</v>
      </c>
      <c r="BH35" s="2241">
        <f t="shared" si="48"/>
        <v>0</v>
      </c>
      <c r="BI35" s="2242">
        <f t="shared" si="48"/>
        <v>0</v>
      </c>
      <c r="BJ35" s="2243">
        <f t="shared" si="49"/>
        <v>0</v>
      </c>
      <c r="BK35" s="2244" t="str" cm="1">
        <f t="array" aca="1" ref="BK3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5" s="2384"/>
      <c r="BM35" s="218" t="str">
        <f t="shared" si="14"/>
        <v>A</v>
      </c>
      <c r="BN35" s="5"/>
      <c r="BO35" s="3"/>
      <c r="BP35" s="198" cm="1">
        <f t="array" ref="BP35">SUMPRODUCT(LEN(BQ35:BW35))</f>
        <v>0</v>
      </c>
      <c r="BQ35" s="199"/>
      <c r="BR35" s="200"/>
      <c r="BS35" s="200"/>
      <c r="BT35" s="200"/>
      <c r="BU35" s="200"/>
      <c r="BV35" s="200"/>
      <c r="BW35" s="201"/>
      <c r="BX35" s="3"/>
      <c r="BY35" s="3159" t="str">
        <f t="shared" si="40"/>
        <v>A</v>
      </c>
      <c r="BZ35" s="3151" t="str">
        <f t="shared" si="20"/>
        <v>49 mots</v>
      </c>
      <c r="CA35" s="3152">
        <f t="shared" si="50"/>
        <v>284</v>
      </c>
      <c r="CB35" s="3162" t="s">
        <v>4370</v>
      </c>
      <c r="CC35" s="3160" t="str">
        <f t="shared" si="21"/>
        <v xml:space="preserve"> ◄ ligne 35</v>
      </c>
      <c r="CD35" s="3151" t="str">
        <f t="shared" si="41"/>
        <v>15 mots</v>
      </c>
      <c r="CE35" s="3155" t="str">
        <f t="shared" si="42"/>
        <v>77 car. ►</v>
      </c>
      <c r="CF35" s="3156" t="str">
        <f>IF(LEN(TRIM(CK35))&gt;0,MAX(CF29:CF34)+1,"")</f>
        <v/>
      </c>
      <c r="CG35" s="3109" t="str">
        <f>IFERROR(INDEX(CK30:CK299,MATCH(ROW()-ROW(CK30)+1,CF30:CF299,0)),"")</f>
        <v>Versez le vin rouge sur le tout et laissez mariner au frais pendant 24 heures</v>
      </c>
      <c r="CH35" s="3149"/>
      <c r="CI35" s="3142"/>
      <c r="CJ35" s="3164"/>
      <c r="CK35" s="3111" t="str">
        <f>IF(OR(CL34="",CJ32=""),"",IF(LEN(CL34)&lt;=CJ32,CL34,IFERROR(LEFT(CL34,FIND("♦",SUBSTITUTE(LEFT(CL34,CJ32+1)," ","♦",LEN(LEFT(CL34,CJ32+1))-LEN(SUBSTITUTE(LEFT(CL34,CJ32+1)," ",""))))),LEFT(CL34,IFERROR(FIND(" ",CL34)-1,LEN(CL34))))))</f>
        <v/>
      </c>
      <c r="CL35" s="3111" t="str">
        <f t="shared" si="43"/>
        <v/>
      </c>
      <c r="CM35" s="3161" t="str">
        <f t="shared" si="44"/>
        <v>ligne 35 ►</v>
      </c>
      <c r="CN35" s="3150" t="str">
        <f>IF(CA35="","",IF(OR(CA35=0,CA35&lt;CG17),0,IF(CA35&gt;CG17,(CA35-CG17)&amp;" car. en trop",(CA35-CG17)&amp;" car.")))</f>
        <v>184 car. en trop</v>
      </c>
      <c r="CO35" s="3158" t="str">
        <f>IF(CA35="","",ROUNDUP(CA35/CG17,0)&amp;" ligne(s)")</f>
        <v>3 ligne(s)</v>
      </c>
      <c r="CP35" s="3"/>
      <c r="CQ35" s="2453"/>
      <c r="CR35" s="2482" t="s">
        <v>3845</v>
      </c>
      <c r="CS35" s="2482"/>
      <c r="CT35" s="2482"/>
      <c r="CU35" s="2480"/>
      <c r="CV35" s="3"/>
      <c r="CW35" s="3252" t="s">
        <v>290</v>
      </c>
      <c r="CX35" s="3252"/>
      <c r="CY35" s="3252"/>
      <c r="DA35" s="3225" t="s">
        <v>291</v>
      </c>
      <c r="DB35" s="3225"/>
      <c r="DC35" s="3225"/>
      <c r="DE35" s="3226" t="s">
        <v>292</v>
      </c>
      <c r="DF35" s="3226"/>
      <c r="DG35" s="3226"/>
      <c r="DI35" s="3227" t="s">
        <v>293</v>
      </c>
      <c r="DJ35" s="3227"/>
      <c r="DK35" s="3227"/>
      <c r="DM35" s="3236" t="s">
        <v>294</v>
      </c>
      <c r="DN35" s="3236"/>
      <c r="DO35" s="3236"/>
      <c r="DQ35" s="3232" t="s">
        <v>295</v>
      </c>
      <c r="DR35" s="3232"/>
      <c r="DS35" s="3232"/>
      <c r="DU35" s="3223" t="s">
        <v>296</v>
      </c>
      <c r="DV35" s="3223"/>
      <c r="DW35" s="3223"/>
      <c r="DY35" s="3224" t="s">
        <v>54</v>
      </c>
      <c r="DZ35" s="3224"/>
      <c r="EA35" s="3224"/>
      <c r="EC35" s="3229" t="s">
        <v>297</v>
      </c>
      <c r="ED35" s="3229"/>
      <c r="EE35" s="3229"/>
      <c r="EG35" s="3230" t="s">
        <v>298</v>
      </c>
      <c r="EH35" s="3230"/>
      <c r="EI35" s="3230"/>
      <c r="EK35" s="3231" t="s">
        <v>299</v>
      </c>
      <c r="EL35" s="3231"/>
      <c r="EM35" s="3231"/>
      <c r="EO35" s="3253" t="s">
        <v>300</v>
      </c>
      <c r="EP35" s="3232"/>
      <c r="ER35" s="3254" t="s">
        <v>301</v>
      </c>
      <c r="ES35" s="3254"/>
      <c r="EU35" s="259" t="s">
        <v>302</v>
      </c>
      <c r="EV35" s="260"/>
      <c r="EW35" s="3"/>
      <c r="EX35" s="274" t="s">
        <v>303</v>
      </c>
      <c r="EY35" s="181" t="s">
        <v>304</v>
      </c>
      <c r="EZ35" s="182">
        <v>128</v>
      </c>
      <c r="FA35" s="182">
        <v>128</v>
      </c>
      <c r="FB35" s="182">
        <v>0</v>
      </c>
      <c r="FC35" s="275" t="s">
        <v>305</v>
      </c>
      <c r="FD35" s="181" t="s">
        <v>306</v>
      </c>
      <c r="FE35" s="182">
        <v>255</v>
      </c>
      <c r="FF35" s="182">
        <v>0</v>
      </c>
      <c r="FG35" s="182">
        <v>0</v>
      </c>
      <c r="FI35" s="276"/>
      <c r="FJ35" s="205" t="s">
        <v>307</v>
      </c>
      <c r="FK35" s="206" t="s">
        <v>308</v>
      </c>
      <c r="FL35" s="207">
        <v>159</v>
      </c>
      <c r="FM35" s="208">
        <v>182</v>
      </c>
      <c r="FN35" s="209">
        <v>205</v>
      </c>
      <c r="FO35"/>
      <c r="FP35" s="277"/>
      <c r="FQ35" s="191" t="s">
        <v>309</v>
      </c>
      <c r="FR35" s="192" t="s">
        <v>310</v>
      </c>
      <c r="FS35" s="193">
        <v>46</v>
      </c>
      <c r="FT35" s="194">
        <v>46</v>
      </c>
      <c r="FU35" s="195">
        <v>46</v>
      </c>
      <c r="FV35"/>
      <c r="FW35" s="278"/>
      <c r="FX35" s="197" t="s">
        <v>311</v>
      </c>
      <c r="FY35" s="192" t="s">
        <v>312</v>
      </c>
      <c r="FZ35" s="193">
        <v>205</v>
      </c>
      <c r="GA35" s="194">
        <v>179</v>
      </c>
      <c r="GB35" s="195">
        <v>139</v>
      </c>
      <c r="GC35" s="10">
        <v>1</v>
      </c>
    </row>
    <row r="36" spans="1:185" ht="21" customHeight="1">
      <c r="A36" s="3"/>
      <c r="B36" s="218" t="str">
        <f t="shared" si="51"/>
        <v>A</v>
      </c>
      <c r="C36" s="2326" cm="1">
        <f t="array" ref="C36">IFERROR(_xlfn.LET(_xlpm.k,UPPER(TRIM(N36)),_xlpm.r,_xlfn.XLOOKUP(_xlpm.k,UPPER(TRIM($AD$64:$BK$64)),$AD$67:$BK$67,_xlfn.XLOOKUP(_xlpm.k,UPPER(TRIM($AD$65:$BK$65)),$AD$67:$BK$67,_xlfn.XLOOKUP(_xlpm.k,UPPER(TRIM($AD$66:$BK$66)),$AD$67:$BK$67,0.001))),_xlpm.r*M36),0)</f>
        <v>0</v>
      </c>
      <c r="D36" s="2329" cm="1">
        <f t="array" ref="D36">IFERROR(_xlfn.LET(_xlpm.k,UPPER(TRIM(Q36)),_xlpm.r,_xlfn.XLOOKUP(_xlpm.k,UPPER(TRIM($AD$64:$BK$64)),$AD$67:$BK$67,_xlfn.XLOOKUP(_xlpm.k,UPPER(TRIM($AD$65:$BK$65)),$AD$67:$BK$67,_xlfn.XLOOKUP(_xlpm.k,UPPER(TRIM($AD$66:$BK$66)),$AD$67:$BK$67,0.001))),_xlpm.r*P36),0)</f>
        <v>0</v>
      </c>
      <c r="E36" s="2332" cm="1">
        <f t="array" ref="E36">IFERROR(_xlfn.LET(_xlpm.k,UPPER(TRIM(T36)),_xlpm.r,_xlfn.XLOOKUP(_xlpm.k,UPPER(TRIM($AD$64:$BK$64)),$AD$67:$BK$67,_xlfn.XLOOKUP(_xlpm.k,UPPER(TRIM($AD$65:$BK$65)),$AD$67:$BK$67,_xlfn.XLOOKUP(_xlpm.k,UPPER(TRIM($AD$66:$BK$66)),$AD$67:$BK$67,0.001))),_xlpm.r*S36),0)</f>
        <v>0</v>
      </c>
      <c r="F36" s="2335" cm="1">
        <f t="array" ref="F36">IFERROR(_xlfn.LET(_xlpm.k,UPPER(TRIM(W36)),_xlpm.r,_xlfn.XLOOKUP(_xlpm.k,UPPER(TRIM($AD$64:$BK$64)),$AD$67:$BK$67,_xlfn.XLOOKUP(_xlpm.k,UPPER(TRIM($AD$65:$BK$65)),$AD$67:$BK$67,_xlfn.XLOOKUP(_xlpm.k,UPPER(TRIM($AD$66:$BK$66)),$AD$67:$BK$67,0.001))),_xlpm.r*V36),0)</f>
        <v>0</v>
      </c>
      <c r="G36" s="219" cm="1">
        <f t="array" ref="G36">IFERROR(_xlfn.LET(_xlpm.k,UPPER(TRIM(Z36)),_xlpm.r,_xlfn.XLOOKUP(_xlpm.k,UPPER(TRIM($AD$64:$BK$64)),$AD$67:$BK$67,_xlfn.XLOOKUP(_xlpm.k,UPPER(TRIM($AD$65:$BK$65)),$AD$67:$BK$67,_xlfn.XLOOKUP(_xlpm.k,UPPER(TRIM($AD$66:$BK$66)),$AD$67:$BK$67,0.001))),_xlpm.r*Y36),0)</f>
        <v>0</v>
      </c>
      <c r="H36" s="220" cm="1">
        <f t="array" ref="H36">IFERROR(_xlfn.LET(_xlpm.k,UPPER(TRIM(AC36)),_xlpm.r,_xlfn.XLOOKUP(_xlpm.k,UPPER(TRIM($AD$64:$BK$64)),$AD$67:$BK$67,_xlfn.XLOOKUP(_xlpm.k,UPPER(TRIM($AD$65:$BK$65)),$AD$67:$BK$67,_xlfn.XLOOKUP(_xlpm.k,UPPER(TRIM($AD$66:$BK$66)),$AD$67:$BK$67,0.001))),_xlpm.r*AB36),0)</f>
        <v>0</v>
      </c>
      <c r="I36" s="222" t="s">
        <v>3681</v>
      </c>
      <c r="J36" s="2587" t="s">
        <v>3651</v>
      </c>
      <c r="K36" s="2340" t="s">
        <v>14</v>
      </c>
      <c r="L36" s="2298"/>
      <c r="M36" s="2299"/>
      <c r="N36" s="2302"/>
      <c r="O36" s="2301"/>
      <c r="P36" s="2300"/>
      <c r="Q36" s="2303"/>
      <c r="R36" s="2304"/>
      <c r="S36" s="2300"/>
      <c r="T36" s="232"/>
      <c r="U36" s="2305"/>
      <c r="V36" s="2300"/>
      <c r="W36" s="232"/>
      <c r="X36" s="2297"/>
      <c r="Y36" s="2300"/>
      <c r="Z36" s="232"/>
      <c r="AA36" s="2308"/>
      <c r="AB36" s="2300"/>
      <c r="AC36" s="232"/>
      <c r="AD36" s="222" t="str">
        <f t="shared" si="22"/>
        <v>5 ►</v>
      </c>
      <c r="AE36" s="2339" t="str">
        <f t="shared" si="22"/>
        <v>Haricots Tarbais secs</v>
      </c>
      <c r="AF36" s="2296"/>
      <c r="AG36" s="2296"/>
      <c r="AH36" s="2454">
        <v>1</v>
      </c>
      <c r="AI36" s="223">
        <f t="shared" si="23"/>
        <v>0</v>
      </c>
      <c r="AJ36" s="224">
        <f t="shared" si="24"/>
        <v>0</v>
      </c>
      <c r="AK36" s="224" t="str">
        <f t="shared" si="25"/>
        <v/>
      </c>
      <c r="AL36" s="225">
        <f t="shared" si="52"/>
        <v>0</v>
      </c>
      <c r="AM36" s="2266">
        <f t="shared" si="26"/>
        <v>0</v>
      </c>
      <c r="AN36" s="2267">
        <f t="shared" si="27"/>
        <v>0</v>
      </c>
      <c r="AO36" s="2268" t="str">
        <f t="shared" si="28"/>
        <v/>
      </c>
      <c r="AP36" s="2269">
        <f t="shared" si="53"/>
        <v>0</v>
      </c>
      <c r="AQ36" s="2341">
        <f t="shared" si="29"/>
        <v>0</v>
      </c>
      <c r="AR36" s="2342">
        <f t="shared" si="30"/>
        <v>0</v>
      </c>
      <c r="AS36" s="2343" t="str">
        <f t="shared" si="31"/>
        <v/>
      </c>
      <c r="AT36" s="2344">
        <f t="shared" si="54"/>
        <v>0</v>
      </c>
      <c r="AU36" s="2350">
        <f t="shared" si="32"/>
        <v>0</v>
      </c>
      <c r="AV36" s="2351">
        <f t="shared" si="33"/>
        <v>0</v>
      </c>
      <c r="AW36" s="2352" t="str">
        <f t="shared" si="34"/>
        <v/>
      </c>
      <c r="AX36" s="2353">
        <f t="shared" si="55"/>
        <v>0</v>
      </c>
      <c r="AY36" s="2374">
        <f t="shared" si="35"/>
        <v>0</v>
      </c>
      <c r="AZ36" s="2375">
        <f t="shared" si="36"/>
        <v>0</v>
      </c>
      <c r="BA36" s="2376" t="str">
        <f t="shared" si="37"/>
        <v/>
      </c>
      <c r="BB36" s="2377">
        <f t="shared" si="45"/>
        <v>0</v>
      </c>
      <c r="BC36" s="2361">
        <f t="shared" si="46"/>
        <v>0</v>
      </c>
      <c r="BD36" s="2362">
        <f t="shared" si="38"/>
        <v>0</v>
      </c>
      <c r="BE36" s="2363" t="str">
        <f t="shared" si="39"/>
        <v/>
      </c>
      <c r="BF36" s="2364">
        <f t="shared" si="56"/>
        <v>0</v>
      </c>
      <c r="BG36" s="2556" t="str">
        <f t="shared" si="47"/>
        <v>Haricots Tarbais secs</v>
      </c>
      <c r="BH36" s="2241">
        <f t="shared" si="48"/>
        <v>0</v>
      </c>
      <c r="BI36" s="2242">
        <f t="shared" si="48"/>
        <v>0</v>
      </c>
      <c r="BJ36" s="2243">
        <f t="shared" si="49"/>
        <v>0</v>
      </c>
      <c r="BK36" s="2244" t="str" cm="1">
        <f t="array" aca="1" ref="BK3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6" s="2384"/>
      <c r="BM36" s="218" t="str">
        <f t="shared" si="14"/>
        <v>A</v>
      </c>
      <c r="BN36" s="5"/>
      <c r="BO36" s="3"/>
      <c r="BP36" s="198" cm="1">
        <f t="array" ref="BP36">SUMPRODUCT(LEN(BQ36:BW36))</f>
        <v>0</v>
      </c>
      <c r="BQ36" s="199"/>
      <c r="BR36" s="200"/>
      <c r="BS36" s="200"/>
      <c r="BT36" s="200"/>
      <c r="BU36" s="200"/>
      <c r="BV36" s="200"/>
      <c r="BW36" s="201"/>
      <c r="BX36" s="3"/>
      <c r="BY36" s="3159" t="str">
        <f t="shared" si="40"/>
        <v>A</v>
      </c>
      <c r="BZ36" s="3151" t="str">
        <f t="shared" si="20"/>
        <v>17 mots</v>
      </c>
      <c r="CA36" s="3152">
        <f t="shared" si="50"/>
        <v>102</v>
      </c>
      <c r="CB36" s="3162" t="s">
        <v>4371</v>
      </c>
      <c r="CC36" s="3154" t="str">
        <f t="shared" si="21"/>
        <v xml:space="preserve"> ◄ ligne 36</v>
      </c>
      <c r="CD36" s="3151" t="str">
        <f t="shared" si="41"/>
        <v>17 mots</v>
      </c>
      <c r="CE36" s="3155" t="str">
        <f t="shared" si="42"/>
        <v>98 car. ►</v>
      </c>
      <c r="CF36" s="3156">
        <f>IF(LEN(TRIM(CK36))&gt;0,MAX(CF29:CF35)+1,"")</f>
        <v>2</v>
      </c>
      <c r="CG36" s="3109" t="str">
        <f>IFERROR(INDEX(CK30:CK299,MATCH(ROW()-ROW(CK30)+1,CF30:CF299,0)),"")</f>
        <v>2 Le lendemain sortez la viande et les légumes de la marinade et égouttez-les Réservez la marinade</v>
      </c>
      <c r="CH36" s="3149"/>
      <c r="CI36" s="3142"/>
      <c r="CJ36" s="2462" t="str">
        <f>(SUBSTITUTE(SUBSTITUTE(CB31,CHAR(13)&amp;CHAR(10)," "),CHAR(10)," "))</f>
        <v>Préparation</v>
      </c>
      <c r="CK36" s="3165" t="str">
        <f>IF(OR(CJ37="",CJ38=""),"",IF(LEN(CJ37)&lt;=CJ38,CJ37,IFERROR(LEFT(CJ37,FIND("♦",SUBSTITUTE(LEFT(CJ37,CJ38+1)," ","♦",LEN(LEFT(CJ37,CJ38+1))-LEN(SUBSTITUTE(LEFT(CJ37,CJ38+1)," ",""))))),LEFT(CJ37,IFERROR(FIND(" ",CJ37)-1,LEN(CJ37))))))</f>
        <v>Préparation</v>
      </c>
      <c r="CL36" s="3166" t="str">
        <f>IF(CK36="","",TRIM(RIGHT(CJ37,LEN(CJ37)-LEN(CK36))))</f>
        <v/>
      </c>
      <c r="CM36" s="3157" t="str">
        <f>CC31</f>
        <v xml:space="preserve"> ◄ ligne 31</v>
      </c>
      <c r="CN36" s="3150" t="str">
        <f>IF(CA36="","",IF(OR(CA36=0,CA36&lt;CG17),0,IF(CA36&gt;CG17,(CA36-CG17)&amp;" car. en trop",(CA36-CG17)&amp;" car.")))</f>
        <v>2 car. en trop</v>
      </c>
      <c r="CO36" s="3158" t="str">
        <f>IF(CA36="","",ROUNDUP(CA36/CG17,0)&amp;" ligne(s)")</f>
        <v>2 ligne(s)</v>
      </c>
      <c r="CP36" s="3"/>
      <c r="CQ36" s="2453"/>
      <c r="CR36" s="3204" t="s">
        <v>3846</v>
      </c>
      <c r="CS36" s="3204"/>
      <c r="CT36" s="3204"/>
      <c r="CU36" s="3205"/>
      <c r="CV36" s="3"/>
      <c r="CW36" s="3252"/>
      <c r="CX36" s="3252"/>
      <c r="CY36" s="3252"/>
      <c r="DA36" s="3225"/>
      <c r="DB36" s="3225"/>
      <c r="DC36" s="3225"/>
      <c r="DE36" s="3226"/>
      <c r="DF36" s="3226"/>
      <c r="DG36" s="3226"/>
      <c r="DI36" s="3227"/>
      <c r="DJ36" s="3227"/>
      <c r="DK36" s="3227"/>
      <c r="DM36" s="3236"/>
      <c r="DN36" s="3236"/>
      <c r="DO36" s="3236"/>
      <c r="DQ36" s="3232"/>
      <c r="DR36" s="3232"/>
      <c r="DS36" s="3232"/>
      <c r="DU36" s="3223"/>
      <c r="DV36" s="3223"/>
      <c r="DW36" s="3223"/>
      <c r="DY36" s="3224"/>
      <c r="DZ36" s="3224"/>
      <c r="EA36" s="3224"/>
      <c r="EC36" s="3229"/>
      <c r="ED36" s="3229"/>
      <c r="EE36" s="3229"/>
      <c r="EG36" s="3230"/>
      <c r="EH36" s="3230"/>
      <c r="EI36" s="3230"/>
      <c r="EK36" s="3231"/>
      <c r="EL36" s="3231"/>
      <c r="EM36" s="3231"/>
      <c r="EO36" s="3232"/>
      <c r="EP36" s="3232"/>
      <c r="ER36" s="3254"/>
      <c r="ES36" s="3254"/>
      <c r="EU36" s="3247" t="s">
        <v>313</v>
      </c>
      <c r="EV36" s="3248"/>
      <c r="EW36" s="3"/>
      <c r="EX36" s="183" t="s">
        <v>314</v>
      </c>
      <c r="EY36" s="181" t="s">
        <v>127</v>
      </c>
      <c r="EZ36" s="182">
        <v>128</v>
      </c>
      <c r="FA36" s="182">
        <v>0</v>
      </c>
      <c r="FB36" s="182">
        <v>128</v>
      </c>
      <c r="FC36" s="279" t="s">
        <v>315</v>
      </c>
      <c r="FD36" s="181" t="s">
        <v>316</v>
      </c>
      <c r="FE36" s="182">
        <v>51</v>
      </c>
      <c r="FF36" s="182">
        <v>0</v>
      </c>
      <c r="FG36" s="182">
        <v>0</v>
      </c>
      <c r="FI36" s="280"/>
      <c r="FJ36" s="205" t="s">
        <v>317</v>
      </c>
      <c r="FK36" s="206" t="s">
        <v>318</v>
      </c>
      <c r="FL36" s="207">
        <v>0</v>
      </c>
      <c r="FM36" s="208">
        <v>178</v>
      </c>
      <c r="FN36" s="209">
        <v>238</v>
      </c>
      <c r="FO36"/>
      <c r="FP36" s="281"/>
      <c r="FQ36" s="191" t="s">
        <v>319</v>
      </c>
      <c r="FR36" s="192" t="s">
        <v>320</v>
      </c>
      <c r="FS36" s="193">
        <v>43</v>
      </c>
      <c r="FT36" s="194">
        <v>43</v>
      </c>
      <c r="FU36" s="195">
        <v>43</v>
      </c>
      <c r="FV36"/>
      <c r="FW36" s="282"/>
      <c r="FX36" s="197" t="s">
        <v>321</v>
      </c>
      <c r="FY36" s="192" t="s">
        <v>322</v>
      </c>
      <c r="FZ36" s="193">
        <v>238</v>
      </c>
      <c r="GA36" s="194">
        <v>180</v>
      </c>
      <c r="GB36" s="195">
        <v>34</v>
      </c>
      <c r="GC36" s="10">
        <v>1</v>
      </c>
    </row>
    <row r="37" spans="1:185" ht="21" customHeight="1">
      <c r="A37" s="3"/>
      <c r="B37" s="218" t="str">
        <f t="shared" si="51"/>
        <v>A</v>
      </c>
      <c r="C37" s="2326" cm="1">
        <f t="array" ref="C37">IFERROR(_xlfn.LET(_xlpm.k,UPPER(TRIM(N37)),_xlpm.r,_xlfn.XLOOKUP(_xlpm.k,UPPER(TRIM($AD$64:$BK$64)),$AD$67:$BK$67,_xlfn.XLOOKUP(_xlpm.k,UPPER(TRIM($AD$65:$BK$65)),$AD$67:$BK$67,_xlfn.XLOOKUP(_xlpm.k,UPPER(TRIM($AD$66:$BK$66)),$AD$67:$BK$67,0.001))),_xlpm.r*M37),0)</f>
        <v>0</v>
      </c>
      <c r="D37" s="2329" cm="1">
        <f t="array" ref="D37">IFERROR(_xlfn.LET(_xlpm.k,UPPER(TRIM(Q37)),_xlpm.r,_xlfn.XLOOKUP(_xlpm.k,UPPER(TRIM($AD$64:$BK$64)),$AD$67:$BK$67,_xlfn.XLOOKUP(_xlpm.k,UPPER(TRIM($AD$65:$BK$65)),$AD$67:$BK$67,_xlfn.XLOOKUP(_xlpm.k,UPPER(TRIM($AD$66:$BK$66)),$AD$67:$BK$67,0.001))),_xlpm.r*P37),0)</f>
        <v>0</v>
      </c>
      <c r="E37" s="2332" cm="1">
        <f t="array" ref="E37">IFERROR(_xlfn.LET(_xlpm.k,UPPER(TRIM(T37)),_xlpm.r,_xlfn.XLOOKUP(_xlpm.k,UPPER(TRIM($AD$64:$BK$64)),$AD$67:$BK$67,_xlfn.XLOOKUP(_xlpm.k,UPPER(TRIM($AD$65:$BK$65)),$AD$67:$BK$67,_xlfn.XLOOKUP(_xlpm.k,UPPER(TRIM($AD$66:$BK$66)),$AD$67:$BK$67,0.001))),_xlpm.r*S37),0)</f>
        <v>0</v>
      </c>
      <c r="F37" s="2335" cm="1">
        <f t="array" ref="F37">IFERROR(_xlfn.LET(_xlpm.k,UPPER(TRIM(W37)),_xlpm.r,_xlfn.XLOOKUP(_xlpm.k,UPPER(TRIM($AD$64:$BK$64)),$AD$67:$BK$67,_xlfn.XLOOKUP(_xlpm.k,UPPER(TRIM($AD$65:$BK$65)),$AD$67:$BK$67,_xlfn.XLOOKUP(_xlpm.k,UPPER(TRIM($AD$66:$BK$66)),$AD$67:$BK$67,0.001))),_xlpm.r*V37),0)</f>
        <v>0</v>
      </c>
      <c r="G37" s="219" cm="1">
        <f t="array" ref="G37">IFERROR(_xlfn.LET(_xlpm.k,UPPER(TRIM(Z37)),_xlpm.r,_xlfn.XLOOKUP(_xlpm.k,UPPER(TRIM($AD$64:$BK$64)),$AD$67:$BK$67,_xlfn.XLOOKUP(_xlpm.k,UPPER(TRIM($AD$65:$BK$65)),$AD$67:$BK$67,_xlfn.XLOOKUP(_xlpm.k,UPPER(TRIM($AD$66:$BK$66)),$AD$67:$BK$67,0.001))),_xlpm.r*Y37),0)</f>
        <v>0</v>
      </c>
      <c r="H37" s="220" cm="1">
        <f t="array" ref="H37">IFERROR(_xlfn.LET(_xlpm.k,UPPER(TRIM(AC37)),_xlpm.r,_xlfn.XLOOKUP(_xlpm.k,UPPER(TRIM($AD$64:$BK$64)),$AD$67:$BK$67,_xlfn.XLOOKUP(_xlpm.k,UPPER(TRIM($AD$65:$BK$65)),$AD$67:$BK$67,_xlfn.XLOOKUP(_xlpm.k,UPPER(TRIM($AD$66:$BK$66)),$AD$67:$BK$67,0.001))),_xlpm.r*AB37),0)</f>
        <v>0</v>
      </c>
      <c r="I37" s="222" t="s">
        <v>3682</v>
      </c>
      <c r="J37" s="2587"/>
      <c r="K37" s="2340" t="s">
        <v>14</v>
      </c>
      <c r="L37" s="2298"/>
      <c r="M37" s="2299"/>
      <c r="N37" s="2302"/>
      <c r="O37" s="2301"/>
      <c r="P37" s="2300"/>
      <c r="Q37" s="2303"/>
      <c r="R37" s="2304"/>
      <c r="S37" s="2300"/>
      <c r="T37" s="232"/>
      <c r="U37" s="2305"/>
      <c r="V37" s="2300"/>
      <c r="W37" s="232"/>
      <c r="X37" s="2297"/>
      <c r="Y37" s="2300"/>
      <c r="Z37" s="232"/>
      <c r="AA37" s="2308"/>
      <c r="AB37" s="2300"/>
      <c r="AC37" s="232"/>
      <c r="AD37" s="222" t="str">
        <f t="shared" si="22"/>
        <v>6 ►</v>
      </c>
      <c r="AE37" s="2339">
        <f t="shared" si="22"/>
        <v>0</v>
      </c>
      <c r="AF37" s="2296"/>
      <c r="AG37" s="2296"/>
      <c r="AH37" s="2454">
        <v>1</v>
      </c>
      <c r="AI37" s="223">
        <f t="shared" si="23"/>
        <v>0</v>
      </c>
      <c r="AJ37" s="224">
        <f t="shared" si="24"/>
        <v>0</v>
      </c>
      <c r="AK37" s="224" t="str">
        <f t="shared" si="25"/>
        <v/>
      </c>
      <c r="AL37" s="225">
        <f t="shared" si="52"/>
        <v>0</v>
      </c>
      <c r="AM37" s="2266">
        <f t="shared" si="26"/>
        <v>0</v>
      </c>
      <c r="AN37" s="2267">
        <f t="shared" si="27"/>
        <v>0</v>
      </c>
      <c r="AO37" s="2268" t="str">
        <f t="shared" si="28"/>
        <v/>
      </c>
      <c r="AP37" s="2269">
        <f t="shared" si="53"/>
        <v>0</v>
      </c>
      <c r="AQ37" s="2341">
        <f t="shared" si="29"/>
        <v>0</v>
      </c>
      <c r="AR37" s="2342">
        <f t="shared" si="30"/>
        <v>0</v>
      </c>
      <c r="AS37" s="2343" t="str">
        <f t="shared" si="31"/>
        <v/>
      </c>
      <c r="AT37" s="2344">
        <f t="shared" si="54"/>
        <v>0</v>
      </c>
      <c r="AU37" s="2350">
        <f t="shared" si="32"/>
        <v>0</v>
      </c>
      <c r="AV37" s="2351">
        <f t="shared" si="33"/>
        <v>0</v>
      </c>
      <c r="AW37" s="2352" t="str">
        <f t="shared" si="34"/>
        <v/>
      </c>
      <c r="AX37" s="2353">
        <f t="shared" si="55"/>
        <v>0</v>
      </c>
      <c r="AY37" s="2374">
        <f t="shared" si="35"/>
        <v>0</v>
      </c>
      <c r="AZ37" s="2375">
        <f t="shared" si="36"/>
        <v>0</v>
      </c>
      <c r="BA37" s="2376" t="str">
        <f t="shared" si="37"/>
        <v/>
      </c>
      <c r="BB37" s="2377">
        <f t="shared" si="45"/>
        <v>0</v>
      </c>
      <c r="BC37" s="2361">
        <f t="shared" si="46"/>
        <v>0</v>
      </c>
      <c r="BD37" s="2362">
        <f t="shared" si="38"/>
        <v>0</v>
      </c>
      <c r="BE37" s="2363" t="str">
        <f t="shared" si="39"/>
        <v/>
      </c>
      <c r="BF37" s="2364">
        <f t="shared" si="56"/>
        <v>0</v>
      </c>
      <c r="BG37" s="2556">
        <f t="shared" si="47"/>
        <v>0</v>
      </c>
      <c r="BH37" s="2241">
        <f t="shared" si="48"/>
        <v>0</v>
      </c>
      <c r="BI37" s="2242">
        <f t="shared" si="48"/>
        <v>0</v>
      </c>
      <c r="BJ37" s="2243">
        <f t="shared" si="49"/>
        <v>0</v>
      </c>
      <c r="BK37" s="2244" t="str" cm="1">
        <f t="array" aca="1" ref="BK3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7" s="2384"/>
      <c r="BM37" s="218" t="str">
        <f t="shared" si="14"/>
        <v>A</v>
      </c>
      <c r="BN37" s="5"/>
      <c r="BO37" s="3"/>
      <c r="BP37" s="198" cm="1">
        <f t="array" ref="BP37">SUMPRODUCT(LEN(BQ37:BW37))</f>
        <v>0</v>
      </c>
      <c r="BQ37" s="199"/>
      <c r="BR37" s="200"/>
      <c r="BS37" s="200"/>
      <c r="BT37" s="200"/>
      <c r="BU37" s="200"/>
      <c r="BV37" s="200"/>
      <c r="BW37" s="201"/>
      <c r="BX37" s="3"/>
      <c r="BY37" s="3159" t="str">
        <f t="shared" si="40"/>
        <v>A</v>
      </c>
      <c r="BZ37" s="3151" t="str">
        <f t="shared" si="20"/>
        <v>29 mots</v>
      </c>
      <c r="CA37" s="3152">
        <f t="shared" si="50"/>
        <v>171</v>
      </c>
      <c r="CB37" s="3162" t="s">
        <v>4372</v>
      </c>
      <c r="CC37" s="3160" t="str">
        <f t="shared" si="21"/>
        <v xml:space="preserve"> ◄ ligne 37</v>
      </c>
      <c r="CD37" s="3151" t="str">
        <f t="shared" si="41"/>
        <v>17 mots</v>
      </c>
      <c r="CE37" s="3155" t="str">
        <f t="shared" si="42"/>
        <v>92 car. ►</v>
      </c>
      <c r="CF37" s="3156" t="str">
        <f>IF(LEN(TRIM(CK37))&gt;0,MAX(CF29:CF36)+1,"")</f>
        <v/>
      </c>
      <c r="CG37" s="3109" t="str">
        <f>IFERROR(INDEX(CK30:CK299,MATCH(ROW()-ROW(CK30)+1,CF30:CF299,0)),"")</f>
        <v xml:space="preserve">3 Dans une cocotte en fonte faites chauffer l’huile d’olive à feu moyen Ajoutez la viande et </v>
      </c>
      <c r="CH37" s="3149"/>
      <c r="CI37" s="3142"/>
      <c r="CJ37" s="3165" t="str">
        <f>TRIM(SUBSTITUTE(SUBSTITUTE(SUBSTITUTE(SUBSTITUTE(IF(OR(LEFT(CJ36,1)="-",LEFT(CJ36,1)="="),MID(CJ36,2,9999),CJ36),CHAR(160)," "),","," "),";"," "),"."," "))</f>
        <v>Préparation</v>
      </c>
      <c r="CK37" s="3166" t="str">
        <f>IF(OR(CL36="",CJ38=""),"",IF(LEN(CL36)&lt;=CJ38,CL36,IFERROR(LEFT(CL36,FIND("♦",SUBSTITUTE(LEFT(CL36,CJ38+1)," ","♦",LEN(LEFT(CL36,CJ38+1))-LEN(SUBSTITUTE(LEFT(CL36,CJ38+1)," ",""))))),LEFT(CL36,IFERROR(FIND(" ",CL36)-1,LEN(CL36))))))</f>
        <v/>
      </c>
      <c r="CL37" s="3166" t="str">
        <f>IF(CK37="","",TRIM(RIGHT(CL36,LEN(CL36)-LEN(CK37))))</f>
        <v/>
      </c>
      <c r="CM37" s="3167" t="str">
        <f t="shared" ref="CM37:CM41" si="57">"ligne "&amp;ROW()&amp;" ►"</f>
        <v>ligne 37 ►</v>
      </c>
      <c r="CN37" s="3150" t="str">
        <f>IF(CA37="","",IF(OR(CA37=0,CA37&lt;CG17),0,IF(CA37&gt;CG17,(CA37-CG17)&amp;" car. en trop",(CA37-CG17)&amp;" car.")))</f>
        <v>71 car. en trop</v>
      </c>
      <c r="CO37" s="3158" t="str">
        <f>IF(CA37="","",ROUNDUP(CA37/CG17,0)&amp;" ligne(s)")</f>
        <v>2 ligne(s)</v>
      </c>
      <c r="CP37" s="3"/>
      <c r="CQ37" s="2453"/>
      <c r="CR37" s="3204"/>
      <c r="CS37" s="3204"/>
      <c r="CT37" s="3204"/>
      <c r="CU37" s="3205"/>
      <c r="CV37" s="3"/>
      <c r="DQ37" s="163"/>
      <c r="DR37" s="163"/>
      <c r="DS37" s="163"/>
      <c r="EU37" s="259" t="s">
        <v>324</v>
      </c>
      <c r="EV37" s="260"/>
      <c r="EW37" s="3"/>
      <c r="EX37" s="214" t="s">
        <v>325</v>
      </c>
      <c r="EY37" s="181" t="s">
        <v>164</v>
      </c>
      <c r="EZ37" s="182">
        <v>0</v>
      </c>
      <c r="FA37" s="182">
        <v>128</v>
      </c>
      <c r="FB37" s="182">
        <v>128</v>
      </c>
      <c r="FC37" s="283" t="s">
        <v>326</v>
      </c>
      <c r="FD37" s="181" t="s">
        <v>327</v>
      </c>
      <c r="FE37" s="182">
        <v>51</v>
      </c>
      <c r="FF37" s="182">
        <v>0</v>
      </c>
      <c r="FG37" s="182">
        <v>0</v>
      </c>
      <c r="FI37" s="284"/>
      <c r="FJ37" s="236" t="s">
        <v>328</v>
      </c>
      <c r="FK37" s="206" t="s">
        <v>329</v>
      </c>
      <c r="FL37" s="207">
        <v>112</v>
      </c>
      <c r="FM37" s="208">
        <v>163</v>
      </c>
      <c r="FN37" s="209">
        <v>204</v>
      </c>
      <c r="FO37"/>
      <c r="FP37" s="285"/>
      <c r="FQ37" s="191" t="s">
        <v>330</v>
      </c>
      <c r="FR37" s="192" t="s">
        <v>331</v>
      </c>
      <c r="FS37" s="193">
        <v>41</v>
      </c>
      <c r="FT37" s="194">
        <v>41</v>
      </c>
      <c r="FU37" s="195">
        <v>41</v>
      </c>
      <c r="FV37"/>
      <c r="FW37" s="286"/>
      <c r="FX37" s="212" t="s">
        <v>332</v>
      </c>
      <c r="FY37" s="192" t="s">
        <v>333</v>
      </c>
      <c r="FZ37" s="193">
        <v>227</v>
      </c>
      <c r="GA37" s="194">
        <v>168</v>
      </c>
      <c r="GB37" s="195">
        <v>87</v>
      </c>
      <c r="GC37" s="10">
        <v>1</v>
      </c>
    </row>
    <row r="38" spans="1:185" ht="21" customHeight="1">
      <c r="A38" s="3"/>
      <c r="B38" s="218" t="str">
        <f t="shared" si="51"/>
        <v>A</v>
      </c>
      <c r="C38" s="2326" cm="1">
        <f t="array" ref="C38">IFERROR(_xlfn.LET(_xlpm.k,UPPER(TRIM(N38)),_xlpm.r,_xlfn.XLOOKUP(_xlpm.k,UPPER(TRIM($AD$64:$BK$64)),$AD$67:$BK$67,_xlfn.XLOOKUP(_xlpm.k,UPPER(TRIM($AD$65:$BK$65)),$AD$67:$BK$67,_xlfn.XLOOKUP(_xlpm.k,UPPER(TRIM($AD$66:$BK$66)),$AD$67:$BK$67,0.001))),_xlpm.r*M38),0)</f>
        <v>0</v>
      </c>
      <c r="D38" s="2329" cm="1">
        <f t="array" ref="D38">IFERROR(_xlfn.LET(_xlpm.k,UPPER(TRIM(Q38)),_xlpm.r,_xlfn.XLOOKUP(_xlpm.k,UPPER(TRIM($AD$64:$BK$64)),$AD$67:$BK$67,_xlfn.XLOOKUP(_xlpm.k,UPPER(TRIM($AD$65:$BK$65)),$AD$67:$BK$67,_xlfn.XLOOKUP(_xlpm.k,UPPER(TRIM($AD$66:$BK$66)),$AD$67:$BK$67,0.001))),_xlpm.r*P38),0)</f>
        <v>0</v>
      </c>
      <c r="E38" s="2332" cm="1">
        <f t="array" ref="E38">IFERROR(_xlfn.LET(_xlpm.k,UPPER(TRIM(T38)),_xlpm.r,_xlfn.XLOOKUP(_xlpm.k,UPPER(TRIM($AD$64:$BK$64)),$AD$67:$BK$67,_xlfn.XLOOKUP(_xlpm.k,UPPER(TRIM($AD$65:$BK$65)),$AD$67:$BK$67,_xlfn.XLOOKUP(_xlpm.k,UPPER(TRIM($AD$66:$BK$66)),$AD$67:$BK$67,0.001))),_xlpm.r*S38),0)</f>
        <v>0</v>
      </c>
      <c r="F38" s="2335" cm="1">
        <f t="array" ref="F38">IFERROR(_xlfn.LET(_xlpm.k,UPPER(TRIM(W38)),_xlpm.r,_xlfn.XLOOKUP(_xlpm.k,UPPER(TRIM($AD$64:$BK$64)),$AD$67:$BK$67,_xlfn.XLOOKUP(_xlpm.k,UPPER(TRIM($AD$65:$BK$65)),$AD$67:$BK$67,_xlfn.XLOOKUP(_xlpm.k,UPPER(TRIM($AD$66:$BK$66)),$AD$67:$BK$67,0.001))),_xlpm.r*V38),0)</f>
        <v>0</v>
      </c>
      <c r="G38" s="219" cm="1">
        <f t="array" ref="G38">IFERROR(_xlfn.LET(_xlpm.k,UPPER(TRIM(Z38)),_xlpm.r,_xlfn.XLOOKUP(_xlpm.k,UPPER(TRIM($AD$64:$BK$64)),$AD$67:$BK$67,_xlfn.XLOOKUP(_xlpm.k,UPPER(TRIM($AD$65:$BK$65)),$AD$67:$BK$67,_xlfn.XLOOKUP(_xlpm.k,UPPER(TRIM($AD$66:$BK$66)),$AD$67:$BK$67,0.001))),_xlpm.r*Y38),0)</f>
        <v>0</v>
      </c>
      <c r="H38" s="220" cm="1">
        <f t="array" ref="H38">IFERROR(_xlfn.LET(_xlpm.k,UPPER(TRIM(AC38)),_xlpm.r,_xlfn.XLOOKUP(_xlpm.k,UPPER(TRIM($AD$64:$BK$64)),$AD$67:$BK$67,_xlfn.XLOOKUP(_xlpm.k,UPPER(TRIM($AD$65:$BK$65)),$AD$67:$BK$67,_xlfn.XLOOKUP(_xlpm.k,UPPER(TRIM($AD$66:$BK$66)),$AD$67:$BK$67,0.001))),_xlpm.r*AB38),0)</f>
        <v>0</v>
      </c>
      <c r="I38" s="222" t="s">
        <v>3683</v>
      </c>
      <c r="J38" s="2587" t="s">
        <v>3671</v>
      </c>
      <c r="K38" s="2340" t="s">
        <v>14</v>
      </c>
      <c r="L38" s="2298"/>
      <c r="M38" s="2299"/>
      <c r="N38" s="2302"/>
      <c r="O38" s="2301"/>
      <c r="P38" s="2300"/>
      <c r="Q38" s="2303"/>
      <c r="R38" s="2304"/>
      <c r="S38" s="2300"/>
      <c r="T38" s="232"/>
      <c r="U38" s="2305"/>
      <c r="V38" s="2300"/>
      <c r="W38" s="232"/>
      <c r="X38" s="2297"/>
      <c r="Y38" s="2300"/>
      <c r="Z38" s="232"/>
      <c r="AA38" s="2308"/>
      <c r="AB38" s="2300"/>
      <c r="AC38" s="232"/>
      <c r="AD38" s="222" t="str">
        <f t="shared" si="22"/>
        <v>7 ►</v>
      </c>
      <c r="AE38" s="2339" t="str">
        <f t="shared" si="22"/>
        <v>2/ Pré-cuisson des haricots /  Préparation des viandes</v>
      </c>
      <c r="AF38" s="2296"/>
      <c r="AG38" s="2296"/>
      <c r="AH38" s="2454">
        <v>1</v>
      </c>
      <c r="AI38" s="223">
        <f t="shared" si="23"/>
        <v>0</v>
      </c>
      <c r="AJ38" s="224">
        <f t="shared" si="24"/>
        <v>0</v>
      </c>
      <c r="AK38" s="224" t="str">
        <f t="shared" si="25"/>
        <v/>
      </c>
      <c r="AL38" s="225">
        <f t="shared" si="52"/>
        <v>0</v>
      </c>
      <c r="AM38" s="2266">
        <f t="shared" si="26"/>
        <v>0</v>
      </c>
      <c r="AN38" s="2267">
        <f t="shared" si="27"/>
        <v>0</v>
      </c>
      <c r="AO38" s="2268" t="str">
        <f t="shared" si="28"/>
        <v/>
      </c>
      <c r="AP38" s="2269">
        <f t="shared" si="53"/>
        <v>0</v>
      </c>
      <c r="AQ38" s="2341">
        <f t="shared" si="29"/>
        <v>0</v>
      </c>
      <c r="AR38" s="2342">
        <f t="shared" si="30"/>
        <v>0</v>
      </c>
      <c r="AS38" s="2343" t="str">
        <f t="shared" si="31"/>
        <v/>
      </c>
      <c r="AT38" s="2344">
        <f t="shared" si="54"/>
        <v>0</v>
      </c>
      <c r="AU38" s="2350">
        <f t="shared" si="32"/>
        <v>0</v>
      </c>
      <c r="AV38" s="2351">
        <f t="shared" si="33"/>
        <v>0</v>
      </c>
      <c r="AW38" s="2352" t="str">
        <f t="shared" si="34"/>
        <v/>
      </c>
      <c r="AX38" s="2353">
        <f t="shared" si="55"/>
        <v>0</v>
      </c>
      <c r="AY38" s="2374">
        <f t="shared" si="35"/>
        <v>0</v>
      </c>
      <c r="AZ38" s="2375">
        <f t="shared" si="36"/>
        <v>0</v>
      </c>
      <c r="BA38" s="2376" t="str">
        <f t="shared" si="37"/>
        <v/>
      </c>
      <c r="BB38" s="2377">
        <f t="shared" si="45"/>
        <v>0</v>
      </c>
      <c r="BC38" s="2361">
        <f t="shared" si="46"/>
        <v>0</v>
      </c>
      <c r="BD38" s="2362">
        <f t="shared" si="38"/>
        <v>0</v>
      </c>
      <c r="BE38" s="2363" t="str">
        <f t="shared" si="39"/>
        <v/>
      </c>
      <c r="BF38" s="2364">
        <f t="shared" si="56"/>
        <v>0</v>
      </c>
      <c r="BG38" s="2556" t="str">
        <f t="shared" si="47"/>
        <v>2/ Pré-cuisson des haricots /  Préparation des viandes</v>
      </c>
      <c r="BH38" s="2241">
        <f t="shared" si="48"/>
        <v>0</v>
      </c>
      <c r="BI38" s="2242">
        <f t="shared" si="48"/>
        <v>0</v>
      </c>
      <c r="BJ38" s="2243">
        <f t="shared" si="49"/>
        <v>0</v>
      </c>
      <c r="BK38" s="2244" t="str" cm="1">
        <f t="array" aca="1" ref="BK3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8" s="2384"/>
      <c r="BM38" s="218" t="str">
        <f t="shared" si="14"/>
        <v>A</v>
      </c>
      <c r="BN38" s="3203" t="s">
        <v>265</v>
      </c>
      <c r="BO38" s="3"/>
      <c r="BP38" s="198" cm="1">
        <f t="array" ref="BP38">SUMPRODUCT(LEN(BQ38:BW38))</f>
        <v>0</v>
      </c>
      <c r="BQ38" s="199"/>
      <c r="BR38" s="200"/>
      <c r="BS38" s="200"/>
      <c r="BT38" s="200"/>
      <c r="BU38" s="200"/>
      <c r="BV38" s="200"/>
      <c r="BW38" s="201"/>
      <c r="BX38" s="3"/>
      <c r="BY38" s="3159" t="str">
        <f t="shared" si="40"/>
        <v>A</v>
      </c>
      <c r="BZ38" s="3151" t="str">
        <f t="shared" si="20"/>
        <v>22 mots</v>
      </c>
      <c r="CA38" s="3152">
        <f t="shared" si="50"/>
        <v>132</v>
      </c>
      <c r="CB38" s="3162" t="s">
        <v>4373</v>
      </c>
      <c r="CC38" s="3154" t="str">
        <f t="shared" si="21"/>
        <v xml:space="preserve"> ◄ ligne 38</v>
      </c>
      <c r="CD38" s="3151" t="str">
        <f t="shared" si="41"/>
        <v>12 mots</v>
      </c>
      <c r="CE38" s="3155" t="str">
        <f t="shared" si="42"/>
        <v>73 car. ►</v>
      </c>
      <c r="CF38" s="3156" t="str">
        <f>IF(LEN(TRIM(CK38))&gt;0,MAX(CF29:CF37)+1,"")</f>
        <v/>
      </c>
      <c r="CG38" s="3109" t="str">
        <f>IFERROR(INDEX(CK30:CK299,MATCH(ROW()-ROW(CK30)+1,CF30:CF299,0)),"")</f>
        <v>faites-la dorer de tous les côtés Retirez-la de la cocotte et réservez-la</v>
      </c>
      <c r="CH38" s="3149"/>
      <c r="CI38" s="3142"/>
      <c r="CJ38" s="3112">
        <f>CG17</f>
        <v>100</v>
      </c>
      <c r="CK38" s="3166" t="str">
        <f>IF(OR(CL37="",CJ38=""),"",IF(LEN(CL37)&lt;=CJ38,CL37,IFERROR(LEFT(CL37,FIND("♦",SUBSTITUTE(LEFT(CL37,CJ38+1)," ","♦",LEN(LEFT(CL37,CJ38+1))-LEN(SUBSTITUTE(LEFT(CL37,CJ38+1)," ",""))))),LEFT(CL37,IFERROR(FIND(" ",CL37)-1,LEN(CL37))))))</f>
        <v/>
      </c>
      <c r="CL38" s="3166" t="str">
        <f t="shared" ref="CL38:CL41" si="58">IF(CK38="","",TRIM(RIGHT(CL37,LEN(CL37)-LEN(CK38))))</f>
        <v/>
      </c>
      <c r="CM38" s="3167" t="str">
        <f t="shared" si="57"/>
        <v>ligne 38 ►</v>
      </c>
      <c r="CN38" s="3150" t="str">
        <f>IF(CA38="","",IF(OR(CA38=0,CA38&lt;CG17),0,IF(CA38&gt;CG17,(CA38-CG17)&amp;" car. en trop",(CA38-CG17)&amp;" car.")))</f>
        <v>32 car. en trop</v>
      </c>
      <c r="CO38" s="3158" t="str">
        <f>IF(CA38="","",ROUNDUP(CA38/CG17,0)&amp;" ligne(s)")</f>
        <v>2 ligne(s)</v>
      </c>
      <c r="CP38" s="3"/>
      <c r="CQ38" s="2449"/>
      <c r="CR38" s="2483">
        <v>1.5</v>
      </c>
      <c r="CS38" s="2479" t="s">
        <v>3855</v>
      </c>
      <c r="CT38" s="2479" t="s">
        <v>3856</v>
      </c>
      <c r="CU38" s="2480"/>
      <c r="CV38" s="3"/>
      <c r="CW38" s="3250" t="s">
        <v>335</v>
      </c>
      <c r="CX38" s="3250"/>
      <c r="CY38" s="3250"/>
      <c r="DA38" s="3225" t="s">
        <v>34</v>
      </c>
      <c r="DB38" s="3225"/>
      <c r="DC38" s="3225"/>
      <c r="DE38" s="3226" t="s">
        <v>336</v>
      </c>
      <c r="DF38" s="3226"/>
      <c r="DG38" s="3226"/>
      <c r="DI38" s="3227" t="s">
        <v>337</v>
      </c>
      <c r="DJ38" s="3227"/>
      <c r="DK38" s="3227"/>
      <c r="DM38" s="3236" t="s">
        <v>338</v>
      </c>
      <c r="DN38" s="3236"/>
      <c r="DO38" s="3236"/>
      <c r="DQ38" s="3232" t="s">
        <v>339</v>
      </c>
      <c r="DR38" s="3232"/>
      <c r="DS38" s="3232"/>
      <c r="DU38" s="3223" t="s">
        <v>340</v>
      </c>
      <c r="DV38" s="3223"/>
      <c r="DW38" s="3223"/>
      <c r="DY38" s="3224" t="s">
        <v>341</v>
      </c>
      <c r="DZ38" s="3224"/>
      <c r="EA38" s="3224"/>
      <c r="EC38" s="3229" t="s">
        <v>342</v>
      </c>
      <c r="ED38" s="3229"/>
      <c r="EE38" s="3229"/>
      <c r="EG38" s="3230" t="s">
        <v>343</v>
      </c>
      <c r="EH38" s="3230"/>
      <c r="EI38" s="3230"/>
      <c r="EK38" s="3231" t="s">
        <v>344</v>
      </c>
      <c r="EL38" s="3231"/>
      <c r="EM38" s="3231"/>
      <c r="EO38" s="3239" t="s">
        <v>345</v>
      </c>
      <c r="EP38" s="3239"/>
      <c r="ER38" s="3251" t="s">
        <v>160</v>
      </c>
      <c r="ES38" s="3251"/>
      <c r="EU38" s="259" t="s">
        <v>346</v>
      </c>
      <c r="EV38" s="260"/>
      <c r="EW38" s="3"/>
      <c r="EX38" s="288" t="s">
        <v>347</v>
      </c>
      <c r="EY38" s="181" t="s">
        <v>348</v>
      </c>
      <c r="EZ38" s="182">
        <v>192</v>
      </c>
      <c r="FA38" s="182">
        <v>192</v>
      </c>
      <c r="FB38" s="182">
        <v>192</v>
      </c>
      <c r="FC38" s="289" t="s">
        <v>349</v>
      </c>
      <c r="FD38" s="181" t="s">
        <v>350</v>
      </c>
      <c r="FE38" s="182">
        <v>153</v>
      </c>
      <c r="FF38" s="182">
        <v>0</v>
      </c>
      <c r="FG38" s="182">
        <v>0</v>
      </c>
      <c r="FI38" s="290"/>
      <c r="FJ38" s="205" t="s">
        <v>351</v>
      </c>
      <c r="FK38" s="206" t="s">
        <v>352</v>
      </c>
      <c r="FL38" s="207">
        <v>108</v>
      </c>
      <c r="FM38" s="208">
        <v>166</v>
      </c>
      <c r="FN38" s="209">
        <v>205</v>
      </c>
      <c r="FO38"/>
      <c r="FP38" s="291"/>
      <c r="FQ38" s="191" t="s">
        <v>353</v>
      </c>
      <c r="FR38" s="192" t="s">
        <v>354</v>
      </c>
      <c r="FS38" s="193">
        <v>38</v>
      </c>
      <c r="FT38" s="194">
        <v>38</v>
      </c>
      <c r="FU38" s="195">
        <v>38</v>
      </c>
      <c r="FV38"/>
      <c r="FW38" s="292"/>
      <c r="FX38" s="197" t="s">
        <v>355</v>
      </c>
      <c r="FY38" s="192" t="s">
        <v>356</v>
      </c>
      <c r="FZ38" s="193">
        <v>238</v>
      </c>
      <c r="GA38" s="194">
        <v>173</v>
      </c>
      <c r="GB38" s="195">
        <v>14</v>
      </c>
      <c r="GC38" s="10">
        <v>1</v>
      </c>
    </row>
    <row r="39" spans="1:185" ht="21" customHeight="1">
      <c r="A39" s="3"/>
      <c r="B39" s="218" t="str">
        <f t="shared" si="51"/>
        <v>A</v>
      </c>
      <c r="C39" s="2326" cm="1">
        <f t="array" ref="C39">IFERROR(_xlfn.LET(_xlpm.k,UPPER(TRIM(N39)),_xlpm.r,_xlfn.XLOOKUP(_xlpm.k,UPPER(TRIM($AD$64:$BK$64)),$AD$67:$BK$67,_xlfn.XLOOKUP(_xlpm.k,UPPER(TRIM($AD$65:$BK$65)),$AD$67:$BK$67,_xlfn.XLOOKUP(_xlpm.k,UPPER(TRIM($AD$66:$BK$66)),$AD$67:$BK$67,0.001))),_xlpm.r*M39),0)</f>
        <v>0</v>
      </c>
      <c r="D39" s="2329" cm="1">
        <f t="array" ref="D39">IFERROR(_xlfn.LET(_xlpm.k,UPPER(TRIM(Q39)),_xlpm.r,_xlfn.XLOOKUP(_xlpm.k,UPPER(TRIM($AD$64:$BK$64)),$AD$67:$BK$67,_xlfn.XLOOKUP(_xlpm.k,UPPER(TRIM($AD$65:$BK$65)),$AD$67:$BK$67,_xlfn.XLOOKUP(_xlpm.k,UPPER(TRIM($AD$66:$BK$66)),$AD$67:$BK$67,0.001))),_xlpm.r*P39),0)</f>
        <v>0</v>
      </c>
      <c r="E39" s="2332" cm="1">
        <f t="array" ref="E39">IFERROR(_xlfn.LET(_xlpm.k,UPPER(TRIM(T39)),_xlpm.r,_xlfn.XLOOKUP(_xlpm.k,UPPER(TRIM($AD$64:$BK$64)),$AD$67:$BK$67,_xlfn.XLOOKUP(_xlpm.k,UPPER(TRIM($AD$65:$BK$65)),$AD$67:$BK$67,_xlfn.XLOOKUP(_xlpm.k,UPPER(TRIM($AD$66:$BK$66)),$AD$67:$BK$67,0.001))),_xlpm.r*S39),0)</f>
        <v>0</v>
      </c>
      <c r="F39" s="2335" cm="1">
        <f t="array" ref="F39">IFERROR(_xlfn.LET(_xlpm.k,UPPER(TRIM(W39)),_xlpm.r,_xlfn.XLOOKUP(_xlpm.k,UPPER(TRIM($AD$64:$BK$64)),$AD$67:$BK$67,_xlfn.XLOOKUP(_xlpm.k,UPPER(TRIM($AD$65:$BK$65)),$AD$67:$BK$67,_xlfn.XLOOKUP(_xlpm.k,UPPER(TRIM($AD$66:$BK$66)),$AD$67:$BK$67,0.001))),_xlpm.r*V39),0)</f>
        <v>0</v>
      </c>
      <c r="G39" s="219" cm="1">
        <f t="array" ref="G39">IFERROR(_xlfn.LET(_xlpm.k,UPPER(TRIM(Z39)),_xlpm.r,_xlfn.XLOOKUP(_xlpm.k,UPPER(TRIM($AD$64:$BK$64)),$AD$67:$BK$67,_xlfn.XLOOKUP(_xlpm.k,UPPER(TRIM($AD$65:$BK$65)),$AD$67:$BK$67,_xlfn.XLOOKUP(_xlpm.k,UPPER(TRIM($AD$66:$BK$66)),$AD$67:$BK$67,0.001))),_xlpm.r*Y39),0)</f>
        <v>0</v>
      </c>
      <c r="H39" s="220" cm="1">
        <f t="array" ref="H39">IFERROR(_xlfn.LET(_xlpm.k,UPPER(TRIM(AC39)),_xlpm.r,_xlfn.XLOOKUP(_xlpm.k,UPPER(TRIM($AD$64:$BK$64)),$AD$67:$BK$67,_xlfn.XLOOKUP(_xlpm.k,UPPER(TRIM($AD$65:$BK$65)),$AD$67:$BK$67,_xlfn.XLOOKUP(_xlpm.k,UPPER(TRIM($AD$66:$BK$66)),$AD$67:$BK$67,0.001))),_xlpm.r*AB39),0)</f>
        <v>0</v>
      </c>
      <c r="I39" s="222" t="s">
        <v>3684</v>
      </c>
      <c r="J39" s="2587" t="s">
        <v>3669</v>
      </c>
      <c r="K39" s="2340" t="s">
        <v>14</v>
      </c>
      <c r="L39" s="2298"/>
      <c r="M39" s="2299"/>
      <c r="N39" s="2302"/>
      <c r="O39" s="2301"/>
      <c r="P39" s="2300"/>
      <c r="Q39" s="2303"/>
      <c r="R39" s="2304"/>
      <c r="S39" s="2300"/>
      <c r="T39" s="232"/>
      <c r="U39" s="2305"/>
      <c r="V39" s="2300"/>
      <c r="W39" s="232"/>
      <c r="X39" s="2297"/>
      <c r="Y39" s="2300"/>
      <c r="Z39" s="232"/>
      <c r="AA39" s="2308"/>
      <c r="AB39" s="2300"/>
      <c r="AC39" s="232"/>
      <c r="AD39" s="222" t="str">
        <f t="shared" si="22"/>
        <v>8 ►</v>
      </c>
      <c r="AE39" s="2339" t="str">
        <f t="shared" si="22"/>
        <v>Égouttez et rincez les haricots.</v>
      </c>
      <c r="AF39" s="2296"/>
      <c r="AG39" s="2296"/>
      <c r="AH39" s="2454">
        <v>1</v>
      </c>
      <c r="AI39" s="223">
        <f t="shared" si="23"/>
        <v>0</v>
      </c>
      <c r="AJ39" s="224">
        <f t="shared" si="24"/>
        <v>0</v>
      </c>
      <c r="AK39" s="224" t="str">
        <f t="shared" si="25"/>
        <v/>
      </c>
      <c r="AL39" s="225">
        <f t="shared" si="52"/>
        <v>0</v>
      </c>
      <c r="AM39" s="2266">
        <f t="shared" si="26"/>
        <v>0</v>
      </c>
      <c r="AN39" s="2267">
        <f t="shared" si="27"/>
        <v>0</v>
      </c>
      <c r="AO39" s="2268" t="str">
        <f t="shared" si="28"/>
        <v/>
      </c>
      <c r="AP39" s="2269">
        <f t="shared" si="53"/>
        <v>0</v>
      </c>
      <c r="AQ39" s="2341">
        <f t="shared" si="29"/>
        <v>0</v>
      </c>
      <c r="AR39" s="2342">
        <f t="shared" si="30"/>
        <v>0</v>
      </c>
      <c r="AS39" s="2343" t="str">
        <f t="shared" si="31"/>
        <v/>
      </c>
      <c r="AT39" s="2344">
        <f t="shared" si="54"/>
        <v>0</v>
      </c>
      <c r="AU39" s="2350">
        <f t="shared" si="32"/>
        <v>0</v>
      </c>
      <c r="AV39" s="2351">
        <f t="shared" si="33"/>
        <v>0</v>
      </c>
      <c r="AW39" s="2352" t="str">
        <f t="shared" si="34"/>
        <v/>
      </c>
      <c r="AX39" s="2353">
        <f t="shared" si="55"/>
        <v>0</v>
      </c>
      <c r="AY39" s="2374">
        <f t="shared" si="35"/>
        <v>0</v>
      </c>
      <c r="AZ39" s="2375">
        <f t="shared" si="36"/>
        <v>0</v>
      </c>
      <c r="BA39" s="2376" t="str">
        <f t="shared" si="37"/>
        <v/>
      </c>
      <c r="BB39" s="2377">
        <f t="shared" si="45"/>
        <v>0</v>
      </c>
      <c r="BC39" s="2361">
        <f t="shared" si="46"/>
        <v>0</v>
      </c>
      <c r="BD39" s="2362">
        <f t="shared" si="38"/>
        <v>0</v>
      </c>
      <c r="BE39" s="2363" t="str">
        <f t="shared" si="39"/>
        <v/>
      </c>
      <c r="BF39" s="2364">
        <f t="shared" si="56"/>
        <v>0</v>
      </c>
      <c r="BG39" s="2556" t="str">
        <f t="shared" si="47"/>
        <v>Égouttez et rincez les haricots.</v>
      </c>
      <c r="BH39" s="2241">
        <f t="shared" si="48"/>
        <v>0</v>
      </c>
      <c r="BI39" s="2242">
        <f t="shared" si="48"/>
        <v>0</v>
      </c>
      <c r="BJ39" s="2243">
        <f t="shared" si="49"/>
        <v>0</v>
      </c>
      <c r="BK39" s="2244" t="str" cm="1">
        <f t="array" aca="1" ref="BK3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39" s="2384"/>
      <c r="BM39" s="218" t="str">
        <f t="shared" si="14"/>
        <v>A</v>
      </c>
      <c r="BN39" s="3203"/>
      <c r="BO39" s="3"/>
      <c r="BP39" s="198" cm="1">
        <f t="array" ref="BP39">SUMPRODUCT(LEN(BQ39:BW39))</f>
        <v>0</v>
      </c>
      <c r="BQ39" s="199"/>
      <c r="BR39" s="200"/>
      <c r="BS39" s="200"/>
      <c r="BT39" s="200"/>
      <c r="BU39" s="200"/>
      <c r="BV39" s="200"/>
      <c r="BW39" s="201"/>
      <c r="BX39" s="3"/>
      <c r="BY39" s="3159" t="str">
        <f t="shared" si="40"/>
        <v>A</v>
      </c>
      <c r="BZ39" s="3151" t="str">
        <f t="shared" si="20"/>
        <v>25 mots</v>
      </c>
      <c r="CA39" s="3152">
        <f t="shared" si="50"/>
        <v>154</v>
      </c>
      <c r="CB39" s="3162" t="s">
        <v>4374</v>
      </c>
      <c r="CC39" s="3160" t="str">
        <f t="shared" si="21"/>
        <v xml:space="preserve"> ◄ ligne 39</v>
      </c>
      <c r="CD39" s="3151" t="str">
        <f t="shared" si="41"/>
        <v>16 mots</v>
      </c>
      <c r="CE39" s="3155" t="str">
        <f t="shared" si="42"/>
        <v>90 car. ►</v>
      </c>
      <c r="CF39" s="3156" t="str">
        <f>IF(LEN(TRIM(CK39))&gt;0,MAX(CF29:CF38)+1,"")</f>
        <v/>
      </c>
      <c r="CG39" s="3109" t="str">
        <f>IFERROR(INDEX(CK30:CK299,MATCH(ROW()-ROW(CK30)+1,CF30:CF299,0)),"")</f>
        <v xml:space="preserve">4 Dans la même cocotte faites revenir les légumes et les lardons pendant environ 5 minutes </v>
      </c>
      <c r="CH39" s="3149"/>
      <c r="CI39" s="3142"/>
      <c r="CJ39" s="3165"/>
      <c r="CK39" s="3166" t="str">
        <f>IF(OR(CL38="",CJ38=""),"",IF(LEN(CL38)&lt;=CJ38,CL38,IFERROR(LEFT(CL38,FIND("♦",SUBSTITUTE(LEFT(CL38,CJ38+1)," ","♦",LEN(LEFT(CL38,CJ38+1))-LEN(SUBSTITUTE(LEFT(CL38,CJ38+1)," ",""))))),LEFT(CL38,IFERROR(FIND(" ",CL38)-1,LEN(CL38))))))</f>
        <v/>
      </c>
      <c r="CL39" s="3166" t="str">
        <f t="shared" si="58"/>
        <v/>
      </c>
      <c r="CM39" s="3167" t="str">
        <f t="shared" si="57"/>
        <v>ligne 39 ►</v>
      </c>
      <c r="CN39" s="3150" t="str">
        <f>IF(CA39="","",IF(OR(CA39=0,CA39&lt;CG17),0,IF(CA39&gt;CG17,(CA39-CG17)&amp;" car. en trop",(CA39-CG17)&amp;" car.")))</f>
        <v>54 car. en trop</v>
      </c>
      <c r="CO39" s="3158" t="str">
        <f>IF(CA39="","",ROUNDUP(CA39/CG17,0)&amp;" ligne(s)")</f>
        <v>2 ligne(s)</v>
      </c>
      <c r="CP39" s="3"/>
      <c r="CQ39" s="2453"/>
      <c r="CR39" s="2483">
        <v>5</v>
      </c>
      <c r="CS39" s="2479" t="s">
        <v>3857</v>
      </c>
      <c r="CT39" s="2479" t="s">
        <v>3847</v>
      </c>
      <c r="CU39" s="2480"/>
      <c r="CV39" s="3"/>
      <c r="CW39" s="3250"/>
      <c r="CX39" s="3250"/>
      <c r="CY39" s="3250"/>
      <c r="DA39" s="3225"/>
      <c r="DB39" s="3225"/>
      <c r="DC39" s="3225"/>
      <c r="DE39" s="3226"/>
      <c r="DF39" s="3226"/>
      <c r="DG39" s="3226"/>
      <c r="DI39" s="3227"/>
      <c r="DJ39" s="3227"/>
      <c r="DK39" s="3227"/>
      <c r="DM39" s="3236"/>
      <c r="DN39" s="3236"/>
      <c r="DO39" s="3236"/>
      <c r="DQ39" s="3232"/>
      <c r="DR39" s="3232"/>
      <c r="DS39" s="3232"/>
      <c r="DU39" s="3223"/>
      <c r="DV39" s="3223"/>
      <c r="DW39" s="3223"/>
      <c r="DY39" s="3224"/>
      <c r="DZ39" s="3224"/>
      <c r="EA39" s="3224"/>
      <c r="EC39" s="3229"/>
      <c r="ED39" s="3229"/>
      <c r="EE39" s="3229"/>
      <c r="EG39" s="3230"/>
      <c r="EH39" s="3230"/>
      <c r="EI39" s="3230"/>
      <c r="EK39" s="3231"/>
      <c r="EL39" s="3231"/>
      <c r="EM39" s="3231"/>
      <c r="EO39" s="3239"/>
      <c r="EP39" s="3239"/>
      <c r="ER39" s="3251"/>
      <c r="ES39" s="3251"/>
      <c r="EU39" s="3247" t="s">
        <v>358</v>
      </c>
      <c r="EV39" s="3248"/>
      <c r="EW39" s="3"/>
      <c r="EX39" s="293" t="s">
        <v>359</v>
      </c>
      <c r="EY39" s="181" t="s">
        <v>360</v>
      </c>
      <c r="EZ39" s="182">
        <v>128</v>
      </c>
      <c r="FA39" s="182">
        <v>128</v>
      </c>
      <c r="FB39" s="182">
        <v>128</v>
      </c>
      <c r="FC39" s="294" t="s">
        <v>361</v>
      </c>
      <c r="FD39" s="181" t="s">
        <v>362</v>
      </c>
      <c r="FE39" s="182">
        <v>255</v>
      </c>
      <c r="FF39" s="182">
        <v>0</v>
      </c>
      <c r="FG39" s="182">
        <v>0</v>
      </c>
      <c r="FI39" s="295"/>
      <c r="FJ39" s="236" t="s">
        <v>363</v>
      </c>
      <c r="FK39" s="206" t="s">
        <v>364</v>
      </c>
      <c r="FL39" s="207">
        <v>145</v>
      </c>
      <c r="FM39" s="208">
        <v>163</v>
      </c>
      <c r="FN39" s="209">
        <v>176</v>
      </c>
      <c r="FO39"/>
      <c r="FP39" s="296"/>
      <c r="FQ39" s="191" t="s">
        <v>365</v>
      </c>
      <c r="FR39" s="192" t="s">
        <v>366</v>
      </c>
      <c r="FS39" s="193">
        <v>36</v>
      </c>
      <c r="FT39" s="194">
        <v>36</v>
      </c>
      <c r="FU39" s="195">
        <v>36</v>
      </c>
      <c r="FV39"/>
      <c r="FW39" s="297"/>
      <c r="FX39" s="197" t="s">
        <v>367</v>
      </c>
      <c r="FY39" s="192" t="s">
        <v>368</v>
      </c>
      <c r="FZ39" s="193">
        <v>205</v>
      </c>
      <c r="GA39" s="194">
        <v>170</v>
      </c>
      <c r="GB39" s="195">
        <v>125</v>
      </c>
      <c r="GC39" s="10">
        <v>1</v>
      </c>
    </row>
    <row r="40" spans="1:185" ht="21" customHeight="1">
      <c r="A40" s="3"/>
      <c r="B40" s="218" t="str">
        <f t="shared" si="51"/>
        <v>A</v>
      </c>
      <c r="C40" s="2326" cm="1">
        <f t="array" ref="C40">IFERROR(_xlfn.LET(_xlpm.k,UPPER(TRIM(N40)),_xlpm.r,_xlfn.XLOOKUP(_xlpm.k,UPPER(TRIM($AD$64:$BK$64)),$AD$67:$BK$67,_xlfn.XLOOKUP(_xlpm.k,UPPER(TRIM($AD$65:$BK$65)),$AD$67:$BK$67,_xlfn.XLOOKUP(_xlpm.k,UPPER(TRIM($AD$66:$BK$66)),$AD$67:$BK$67,0.001))),_xlpm.r*M40),0)</f>
        <v>0</v>
      </c>
      <c r="D40" s="2329" cm="1">
        <f t="array" ref="D40">IFERROR(_xlfn.LET(_xlpm.k,UPPER(TRIM(Q40)),_xlpm.r,_xlfn.XLOOKUP(_xlpm.k,UPPER(TRIM($AD$64:$BK$64)),$AD$67:$BK$67,_xlfn.XLOOKUP(_xlpm.k,UPPER(TRIM($AD$65:$BK$65)),$AD$67:$BK$67,_xlfn.XLOOKUP(_xlpm.k,UPPER(TRIM($AD$66:$BK$66)),$AD$67:$BK$67,0.001))),_xlpm.r*P40),0)</f>
        <v>0</v>
      </c>
      <c r="E40" s="2332" cm="1">
        <f t="array" ref="E40">IFERROR(_xlfn.LET(_xlpm.k,UPPER(TRIM(T40)),_xlpm.r,_xlfn.XLOOKUP(_xlpm.k,UPPER(TRIM($AD$64:$BK$64)),$AD$67:$BK$67,_xlfn.XLOOKUP(_xlpm.k,UPPER(TRIM($AD$65:$BK$65)),$AD$67:$BK$67,_xlfn.XLOOKUP(_xlpm.k,UPPER(TRIM($AD$66:$BK$66)),$AD$67:$BK$67,0.001))),_xlpm.r*S40),0)</f>
        <v>0</v>
      </c>
      <c r="F40" s="2335" cm="1">
        <f t="array" ref="F40">IFERROR(_xlfn.LET(_xlpm.k,UPPER(TRIM(W40)),_xlpm.r,_xlfn.XLOOKUP(_xlpm.k,UPPER(TRIM($AD$64:$BK$64)),$AD$67:$BK$67,_xlfn.XLOOKUP(_xlpm.k,UPPER(TRIM($AD$65:$BK$65)),$AD$67:$BK$67,_xlfn.XLOOKUP(_xlpm.k,UPPER(TRIM($AD$66:$BK$66)),$AD$67:$BK$67,0.001))),_xlpm.r*V40),0)</f>
        <v>0</v>
      </c>
      <c r="G40" s="219" cm="1">
        <f t="array" ref="G40">IFERROR(_xlfn.LET(_xlpm.k,UPPER(TRIM(Z40)),_xlpm.r,_xlfn.XLOOKUP(_xlpm.k,UPPER(TRIM($AD$64:$BK$64)),$AD$67:$BK$67,_xlfn.XLOOKUP(_xlpm.k,UPPER(TRIM($AD$65:$BK$65)),$AD$67:$BK$67,_xlfn.XLOOKUP(_xlpm.k,UPPER(TRIM($AD$66:$BK$66)),$AD$67:$BK$67,0.001))),_xlpm.r*Y40),0)</f>
        <v>0</v>
      </c>
      <c r="H40" s="220" cm="1">
        <f t="array" ref="H40">IFERROR(_xlfn.LET(_xlpm.k,UPPER(TRIM(AC40)),_xlpm.r,_xlfn.XLOOKUP(_xlpm.k,UPPER(TRIM($AD$64:$BK$64)),$AD$67:$BK$67,_xlfn.XLOOKUP(_xlpm.k,UPPER(TRIM($AD$65:$BK$65)),$AD$67:$BK$67,_xlfn.XLOOKUP(_xlpm.k,UPPER(TRIM($AD$66:$BK$66)),$AD$67:$BK$67,0.001))),_xlpm.r*AB40),0)</f>
        <v>0</v>
      </c>
      <c r="I40" s="222" t="s">
        <v>3685</v>
      </c>
      <c r="J40" s="2587" t="s">
        <v>3672</v>
      </c>
      <c r="K40" s="2340" t="s">
        <v>14</v>
      </c>
      <c r="L40" s="2298"/>
      <c r="M40" s="2299"/>
      <c r="N40" s="2302"/>
      <c r="O40" s="2301"/>
      <c r="P40" s="2300"/>
      <c r="Q40" s="2303"/>
      <c r="R40" s="2304"/>
      <c r="S40" s="2300"/>
      <c r="T40" s="232"/>
      <c r="U40" s="2305"/>
      <c r="V40" s="2300"/>
      <c r="W40" s="232"/>
      <c r="X40" s="2297"/>
      <c r="Y40" s="2300"/>
      <c r="Z40" s="232"/>
      <c r="AA40" s="2308"/>
      <c r="AB40" s="2300"/>
      <c r="AC40" s="232"/>
      <c r="AD40" s="222" t="str">
        <f t="shared" si="22"/>
        <v>9 ►</v>
      </c>
      <c r="AE40" s="2339" t="str">
        <f t="shared" si="22"/>
        <v>Les mettre dans une grande marmite avec</v>
      </c>
      <c r="AF40" s="2296"/>
      <c r="AG40" s="2296"/>
      <c r="AH40" s="2454">
        <v>1</v>
      </c>
      <c r="AI40" s="223">
        <f t="shared" si="23"/>
        <v>0</v>
      </c>
      <c r="AJ40" s="224">
        <f t="shared" si="24"/>
        <v>0</v>
      </c>
      <c r="AK40" s="224" t="str">
        <f t="shared" si="25"/>
        <v/>
      </c>
      <c r="AL40" s="225">
        <f t="shared" si="52"/>
        <v>0</v>
      </c>
      <c r="AM40" s="2266">
        <f t="shared" si="26"/>
        <v>0</v>
      </c>
      <c r="AN40" s="2267">
        <f t="shared" si="27"/>
        <v>0</v>
      </c>
      <c r="AO40" s="2268" t="str">
        <f t="shared" si="28"/>
        <v/>
      </c>
      <c r="AP40" s="2269">
        <f t="shared" si="53"/>
        <v>0</v>
      </c>
      <c r="AQ40" s="2341">
        <f t="shared" si="29"/>
        <v>0</v>
      </c>
      <c r="AR40" s="2342">
        <f t="shared" si="30"/>
        <v>0</v>
      </c>
      <c r="AS40" s="2343" t="str">
        <f t="shared" si="31"/>
        <v/>
      </c>
      <c r="AT40" s="2344">
        <f t="shared" si="54"/>
        <v>0</v>
      </c>
      <c r="AU40" s="2350">
        <f t="shared" si="32"/>
        <v>0</v>
      </c>
      <c r="AV40" s="2351">
        <f t="shared" si="33"/>
        <v>0</v>
      </c>
      <c r="AW40" s="2352" t="str">
        <f t="shared" si="34"/>
        <v/>
      </c>
      <c r="AX40" s="2353">
        <f t="shared" si="55"/>
        <v>0</v>
      </c>
      <c r="AY40" s="2374">
        <f t="shared" si="35"/>
        <v>0</v>
      </c>
      <c r="AZ40" s="2375">
        <f t="shared" si="36"/>
        <v>0</v>
      </c>
      <c r="BA40" s="2376" t="str">
        <f t="shared" si="37"/>
        <v/>
      </c>
      <c r="BB40" s="2377">
        <f t="shared" si="45"/>
        <v>0</v>
      </c>
      <c r="BC40" s="2361">
        <f t="shared" si="46"/>
        <v>0</v>
      </c>
      <c r="BD40" s="2362">
        <f t="shared" si="38"/>
        <v>0</v>
      </c>
      <c r="BE40" s="2363" t="str">
        <f t="shared" si="39"/>
        <v/>
      </c>
      <c r="BF40" s="2364">
        <f t="shared" si="56"/>
        <v>0</v>
      </c>
      <c r="BG40" s="2556" t="str">
        <f t="shared" si="47"/>
        <v>Les mettre dans une grande marmite avec</v>
      </c>
      <c r="BH40" s="2241">
        <f t="shared" si="48"/>
        <v>0</v>
      </c>
      <c r="BI40" s="2242">
        <f t="shared" si="48"/>
        <v>0</v>
      </c>
      <c r="BJ40" s="2243">
        <f t="shared" si="49"/>
        <v>0</v>
      </c>
      <c r="BK40" s="2244" t="str" cm="1">
        <f t="array" aca="1" ref="BK4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0" s="2384"/>
      <c r="BM40" s="218" t="str">
        <f t="shared" si="14"/>
        <v>A</v>
      </c>
      <c r="BN40" s="3203"/>
      <c r="BO40" s="3"/>
      <c r="BP40" s="198" cm="1">
        <f t="array" ref="BP40">SUMPRODUCT(LEN(BQ40:BW40))</f>
        <v>0</v>
      </c>
      <c r="BQ40" s="199"/>
      <c r="BR40" s="200"/>
      <c r="BS40" s="200"/>
      <c r="BT40" s="200"/>
      <c r="BU40" s="200"/>
      <c r="BV40" s="200"/>
      <c r="BW40" s="201"/>
      <c r="BX40" s="3"/>
      <c r="BY40" s="3159" t="str">
        <f t="shared" si="40"/>
        <v>A</v>
      </c>
      <c r="BZ40" s="3151" t="str">
        <f t="shared" si="20"/>
        <v>33 mots</v>
      </c>
      <c r="CA40" s="3152">
        <f t="shared" si="50"/>
        <v>179</v>
      </c>
      <c r="CB40" s="3162" t="s">
        <v>4375</v>
      </c>
      <c r="CC40" s="3154" t="str">
        <f t="shared" si="21"/>
        <v xml:space="preserve"> ◄ ligne 40</v>
      </c>
      <c r="CD40" s="3151" t="str">
        <f t="shared" si="41"/>
        <v>6 mots</v>
      </c>
      <c r="CE40" s="3155" t="str">
        <f t="shared" si="42"/>
        <v>37 car. ►</v>
      </c>
      <c r="CF40" s="3156" t="str">
        <f>IF(LEN(TRIM(CK40))&gt;0,MAX(CF29:CF39)+1,"")</f>
        <v/>
      </c>
      <c r="CG40" s="3109" t="str">
        <f>IFERROR(INDEX(CK30:CK299,MATCH(ROW()-ROW(CK30)+1,CF30:CF299,0)),"")</f>
        <v>Saupoudrez de farine et mélangez bien</v>
      </c>
      <c r="CH40" s="3149"/>
      <c r="CI40" s="3142"/>
      <c r="CJ40" s="3168"/>
      <c r="CK40" s="3166" t="str">
        <f>IF(OR(CL39="",CJ38=""),"",IF(LEN(CL39)&lt;=CJ38,CL39,IFERROR(LEFT(CL39,FIND("♦",SUBSTITUTE(LEFT(CL39,CJ38+1)," ","♦",LEN(LEFT(CL39,CJ38+1))-LEN(SUBSTITUTE(LEFT(CL39,CJ38+1)," ",""))))),LEFT(CL39,IFERROR(FIND(" ",CL39)-1,LEN(CL39))))))</f>
        <v/>
      </c>
      <c r="CL40" s="3166" t="str">
        <f t="shared" si="58"/>
        <v/>
      </c>
      <c r="CM40" s="3167" t="str">
        <f t="shared" si="57"/>
        <v>ligne 40 ►</v>
      </c>
      <c r="CN40" s="3150" t="str">
        <f>IF(CA40="","",IF(OR(CA40=0,CA40&lt;CG17),0,IF(CA40&gt;CG17,(CA40-CG17)&amp;" car. en trop",(CA40-CG17)&amp;" car.")))</f>
        <v>79 car. en trop</v>
      </c>
      <c r="CO40" s="3158" t="str">
        <f>IF(CA40="","",ROUNDUP(CA40/CG17,0)&amp;" ligne(s)")</f>
        <v>2 ligne(s)</v>
      </c>
      <c r="CP40" s="3"/>
      <c r="CQ40" s="2453"/>
      <c r="CR40" s="2483">
        <v>8</v>
      </c>
      <c r="CS40" s="2479" t="s">
        <v>3611</v>
      </c>
      <c r="CT40" s="2479" t="s">
        <v>3859</v>
      </c>
      <c r="CU40" s="2480"/>
      <c r="CV40" s="3"/>
      <c r="DQ40" s="163"/>
      <c r="DR40" s="163"/>
      <c r="DS40" s="163"/>
      <c r="EU40" s="259" t="s">
        <v>370</v>
      </c>
      <c r="EV40" s="260"/>
      <c r="EW40" s="3"/>
      <c r="EX40" s="298" t="s">
        <v>371</v>
      </c>
      <c r="EY40" s="181" t="s">
        <v>372</v>
      </c>
      <c r="EZ40" s="182">
        <v>153</v>
      </c>
      <c r="FA40" s="182">
        <v>153</v>
      </c>
      <c r="FB40" s="182">
        <v>255</v>
      </c>
      <c r="FC40" s="299" t="s">
        <v>373</v>
      </c>
      <c r="FD40" s="181" t="s">
        <v>374</v>
      </c>
      <c r="FE40" s="182">
        <v>255</v>
      </c>
      <c r="FF40" s="182">
        <v>0</v>
      </c>
      <c r="FG40" s="182">
        <v>0</v>
      </c>
      <c r="FI40" s="300"/>
      <c r="FJ40" s="205"/>
      <c r="FK40" s="206" t="s">
        <v>375</v>
      </c>
      <c r="FL40" s="207">
        <v>51</v>
      </c>
      <c r="FM40" s="208">
        <v>153</v>
      </c>
      <c r="FN40" s="209">
        <v>204</v>
      </c>
      <c r="FO40"/>
      <c r="FP40" s="301"/>
      <c r="FQ40" s="191" t="s">
        <v>376</v>
      </c>
      <c r="FR40" s="192" t="s">
        <v>377</v>
      </c>
      <c r="FS40" s="193">
        <v>33</v>
      </c>
      <c r="FT40" s="194">
        <v>33</v>
      </c>
      <c r="FU40" s="195">
        <v>33</v>
      </c>
      <c r="FV40"/>
      <c r="FW40" s="302"/>
      <c r="FX40" s="197" t="s">
        <v>378</v>
      </c>
      <c r="FY40" s="192" t="s">
        <v>379</v>
      </c>
      <c r="FZ40" s="193">
        <v>218</v>
      </c>
      <c r="GA40" s="194">
        <v>165</v>
      </c>
      <c r="GB40" s="195">
        <v>32</v>
      </c>
      <c r="GC40" s="10">
        <v>1</v>
      </c>
    </row>
    <row r="41" spans="1:185" ht="21" customHeight="1">
      <c r="A41" s="3"/>
      <c r="B41" s="218" t="str">
        <f t="shared" si="51"/>
        <v>A</v>
      </c>
      <c r="C41" s="2326" cm="1">
        <f t="array" ref="C41">IFERROR(_xlfn.LET(_xlpm.k,UPPER(TRIM(N41)),_xlpm.r,_xlfn.XLOOKUP(_xlpm.k,UPPER(TRIM($AD$64:$BK$64)),$AD$67:$BK$67,_xlfn.XLOOKUP(_xlpm.k,UPPER(TRIM($AD$65:$BK$65)),$AD$67:$BK$67,_xlfn.XLOOKUP(_xlpm.k,UPPER(TRIM($AD$66:$BK$66)),$AD$67:$BK$67,0.001))),_xlpm.r*M41),0)</f>
        <v>0</v>
      </c>
      <c r="D41" s="2329" cm="1">
        <f t="array" ref="D41">IFERROR(_xlfn.LET(_xlpm.k,UPPER(TRIM(Q41)),_xlpm.r,_xlfn.XLOOKUP(_xlpm.k,UPPER(TRIM($AD$64:$BK$64)),$AD$67:$BK$67,_xlfn.XLOOKUP(_xlpm.k,UPPER(TRIM($AD$65:$BK$65)),$AD$67:$BK$67,_xlfn.XLOOKUP(_xlpm.k,UPPER(TRIM($AD$66:$BK$66)),$AD$67:$BK$67,0.001))),_xlpm.r*P41),0)</f>
        <v>0</v>
      </c>
      <c r="E41" s="2332" cm="1">
        <f t="array" ref="E41">IFERROR(_xlfn.LET(_xlpm.k,UPPER(TRIM(T41)),_xlpm.r,_xlfn.XLOOKUP(_xlpm.k,UPPER(TRIM($AD$64:$BK$64)),$AD$67:$BK$67,_xlfn.XLOOKUP(_xlpm.k,UPPER(TRIM($AD$65:$BK$65)),$AD$67:$BK$67,_xlfn.XLOOKUP(_xlpm.k,UPPER(TRIM($AD$66:$BK$66)),$AD$67:$BK$67,0.001))),_xlpm.r*S41),0)</f>
        <v>0</v>
      </c>
      <c r="F41" s="2335" cm="1">
        <f t="array" ref="F41">IFERROR(_xlfn.LET(_xlpm.k,UPPER(TRIM(W41)),_xlpm.r,_xlfn.XLOOKUP(_xlpm.k,UPPER(TRIM($AD$64:$BK$64)),$AD$67:$BK$67,_xlfn.XLOOKUP(_xlpm.k,UPPER(TRIM($AD$65:$BK$65)),$AD$67:$BK$67,_xlfn.XLOOKUP(_xlpm.k,UPPER(TRIM($AD$66:$BK$66)),$AD$67:$BK$67,0.001))),_xlpm.r*V41),0)</f>
        <v>0</v>
      </c>
      <c r="G41" s="219" cm="1">
        <f t="array" ref="G41">IFERROR(_xlfn.LET(_xlpm.k,UPPER(TRIM(Z41)),_xlpm.r,_xlfn.XLOOKUP(_xlpm.k,UPPER(TRIM($AD$64:$BK$64)),$AD$67:$BK$67,_xlfn.XLOOKUP(_xlpm.k,UPPER(TRIM($AD$65:$BK$65)),$AD$67:$BK$67,_xlfn.XLOOKUP(_xlpm.k,UPPER(TRIM($AD$66:$BK$66)),$AD$67:$BK$67,0.001))),_xlpm.r*Y41),0)</f>
        <v>0</v>
      </c>
      <c r="H41" s="220" cm="1">
        <f t="array" ref="H41">IFERROR(_xlfn.LET(_xlpm.k,UPPER(TRIM(AC41)),_xlpm.r,_xlfn.XLOOKUP(_xlpm.k,UPPER(TRIM($AD$64:$BK$64)),$AD$67:$BK$67,_xlfn.XLOOKUP(_xlpm.k,UPPER(TRIM($AD$65:$BK$65)),$AD$67:$BK$67,_xlfn.XLOOKUP(_xlpm.k,UPPER(TRIM($AD$66:$BK$66)),$AD$67:$BK$67,0.001))),_xlpm.r*AB41),0)</f>
        <v>0</v>
      </c>
      <c r="I41" s="222" t="s">
        <v>3686</v>
      </c>
      <c r="J41" s="2587" t="s">
        <v>3639</v>
      </c>
      <c r="K41" s="2340" t="s">
        <v>14</v>
      </c>
      <c r="L41" s="2298"/>
      <c r="M41" s="2299"/>
      <c r="N41" s="2302"/>
      <c r="O41" s="2301"/>
      <c r="P41" s="2300"/>
      <c r="Q41" s="2303"/>
      <c r="R41" s="2304"/>
      <c r="S41" s="2300"/>
      <c r="T41" s="232"/>
      <c r="U41" s="2305"/>
      <c r="V41" s="2300"/>
      <c r="W41" s="232"/>
      <c r="X41" s="2297"/>
      <c r="Y41" s="2300"/>
      <c r="Z41" s="232"/>
      <c r="AA41" s="2308"/>
      <c r="AB41" s="2300"/>
      <c r="AC41" s="232"/>
      <c r="AD41" s="222" t="str">
        <f t="shared" si="22"/>
        <v>10 ►</v>
      </c>
      <c r="AE41" s="2339" t="str">
        <f t="shared" si="22"/>
        <v>carcasse de volaille ou quelques os de porc</v>
      </c>
      <c r="AF41" s="2296"/>
      <c r="AG41" s="2296"/>
      <c r="AH41" s="2454">
        <v>1</v>
      </c>
      <c r="AI41" s="223">
        <f t="shared" si="23"/>
        <v>0</v>
      </c>
      <c r="AJ41" s="224">
        <f t="shared" si="24"/>
        <v>0</v>
      </c>
      <c r="AK41" s="224" t="str">
        <f t="shared" si="25"/>
        <v/>
      </c>
      <c r="AL41" s="225">
        <f t="shared" si="52"/>
        <v>0</v>
      </c>
      <c r="AM41" s="2266">
        <f t="shared" si="26"/>
        <v>0</v>
      </c>
      <c r="AN41" s="2267">
        <f t="shared" si="27"/>
        <v>0</v>
      </c>
      <c r="AO41" s="2268" t="str">
        <f t="shared" si="28"/>
        <v/>
      </c>
      <c r="AP41" s="2269">
        <f t="shared" si="53"/>
        <v>0</v>
      </c>
      <c r="AQ41" s="2341">
        <f t="shared" si="29"/>
        <v>0</v>
      </c>
      <c r="AR41" s="2342">
        <f t="shared" si="30"/>
        <v>0</v>
      </c>
      <c r="AS41" s="2343" t="str">
        <f t="shared" si="31"/>
        <v/>
      </c>
      <c r="AT41" s="2344">
        <f t="shared" si="54"/>
        <v>0</v>
      </c>
      <c r="AU41" s="2350">
        <f t="shared" si="32"/>
        <v>0</v>
      </c>
      <c r="AV41" s="2351">
        <f t="shared" si="33"/>
        <v>0</v>
      </c>
      <c r="AW41" s="2352" t="str">
        <f t="shared" si="34"/>
        <v/>
      </c>
      <c r="AX41" s="2353">
        <f t="shared" si="55"/>
        <v>0</v>
      </c>
      <c r="AY41" s="2374">
        <f t="shared" si="35"/>
        <v>0</v>
      </c>
      <c r="AZ41" s="2375">
        <f t="shared" si="36"/>
        <v>0</v>
      </c>
      <c r="BA41" s="2376" t="str">
        <f t="shared" si="37"/>
        <v/>
      </c>
      <c r="BB41" s="2377">
        <f t="shared" si="45"/>
        <v>0</v>
      </c>
      <c r="BC41" s="2361">
        <f t="shared" si="46"/>
        <v>0</v>
      </c>
      <c r="BD41" s="2362">
        <f t="shared" si="38"/>
        <v>0</v>
      </c>
      <c r="BE41" s="2363" t="str">
        <f t="shared" si="39"/>
        <v/>
      </c>
      <c r="BF41" s="2364">
        <f t="shared" si="56"/>
        <v>0</v>
      </c>
      <c r="BG41" s="2556" t="str">
        <f t="shared" si="47"/>
        <v>carcasse de volaille ou quelques os de porc</v>
      </c>
      <c r="BH41" s="2241">
        <f t="shared" si="48"/>
        <v>0</v>
      </c>
      <c r="BI41" s="2242">
        <f t="shared" si="48"/>
        <v>0</v>
      </c>
      <c r="BJ41" s="2243">
        <f t="shared" si="49"/>
        <v>0</v>
      </c>
      <c r="BK41" s="2244" t="str" cm="1">
        <f t="array" aca="1" ref="BK4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1" s="2384"/>
      <c r="BM41" s="218" t="str">
        <f t="shared" si="14"/>
        <v>A</v>
      </c>
      <c r="BN41" s="5">
        <v>1</v>
      </c>
      <c r="BO41" s="3"/>
      <c r="BP41" s="198" cm="1">
        <f t="array" ref="BP41">SUMPRODUCT(LEN(BQ41:BW41))</f>
        <v>0</v>
      </c>
      <c r="BQ41" s="199"/>
      <c r="BR41" s="200"/>
      <c r="BS41" s="200"/>
      <c r="BT41" s="200"/>
      <c r="BU41" s="200"/>
      <c r="BV41" s="200"/>
      <c r="BW41" s="201"/>
      <c r="BX41" s="3"/>
      <c r="BY41" s="3159" t="str">
        <f t="shared" si="40"/>
        <v>A</v>
      </c>
      <c r="BZ41" s="3151" t="str">
        <f t="shared" si="20"/>
        <v>20 mots</v>
      </c>
      <c r="CA41" s="3152">
        <f t="shared" si="50"/>
        <v>121</v>
      </c>
      <c r="CB41" s="3162" t="s">
        <v>4376</v>
      </c>
      <c r="CC41" s="3160" t="str">
        <f t="shared" si="21"/>
        <v xml:space="preserve"> ◄ ligne 41</v>
      </c>
      <c r="CD41" s="3151" t="str">
        <f t="shared" si="41"/>
        <v>17 mots</v>
      </c>
      <c r="CE41" s="3155" t="str">
        <f t="shared" si="42"/>
        <v>97 car. ►</v>
      </c>
      <c r="CF41" s="3156" t="str">
        <f>IF(LEN(TRIM(CK41))&gt;0,MAX(CF29:CF40)+1,"")</f>
        <v/>
      </c>
      <c r="CG41" s="3109" t="str">
        <f>IFERROR(INDEX(CK30:CK299,MATCH(ROW()-ROW(CK30)+1,CF30:CF299,0)),"")</f>
        <v xml:space="preserve">5 Remettez la viande dans la cocotte et versez la marinade filtrée par-dessus Ajoutez de l’eau si </v>
      </c>
      <c r="CH41" s="3149"/>
      <c r="CI41" s="3142"/>
      <c r="CJ41" s="3169"/>
      <c r="CK41" s="3166" t="str">
        <f>IF(OR(CL40="",CJ38=""),"",IF(LEN(CL40)&lt;=CJ38,CL40,IFERROR(LEFT(CL40,FIND("♦",SUBSTITUTE(LEFT(CL40,CJ38+1)," ","♦",LEN(LEFT(CL40,CJ38+1))-LEN(SUBSTITUTE(LEFT(CL40,CJ38+1)," ",""))))),LEFT(CL40,IFERROR(FIND(" ",CL40)-1,LEN(CL40))))))</f>
        <v/>
      </c>
      <c r="CL41" s="3166" t="str">
        <f t="shared" si="58"/>
        <v/>
      </c>
      <c r="CM41" s="3167" t="str">
        <f t="shared" si="57"/>
        <v>ligne 41 ►</v>
      </c>
      <c r="CN41" s="3150" t="str">
        <f>IF(CA41="","",IF(OR(CA41=0,CA41&lt;CG17),0,IF(CA41&gt;CG17,(CA41-CG17)&amp;" car. en trop",(CA41-CG17)&amp;" car.")))</f>
        <v>21 car. en trop</v>
      </c>
      <c r="CO41" s="3158" t="str">
        <f>IF(CA41="","",ROUNDUP(CA41/CG17,0)&amp;" ligne(s)")</f>
        <v>2 ligne(s)</v>
      </c>
      <c r="CP41" s="3"/>
      <c r="CQ41" s="2453"/>
      <c r="CR41" s="2483">
        <v>3</v>
      </c>
      <c r="CS41" s="2479" t="s">
        <v>3850</v>
      </c>
      <c r="CT41" s="2479"/>
      <c r="CU41" s="2480"/>
      <c r="CV41" s="3"/>
      <c r="CW41" s="3249" t="s">
        <v>381</v>
      </c>
      <c r="CX41" s="3249"/>
      <c r="CY41" s="3249"/>
      <c r="DA41" s="3225" t="s">
        <v>382</v>
      </c>
      <c r="DB41" s="3225"/>
      <c r="DC41" s="3225"/>
      <c r="DE41" s="3226" t="s">
        <v>383</v>
      </c>
      <c r="DF41" s="3226"/>
      <c r="DG41" s="3226"/>
      <c r="DI41" s="3227" t="s">
        <v>384</v>
      </c>
      <c r="DJ41" s="3227"/>
      <c r="DK41" s="3227"/>
      <c r="DM41" s="3236" t="s">
        <v>385</v>
      </c>
      <c r="DN41" s="3236"/>
      <c r="DO41" s="3236"/>
      <c r="DQ41" s="3232" t="s">
        <v>386</v>
      </c>
      <c r="DR41" s="3232"/>
      <c r="DS41" s="3232"/>
      <c r="DU41" s="3223" t="s">
        <v>387</v>
      </c>
      <c r="DV41" s="3223"/>
      <c r="DW41" s="3223"/>
      <c r="DY41" s="3224" t="s">
        <v>388</v>
      </c>
      <c r="DZ41" s="3224"/>
      <c r="EA41" s="3224"/>
      <c r="EC41" s="3229" t="s">
        <v>389</v>
      </c>
      <c r="ED41" s="3229"/>
      <c r="EE41" s="3229"/>
      <c r="EG41" s="3230" t="s">
        <v>390</v>
      </c>
      <c r="EH41" s="3230"/>
      <c r="EI41" s="3230"/>
      <c r="EK41" s="3231" t="s">
        <v>391</v>
      </c>
      <c r="EL41" s="3231"/>
      <c r="EM41" s="3231"/>
      <c r="EO41" s="3245" t="s">
        <v>392</v>
      </c>
      <c r="EP41" s="3245"/>
      <c r="ER41" s="3246" t="s">
        <v>393</v>
      </c>
      <c r="ES41" s="3246"/>
      <c r="EU41" s="3247" t="s">
        <v>394</v>
      </c>
      <c r="EV41" s="3248"/>
      <c r="EW41" s="3"/>
      <c r="EX41" s="306" t="s">
        <v>395</v>
      </c>
      <c r="EY41" s="181" t="s">
        <v>396</v>
      </c>
      <c r="EZ41" s="182">
        <v>153</v>
      </c>
      <c r="FA41" s="182">
        <v>51</v>
      </c>
      <c r="FB41" s="182">
        <v>102</v>
      </c>
      <c r="FC41" s="307" t="s">
        <v>397</v>
      </c>
      <c r="FD41" s="181" t="s">
        <v>398</v>
      </c>
      <c r="FE41" s="182">
        <v>255</v>
      </c>
      <c r="FF41" s="182">
        <v>0</v>
      </c>
      <c r="FG41" s="182">
        <v>0</v>
      </c>
      <c r="FI41" s="308"/>
      <c r="FJ41" s="205" t="s">
        <v>399</v>
      </c>
      <c r="FK41" s="206" t="s">
        <v>400</v>
      </c>
      <c r="FL41" s="207">
        <v>50</v>
      </c>
      <c r="FM41" s="208">
        <v>153</v>
      </c>
      <c r="FN41" s="209">
        <v>204</v>
      </c>
      <c r="FO41"/>
      <c r="FP41" s="309"/>
      <c r="FQ41" s="191" t="s">
        <v>401</v>
      </c>
      <c r="FR41" s="192" t="s">
        <v>402</v>
      </c>
      <c r="FS41" s="193">
        <v>31</v>
      </c>
      <c r="FT41" s="194">
        <v>31</v>
      </c>
      <c r="FU41" s="195">
        <v>31</v>
      </c>
      <c r="FV41"/>
      <c r="FW41" s="310"/>
      <c r="FX41" s="212" t="s">
        <v>403</v>
      </c>
      <c r="FY41" s="192" t="s">
        <v>404</v>
      </c>
      <c r="FZ41" s="193">
        <v>193</v>
      </c>
      <c r="GA41" s="194">
        <v>154</v>
      </c>
      <c r="GB41" s="195">
        <v>107</v>
      </c>
      <c r="GC41" s="10">
        <v>1</v>
      </c>
    </row>
    <row r="42" spans="1:185" ht="21" customHeight="1">
      <c r="A42" s="3"/>
      <c r="B42" s="218" t="str">
        <f t="shared" si="51"/>
        <v>A</v>
      </c>
      <c r="C42" s="2326" cm="1">
        <f t="array" ref="C42">IFERROR(_xlfn.LET(_xlpm.k,UPPER(TRIM(N42)),_xlpm.r,_xlfn.XLOOKUP(_xlpm.k,UPPER(TRIM($AD$64:$BK$64)),$AD$67:$BK$67,_xlfn.XLOOKUP(_xlpm.k,UPPER(TRIM($AD$65:$BK$65)),$AD$67:$BK$67,_xlfn.XLOOKUP(_xlpm.k,UPPER(TRIM($AD$66:$BK$66)),$AD$67:$BK$67,0.001))),_xlpm.r*M42),0)</f>
        <v>0</v>
      </c>
      <c r="D42" s="2329" cm="1">
        <f t="array" ref="D42">IFERROR(_xlfn.LET(_xlpm.k,UPPER(TRIM(Q42)),_xlpm.r,_xlfn.XLOOKUP(_xlpm.k,UPPER(TRIM($AD$64:$BK$64)),$AD$67:$BK$67,_xlfn.XLOOKUP(_xlpm.k,UPPER(TRIM($AD$65:$BK$65)),$AD$67:$BK$67,_xlfn.XLOOKUP(_xlpm.k,UPPER(TRIM($AD$66:$BK$66)),$AD$67:$BK$67,0.001))),_xlpm.r*P42),0)</f>
        <v>0</v>
      </c>
      <c r="E42" s="2332" cm="1">
        <f t="array" ref="E42">IFERROR(_xlfn.LET(_xlpm.k,UPPER(TRIM(T42)),_xlpm.r,_xlfn.XLOOKUP(_xlpm.k,UPPER(TRIM($AD$64:$BK$64)),$AD$67:$BK$67,_xlfn.XLOOKUP(_xlpm.k,UPPER(TRIM($AD$65:$BK$65)),$AD$67:$BK$67,_xlfn.XLOOKUP(_xlpm.k,UPPER(TRIM($AD$66:$BK$66)),$AD$67:$BK$67,0.001))),_xlpm.r*S42),0)</f>
        <v>0</v>
      </c>
      <c r="F42" s="2335" cm="1">
        <f t="array" ref="F42">IFERROR(_xlfn.LET(_xlpm.k,UPPER(TRIM(W42)),_xlpm.r,_xlfn.XLOOKUP(_xlpm.k,UPPER(TRIM($AD$64:$BK$64)),$AD$67:$BK$67,_xlfn.XLOOKUP(_xlpm.k,UPPER(TRIM($AD$65:$BK$65)),$AD$67:$BK$67,_xlfn.XLOOKUP(_xlpm.k,UPPER(TRIM($AD$66:$BK$66)),$AD$67:$BK$67,0.001))),_xlpm.r*V42),0)</f>
        <v>0</v>
      </c>
      <c r="G42" s="219" cm="1">
        <f t="array" ref="G42">IFERROR(_xlfn.LET(_xlpm.k,UPPER(TRIM(Z42)),_xlpm.r,_xlfn.XLOOKUP(_xlpm.k,UPPER(TRIM($AD$64:$BK$64)),$AD$67:$BK$67,_xlfn.XLOOKUP(_xlpm.k,UPPER(TRIM($AD$65:$BK$65)),$AD$67:$BK$67,_xlfn.XLOOKUP(_xlpm.k,UPPER(TRIM($AD$66:$BK$66)),$AD$67:$BK$67,0.001))),_xlpm.r*Y42),0)</f>
        <v>0</v>
      </c>
      <c r="H42" s="220" cm="1">
        <f t="array" ref="H42">IFERROR(_xlfn.LET(_xlpm.k,UPPER(TRIM(AC42)),_xlpm.r,_xlfn.XLOOKUP(_xlpm.k,UPPER(TRIM($AD$64:$BK$64)),$AD$67:$BK$67,_xlfn.XLOOKUP(_xlpm.k,UPPER(TRIM($AD$65:$BK$65)),$AD$67:$BK$67,_xlfn.XLOOKUP(_xlpm.k,UPPER(TRIM($AD$66:$BK$66)),$AD$67:$BK$67,0.001))),_xlpm.r*AB42),0)</f>
        <v>0</v>
      </c>
      <c r="I42" s="222" t="s">
        <v>3687</v>
      </c>
      <c r="J42" s="2587" t="s">
        <v>3733</v>
      </c>
      <c r="K42" s="2340" t="s">
        <v>14</v>
      </c>
      <c r="L42" s="2298"/>
      <c r="M42" s="2299"/>
      <c r="N42" s="2302"/>
      <c r="O42" s="2301"/>
      <c r="P42" s="2300"/>
      <c r="Q42" s="2303"/>
      <c r="R42" s="2304"/>
      <c r="S42" s="2300"/>
      <c r="T42" s="232"/>
      <c r="U42" s="2305"/>
      <c r="V42" s="2300"/>
      <c r="W42" s="232"/>
      <c r="X42" s="2297"/>
      <c r="Y42" s="2300"/>
      <c r="Z42" s="232"/>
      <c r="AA42" s="2308"/>
      <c r="AB42" s="2300"/>
      <c r="AC42" s="232"/>
      <c r="AD42" s="222" t="str">
        <f t="shared" si="22"/>
        <v>11 ►</v>
      </c>
      <c r="AE42" s="2339" t="str">
        <f t="shared" si="22"/>
        <v>morceaux de couenne de porc</v>
      </c>
      <c r="AF42" s="2296"/>
      <c r="AG42" s="2296"/>
      <c r="AH42" s="2454">
        <v>1</v>
      </c>
      <c r="AI42" s="223">
        <f t="shared" si="23"/>
        <v>0</v>
      </c>
      <c r="AJ42" s="224">
        <f t="shared" si="24"/>
        <v>0</v>
      </c>
      <c r="AK42" s="224" t="str">
        <f t="shared" si="25"/>
        <v/>
      </c>
      <c r="AL42" s="225">
        <f t="shared" si="52"/>
        <v>0</v>
      </c>
      <c r="AM42" s="2266">
        <f t="shared" si="26"/>
        <v>0</v>
      </c>
      <c r="AN42" s="2267">
        <f t="shared" si="27"/>
        <v>0</v>
      </c>
      <c r="AO42" s="2268" t="str">
        <f t="shared" si="28"/>
        <v/>
      </c>
      <c r="AP42" s="2269">
        <f t="shared" si="53"/>
        <v>0</v>
      </c>
      <c r="AQ42" s="2341">
        <f t="shared" si="29"/>
        <v>0</v>
      </c>
      <c r="AR42" s="2342">
        <f t="shared" si="30"/>
        <v>0</v>
      </c>
      <c r="AS42" s="2343" t="str">
        <f t="shared" si="31"/>
        <v/>
      </c>
      <c r="AT42" s="2344">
        <f t="shared" si="54"/>
        <v>0</v>
      </c>
      <c r="AU42" s="2350">
        <f t="shared" si="32"/>
        <v>0</v>
      </c>
      <c r="AV42" s="2351">
        <f t="shared" si="33"/>
        <v>0</v>
      </c>
      <c r="AW42" s="2352" t="str">
        <f t="shared" si="34"/>
        <v/>
      </c>
      <c r="AX42" s="2353">
        <f t="shared" si="55"/>
        <v>0</v>
      </c>
      <c r="AY42" s="2374">
        <f t="shared" si="35"/>
        <v>0</v>
      </c>
      <c r="AZ42" s="2375">
        <f t="shared" si="36"/>
        <v>0</v>
      </c>
      <c r="BA42" s="2376" t="str">
        <f t="shared" si="37"/>
        <v/>
      </c>
      <c r="BB42" s="2377">
        <f t="shared" si="45"/>
        <v>0</v>
      </c>
      <c r="BC42" s="2361">
        <f t="shared" si="46"/>
        <v>0</v>
      </c>
      <c r="BD42" s="2362">
        <f t="shared" si="38"/>
        <v>0</v>
      </c>
      <c r="BE42" s="2363" t="str">
        <f t="shared" si="39"/>
        <v/>
      </c>
      <c r="BF42" s="2364">
        <f t="shared" si="56"/>
        <v>0</v>
      </c>
      <c r="BG42" s="2556" t="str">
        <f t="shared" si="47"/>
        <v>morceaux de couenne de porc</v>
      </c>
      <c r="BH42" s="2241">
        <f t="shared" si="48"/>
        <v>0</v>
      </c>
      <c r="BI42" s="2242">
        <f t="shared" si="48"/>
        <v>0</v>
      </c>
      <c r="BJ42" s="2243">
        <f t="shared" si="49"/>
        <v>0</v>
      </c>
      <c r="BK42" s="2244" t="str" cm="1">
        <f t="array" aca="1" ref="BK4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2" s="2384"/>
      <c r="BM42" s="218" t="str">
        <f t="shared" si="14"/>
        <v>A</v>
      </c>
      <c r="BN42" s="3256" t="s">
        <v>323</v>
      </c>
      <c r="BO42" s="3"/>
      <c r="BP42" s="198" cm="1">
        <f t="array" ref="BP42">SUMPRODUCT(LEN(BQ42:BW42))</f>
        <v>0</v>
      </c>
      <c r="BQ42" s="199"/>
      <c r="BR42" s="200"/>
      <c r="BS42" s="200"/>
      <c r="BT42" s="200"/>
      <c r="BU42" s="200"/>
      <c r="BV42" s="200"/>
      <c r="BW42" s="201"/>
      <c r="BX42" s="3"/>
      <c r="BY42" s="3159" t="str">
        <f t="shared" si="40"/>
        <v>A</v>
      </c>
      <c r="BZ42" s="3151" t="str">
        <f t="shared" si="20"/>
        <v>16 mots</v>
      </c>
      <c r="CA42" s="3152">
        <f t="shared" si="50"/>
        <v>89</v>
      </c>
      <c r="CB42" s="3162" t="s">
        <v>4377</v>
      </c>
      <c r="CC42" s="3154" t="str">
        <f t="shared" si="21"/>
        <v xml:space="preserve"> ◄ ligne 42</v>
      </c>
      <c r="CD42" s="3151" t="str">
        <f t="shared" si="41"/>
        <v>8 mots</v>
      </c>
      <c r="CE42" s="3155" t="str">
        <f t="shared" si="42"/>
        <v>52 car. ►</v>
      </c>
      <c r="CF42" s="3156" t="str">
        <f>IF(LEN(TRIM(CK42))&gt;0,MAX(CF29:CF41)+1,"")</f>
        <v/>
      </c>
      <c r="CG42" s="3109" t="str">
        <f>IFERROR(INDEX(CK30:CK299,MATCH(ROW()-ROW(CK30)+1,CF30:CF299,0)),"")</f>
        <v>nécessaire pour recouvrir la viande Salez et poivrez</v>
      </c>
      <c r="CH42" s="3149"/>
      <c r="CI42" s="3142"/>
      <c r="CJ42" s="2462" t="str">
        <f>(SUBSTITUTE(SUBSTITUTE(CB32,CHAR(13)&amp;CHAR(10)," "),CHAR(10)," "))</f>
        <v/>
      </c>
      <c r="CK42" s="3110" t="str">
        <f>IF(OR(CJ43="",CJ44=""),"",IF(LEN(CJ43)&lt;=CJ44,CJ43,IFERROR(LEFT(CJ43,FIND("♦",SUBSTITUTE(LEFT(CJ43,CJ44+1)," ","♦",LEN(LEFT(CJ43,CJ44+1))-LEN(SUBSTITUTE(LEFT(CJ43,CJ44+1)," ",""))))),LEFT(CJ43,IFERROR(FIND(" ",CJ43)-1,LEN(CJ43))))))</f>
        <v/>
      </c>
      <c r="CL42" s="3111" t="str">
        <f>IF(CK42="","",TRIM(RIGHT(CJ43,LEN(CJ43)-LEN(CK42))))</f>
        <v/>
      </c>
      <c r="CM42" s="3157" t="str">
        <f>CC32</f>
        <v xml:space="preserve"> ◄ ligne 32</v>
      </c>
      <c r="CN42" s="3150">
        <f>IF(CA42="","",IF(OR(CA42=0,CA42&lt;CG17),0,IF(CA42&gt;CG17,(CA42-CG17)&amp;" car. en trop",(CA42-CG17)&amp;" car.")))</f>
        <v>0</v>
      </c>
      <c r="CO42" s="3158" t="str">
        <f>IF(CA42="","",ROUNDUP(CA42/CG17,0)&amp;" ligne(s)")</f>
        <v>1 ligne(s)</v>
      </c>
      <c r="CP42" s="3"/>
      <c r="CQ42" s="142"/>
      <c r="CR42" s="2483">
        <v>4</v>
      </c>
      <c r="CS42" s="2479" t="s">
        <v>429</v>
      </c>
      <c r="CT42" s="2479" t="s">
        <v>3858</v>
      </c>
      <c r="CU42" s="397"/>
      <c r="CV42" s="3"/>
      <c r="CW42" s="3249"/>
      <c r="CX42" s="3249"/>
      <c r="CY42" s="3249"/>
      <c r="DA42" s="3225"/>
      <c r="DB42" s="3225"/>
      <c r="DC42" s="3225"/>
      <c r="DE42" s="3226"/>
      <c r="DF42" s="3226"/>
      <c r="DG42" s="3226"/>
      <c r="DI42" s="3227"/>
      <c r="DJ42" s="3227"/>
      <c r="DK42" s="3227"/>
      <c r="DM42" s="3236"/>
      <c r="DN42" s="3236"/>
      <c r="DO42" s="3236"/>
      <c r="DQ42" s="3232"/>
      <c r="DR42" s="3232"/>
      <c r="DS42" s="3232"/>
      <c r="DU42" s="3223"/>
      <c r="DV42" s="3223"/>
      <c r="DW42" s="3223"/>
      <c r="DY42" s="3224"/>
      <c r="DZ42" s="3224"/>
      <c r="EA42" s="3224"/>
      <c r="EC42" s="3229"/>
      <c r="ED42" s="3229"/>
      <c r="EE42" s="3229"/>
      <c r="EG42" s="3230"/>
      <c r="EH42" s="3230"/>
      <c r="EI42" s="3230"/>
      <c r="EK42" s="133"/>
      <c r="EL42" s="133"/>
      <c r="EM42" s="133"/>
      <c r="EO42" s="304"/>
      <c r="EP42" s="304"/>
      <c r="ER42" s="305"/>
      <c r="ES42" s="305"/>
      <c r="EU42" s="266"/>
      <c r="EV42" s="267"/>
      <c r="EW42" s="3"/>
      <c r="EX42" s="316" t="s">
        <v>406</v>
      </c>
      <c r="EY42" s="181" t="s">
        <v>407</v>
      </c>
      <c r="EZ42" s="182"/>
      <c r="FA42" s="182"/>
      <c r="FB42" s="182"/>
      <c r="FC42" s="317" t="s">
        <v>408</v>
      </c>
      <c r="FD42" s="181" t="s">
        <v>409</v>
      </c>
      <c r="FE42" s="182">
        <v>102</v>
      </c>
      <c r="FF42" s="182">
        <v>0</v>
      </c>
      <c r="FG42" s="182">
        <v>0</v>
      </c>
      <c r="FI42" s="318"/>
      <c r="FJ42" s="205" t="s">
        <v>410</v>
      </c>
      <c r="FK42" s="206" t="s">
        <v>411</v>
      </c>
      <c r="FL42" s="207">
        <v>0</v>
      </c>
      <c r="FM42" s="208">
        <v>154</v>
      </c>
      <c r="FN42" s="209">
        <v>205</v>
      </c>
      <c r="FO42"/>
      <c r="FP42" s="319"/>
      <c r="FQ42" s="191" t="s">
        <v>412</v>
      </c>
      <c r="FR42" s="192" t="s">
        <v>413</v>
      </c>
      <c r="FS42" s="193">
        <v>28</v>
      </c>
      <c r="FT42" s="194">
        <v>28</v>
      </c>
      <c r="FU42" s="195">
        <v>28</v>
      </c>
      <c r="FV42"/>
      <c r="FW42" s="320"/>
      <c r="FX42" s="212" t="s">
        <v>414</v>
      </c>
      <c r="FY42" s="192" t="s">
        <v>415</v>
      </c>
      <c r="FZ42" s="193">
        <v>174</v>
      </c>
      <c r="GA42" s="194">
        <v>155</v>
      </c>
      <c r="GB42" s="195">
        <v>130</v>
      </c>
      <c r="GC42" s="10">
        <v>1</v>
      </c>
    </row>
    <row r="43" spans="1:185" ht="21" customHeight="1" thickBot="1">
      <c r="A43" s="3"/>
      <c r="B43" s="218" t="str">
        <f t="shared" si="51"/>
        <v>A</v>
      </c>
      <c r="C43" s="2326" cm="1">
        <f t="array" ref="C43">IFERROR(_xlfn.LET(_xlpm.k,UPPER(TRIM(N43)),_xlpm.r,_xlfn.XLOOKUP(_xlpm.k,UPPER(TRIM($AD$64:$BK$64)),$AD$67:$BK$67,_xlfn.XLOOKUP(_xlpm.k,UPPER(TRIM($AD$65:$BK$65)),$AD$67:$BK$67,_xlfn.XLOOKUP(_xlpm.k,UPPER(TRIM($AD$66:$BK$66)),$AD$67:$BK$67,0.001))),_xlpm.r*M43),0)</f>
        <v>0</v>
      </c>
      <c r="D43" s="2329" cm="1">
        <f t="array" ref="D43">IFERROR(_xlfn.LET(_xlpm.k,UPPER(TRIM(Q43)),_xlpm.r,_xlfn.XLOOKUP(_xlpm.k,UPPER(TRIM($AD$64:$BK$64)),$AD$67:$BK$67,_xlfn.XLOOKUP(_xlpm.k,UPPER(TRIM($AD$65:$BK$65)),$AD$67:$BK$67,_xlfn.XLOOKUP(_xlpm.k,UPPER(TRIM($AD$66:$BK$66)),$AD$67:$BK$67,0.001))),_xlpm.r*P43),0)</f>
        <v>0</v>
      </c>
      <c r="E43" s="2332" cm="1">
        <f t="array" ref="E43">IFERROR(_xlfn.LET(_xlpm.k,UPPER(TRIM(T43)),_xlpm.r,_xlfn.XLOOKUP(_xlpm.k,UPPER(TRIM($AD$64:$BK$64)),$AD$67:$BK$67,_xlfn.XLOOKUP(_xlpm.k,UPPER(TRIM($AD$65:$BK$65)),$AD$67:$BK$67,_xlfn.XLOOKUP(_xlpm.k,UPPER(TRIM($AD$66:$BK$66)),$AD$67:$BK$67,0.001))),_xlpm.r*S43),0)</f>
        <v>0</v>
      </c>
      <c r="F43" s="2335" cm="1">
        <f t="array" ref="F43">IFERROR(_xlfn.LET(_xlpm.k,UPPER(TRIM(W43)),_xlpm.r,_xlfn.XLOOKUP(_xlpm.k,UPPER(TRIM($AD$64:$BK$64)),$AD$67:$BK$67,_xlfn.XLOOKUP(_xlpm.k,UPPER(TRIM($AD$65:$BK$65)),$AD$67:$BK$67,_xlfn.XLOOKUP(_xlpm.k,UPPER(TRIM($AD$66:$BK$66)),$AD$67:$BK$67,0.001))),_xlpm.r*V43),0)</f>
        <v>0</v>
      </c>
      <c r="G43" s="219" cm="1">
        <f t="array" ref="G43">IFERROR(_xlfn.LET(_xlpm.k,UPPER(TRIM(Z43)),_xlpm.r,_xlfn.XLOOKUP(_xlpm.k,UPPER(TRIM($AD$64:$BK$64)),$AD$67:$BK$67,_xlfn.XLOOKUP(_xlpm.k,UPPER(TRIM($AD$65:$BK$65)),$AD$67:$BK$67,_xlfn.XLOOKUP(_xlpm.k,UPPER(TRIM($AD$66:$BK$66)),$AD$67:$BK$67,0.001))),_xlpm.r*Y43),0)</f>
        <v>0</v>
      </c>
      <c r="H43" s="220" cm="1">
        <f t="array" ref="H43">IFERROR(_xlfn.LET(_xlpm.k,UPPER(TRIM(AC43)),_xlpm.r,_xlfn.XLOOKUP(_xlpm.k,UPPER(TRIM($AD$64:$BK$64)),$AD$67:$BK$67,_xlfn.XLOOKUP(_xlpm.k,UPPER(TRIM($AD$65:$BK$65)),$AD$67:$BK$67,_xlfn.XLOOKUP(_xlpm.k,UPPER(TRIM($AD$66:$BK$66)),$AD$67:$BK$67,0.001))),_xlpm.r*AB43),0)</f>
        <v>0</v>
      </c>
      <c r="I43" s="222" t="s">
        <v>3688</v>
      </c>
      <c r="J43" s="2587" t="s">
        <v>3674</v>
      </c>
      <c r="K43" s="2340" t="s">
        <v>14</v>
      </c>
      <c r="L43" s="2298"/>
      <c r="M43" s="2299"/>
      <c r="N43" s="2302"/>
      <c r="O43" s="2301"/>
      <c r="P43" s="2300"/>
      <c r="Q43" s="2303"/>
      <c r="R43" s="2304"/>
      <c r="S43" s="2300"/>
      <c r="T43" s="232"/>
      <c r="U43" s="2305"/>
      <c r="V43" s="2300"/>
      <c r="W43" s="232"/>
      <c r="X43" s="2297"/>
      <c r="Y43" s="2300"/>
      <c r="Z43" s="232"/>
      <c r="AA43" s="2308"/>
      <c r="AB43" s="2300"/>
      <c r="AC43" s="232"/>
      <c r="AD43" s="222" t="str">
        <f t="shared" si="22"/>
        <v>12 ►</v>
      </c>
      <c r="AE43" s="2339" t="str">
        <f t="shared" si="22"/>
        <v>echine épaule ou travers de porc</v>
      </c>
      <c r="AF43" s="2296"/>
      <c r="AG43" s="2296"/>
      <c r="AH43" s="2454">
        <v>1</v>
      </c>
      <c r="AI43" s="223">
        <f t="shared" si="23"/>
        <v>0</v>
      </c>
      <c r="AJ43" s="224">
        <f t="shared" si="24"/>
        <v>0</v>
      </c>
      <c r="AK43" s="224" t="str">
        <f t="shared" si="25"/>
        <v/>
      </c>
      <c r="AL43" s="225">
        <f t="shared" si="52"/>
        <v>0</v>
      </c>
      <c r="AM43" s="2266">
        <f t="shared" si="26"/>
        <v>0</v>
      </c>
      <c r="AN43" s="2267">
        <f t="shared" si="27"/>
        <v>0</v>
      </c>
      <c r="AO43" s="2268" t="str">
        <f t="shared" si="28"/>
        <v/>
      </c>
      <c r="AP43" s="2269">
        <f t="shared" si="53"/>
        <v>0</v>
      </c>
      <c r="AQ43" s="2341">
        <f t="shared" si="29"/>
        <v>0</v>
      </c>
      <c r="AR43" s="2342">
        <f t="shared" si="30"/>
        <v>0</v>
      </c>
      <c r="AS43" s="2343" t="str">
        <f t="shared" si="31"/>
        <v/>
      </c>
      <c r="AT43" s="2344">
        <f t="shared" si="54"/>
        <v>0</v>
      </c>
      <c r="AU43" s="2350">
        <f t="shared" si="32"/>
        <v>0</v>
      </c>
      <c r="AV43" s="2351">
        <f t="shared" si="33"/>
        <v>0</v>
      </c>
      <c r="AW43" s="2352" t="str">
        <f t="shared" si="34"/>
        <v/>
      </c>
      <c r="AX43" s="2353">
        <f t="shared" si="55"/>
        <v>0</v>
      </c>
      <c r="AY43" s="2374">
        <f t="shared" si="35"/>
        <v>0</v>
      </c>
      <c r="AZ43" s="2375">
        <f t="shared" si="36"/>
        <v>0</v>
      </c>
      <c r="BA43" s="2376" t="str">
        <f t="shared" si="37"/>
        <v/>
      </c>
      <c r="BB43" s="2377">
        <f t="shared" si="45"/>
        <v>0</v>
      </c>
      <c r="BC43" s="2361">
        <f t="shared" si="46"/>
        <v>0</v>
      </c>
      <c r="BD43" s="2362">
        <f t="shared" si="38"/>
        <v>0</v>
      </c>
      <c r="BE43" s="2363" t="str">
        <f t="shared" si="39"/>
        <v/>
      </c>
      <c r="BF43" s="2364">
        <f t="shared" si="56"/>
        <v>0</v>
      </c>
      <c r="BG43" s="2556" t="str">
        <f t="shared" si="47"/>
        <v>echine épaule ou travers de porc</v>
      </c>
      <c r="BH43" s="2241">
        <f t="shared" si="48"/>
        <v>0</v>
      </c>
      <c r="BI43" s="2242">
        <f t="shared" si="48"/>
        <v>0</v>
      </c>
      <c r="BJ43" s="2243">
        <f t="shared" si="49"/>
        <v>0</v>
      </c>
      <c r="BK43" s="2244" t="str" cm="1">
        <f t="array" aca="1" ref="BK4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3" s="2384"/>
      <c r="BM43" s="218" t="str">
        <f t="shared" si="14"/>
        <v>A</v>
      </c>
      <c r="BN43" s="3256"/>
      <c r="BO43" s="3"/>
      <c r="BP43" s="198" cm="1">
        <f t="array" ref="BP43">SUMPRODUCT(LEN(BQ43:BW43))</f>
        <v>0</v>
      </c>
      <c r="BQ43" s="199"/>
      <c r="BR43" s="200"/>
      <c r="BS43" s="200"/>
      <c r="BT43" s="200"/>
      <c r="BU43" s="200"/>
      <c r="BV43" s="200"/>
      <c r="BW43" s="201"/>
      <c r="BX43" s="3"/>
      <c r="BY43" s="3159" t="str">
        <f t="shared" si="40"/>
        <v>A</v>
      </c>
      <c r="BZ43" s="3151" t="str">
        <f t="shared" si="20"/>
        <v>17 mots</v>
      </c>
      <c r="CA43" s="3152">
        <f t="shared" si="50"/>
        <v>91</v>
      </c>
      <c r="CB43" s="3162" t="s">
        <v>4378</v>
      </c>
      <c r="CC43" s="3160" t="str">
        <f t="shared" si="21"/>
        <v xml:space="preserve"> ◄ ligne 43</v>
      </c>
      <c r="CD43" s="3151" t="str">
        <f t="shared" si="41"/>
        <v>19 mots</v>
      </c>
      <c r="CE43" s="3155" t="str">
        <f t="shared" si="42"/>
        <v>99 car. ►</v>
      </c>
      <c r="CF43" s="3156" t="str">
        <f>IF(LEN(TRIM(CK43))&gt;0,MAX(CF29:CF42)+1,"")</f>
        <v/>
      </c>
      <c r="CG43" s="3109" t="str">
        <f>IFERROR(INDEX(CK30:CK299,MATCH(ROW()-ROW(CK30)+1,CF30:CF299,0)),"")</f>
        <v xml:space="preserve">6 Portez à ébullition puis baissez le feu et laissez mijoter à feu doux pendant environ 3 heures en </v>
      </c>
      <c r="CH43" s="3149"/>
      <c r="CI43" s="3142"/>
      <c r="CJ43" s="3110" t="str">
        <f>TRIM(SUBSTITUTE(SUBSTITUTE(SUBSTITUTE(SUBSTITUTE(IF(OR(LEFT(CJ42,1)="-",LEFT(CJ42,1)="="),MID(CJ42,2,9999),CJ42),CHAR(160)," "),","," "),";"," "),"."," "))</f>
        <v/>
      </c>
      <c r="CK43" s="3111" t="str">
        <f>IF(OR(CL42="",CJ44=""),"",IF(LEN(CL42)&lt;=CJ44,CL42,IFERROR(LEFT(CL42,FIND("♦",SUBSTITUTE(LEFT(CL42,CJ44+1)," ","♦",LEN(LEFT(CL42,CJ44+1))-LEN(SUBSTITUTE(LEFT(CL42,CJ44+1)," ",""))))),LEFT(CL42,IFERROR(FIND(" ",CL42)-1,LEN(CL42))))))</f>
        <v/>
      </c>
      <c r="CL43" s="3111" t="str">
        <f>IF(CK43="","",TRIM(RIGHT(CL42,LEN(CL42)-LEN(CK43))))</f>
        <v/>
      </c>
      <c r="CM43" s="3161" t="str">
        <f t="shared" ref="CM43:CM47" si="59">"ligne "&amp;ROW()&amp;" ►"</f>
        <v>ligne 43 ►</v>
      </c>
      <c r="CN43" s="3150">
        <f>IF(CA43="","",IF(OR(CA43=0,CA43&lt;CG17),0,IF(CA43&gt;CG17,(CA43-CG17)&amp;" car. en trop",(CA43-CG17)&amp;" car.")))</f>
        <v>0</v>
      </c>
      <c r="CO43" s="3158" t="str">
        <f>IF(CA43="","",ROUNDUP(CA43/CG17,0)&amp;" ligne(s)")</f>
        <v>1 ligne(s)</v>
      </c>
      <c r="CP43" s="3"/>
      <c r="CQ43" s="2453"/>
      <c r="CR43" s="2484" t="s">
        <v>3851</v>
      </c>
      <c r="CT43" s="2482"/>
      <c r="CU43" s="2480"/>
      <c r="CV43" s="3"/>
      <c r="DQ43" s="163"/>
      <c r="DR43" s="163"/>
      <c r="DS43" s="163"/>
      <c r="EU43" s="333">
        <v>12</v>
      </c>
      <c r="EV43" s="334">
        <v>12</v>
      </c>
      <c r="EW43" s="3"/>
      <c r="EX43" s="240" t="s">
        <v>417</v>
      </c>
      <c r="EY43" s="181" t="s">
        <v>211</v>
      </c>
      <c r="EZ43" s="182">
        <v>204</v>
      </c>
      <c r="FA43" s="182">
        <v>255</v>
      </c>
      <c r="FB43" s="182">
        <v>255</v>
      </c>
      <c r="FC43" s="335" t="s">
        <v>418</v>
      </c>
      <c r="FD43" s="181" t="s">
        <v>419</v>
      </c>
      <c r="FE43" s="182">
        <v>150</v>
      </c>
      <c r="FF43" s="182">
        <v>150</v>
      </c>
      <c r="FG43" s="182">
        <v>150</v>
      </c>
      <c r="FI43" s="336"/>
      <c r="FJ43" s="236" t="s">
        <v>420</v>
      </c>
      <c r="FK43" s="206" t="s">
        <v>421</v>
      </c>
      <c r="FL43" s="207">
        <v>58</v>
      </c>
      <c r="FM43" s="208">
        <v>142</v>
      </c>
      <c r="FN43" s="209">
        <v>186</v>
      </c>
      <c r="FO43"/>
      <c r="FP43" s="337"/>
      <c r="FQ43" s="191" t="s">
        <v>422</v>
      </c>
      <c r="FR43" s="192" t="s">
        <v>423</v>
      </c>
      <c r="FS43" s="193">
        <v>26</v>
      </c>
      <c r="FT43" s="194">
        <v>26</v>
      </c>
      <c r="FU43" s="195">
        <v>26</v>
      </c>
      <c r="FV43"/>
      <c r="FW43" s="338"/>
      <c r="FX43" s="197" t="s">
        <v>424</v>
      </c>
      <c r="FY43" s="192" t="s">
        <v>425</v>
      </c>
      <c r="FZ43" s="193">
        <v>205</v>
      </c>
      <c r="GA43" s="194">
        <v>155</v>
      </c>
      <c r="GB43" s="195">
        <v>29</v>
      </c>
      <c r="GC43" s="10">
        <v>1</v>
      </c>
    </row>
    <row r="44" spans="1:185" ht="21" customHeight="1">
      <c r="A44" s="3"/>
      <c r="B44" s="218" t="str">
        <f t="shared" si="51"/>
        <v>A</v>
      </c>
      <c r="C44" s="2326" cm="1">
        <f t="array" ref="C44">IFERROR(_xlfn.LET(_xlpm.k,UPPER(TRIM(N44)),_xlpm.r,_xlfn.XLOOKUP(_xlpm.k,UPPER(TRIM($AD$64:$BK$64)),$AD$67:$BK$67,_xlfn.XLOOKUP(_xlpm.k,UPPER(TRIM($AD$65:$BK$65)),$AD$67:$BK$67,_xlfn.XLOOKUP(_xlpm.k,UPPER(TRIM($AD$66:$BK$66)),$AD$67:$BK$67,0.001))),_xlpm.r*M44),0)</f>
        <v>0</v>
      </c>
      <c r="D44" s="2329" cm="1">
        <f t="array" ref="D44">IFERROR(_xlfn.LET(_xlpm.k,UPPER(TRIM(Q44)),_xlpm.r,_xlfn.XLOOKUP(_xlpm.k,UPPER(TRIM($AD$64:$BK$64)),$AD$67:$BK$67,_xlfn.XLOOKUP(_xlpm.k,UPPER(TRIM($AD$65:$BK$65)),$AD$67:$BK$67,_xlfn.XLOOKUP(_xlpm.k,UPPER(TRIM($AD$66:$BK$66)),$AD$67:$BK$67,0.001))),_xlpm.r*P44),0)</f>
        <v>0</v>
      </c>
      <c r="E44" s="2332" cm="1">
        <f t="array" ref="E44">IFERROR(_xlfn.LET(_xlpm.k,UPPER(TRIM(T44)),_xlpm.r,_xlfn.XLOOKUP(_xlpm.k,UPPER(TRIM($AD$64:$BK$64)),$AD$67:$BK$67,_xlfn.XLOOKUP(_xlpm.k,UPPER(TRIM($AD$65:$BK$65)),$AD$67:$BK$67,_xlfn.XLOOKUP(_xlpm.k,UPPER(TRIM($AD$66:$BK$66)),$AD$67:$BK$67,0.001))),_xlpm.r*S44),0)</f>
        <v>0</v>
      </c>
      <c r="F44" s="2335" cm="1">
        <f t="array" ref="F44">IFERROR(_xlfn.LET(_xlpm.k,UPPER(TRIM(W44)),_xlpm.r,_xlfn.XLOOKUP(_xlpm.k,UPPER(TRIM($AD$64:$BK$64)),$AD$67:$BK$67,_xlfn.XLOOKUP(_xlpm.k,UPPER(TRIM($AD$65:$BK$65)),$AD$67:$BK$67,_xlfn.XLOOKUP(_xlpm.k,UPPER(TRIM($AD$66:$BK$66)),$AD$67:$BK$67,0.001))),_xlpm.r*V44),0)</f>
        <v>0</v>
      </c>
      <c r="G44" s="219" cm="1">
        <f t="array" ref="G44">IFERROR(_xlfn.LET(_xlpm.k,UPPER(TRIM(Z44)),_xlpm.r,_xlfn.XLOOKUP(_xlpm.k,UPPER(TRIM($AD$64:$BK$64)),$AD$67:$BK$67,_xlfn.XLOOKUP(_xlpm.k,UPPER(TRIM($AD$65:$BK$65)),$AD$67:$BK$67,_xlfn.XLOOKUP(_xlpm.k,UPPER(TRIM($AD$66:$BK$66)),$AD$67:$BK$67,0.001))),_xlpm.r*Y44),0)</f>
        <v>0</v>
      </c>
      <c r="H44" s="220" cm="1">
        <f t="array" ref="H44">IFERROR(_xlfn.LET(_xlpm.k,UPPER(TRIM(AC44)),_xlpm.r,_xlfn.XLOOKUP(_xlpm.k,UPPER(TRIM($AD$64:$BK$64)),$AD$67:$BK$67,_xlfn.XLOOKUP(_xlpm.k,UPPER(TRIM($AD$65:$BK$65)),$AD$67:$BK$67,_xlfn.XLOOKUP(_xlpm.k,UPPER(TRIM($AD$66:$BK$66)),$AD$67:$BK$67,0.001))),_xlpm.r*AB44),0)</f>
        <v>0</v>
      </c>
      <c r="I44" s="222" t="s">
        <v>3689</v>
      </c>
      <c r="J44" s="2587" t="s">
        <v>3663</v>
      </c>
      <c r="K44" s="2340" t="s">
        <v>14</v>
      </c>
      <c r="L44" s="2298"/>
      <c r="M44" s="2299"/>
      <c r="N44" s="2302"/>
      <c r="O44" s="2301"/>
      <c r="P44" s="2300"/>
      <c r="Q44" s="2303"/>
      <c r="R44" s="2304"/>
      <c r="S44" s="2300"/>
      <c r="T44" s="232"/>
      <c r="U44" s="2305"/>
      <c r="V44" s="2300"/>
      <c r="W44" s="232"/>
      <c r="X44" s="2297"/>
      <c r="Y44" s="2300"/>
      <c r="Z44" s="232"/>
      <c r="AA44" s="2308"/>
      <c r="AB44" s="2300"/>
      <c r="AC44" s="232"/>
      <c r="AD44" s="222" t="str">
        <f t="shared" si="22"/>
        <v>13 ►</v>
      </c>
      <c r="AE44" s="2339" t="str">
        <f t="shared" si="22"/>
        <v>jambon talon  cru de pays</v>
      </c>
      <c r="AF44" s="2296"/>
      <c r="AG44" s="2296"/>
      <c r="AH44" s="2454">
        <v>1</v>
      </c>
      <c r="AI44" s="223">
        <f t="shared" si="23"/>
        <v>0</v>
      </c>
      <c r="AJ44" s="224">
        <f t="shared" si="24"/>
        <v>0</v>
      </c>
      <c r="AK44" s="224" t="str">
        <f t="shared" si="25"/>
        <v/>
      </c>
      <c r="AL44" s="225">
        <f t="shared" si="52"/>
        <v>0</v>
      </c>
      <c r="AM44" s="2266">
        <f t="shared" si="26"/>
        <v>0</v>
      </c>
      <c r="AN44" s="2267">
        <f t="shared" si="27"/>
        <v>0</v>
      </c>
      <c r="AO44" s="2268" t="str">
        <f t="shared" si="28"/>
        <v/>
      </c>
      <c r="AP44" s="2269">
        <f t="shared" si="53"/>
        <v>0</v>
      </c>
      <c r="AQ44" s="2341">
        <f t="shared" si="29"/>
        <v>0</v>
      </c>
      <c r="AR44" s="2342">
        <f t="shared" si="30"/>
        <v>0</v>
      </c>
      <c r="AS44" s="2343" t="str">
        <f t="shared" si="31"/>
        <v/>
      </c>
      <c r="AT44" s="2344">
        <f t="shared" si="54"/>
        <v>0</v>
      </c>
      <c r="AU44" s="2350">
        <f t="shared" si="32"/>
        <v>0</v>
      </c>
      <c r="AV44" s="2351">
        <f t="shared" si="33"/>
        <v>0</v>
      </c>
      <c r="AW44" s="2352" t="str">
        <f t="shared" si="34"/>
        <v/>
      </c>
      <c r="AX44" s="2353">
        <f t="shared" si="55"/>
        <v>0</v>
      </c>
      <c r="AY44" s="2374">
        <f t="shared" si="35"/>
        <v>0</v>
      </c>
      <c r="AZ44" s="2375">
        <f t="shared" si="36"/>
        <v>0</v>
      </c>
      <c r="BA44" s="2376" t="str">
        <f t="shared" si="37"/>
        <v/>
      </c>
      <c r="BB44" s="2377">
        <f t="shared" si="45"/>
        <v>0</v>
      </c>
      <c r="BC44" s="2361">
        <f t="shared" si="46"/>
        <v>0</v>
      </c>
      <c r="BD44" s="2362">
        <f t="shared" si="38"/>
        <v>0</v>
      </c>
      <c r="BE44" s="2363" t="str">
        <f t="shared" si="39"/>
        <v/>
      </c>
      <c r="BF44" s="2364">
        <f t="shared" si="56"/>
        <v>0</v>
      </c>
      <c r="BG44" s="2556" t="str">
        <f t="shared" si="47"/>
        <v>jambon talon  cru de pays</v>
      </c>
      <c r="BH44" s="2241">
        <f t="shared" si="48"/>
        <v>0</v>
      </c>
      <c r="BI44" s="2242">
        <f t="shared" si="48"/>
        <v>0</v>
      </c>
      <c r="BJ44" s="2243">
        <f t="shared" si="49"/>
        <v>0</v>
      </c>
      <c r="BK44" s="2244" t="str" cm="1">
        <f t="array" aca="1" ref="BK4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4" s="2384"/>
      <c r="BM44" s="218" t="str">
        <f t="shared" ref="BM44:BM75" si="60">B44</f>
        <v>A</v>
      </c>
      <c r="BN44" s="3256"/>
      <c r="BO44" s="3"/>
      <c r="BP44" s="198" cm="1">
        <f t="array" ref="BP44">SUMPRODUCT(LEN(BQ44:BW44))</f>
        <v>0</v>
      </c>
      <c r="BQ44" s="199"/>
      <c r="BR44" s="200"/>
      <c r="BS44" s="200"/>
      <c r="BT44" s="200"/>
      <c r="BU44" s="200"/>
      <c r="BV44" s="200"/>
      <c r="BW44" s="201"/>
      <c r="BX44" s="3"/>
      <c r="BY44" s="3159" t="str">
        <f t="shared" si="40"/>
        <v>A</v>
      </c>
      <c r="BZ44" s="3151" t="str">
        <f t="shared" si="20"/>
        <v/>
      </c>
      <c r="CA44" s="3152" t="str">
        <f t="shared" si="50"/>
        <v/>
      </c>
      <c r="CB44" s="3162"/>
      <c r="CC44" s="3154" t="str">
        <f t="shared" si="21"/>
        <v xml:space="preserve"> ◄ ligne 44</v>
      </c>
      <c r="CD44" s="3151" t="str">
        <f t="shared" si="41"/>
        <v>14 mots</v>
      </c>
      <c r="CE44" s="3155" t="str">
        <f t="shared" si="42"/>
        <v>74 car. ►</v>
      </c>
      <c r="CF44" s="3156" t="str">
        <f>IF(LEN(TRIM(CK44))&gt;0,MAX(CF29:CF43)+1,"")</f>
        <v/>
      </c>
      <c r="CG44" s="3109" t="str">
        <f>IFERROR(INDEX(CK30:CK299,MATCH(ROW()-ROW(CK30)+1,CF30:CF299,0)),"")</f>
        <v>remuant de temps en temps La viande doit être tendre et la sauce onctueuse</v>
      </c>
      <c r="CH44" s="3149"/>
      <c r="CI44" s="3142"/>
      <c r="CJ44" s="3112">
        <f>CG17</f>
        <v>100</v>
      </c>
      <c r="CK44" s="3111" t="str">
        <f>IF(OR(CL43="",CJ44=""),"",IF(LEN(CL43)&lt;=CJ44,CL43,IFERROR(LEFT(CL43,FIND("♦",SUBSTITUTE(LEFT(CL43,CJ44+1)," ","♦",LEN(LEFT(CL43,CJ44+1))-LEN(SUBSTITUTE(LEFT(CL43,CJ44+1)," ",""))))),LEFT(CL43,IFERROR(FIND(" ",CL43)-1,LEN(CL43))))))</f>
        <v/>
      </c>
      <c r="CL44" s="3111" t="str">
        <f t="shared" ref="CL44:CL47" si="61">IF(CK44="","",TRIM(RIGHT(CL43,LEN(CL43)-LEN(CK44))))</f>
        <v/>
      </c>
      <c r="CM44" s="3161" t="str">
        <f t="shared" si="59"/>
        <v>ligne 44 ►</v>
      </c>
      <c r="CN44" s="3150" t="str">
        <f>IF(CA44="","",IF(OR(CA44=0,CA44&lt;CG17),0,IF(CA44&gt;CG17,(CA44-CG17)&amp;" car. en trop",(CA44-CG17)&amp;" car.")))</f>
        <v/>
      </c>
      <c r="CO44" s="3158" t="str">
        <f>IF(CA44="","",ROUNDUP(CA44/CG17,0)&amp;" ligne(s)")</f>
        <v/>
      </c>
      <c r="CP44" s="3"/>
      <c r="CQ44" s="3206" t="s">
        <v>3853</v>
      </c>
      <c r="CR44" s="3207"/>
      <c r="CS44" s="3207"/>
      <c r="CT44" s="3207"/>
      <c r="CU44" s="3208"/>
      <c r="CV44" s="3"/>
      <c r="CW44" s="3235" t="s">
        <v>440</v>
      </c>
      <c r="CX44" s="3235"/>
      <c r="CY44" s="3235"/>
      <c r="DA44" s="3235" t="s">
        <v>441</v>
      </c>
      <c r="DB44" s="3235"/>
      <c r="DC44" s="3235"/>
      <c r="DE44" s="3226" t="s">
        <v>442</v>
      </c>
      <c r="DF44" s="3226"/>
      <c r="DG44" s="3226"/>
      <c r="DI44" s="3227" t="s">
        <v>443</v>
      </c>
      <c r="DJ44" s="3227"/>
      <c r="DK44" s="3227"/>
      <c r="DM44" s="3236" t="s">
        <v>444</v>
      </c>
      <c r="DN44" s="3236"/>
      <c r="DO44" s="3236"/>
      <c r="DQ44" s="3232" t="s">
        <v>445</v>
      </c>
      <c r="DR44" s="3232"/>
      <c r="DS44" s="3232"/>
      <c r="DU44" s="3223" t="s">
        <v>446</v>
      </c>
      <c r="DV44" s="3223"/>
      <c r="DW44" s="3223"/>
      <c r="DY44" s="3224" t="s">
        <v>447</v>
      </c>
      <c r="DZ44" s="3224"/>
      <c r="EA44" s="3224"/>
      <c r="EC44" s="3229" t="s">
        <v>448</v>
      </c>
      <c r="ED44" s="3229"/>
      <c r="EE44" s="3229"/>
      <c r="EG44" s="3230" t="s">
        <v>449</v>
      </c>
      <c r="EH44" s="3230"/>
      <c r="EI44" s="3230"/>
      <c r="EK44" s="3231" t="s">
        <v>450</v>
      </c>
      <c r="EL44" s="3231"/>
      <c r="EM44" s="3231"/>
      <c r="EW44" s="3"/>
      <c r="EX44" s="339" t="s">
        <v>451</v>
      </c>
      <c r="EY44" s="181" t="s">
        <v>452</v>
      </c>
      <c r="EZ44" s="182">
        <v>102</v>
      </c>
      <c r="FA44" s="182">
        <v>0</v>
      </c>
      <c r="FB44" s="182">
        <v>102</v>
      </c>
      <c r="FC44" s="340" t="s">
        <v>453</v>
      </c>
      <c r="FD44" s="181" t="s">
        <v>454</v>
      </c>
      <c r="FE44" s="182">
        <v>0</v>
      </c>
      <c r="FF44" s="182">
        <v>51</v>
      </c>
      <c r="FG44" s="182">
        <v>102</v>
      </c>
      <c r="FI44" s="341"/>
      <c r="FJ44" s="205" t="s">
        <v>455</v>
      </c>
      <c r="FK44" s="206" t="s">
        <v>456</v>
      </c>
      <c r="FL44" s="207">
        <v>119</v>
      </c>
      <c r="FM44" s="208">
        <v>136</v>
      </c>
      <c r="FN44" s="209">
        <v>153</v>
      </c>
      <c r="FO44"/>
      <c r="FP44" s="342"/>
      <c r="FQ44" s="191" t="s">
        <v>457</v>
      </c>
      <c r="FR44" s="192" t="s">
        <v>458</v>
      </c>
      <c r="FS44" s="193">
        <v>23</v>
      </c>
      <c r="FT44" s="194">
        <v>23</v>
      </c>
      <c r="FU44" s="195">
        <v>23</v>
      </c>
      <c r="FV44"/>
      <c r="FW44" s="343"/>
      <c r="FX44" s="197" t="s">
        <v>459</v>
      </c>
      <c r="FY44" s="192" t="s">
        <v>460</v>
      </c>
      <c r="FZ44" s="193">
        <v>205</v>
      </c>
      <c r="GA44" s="194">
        <v>149</v>
      </c>
      <c r="GB44" s="195">
        <v>12</v>
      </c>
      <c r="GC44" s="10">
        <v>1</v>
      </c>
    </row>
    <row r="45" spans="1:185" ht="21" customHeight="1">
      <c r="A45" s="3"/>
      <c r="B45" s="218" t="str">
        <f t="shared" si="51"/>
        <v>A</v>
      </c>
      <c r="C45" s="2326" cm="1">
        <f t="array" ref="C45">IFERROR(_xlfn.LET(_xlpm.k,UPPER(TRIM(N45)),_xlpm.r,_xlfn.XLOOKUP(_xlpm.k,UPPER(TRIM($AD$64:$BK$64)),$AD$67:$BK$67,_xlfn.XLOOKUP(_xlpm.k,UPPER(TRIM($AD$65:$BK$65)),$AD$67:$BK$67,_xlfn.XLOOKUP(_xlpm.k,UPPER(TRIM($AD$66:$BK$66)),$AD$67:$BK$67,0.001))),_xlpm.r*M45),0)</f>
        <v>0</v>
      </c>
      <c r="D45" s="2329" cm="1">
        <f t="array" ref="D45">IFERROR(_xlfn.LET(_xlpm.k,UPPER(TRIM(Q45)),_xlpm.r,_xlfn.XLOOKUP(_xlpm.k,UPPER(TRIM($AD$64:$BK$64)),$AD$67:$BK$67,_xlfn.XLOOKUP(_xlpm.k,UPPER(TRIM($AD$65:$BK$65)),$AD$67:$BK$67,_xlfn.XLOOKUP(_xlpm.k,UPPER(TRIM($AD$66:$BK$66)),$AD$67:$BK$67,0.001))),_xlpm.r*P45),0)</f>
        <v>0</v>
      </c>
      <c r="E45" s="2332" cm="1">
        <f t="array" ref="E45">IFERROR(_xlfn.LET(_xlpm.k,UPPER(TRIM(T45)),_xlpm.r,_xlfn.XLOOKUP(_xlpm.k,UPPER(TRIM($AD$64:$BK$64)),$AD$67:$BK$67,_xlfn.XLOOKUP(_xlpm.k,UPPER(TRIM($AD$65:$BK$65)),$AD$67:$BK$67,_xlfn.XLOOKUP(_xlpm.k,UPPER(TRIM($AD$66:$BK$66)),$AD$67:$BK$67,0.001))),_xlpm.r*S45),0)</f>
        <v>0</v>
      </c>
      <c r="F45" s="2335" cm="1">
        <f t="array" ref="F45">IFERROR(_xlfn.LET(_xlpm.k,UPPER(TRIM(W45)),_xlpm.r,_xlfn.XLOOKUP(_xlpm.k,UPPER(TRIM($AD$64:$BK$64)),$AD$67:$BK$67,_xlfn.XLOOKUP(_xlpm.k,UPPER(TRIM($AD$65:$BK$65)),$AD$67:$BK$67,_xlfn.XLOOKUP(_xlpm.k,UPPER(TRIM($AD$66:$BK$66)),$AD$67:$BK$67,0.001))),_xlpm.r*V45),0)</f>
        <v>0</v>
      </c>
      <c r="G45" s="219" cm="1">
        <f t="array" ref="G45">IFERROR(_xlfn.LET(_xlpm.k,UPPER(TRIM(Z45)),_xlpm.r,_xlfn.XLOOKUP(_xlpm.k,UPPER(TRIM($AD$64:$BK$64)),$AD$67:$BK$67,_xlfn.XLOOKUP(_xlpm.k,UPPER(TRIM($AD$65:$BK$65)),$AD$67:$BK$67,_xlfn.XLOOKUP(_xlpm.k,UPPER(TRIM($AD$66:$BK$66)),$AD$67:$BK$67,0.001))),_xlpm.r*Y45),0)</f>
        <v>0</v>
      </c>
      <c r="H45" s="220" cm="1">
        <f t="array" ref="H45">IFERROR(_xlfn.LET(_xlpm.k,UPPER(TRIM(AC45)),_xlpm.r,_xlfn.XLOOKUP(_xlpm.k,UPPER(TRIM($AD$64:$BK$64)),$AD$67:$BK$67,_xlfn.XLOOKUP(_xlpm.k,UPPER(TRIM($AD$65:$BK$65)),$AD$67:$BK$67,_xlfn.XLOOKUP(_xlpm.k,UPPER(TRIM($AD$66:$BK$66)),$AD$67:$BK$67,0.001))),_xlpm.r*AB45),0)</f>
        <v>0</v>
      </c>
      <c r="I45" s="222" t="s">
        <v>3690</v>
      </c>
      <c r="J45" s="2587" t="s">
        <v>3649</v>
      </c>
      <c r="K45" s="2340" t="s">
        <v>14</v>
      </c>
      <c r="L45" s="2298"/>
      <c r="M45" s="2299"/>
      <c r="N45" s="2302"/>
      <c r="O45" s="2301"/>
      <c r="P45" s="2300"/>
      <c r="Q45" s="2303"/>
      <c r="R45" s="2304"/>
      <c r="S45" s="2300"/>
      <c r="T45" s="232"/>
      <c r="U45" s="2305"/>
      <c r="V45" s="2300"/>
      <c r="W45" s="232"/>
      <c r="X45" s="2297"/>
      <c r="Y45" s="2300"/>
      <c r="Z45" s="232"/>
      <c r="AA45" s="2308"/>
      <c r="AB45" s="2300"/>
      <c r="AC45" s="232"/>
      <c r="AD45" s="222" t="str">
        <f t="shared" si="22"/>
        <v>14 ►</v>
      </c>
      <c r="AE45" s="2339" t="str">
        <f t="shared" si="22"/>
        <v>oreille confite</v>
      </c>
      <c r="AF45" s="2296"/>
      <c r="AG45" s="2296"/>
      <c r="AH45" s="2454">
        <v>1</v>
      </c>
      <c r="AI45" s="223">
        <f t="shared" si="23"/>
        <v>0</v>
      </c>
      <c r="AJ45" s="224">
        <f t="shared" si="24"/>
        <v>0</v>
      </c>
      <c r="AK45" s="224" t="str">
        <f t="shared" si="25"/>
        <v/>
      </c>
      <c r="AL45" s="225">
        <f t="shared" si="52"/>
        <v>0</v>
      </c>
      <c r="AM45" s="2266">
        <f t="shared" si="26"/>
        <v>0</v>
      </c>
      <c r="AN45" s="2267">
        <f t="shared" si="27"/>
        <v>0</v>
      </c>
      <c r="AO45" s="2268" t="str">
        <f t="shared" si="28"/>
        <v/>
      </c>
      <c r="AP45" s="2269">
        <f t="shared" si="53"/>
        <v>0</v>
      </c>
      <c r="AQ45" s="2341">
        <f t="shared" si="29"/>
        <v>0</v>
      </c>
      <c r="AR45" s="2342">
        <f t="shared" si="30"/>
        <v>0</v>
      </c>
      <c r="AS45" s="2343" t="str">
        <f t="shared" si="31"/>
        <v/>
      </c>
      <c r="AT45" s="2344">
        <f t="shared" si="54"/>
        <v>0</v>
      </c>
      <c r="AU45" s="2350">
        <f t="shared" si="32"/>
        <v>0</v>
      </c>
      <c r="AV45" s="2351">
        <f t="shared" si="33"/>
        <v>0</v>
      </c>
      <c r="AW45" s="2352" t="str">
        <f t="shared" si="34"/>
        <v/>
      </c>
      <c r="AX45" s="2353">
        <f t="shared" si="55"/>
        <v>0</v>
      </c>
      <c r="AY45" s="2374">
        <f t="shared" si="35"/>
        <v>0</v>
      </c>
      <c r="AZ45" s="2375">
        <f t="shared" si="36"/>
        <v>0</v>
      </c>
      <c r="BA45" s="2376" t="str">
        <f t="shared" si="37"/>
        <v/>
      </c>
      <c r="BB45" s="2377">
        <f t="shared" si="45"/>
        <v>0</v>
      </c>
      <c r="BC45" s="2361">
        <f t="shared" si="46"/>
        <v>0</v>
      </c>
      <c r="BD45" s="2362">
        <f t="shared" si="38"/>
        <v>0</v>
      </c>
      <c r="BE45" s="2363" t="str">
        <f t="shared" si="39"/>
        <v/>
      </c>
      <c r="BF45" s="2364">
        <f t="shared" si="56"/>
        <v>0</v>
      </c>
      <c r="BG45" s="2556" t="str">
        <f t="shared" si="47"/>
        <v>oreille confite</v>
      </c>
      <c r="BH45" s="2241">
        <f t="shared" si="48"/>
        <v>0</v>
      </c>
      <c r="BI45" s="2242">
        <f t="shared" si="48"/>
        <v>0</v>
      </c>
      <c r="BJ45" s="2243">
        <f t="shared" si="49"/>
        <v>0</v>
      </c>
      <c r="BK45" s="2244" t="str" cm="1">
        <f t="array" aca="1" ref="BK4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5" s="2384"/>
      <c r="BM45" s="218" t="str">
        <f t="shared" si="60"/>
        <v>A</v>
      </c>
      <c r="BN45" s="3256"/>
      <c r="BO45" s="3"/>
      <c r="BP45" s="198" cm="1">
        <f t="array" ref="BP45">SUMPRODUCT(LEN(BQ45:BW45))</f>
        <v>0</v>
      </c>
      <c r="BQ45" s="199"/>
      <c r="BR45" s="200"/>
      <c r="BS45" s="200"/>
      <c r="BT45" s="200"/>
      <c r="BU45" s="200"/>
      <c r="BV45" s="200"/>
      <c r="BW45" s="201"/>
      <c r="BX45" s="3"/>
      <c r="BY45" s="3159" t="str">
        <f t="shared" si="40"/>
        <v>A</v>
      </c>
      <c r="BZ45" s="3151" t="str">
        <f t="shared" si="20"/>
        <v/>
      </c>
      <c r="CA45" s="3152" t="str">
        <f t="shared" si="50"/>
        <v/>
      </c>
      <c r="CB45" s="3162"/>
      <c r="CC45" s="3160" t="str">
        <f t="shared" si="21"/>
        <v xml:space="preserve"> ◄ ligne 45</v>
      </c>
      <c r="CD45" s="3151" t="str">
        <f t="shared" si="41"/>
        <v>17 mots</v>
      </c>
      <c r="CE45" s="3155" t="str">
        <f t="shared" si="42"/>
        <v>100 car. ►</v>
      </c>
      <c r="CF45" s="3156" t="str">
        <f>IF(LEN(TRIM(CK45))&gt;0,MAX(CF29:CF44)+1,"")</f>
        <v/>
      </c>
      <c r="CG45" s="3109" t="str">
        <f>IFERROR(INDEX(CK30:CK299,MATCH(ROW()-ROW(CK30)+1,CF30:CF299,0)),"")</f>
        <v xml:space="preserve">7 Pendant ce temps faites revenir les champignons dans une poêle avec un peu d’huile d’olive pendant </v>
      </c>
      <c r="CH45" s="3149"/>
      <c r="CI45" s="3142"/>
      <c r="CJ45" s="3110"/>
      <c r="CK45" s="3111" t="str">
        <f>IF(OR(CL44="",CJ44=""),"",IF(LEN(CL44)&lt;=CJ44,CL44,IFERROR(LEFT(CL44,FIND("♦",SUBSTITUTE(LEFT(CL44,CJ44+1)," ","♦",LEN(LEFT(CL44,CJ44+1))-LEN(SUBSTITUTE(LEFT(CL44,CJ44+1)," ",""))))),LEFT(CL44,IFERROR(FIND(" ",CL44)-1,LEN(CL44))))))</f>
        <v/>
      </c>
      <c r="CL45" s="3111" t="str">
        <f t="shared" si="61"/>
        <v/>
      </c>
      <c r="CM45" s="3161" t="str">
        <f t="shared" si="59"/>
        <v>ligne 45 ►</v>
      </c>
      <c r="CN45" s="3150" t="str">
        <f>IF(CA45="","",IF(OR(CA45=0,CA45&lt;CG17),0,IF(CA45&gt;CG17,(CA45-CG17)&amp;" car. en trop",(CA45-CG17)&amp;" car.")))</f>
        <v/>
      </c>
      <c r="CO45" s="3158" t="str">
        <f>IF(CA45="","",ROUNDUP(CA45/CG17,0)&amp;" ligne(s)")</f>
        <v/>
      </c>
      <c r="CP45" s="3"/>
      <c r="CQ45" s="3206"/>
      <c r="CR45" s="3207"/>
      <c r="CS45" s="3207"/>
      <c r="CT45" s="3207"/>
      <c r="CU45" s="3208"/>
      <c r="CV45" s="3"/>
      <c r="CW45" s="3235"/>
      <c r="CX45" s="3235"/>
      <c r="CY45" s="3235"/>
      <c r="DA45" s="3235"/>
      <c r="DB45" s="3235"/>
      <c r="DC45" s="3235"/>
      <c r="DE45" s="3226"/>
      <c r="DF45" s="3226"/>
      <c r="DG45" s="3226"/>
      <c r="DI45" s="3227"/>
      <c r="DJ45" s="3227"/>
      <c r="DK45" s="3227"/>
      <c r="DM45" s="3236"/>
      <c r="DN45" s="3236"/>
      <c r="DO45" s="3236"/>
      <c r="DQ45" s="3232"/>
      <c r="DR45" s="3232"/>
      <c r="DS45" s="3232"/>
      <c r="DU45" s="3223"/>
      <c r="DV45" s="3223"/>
      <c r="DW45" s="3223"/>
      <c r="DY45" s="3224"/>
      <c r="DZ45" s="3224"/>
      <c r="EA45" s="3224"/>
      <c r="EC45" s="3229"/>
      <c r="ED45" s="3229"/>
      <c r="EE45" s="3229"/>
      <c r="EG45" s="3230"/>
      <c r="EH45" s="3230"/>
      <c r="EI45" s="3230"/>
      <c r="EK45" s="3231"/>
      <c r="EL45" s="3231"/>
      <c r="EM45" s="3231"/>
      <c r="EW45" s="3"/>
      <c r="EX45" s="345" t="s">
        <v>462</v>
      </c>
      <c r="EY45" s="181" t="s">
        <v>463</v>
      </c>
      <c r="EZ45" s="182">
        <v>255</v>
      </c>
      <c r="FA45" s="182">
        <v>128</v>
      </c>
      <c r="FB45" s="182">
        <v>128</v>
      </c>
      <c r="FC45" s="346" t="s">
        <v>464</v>
      </c>
      <c r="FD45" s="181" t="s">
        <v>465</v>
      </c>
      <c r="FE45" s="182">
        <v>51</v>
      </c>
      <c r="FF45" s="182">
        <v>153</v>
      </c>
      <c r="FG45" s="182">
        <v>102</v>
      </c>
      <c r="FI45" s="347"/>
      <c r="FJ45" s="205" t="s">
        <v>466</v>
      </c>
      <c r="FK45" s="206" t="s">
        <v>467</v>
      </c>
      <c r="FL45" s="207">
        <v>112</v>
      </c>
      <c r="FM45" s="208">
        <v>128</v>
      </c>
      <c r="FN45" s="209">
        <v>144</v>
      </c>
      <c r="FO45"/>
      <c r="FP45" s="348"/>
      <c r="FQ45" s="191" t="s">
        <v>468</v>
      </c>
      <c r="FR45" s="192" t="s">
        <v>469</v>
      </c>
      <c r="FS45" s="193">
        <v>20</v>
      </c>
      <c r="FT45" s="194">
        <v>20</v>
      </c>
      <c r="FU45" s="195">
        <v>20</v>
      </c>
      <c r="FV45"/>
      <c r="FW45" s="349"/>
      <c r="FX45" s="197" t="s">
        <v>470</v>
      </c>
      <c r="FY45" s="192" t="s">
        <v>471</v>
      </c>
      <c r="FZ45" s="193">
        <v>204</v>
      </c>
      <c r="GA45" s="194">
        <v>153</v>
      </c>
      <c r="GB45" s="195">
        <v>0</v>
      </c>
      <c r="GC45" s="10">
        <v>1</v>
      </c>
    </row>
    <row r="46" spans="1:185" ht="21" customHeight="1">
      <c r="A46" s="3"/>
      <c r="B46" s="218" t="str">
        <f t="shared" si="51"/>
        <v>A</v>
      </c>
      <c r="C46" s="2326" cm="1">
        <f t="array" ref="C46">IFERROR(_xlfn.LET(_xlpm.k,UPPER(TRIM(N46)),_xlpm.r,_xlfn.XLOOKUP(_xlpm.k,UPPER(TRIM($AD$64:$BK$64)),$AD$67:$BK$67,_xlfn.XLOOKUP(_xlpm.k,UPPER(TRIM($AD$65:$BK$65)),$AD$67:$BK$67,_xlfn.XLOOKUP(_xlpm.k,UPPER(TRIM($AD$66:$BK$66)),$AD$67:$BK$67,0.001))),_xlpm.r*M46),0)</f>
        <v>0</v>
      </c>
      <c r="D46" s="2329" cm="1">
        <f t="array" ref="D46">IFERROR(_xlfn.LET(_xlpm.k,UPPER(TRIM(Q46)),_xlpm.r,_xlfn.XLOOKUP(_xlpm.k,UPPER(TRIM($AD$64:$BK$64)),$AD$67:$BK$67,_xlfn.XLOOKUP(_xlpm.k,UPPER(TRIM($AD$65:$BK$65)),$AD$67:$BK$67,_xlfn.XLOOKUP(_xlpm.k,UPPER(TRIM($AD$66:$BK$66)),$AD$67:$BK$67,0.001))),_xlpm.r*P46),0)</f>
        <v>0</v>
      </c>
      <c r="E46" s="2332" cm="1">
        <f t="array" ref="E46">IFERROR(_xlfn.LET(_xlpm.k,UPPER(TRIM(T46)),_xlpm.r,_xlfn.XLOOKUP(_xlpm.k,UPPER(TRIM($AD$64:$BK$64)),$AD$67:$BK$67,_xlfn.XLOOKUP(_xlpm.k,UPPER(TRIM($AD$65:$BK$65)),$AD$67:$BK$67,_xlfn.XLOOKUP(_xlpm.k,UPPER(TRIM($AD$66:$BK$66)),$AD$67:$BK$67,0.001))),_xlpm.r*S46),0)</f>
        <v>0</v>
      </c>
      <c r="F46" s="2335" cm="1">
        <f t="array" ref="F46">IFERROR(_xlfn.LET(_xlpm.k,UPPER(TRIM(W46)),_xlpm.r,_xlfn.XLOOKUP(_xlpm.k,UPPER(TRIM($AD$64:$BK$64)),$AD$67:$BK$67,_xlfn.XLOOKUP(_xlpm.k,UPPER(TRIM($AD$65:$BK$65)),$AD$67:$BK$67,_xlfn.XLOOKUP(_xlpm.k,UPPER(TRIM($AD$66:$BK$66)),$AD$67:$BK$67,0.001))),_xlpm.r*V46),0)</f>
        <v>0</v>
      </c>
      <c r="G46" s="219" cm="1">
        <f t="array" ref="G46">IFERROR(_xlfn.LET(_xlpm.k,UPPER(TRIM(Z46)),_xlpm.r,_xlfn.XLOOKUP(_xlpm.k,UPPER(TRIM($AD$64:$BK$64)),$AD$67:$BK$67,_xlfn.XLOOKUP(_xlpm.k,UPPER(TRIM($AD$65:$BK$65)),$AD$67:$BK$67,_xlfn.XLOOKUP(_xlpm.k,UPPER(TRIM($AD$66:$BK$66)),$AD$67:$BK$67,0.001))),_xlpm.r*Y46),0)</f>
        <v>0</v>
      </c>
      <c r="H46" s="220" cm="1">
        <f t="array" ref="H46">IFERROR(_xlfn.LET(_xlpm.k,UPPER(TRIM(AC46)),_xlpm.r,_xlfn.XLOOKUP(_xlpm.k,UPPER(TRIM($AD$64:$BK$64)),$AD$67:$BK$67,_xlfn.XLOOKUP(_xlpm.k,UPPER(TRIM($AD$65:$BK$65)),$AD$67:$BK$67,_xlfn.XLOOKUP(_xlpm.k,UPPER(TRIM($AD$66:$BK$66)),$AD$67:$BK$67,0.001))),_xlpm.r*AB46),0)</f>
        <v>0</v>
      </c>
      <c r="I46" s="222" t="s">
        <v>3691</v>
      </c>
      <c r="J46" s="2587" t="s">
        <v>3659</v>
      </c>
      <c r="K46" s="2340" t="s">
        <v>14</v>
      </c>
      <c r="L46" s="2298"/>
      <c r="M46" s="2299"/>
      <c r="N46" s="2302"/>
      <c r="O46" s="2301"/>
      <c r="P46" s="2300"/>
      <c r="Q46" s="2303"/>
      <c r="R46" s="2304"/>
      <c r="S46" s="2300"/>
      <c r="T46" s="232"/>
      <c r="U46" s="2305"/>
      <c r="V46" s="2300"/>
      <c r="W46" s="232"/>
      <c r="X46" s="2297"/>
      <c r="Y46" s="2300"/>
      <c r="Z46" s="232"/>
      <c r="AA46" s="2308"/>
      <c r="AB46" s="2300"/>
      <c r="AC46" s="232"/>
      <c r="AD46" s="222" t="str">
        <f t="shared" si="22"/>
        <v>15 ►</v>
      </c>
      <c r="AE46" s="2339" t="str">
        <f t="shared" si="22"/>
        <v>os d’un cochon noir</v>
      </c>
      <c r="AF46" s="2296"/>
      <c r="AG46" s="2296"/>
      <c r="AH46" s="2454">
        <v>1</v>
      </c>
      <c r="AI46" s="223">
        <f t="shared" si="23"/>
        <v>0</v>
      </c>
      <c r="AJ46" s="224">
        <f t="shared" si="24"/>
        <v>0</v>
      </c>
      <c r="AK46" s="224" t="str">
        <f t="shared" si="25"/>
        <v/>
      </c>
      <c r="AL46" s="225">
        <f t="shared" si="52"/>
        <v>0</v>
      </c>
      <c r="AM46" s="2266">
        <f t="shared" si="26"/>
        <v>0</v>
      </c>
      <c r="AN46" s="2267">
        <f t="shared" si="27"/>
        <v>0</v>
      </c>
      <c r="AO46" s="2268" t="str">
        <f t="shared" si="28"/>
        <v/>
      </c>
      <c r="AP46" s="2269">
        <f t="shared" si="53"/>
        <v>0</v>
      </c>
      <c r="AQ46" s="2341">
        <f t="shared" si="29"/>
        <v>0</v>
      </c>
      <c r="AR46" s="2342">
        <f t="shared" si="30"/>
        <v>0</v>
      </c>
      <c r="AS46" s="2343" t="str">
        <f t="shared" si="31"/>
        <v/>
      </c>
      <c r="AT46" s="2344">
        <f t="shared" si="54"/>
        <v>0</v>
      </c>
      <c r="AU46" s="2350">
        <f t="shared" si="32"/>
        <v>0</v>
      </c>
      <c r="AV46" s="2351">
        <f t="shared" si="33"/>
        <v>0</v>
      </c>
      <c r="AW46" s="2352" t="str">
        <f t="shared" si="34"/>
        <v/>
      </c>
      <c r="AX46" s="2353">
        <f t="shared" si="55"/>
        <v>0</v>
      </c>
      <c r="AY46" s="2374">
        <f t="shared" si="35"/>
        <v>0</v>
      </c>
      <c r="AZ46" s="2375">
        <f t="shared" si="36"/>
        <v>0</v>
      </c>
      <c r="BA46" s="2376" t="str">
        <f t="shared" si="37"/>
        <v/>
      </c>
      <c r="BB46" s="2377">
        <f t="shared" si="45"/>
        <v>0</v>
      </c>
      <c r="BC46" s="2361">
        <f t="shared" si="46"/>
        <v>0</v>
      </c>
      <c r="BD46" s="2362">
        <f t="shared" si="38"/>
        <v>0</v>
      </c>
      <c r="BE46" s="2363" t="str">
        <f t="shared" si="39"/>
        <v/>
      </c>
      <c r="BF46" s="2364">
        <f t="shared" si="56"/>
        <v>0</v>
      </c>
      <c r="BG46" s="2556" t="str">
        <f t="shared" si="47"/>
        <v>os d’un cochon noir</v>
      </c>
      <c r="BH46" s="2241">
        <f t="shared" si="48"/>
        <v>0</v>
      </c>
      <c r="BI46" s="2242">
        <f t="shared" si="48"/>
        <v>0</v>
      </c>
      <c r="BJ46" s="2243">
        <f t="shared" si="49"/>
        <v>0</v>
      </c>
      <c r="BK46" s="2244" t="str" cm="1">
        <f t="array" aca="1" ref="BK4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6" s="2384"/>
      <c r="BM46" s="218" t="str">
        <f t="shared" si="60"/>
        <v>A</v>
      </c>
      <c r="BN46" s="3256"/>
      <c r="BO46" s="3"/>
      <c r="BP46" s="198" cm="1">
        <f t="array" ref="BP46">SUMPRODUCT(LEN(BQ46:BW46))</f>
        <v>0</v>
      </c>
      <c r="BQ46" s="199"/>
      <c r="BR46" s="200"/>
      <c r="BS46" s="200"/>
      <c r="BT46" s="200"/>
      <c r="BU46" s="200"/>
      <c r="BV46" s="200"/>
      <c r="BW46" s="201"/>
      <c r="BX46" s="3"/>
      <c r="BY46" s="3159" t="str">
        <f t="shared" si="40"/>
        <v>A</v>
      </c>
      <c r="BZ46" s="3151" t="str">
        <f t="shared" si="20"/>
        <v/>
      </c>
      <c r="CA46" s="3152" t="str">
        <f t="shared" si="50"/>
        <v/>
      </c>
      <c r="CB46" s="3162"/>
      <c r="CC46" s="3154" t="str">
        <f t="shared" si="21"/>
        <v xml:space="preserve"> ◄ ligne 46</v>
      </c>
      <c r="CD46" s="3151" t="str">
        <f t="shared" si="41"/>
        <v>3 mots</v>
      </c>
      <c r="CE46" s="3155" t="str">
        <f t="shared" si="42"/>
        <v>17 car. ►</v>
      </c>
      <c r="CF46" s="3156" t="str">
        <f>IF(LEN(TRIM(CK46))&gt;0,MAX(CF29:CF45)+1,"")</f>
        <v/>
      </c>
      <c r="CG46" s="3109" t="str">
        <f>IFERROR(INDEX(CK30:CK299,MATCH(ROW()-ROW(CK30)+1,CF30:CF299,0)),"")</f>
        <v>environ 5 minutes</v>
      </c>
      <c r="CH46" s="3149"/>
      <c r="CI46" s="3142"/>
      <c r="CJ46" s="3163"/>
      <c r="CK46" s="3111" t="str">
        <f>IF(OR(CL45="",CJ44=""),"",IF(LEN(CL45)&lt;=CJ44,CL45,IFERROR(LEFT(CL45,FIND("♦",SUBSTITUTE(LEFT(CL45,CJ44+1)," ","♦",LEN(LEFT(CL45,CJ44+1))-LEN(SUBSTITUTE(LEFT(CL45,CJ44+1)," ",""))))),LEFT(CL45,IFERROR(FIND(" ",CL45)-1,LEN(CL45))))))</f>
        <v/>
      </c>
      <c r="CL46" s="3111" t="str">
        <f t="shared" si="61"/>
        <v/>
      </c>
      <c r="CM46" s="3161" t="str">
        <f t="shared" si="59"/>
        <v>ligne 46 ►</v>
      </c>
      <c r="CN46" s="3150" t="str">
        <f>IF(CA46="","",IF(OR(CA46=0,CA46&lt;CG17),0,IF(CA46&gt;CG17,(CA46-CG17)&amp;" car. en trop",(CA46-CG17)&amp;" car.")))</f>
        <v/>
      </c>
      <c r="CO46" s="3158" t="str">
        <f>IF(CA46="","",ROUNDUP(CA46/CG17,0)&amp;" ligne(s)")</f>
        <v/>
      </c>
      <c r="CP46" s="3"/>
      <c r="CQ46" s="2718" t="str">
        <f>HYPERLINK("#"&amp;ADDRESS(ROW(AH22),COLUMN(AH22),4)," "&amp;AH22)</f>
        <v xml:space="preserve"> ⓬ AI22  Quelles quantités ► </v>
      </c>
      <c r="CR46" s="2505" t="s">
        <v>3925</v>
      </c>
      <c r="CS46" s="25"/>
      <c r="CT46" s="2482"/>
      <c r="CU46" s="2480"/>
      <c r="CV46" s="3"/>
      <c r="DQ46" s="163"/>
      <c r="DR46" s="163"/>
      <c r="DS46" s="163"/>
      <c r="EW46" s="3"/>
      <c r="EX46" s="351" t="s">
        <v>489</v>
      </c>
      <c r="EY46" s="181" t="s">
        <v>490</v>
      </c>
      <c r="EZ46" s="182">
        <v>0</v>
      </c>
      <c r="FA46" s="182">
        <v>102</v>
      </c>
      <c r="FB46" s="182">
        <v>204</v>
      </c>
      <c r="FC46" s="352" t="s">
        <v>491</v>
      </c>
      <c r="FD46" s="181" t="s">
        <v>492</v>
      </c>
      <c r="FE46" s="182">
        <v>51</v>
      </c>
      <c r="FF46" s="182">
        <v>51</v>
      </c>
      <c r="FG46" s="182">
        <v>0</v>
      </c>
      <c r="FI46" s="353"/>
      <c r="FJ46" s="205" t="s">
        <v>493</v>
      </c>
      <c r="FK46" s="206" t="s">
        <v>494</v>
      </c>
      <c r="FL46" s="207">
        <v>108</v>
      </c>
      <c r="FM46" s="208">
        <v>123</v>
      </c>
      <c r="FN46" s="209">
        <v>139</v>
      </c>
      <c r="FO46"/>
      <c r="FP46" s="354"/>
      <c r="FQ46" s="191" t="s">
        <v>495</v>
      </c>
      <c r="FR46" s="192" t="s">
        <v>496</v>
      </c>
      <c r="FS46" s="193">
        <v>18</v>
      </c>
      <c r="FT46" s="194">
        <v>18</v>
      </c>
      <c r="FU46" s="195">
        <v>18</v>
      </c>
      <c r="FV46"/>
      <c r="FW46" s="355"/>
      <c r="FX46" s="212" t="s">
        <v>497</v>
      </c>
      <c r="FY46" s="192" t="s">
        <v>498</v>
      </c>
      <c r="FZ46" s="193">
        <v>190</v>
      </c>
      <c r="GA46" s="194">
        <v>138</v>
      </c>
      <c r="GB46" s="195">
        <v>61</v>
      </c>
      <c r="GC46" s="10">
        <v>1</v>
      </c>
    </row>
    <row r="47" spans="1:185" ht="21" customHeight="1">
      <c r="A47" s="3"/>
      <c r="B47" s="218" t="str">
        <f t="shared" si="51"/>
        <v>A</v>
      </c>
      <c r="C47" s="2326" cm="1">
        <f t="array" ref="C47">IFERROR(_xlfn.LET(_xlpm.k,UPPER(TRIM(N47)),_xlpm.r,_xlfn.XLOOKUP(_xlpm.k,UPPER(TRIM($AD$64:$BK$64)),$AD$67:$BK$67,_xlfn.XLOOKUP(_xlpm.k,UPPER(TRIM($AD$65:$BK$65)),$AD$67:$BK$67,_xlfn.XLOOKUP(_xlpm.k,UPPER(TRIM($AD$66:$BK$66)),$AD$67:$BK$67,0.001))),_xlpm.r*M47),0)</f>
        <v>0</v>
      </c>
      <c r="D47" s="2329" cm="1">
        <f t="array" ref="D47">IFERROR(_xlfn.LET(_xlpm.k,UPPER(TRIM(Q47)),_xlpm.r,_xlfn.XLOOKUP(_xlpm.k,UPPER(TRIM($AD$64:$BK$64)),$AD$67:$BK$67,_xlfn.XLOOKUP(_xlpm.k,UPPER(TRIM($AD$65:$BK$65)),$AD$67:$BK$67,_xlfn.XLOOKUP(_xlpm.k,UPPER(TRIM($AD$66:$BK$66)),$AD$67:$BK$67,0.001))),_xlpm.r*P47),0)</f>
        <v>0</v>
      </c>
      <c r="E47" s="2332" cm="1">
        <f t="array" ref="E47">IFERROR(_xlfn.LET(_xlpm.k,UPPER(TRIM(T47)),_xlpm.r,_xlfn.XLOOKUP(_xlpm.k,UPPER(TRIM($AD$64:$BK$64)),$AD$67:$BK$67,_xlfn.XLOOKUP(_xlpm.k,UPPER(TRIM($AD$65:$BK$65)),$AD$67:$BK$67,_xlfn.XLOOKUP(_xlpm.k,UPPER(TRIM($AD$66:$BK$66)),$AD$67:$BK$67,0.001))),_xlpm.r*S47),0)</f>
        <v>0</v>
      </c>
      <c r="F47" s="2335" cm="1">
        <f t="array" ref="F47">IFERROR(_xlfn.LET(_xlpm.k,UPPER(TRIM(W47)),_xlpm.r,_xlfn.XLOOKUP(_xlpm.k,UPPER(TRIM($AD$64:$BK$64)),$AD$67:$BK$67,_xlfn.XLOOKUP(_xlpm.k,UPPER(TRIM($AD$65:$BK$65)),$AD$67:$BK$67,_xlfn.XLOOKUP(_xlpm.k,UPPER(TRIM($AD$66:$BK$66)),$AD$67:$BK$67,0.001))),_xlpm.r*V47),0)</f>
        <v>0</v>
      </c>
      <c r="G47" s="219" cm="1">
        <f t="array" ref="G47">IFERROR(_xlfn.LET(_xlpm.k,UPPER(TRIM(Z47)),_xlpm.r,_xlfn.XLOOKUP(_xlpm.k,UPPER(TRIM($AD$64:$BK$64)),$AD$67:$BK$67,_xlfn.XLOOKUP(_xlpm.k,UPPER(TRIM($AD$65:$BK$65)),$AD$67:$BK$67,_xlfn.XLOOKUP(_xlpm.k,UPPER(TRIM($AD$66:$BK$66)),$AD$67:$BK$67,0.001))),_xlpm.r*Y47),0)</f>
        <v>0</v>
      </c>
      <c r="H47" s="220" cm="1">
        <f t="array" ref="H47">IFERROR(_xlfn.LET(_xlpm.k,UPPER(TRIM(AC47)),_xlpm.r,_xlfn.XLOOKUP(_xlpm.k,UPPER(TRIM($AD$64:$BK$64)),$AD$67:$BK$67,_xlfn.XLOOKUP(_xlpm.k,UPPER(TRIM($AD$65:$BK$65)),$AD$67:$BK$67,_xlfn.XLOOKUP(_xlpm.k,UPPER(TRIM($AD$66:$BK$66)),$AD$67:$BK$67,0.001))),_xlpm.r*AB47),0)</f>
        <v>0</v>
      </c>
      <c r="I47" s="222" t="s">
        <v>3692</v>
      </c>
      <c r="J47" s="2587" t="s">
        <v>3673</v>
      </c>
      <c r="K47" s="2340" t="s">
        <v>14</v>
      </c>
      <c r="L47" s="2298"/>
      <c r="M47" s="2299"/>
      <c r="N47" s="2302"/>
      <c r="O47" s="2301"/>
      <c r="P47" s="2300"/>
      <c r="Q47" s="2303"/>
      <c r="R47" s="2304"/>
      <c r="S47" s="2300"/>
      <c r="T47" s="232"/>
      <c r="U47" s="2305"/>
      <c r="V47" s="2300"/>
      <c r="W47" s="232"/>
      <c r="X47" s="2297"/>
      <c r="Y47" s="2300"/>
      <c r="Z47" s="232"/>
      <c r="AA47" s="2308"/>
      <c r="AB47" s="2300"/>
      <c r="AC47" s="232"/>
      <c r="AD47" s="222" t="str">
        <f t="shared" si="22"/>
        <v>16 ►</v>
      </c>
      <c r="AE47" s="2339" t="str">
        <f t="shared" si="22"/>
        <v>pied d’un cochon noir ou pieds de veau</v>
      </c>
      <c r="AF47" s="2296"/>
      <c r="AG47" s="2296"/>
      <c r="AH47" s="2454">
        <v>1</v>
      </c>
      <c r="AI47" s="223">
        <f t="shared" si="23"/>
        <v>0</v>
      </c>
      <c r="AJ47" s="224">
        <f t="shared" si="24"/>
        <v>0</v>
      </c>
      <c r="AK47" s="224" t="str">
        <f t="shared" si="25"/>
        <v/>
      </c>
      <c r="AL47" s="225">
        <f t="shared" si="52"/>
        <v>0</v>
      </c>
      <c r="AM47" s="2266">
        <f t="shared" si="26"/>
        <v>0</v>
      </c>
      <c r="AN47" s="2267">
        <f t="shared" si="27"/>
        <v>0</v>
      </c>
      <c r="AO47" s="2268" t="str">
        <f t="shared" si="28"/>
        <v/>
      </c>
      <c r="AP47" s="2269">
        <f t="shared" si="53"/>
        <v>0</v>
      </c>
      <c r="AQ47" s="2341">
        <f t="shared" si="29"/>
        <v>0</v>
      </c>
      <c r="AR47" s="2342">
        <f t="shared" si="30"/>
        <v>0</v>
      </c>
      <c r="AS47" s="2343" t="str">
        <f t="shared" si="31"/>
        <v/>
      </c>
      <c r="AT47" s="2344">
        <f t="shared" si="54"/>
        <v>0</v>
      </c>
      <c r="AU47" s="2350">
        <f t="shared" si="32"/>
        <v>0</v>
      </c>
      <c r="AV47" s="2351">
        <f t="shared" si="33"/>
        <v>0</v>
      </c>
      <c r="AW47" s="2352" t="str">
        <f t="shared" si="34"/>
        <v/>
      </c>
      <c r="AX47" s="2353">
        <f t="shared" si="55"/>
        <v>0</v>
      </c>
      <c r="AY47" s="2374">
        <f t="shared" si="35"/>
        <v>0</v>
      </c>
      <c r="AZ47" s="2375">
        <f t="shared" si="36"/>
        <v>0</v>
      </c>
      <c r="BA47" s="2376" t="str">
        <f t="shared" si="37"/>
        <v/>
      </c>
      <c r="BB47" s="2377">
        <f t="shared" si="45"/>
        <v>0</v>
      </c>
      <c r="BC47" s="2361">
        <f t="shared" si="46"/>
        <v>0</v>
      </c>
      <c r="BD47" s="2362">
        <f t="shared" si="38"/>
        <v>0</v>
      </c>
      <c r="BE47" s="2363" t="str">
        <f t="shared" si="39"/>
        <v/>
      </c>
      <c r="BF47" s="2364">
        <f t="shared" si="56"/>
        <v>0</v>
      </c>
      <c r="BG47" s="2556" t="str">
        <f t="shared" si="47"/>
        <v>pied d’un cochon noir ou pieds de veau</v>
      </c>
      <c r="BH47" s="2241">
        <f t="shared" si="48"/>
        <v>0</v>
      </c>
      <c r="BI47" s="2242">
        <f t="shared" si="48"/>
        <v>0</v>
      </c>
      <c r="BJ47" s="2243">
        <f t="shared" si="49"/>
        <v>0</v>
      </c>
      <c r="BK47" s="2244" t="str" cm="1">
        <f t="array" aca="1" ref="BK4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7" s="2384"/>
      <c r="BM47" s="218" t="str">
        <f t="shared" si="60"/>
        <v>A</v>
      </c>
      <c r="BN47" s="2510"/>
      <c r="BO47" s="3"/>
      <c r="BP47" s="198" cm="1">
        <f t="array" ref="BP47">SUMPRODUCT(LEN(BQ47:BW47))</f>
        <v>0</v>
      </c>
      <c r="BQ47" s="199"/>
      <c r="BR47" s="200"/>
      <c r="BS47" s="200"/>
      <c r="BT47" s="200"/>
      <c r="BU47" s="200"/>
      <c r="BV47" s="200"/>
      <c r="BW47" s="201"/>
      <c r="BX47" s="3"/>
      <c r="BY47" s="3159" t="str">
        <f t="shared" si="40"/>
        <v>A</v>
      </c>
      <c r="BZ47" s="3151" t="str">
        <f t="shared" si="20"/>
        <v/>
      </c>
      <c r="CA47" s="3152" t="str">
        <f t="shared" si="50"/>
        <v/>
      </c>
      <c r="CB47" s="3162"/>
      <c r="CC47" s="3160" t="str">
        <f t="shared" si="21"/>
        <v xml:space="preserve"> ◄ ligne 47</v>
      </c>
      <c r="CD47" s="3151" t="str">
        <f t="shared" si="41"/>
        <v>16 mots</v>
      </c>
      <c r="CE47" s="3155" t="str">
        <f t="shared" si="42"/>
        <v>87 car. ►</v>
      </c>
      <c r="CF47" s="3156" t="str">
        <f>IF(LEN(TRIM(CK47))&gt;0,MAX(CF29:CF46)+1,"")</f>
        <v/>
      </c>
      <c r="CG47" s="3109" t="str">
        <f>IFERROR(INDEX(CK30:CK299,MATCH(ROW()-ROW(CK30)+1,CF30:CF299,0)),"")</f>
        <v>8 Ajoutez les champignons dans la cocotte environ 30 minutes avant la fin de la cuisson</v>
      </c>
      <c r="CH47" s="3149"/>
      <c r="CI47" s="3142"/>
      <c r="CJ47" s="3164"/>
      <c r="CK47" s="3111" t="str">
        <f>IF(OR(CL46="",CJ44=""),"",IF(LEN(CL46)&lt;=CJ44,CL46,IFERROR(LEFT(CL46,FIND("♦",SUBSTITUTE(LEFT(CL46,CJ44+1)," ","♦",LEN(LEFT(CL46,CJ44+1))-LEN(SUBSTITUTE(LEFT(CL46,CJ44+1)," ",""))))),LEFT(CL46,IFERROR(FIND(" ",CL46)-1,LEN(CL46))))))</f>
        <v/>
      </c>
      <c r="CL47" s="3111" t="str">
        <f t="shared" si="61"/>
        <v/>
      </c>
      <c r="CM47" s="3161" t="str">
        <f t="shared" si="59"/>
        <v>ligne 47 ►</v>
      </c>
      <c r="CN47" s="3150" t="str">
        <f>IF(CA47="","",IF(OR(CA47=0,CA47&lt;CG17),0,IF(CA47&gt;CG17,(CA47-CG17)&amp;" car. en trop",(CA47-CG17)&amp;" car.")))</f>
        <v/>
      </c>
      <c r="CO47" s="3158" t="str">
        <f>IF(CA47="","",ROUNDUP(CA47/CG17,0)&amp;" ligne(s)")</f>
        <v/>
      </c>
      <c r="CP47" s="3"/>
      <c r="CQ47" s="142"/>
      <c r="CR47" s="2505" t="s">
        <v>3860</v>
      </c>
      <c r="CS47" s="2485"/>
      <c r="CT47" s="25"/>
      <c r="CU47" s="170"/>
      <c r="CV47" s="3"/>
      <c r="CW47" s="3244" t="s">
        <v>499</v>
      </c>
      <c r="CX47" s="3244"/>
      <c r="CY47" s="3244"/>
      <c r="DA47" s="3235" t="s">
        <v>500</v>
      </c>
      <c r="DB47" s="3235"/>
      <c r="DC47" s="3235"/>
      <c r="DE47" s="3226" t="s">
        <v>501</v>
      </c>
      <c r="DF47" s="3226"/>
      <c r="DG47" s="3226"/>
      <c r="DI47" s="3227" t="s">
        <v>502</v>
      </c>
      <c r="DJ47" s="3227"/>
      <c r="DK47" s="3227"/>
      <c r="DM47" s="3236" t="s">
        <v>503</v>
      </c>
      <c r="DN47" s="3236"/>
      <c r="DO47" s="3236"/>
      <c r="DQ47" s="3232" t="s">
        <v>504</v>
      </c>
      <c r="DR47" s="3232"/>
      <c r="DS47" s="3232"/>
      <c r="DU47" s="3223" t="s">
        <v>505</v>
      </c>
      <c r="DV47" s="3223"/>
      <c r="DW47" s="3223"/>
      <c r="DY47" s="3224" t="s">
        <v>506</v>
      </c>
      <c r="DZ47" s="3224"/>
      <c r="EA47" s="3224"/>
      <c r="EC47" s="3229" t="s">
        <v>507</v>
      </c>
      <c r="ED47" s="3229"/>
      <c r="EE47" s="3229"/>
      <c r="EG47" s="3230" t="s">
        <v>508</v>
      </c>
      <c r="EH47" s="3230"/>
      <c r="EI47" s="3230"/>
      <c r="EK47" s="3231" t="s">
        <v>509</v>
      </c>
      <c r="EL47" s="3231"/>
      <c r="EM47" s="3231"/>
      <c r="EW47" s="3"/>
      <c r="EX47" s="357" t="s">
        <v>510</v>
      </c>
      <c r="EY47" s="181" t="s">
        <v>511</v>
      </c>
      <c r="EZ47" s="182">
        <v>204</v>
      </c>
      <c r="FA47" s="182">
        <v>204</v>
      </c>
      <c r="FB47" s="182">
        <v>255</v>
      </c>
      <c r="FC47" s="358" t="s">
        <v>512</v>
      </c>
      <c r="FD47" s="181" t="s">
        <v>513</v>
      </c>
      <c r="FE47" s="182">
        <v>153</v>
      </c>
      <c r="FF47" s="182">
        <v>51</v>
      </c>
      <c r="FG47" s="182">
        <v>0</v>
      </c>
      <c r="FI47" s="359"/>
      <c r="FJ47" s="236" t="s">
        <v>514</v>
      </c>
      <c r="FK47" s="206" t="s">
        <v>515</v>
      </c>
      <c r="FL47" s="207">
        <v>103</v>
      </c>
      <c r="FM47" s="208">
        <v>113</v>
      </c>
      <c r="FN47" s="209">
        <v>121</v>
      </c>
      <c r="FO47"/>
      <c r="FP47" s="360"/>
      <c r="FQ47" s="191" t="s">
        <v>516</v>
      </c>
      <c r="FR47" s="192" t="s">
        <v>517</v>
      </c>
      <c r="FS47" s="193">
        <v>15</v>
      </c>
      <c r="FT47" s="194">
        <v>15</v>
      </c>
      <c r="FU47" s="195">
        <v>15</v>
      </c>
      <c r="FV47"/>
      <c r="FW47" s="361"/>
      <c r="FX47" s="197" t="s">
        <v>518</v>
      </c>
      <c r="FY47" s="192" t="s">
        <v>519</v>
      </c>
      <c r="FZ47" s="193">
        <v>184</v>
      </c>
      <c r="GA47" s="194">
        <v>134</v>
      </c>
      <c r="GB47" s="195">
        <v>11</v>
      </c>
      <c r="GC47" s="10">
        <v>1</v>
      </c>
    </row>
    <row r="48" spans="1:185" ht="21" customHeight="1">
      <c r="A48" s="3"/>
      <c r="B48" s="218" t="str">
        <f t="shared" si="51"/>
        <v>A</v>
      </c>
      <c r="C48" s="2326" cm="1">
        <f t="array" ref="C48">IFERROR(_xlfn.LET(_xlpm.k,UPPER(TRIM(N48)),_xlpm.r,_xlfn.XLOOKUP(_xlpm.k,UPPER(TRIM($AD$64:$BK$64)),$AD$67:$BK$67,_xlfn.XLOOKUP(_xlpm.k,UPPER(TRIM($AD$65:$BK$65)),$AD$67:$BK$67,_xlfn.XLOOKUP(_xlpm.k,UPPER(TRIM($AD$66:$BK$66)),$AD$67:$BK$67,0.001))),_xlpm.r*M48),0)</f>
        <v>0</v>
      </c>
      <c r="D48" s="2329" cm="1">
        <f t="array" ref="D48">IFERROR(_xlfn.LET(_xlpm.k,UPPER(TRIM(Q48)),_xlpm.r,_xlfn.XLOOKUP(_xlpm.k,UPPER(TRIM($AD$64:$BK$64)),$AD$67:$BK$67,_xlfn.XLOOKUP(_xlpm.k,UPPER(TRIM($AD$65:$BK$65)),$AD$67:$BK$67,_xlfn.XLOOKUP(_xlpm.k,UPPER(TRIM($AD$66:$BK$66)),$AD$67:$BK$67,0.001))),_xlpm.r*P48),0)</f>
        <v>0</v>
      </c>
      <c r="E48" s="2332" cm="1">
        <f t="array" ref="E48">IFERROR(_xlfn.LET(_xlpm.k,UPPER(TRIM(T48)),_xlpm.r,_xlfn.XLOOKUP(_xlpm.k,UPPER(TRIM($AD$64:$BK$64)),$AD$67:$BK$67,_xlfn.XLOOKUP(_xlpm.k,UPPER(TRIM($AD$65:$BK$65)),$AD$67:$BK$67,_xlfn.XLOOKUP(_xlpm.k,UPPER(TRIM($AD$66:$BK$66)),$AD$67:$BK$67,0.001))),_xlpm.r*S48),0)</f>
        <v>0</v>
      </c>
      <c r="F48" s="2335" cm="1">
        <f t="array" ref="F48">IFERROR(_xlfn.LET(_xlpm.k,UPPER(TRIM(W48)),_xlpm.r,_xlfn.XLOOKUP(_xlpm.k,UPPER(TRIM($AD$64:$BK$64)),$AD$67:$BK$67,_xlfn.XLOOKUP(_xlpm.k,UPPER(TRIM($AD$65:$BK$65)),$AD$67:$BK$67,_xlfn.XLOOKUP(_xlpm.k,UPPER(TRIM($AD$66:$BK$66)),$AD$67:$BK$67,0.001))),_xlpm.r*V48),0)</f>
        <v>0</v>
      </c>
      <c r="G48" s="219" cm="1">
        <f t="array" ref="G48">IFERROR(_xlfn.LET(_xlpm.k,UPPER(TRIM(Z48)),_xlpm.r,_xlfn.XLOOKUP(_xlpm.k,UPPER(TRIM($AD$64:$BK$64)),$AD$67:$BK$67,_xlfn.XLOOKUP(_xlpm.k,UPPER(TRIM($AD$65:$BK$65)),$AD$67:$BK$67,_xlfn.XLOOKUP(_xlpm.k,UPPER(TRIM($AD$66:$BK$66)),$AD$67:$BK$67,0.001))),_xlpm.r*Y48),0)</f>
        <v>0</v>
      </c>
      <c r="H48" s="220" cm="1">
        <f t="array" ref="H48">IFERROR(_xlfn.LET(_xlpm.k,UPPER(TRIM(AC48)),_xlpm.r,_xlfn.XLOOKUP(_xlpm.k,UPPER(TRIM($AD$64:$BK$64)),$AD$67:$BK$67,_xlfn.XLOOKUP(_xlpm.k,UPPER(TRIM($AD$65:$BK$65)),$AD$67:$BK$67,_xlfn.XLOOKUP(_xlpm.k,UPPER(TRIM($AD$66:$BK$66)),$AD$67:$BK$67,0.001))),_xlpm.r*AB48),0)</f>
        <v>0</v>
      </c>
      <c r="I48" s="222" t="s">
        <v>3693</v>
      </c>
      <c r="J48" s="2587" t="s">
        <v>3661</v>
      </c>
      <c r="K48" s="2340" t="s">
        <v>14</v>
      </c>
      <c r="L48" s="2298"/>
      <c r="M48" s="2299"/>
      <c r="N48" s="2302"/>
      <c r="O48" s="2301"/>
      <c r="P48" s="2300"/>
      <c r="Q48" s="2303"/>
      <c r="R48" s="2304"/>
      <c r="S48" s="2300"/>
      <c r="T48" s="232"/>
      <c r="U48" s="2305"/>
      <c r="V48" s="2300"/>
      <c r="W48" s="232"/>
      <c r="X48" s="2297"/>
      <c r="Y48" s="2300"/>
      <c r="Z48" s="232"/>
      <c r="AA48" s="2308"/>
      <c r="AB48" s="2300"/>
      <c r="AC48" s="232"/>
      <c r="AD48" s="222" t="str">
        <f t="shared" si="22"/>
        <v>17 ►</v>
      </c>
      <c r="AE48" s="2339" t="str">
        <f t="shared" si="22"/>
        <v>poitrine tranches épaisses</v>
      </c>
      <c r="AF48" s="2296"/>
      <c r="AG48" s="2296"/>
      <c r="AH48" s="2454">
        <v>1</v>
      </c>
      <c r="AI48" s="223">
        <f t="shared" si="23"/>
        <v>0</v>
      </c>
      <c r="AJ48" s="224">
        <f t="shared" si="24"/>
        <v>0</v>
      </c>
      <c r="AK48" s="224" t="str">
        <f t="shared" si="25"/>
        <v/>
      </c>
      <c r="AL48" s="225">
        <f t="shared" si="52"/>
        <v>0</v>
      </c>
      <c r="AM48" s="2266">
        <f t="shared" si="26"/>
        <v>0</v>
      </c>
      <c r="AN48" s="2267">
        <f t="shared" si="27"/>
        <v>0</v>
      </c>
      <c r="AO48" s="2268" t="str">
        <f t="shared" si="28"/>
        <v/>
      </c>
      <c r="AP48" s="2269">
        <f t="shared" si="53"/>
        <v>0</v>
      </c>
      <c r="AQ48" s="2341">
        <f t="shared" si="29"/>
        <v>0</v>
      </c>
      <c r="AR48" s="2342">
        <f t="shared" si="30"/>
        <v>0</v>
      </c>
      <c r="AS48" s="2343" t="str">
        <f t="shared" si="31"/>
        <v/>
      </c>
      <c r="AT48" s="2344">
        <f t="shared" si="54"/>
        <v>0</v>
      </c>
      <c r="AU48" s="2350">
        <f t="shared" si="32"/>
        <v>0</v>
      </c>
      <c r="AV48" s="2351">
        <f t="shared" si="33"/>
        <v>0</v>
      </c>
      <c r="AW48" s="2352" t="str">
        <f t="shared" si="34"/>
        <v/>
      </c>
      <c r="AX48" s="2353">
        <f t="shared" si="55"/>
        <v>0</v>
      </c>
      <c r="AY48" s="2374">
        <f t="shared" si="35"/>
        <v>0</v>
      </c>
      <c r="AZ48" s="2375">
        <f t="shared" si="36"/>
        <v>0</v>
      </c>
      <c r="BA48" s="2376" t="str">
        <f t="shared" si="37"/>
        <v/>
      </c>
      <c r="BB48" s="2377">
        <f t="shared" si="45"/>
        <v>0</v>
      </c>
      <c r="BC48" s="2361">
        <f t="shared" si="46"/>
        <v>0</v>
      </c>
      <c r="BD48" s="2362">
        <f t="shared" si="38"/>
        <v>0</v>
      </c>
      <c r="BE48" s="2363" t="str">
        <f t="shared" si="39"/>
        <v/>
      </c>
      <c r="BF48" s="2364">
        <f t="shared" si="56"/>
        <v>0</v>
      </c>
      <c r="BG48" s="2556" t="str">
        <f t="shared" si="47"/>
        <v>poitrine tranches épaisses</v>
      </c>
      <c r="BH48" s="2241">
        <f t="shared" si="48"/>
        <v>0</v>
      </c>
      <c r="BI48" s="2242">
        <f t="shared" si="48"/>
        <v>0</v>
      </c>
      <c r="BJ48" s="2243">
        <f t="shared" si="49"/>
        <v>0</v>
      </c>
      <c r="BK48" s="2244" t="str" cm="1">
        <f t="array" aca="1" ref="BK4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8" s="2384"/>
      <c r="BM48" s="218" t="str">
        <f t="shared" si="60"/>
        <v>A</v>
      </c>
      <c r="BN48" s="2510"/>
      <c r="BO48" s="3"/>
      <c r="BP48" s="198" cm="1">
        <f t="array" ref="BP48">SUMPRODUCT(LEN(BQ48:BW48))</f>
        <v>0</v>
      </c>
      <c r="BQ48" s="199"/>
      <c r="BR48" s="200"/>
      <c r="BS48" s="200"/>
      <c r="BT48" s="200"/>
      <c r="BU48" s="200"/>
      <c r="BV48" s="200"/>
      <c r="BW48" s="201"/>
      <c r="BX48" s="3"/>
      <c r="BY48" s="3159" t="str">
        <f t="shared" si="40"/>
        <v>A</v>
      </c>
      <c r="BZ48" s="3151" t="str">
        <f t="shared" si="20"/>
        <v/>
      </c>
      <c r="CA48" s="3152" t="str">
        <f t="shared" si="50"/>
        <v/>
      </c>
      <c r="CB48" s="3162"/>
      <c r="CC48" s="3154" t="str">
        <f t="shared" si="21"/>
        <v xml:space="preserve"> ◄ ligne 48</v>
      </c>
      <c r="CD48" s="3151" t="str">
        <f t="shared" si="41"/>
        <v>17 mots</v>
      </c>
      <c r="CE48" s="3155" t="str">
        <f t="shared" si="42"/>
        <v>88 car. ►</v>
      </c>
      <c r="CF48" s="3156">
        <f>IF(LEN(TRIM(CK48))&gt;0,MAX(CF29:CF47)+1,"")</f>
        <v>3</v>
      </c>
      <c r="CG48" s="3109" t="str">
        <f>IFERROR(INDEX(CK30:CK299,MATCH(ROW()-ROW(CK30)+1,CF30:CF299,0)),"")</f>
        <v>9 Servez le bœuf bourguignon bien chaud accompagné de pommes de terre de pâtes ou de riz</v>
      </c>
      <c r="CH48" s="3149"/>
      <c r="CI48" s="3142"/>
      <c r="CJ48" s="2462" t="str">
        <f>(SUBSTITUTE(SUBSTITUTE(CB33,CHAR(13)&amp;CHAR(10)," "),CHAR(10)," "))</f>
        <v>Portez à ébullition, puis baissez le feu et</v>
      </c>
      <c r="CK48" s="3165" t="str">
        <f>IF(OR(CJ49="",CJ50=""),"",IF(LEN(CJ49)&lt;=CJ50,CJ49,IFERROR(LEFT(CJ49,FIND("♦",SUBSTITUTE(LEFT(CJ49,CJ50+1)," ","♦",LEN(LEFT(CJ49,CJ50+1))-LEN(SUBSTITUTE(LEFT(CJ49,CJ50+1)," ",""))))),LEFT(CJ49,IFERROR(FIND(" ",CJ49)-1,LEN(CJ49))))))</f>
        <v>Portez à ébullition puis baissez le feu et</v>
      </c>
      <c r="CL48" s="3166" t="str">
        <f>IF(CK48="","",TRIM(RIGHT(CJ49,LEN(CJ49)-LEN(CK48))))</f>
        <v/>
      </c>
      <c r="CM48" s="3157" t="str">
        <f>CC33</f>
        <v xml:space="preserve"> ◄ ligne 33</v>
      </c>
      <c r="CN48" s="3150" t="str">
        <f>IF(CA48="","",IF(OR(CA48=0,CA48&lt;CG17),0,IF(CA48&gt;CG17,(CA48-CG17)&amp;" car. en trop",(CA48-CG17)&amp;" car.")))</f>
        <v/>
      </c>
      <c r="CO48" s="3158" t="str">
        <f>IF(CA48="","",ROUNDUP(CA48/CG17,0)&amp;" ligne(s)")</f>
        <v/>
      </c>
      <c r="CP48" s="3"/>
      <c r="CQ48" s="142"/>
      <c r="CR48" s="2486">
        <v>16</v>
      </c>
      <c r="CS48" s="2487" t="s">
        <v>3847</v>
      </c>
      <c r="CT48" s="25"/>
      <c r="CU48" s="170"/>
      <c r="CV48" s="3"/>
      <c r="CW48" s="3244"/>
      <c r="CX48" s="3244"/>
      <c r="CY48" s="3244"/>
      <c r="DA48" s="3235"/>
      <c r="DB48" s="3235"/>
      <c r="DC48" s="3235"/>
      <c r="DE48" s="3226"/>
      <c r="DF48" s="3226"/>
      <c r="DG48" s="3226"/>
      <c r="DI48" s="3227"/>
      <c r="DJ48" s="3227"/>
      <c r="DK48" s="3227"/>
      <c r="DM48" s="3236"/>
      <c r="DN48" s="3236"/>
      <c r="DO48" s="3236"/>
      <c r="DQ48" s="3232"/>
      <c r="DR48" s="3232"/>
      <c r="DS48" s="3232"/>
      <c r="DU48" s="3223"/>
      <c r="DV48" s="3223"/>
      <c r="DW48" s="3223"/>
      <c r="DY48" s="3224"/>
      <c r="DZ48" s="3224"/>
      <c r="EA48" s="3224"/>
      <c r="EC48" s="3229"/>
      <c r="ED48" s="3229"/>
      <c r="EE48" s="3229"/>
      <c r="EG48" s="3230"/>
      <c r="EH48" s="3230"/>
      <c r="EI48" s="3230"/>
      <c r="EK48" s="3231"/>
      <c r="EL48" s="3231"/>
      <c r="EM48" s="3231"/>
      <c r="EO48" s="3241" t="s">
        <v>520</v>
      </c>
      <c r="EP48" s="3241"/>
      <c r="ER48" s="3242" t="s">
        <v>521</v>
      </c>
      <c r="ES48" s="3242"/>
      <c r="EW48" s="3"/>
      <c r="EX48" s="268" t="s">
        <v>522</v>
      </c>
      <c r="EY48" s="181" t="s">
        <v>281</v>
      </c>
      <c r="EZ48" s="182">
        <v>0</v>
      </c>
      <c r="FA48" s="182">
        <v>0</v>
      </c>
      <c r="FB48" s="182">
        <v>128</v>
      </c>
      <c r="FC48" s="306" t="s">
        <v>523</v>
      </c>
      <c r="FD48" s="181" t="s">
        <v>396</v>
      </c>
      <c r="FE48" s="182">
        <v>153</v>
      </c>
      <c r="FF48" s="182">
        <v>51</v>
      </c>
      <c r="FG48" s="182">
        <v>102</v>
      </c>
      <c r="FI48" s="366"/>
      <c r="FJ48" s="205" t="s">
        <v>524</v>
      </c>
      <c r="FK48" s="206" t="s">
        <v>525</v>
      </c>
      <c r="FL48" s="207">
        <v>74</v>
      </c>
      <c r="FM48" s="208">
        <v>112</v>
      </c>
      <c r="FN48" s="209">
        <v>139</v>
      </c>
      <c r="FO48"/>
      <c r="FP48" s="367"/>
      <c r="FQ48" s="191" t="s">
        <v>526</v>
      </c>
      <c r="FR48" s="192" t="s">
        <v>527</v>
      </c>
      <c r="FS48" s="193">
        <v>13</v>
      </c>
      <c r="FT48" s="194">
        <v>13</v>
      </c>
      <c r="FU48" s="195">
        <v>13</v>
      </c>
      <c r="FV48"/>
      <c r="FW48" s="368"/>
      <c r="FX48" s="197" t="s">
        <v>528</v>
      </c>
      <c r="FY48" s="192" t="s">
        <v>529</v>
      </c>
      <c r="FZ48" s="193">
        <v>166</v>
      </c>
      <c r="GA48" s="194">
        <v>125</v>
      </c>
      <c r="GB48" s="195">
        <v>61</v>
      </c>
      <c r="GC48" s="10">
        <v>1</v>
      </c>
    </row>
    <row r="49" spans="1:185" ht="21" customHeight="1">
      <c r="A49" s="3"/>
      <c r="B49" s="218" t="str">
        <f t="shared" si="51"/>
        <v>A</v>
      </c>
      <c r="C49" s="2326" cm="1">
        <f t="array" ref="C49">IFERROR(_xlfn.LET(_xlpm.k,UPPER(TRIM(N49)),_xlpm.r,_xlfn.XLOOKUP(_xlpm.k,UPPER(TRIM($AD$64:$BK$64)),$AD$67:$BK$67,_xlfn.XLOOKUP(_xlpm.k,UPPER(TRIM($AD$65:$BK$65)),$AD$67:$BK$67,_xlfn.XLOOKUP(_xlpm.k,UPPER(TRIM($AD$66:$BK$66)),$AD$67:$BK$67,0.001))),_xlpm.r*M49),0)</f>
        <v>0</v>
      </c>
      <c r="D49" s="2329" cm="1">
        <f t="array" ref="D49">IFERROR(_xlfn.LET(_xlpm.k,UPPER(TRIM(Q49)),_xlpm.r,_xlfn.XLOOKUP(_xlpm.k,UPPER(TRIM($AD$64:$BK$64)),$AD$67:$BK$67,_xlfn.XLOOKUP(_xlpm.k,UPPER(TRIM($AD$65:$BK$65)),$AD$67:$BK$67,_xlfn.XLOOKUP(_xlpm.k,UPPER(TRIM($AD$66:$BK$66)),$AD$67:$BK$67,0.001))),_xlpm.r*P49),0)</f>
        <v>0</v>
      </c>
      <c r="E49" s="2332" cm="1">
        <f t="array" ref="E49">IFERROR(_xlfn.LET(_xlpm.k,UPPER(TRIM(T49)),_xlpm.r,_xlfn.XLOOKUP(_xlpm.k,UPPER(TRIM($AD$64:$BK$64)),$AD$67:$BK$67,_xlfn.XLOOKUP(_xlpm.k,UPPER(TRIM($AD$65:$BK$65)),$AD$67:$BK$67,_xlfn.XLOOKUP(_xlpm.k,UPPER(TRIM($AD$66:$BK$66)),$AD$67:$BK$67,0.001))),_xlpm.r*S49),0)</f>
        <v>0</v>
      </c>
      <c r="F49" s="2335" cm="1">
        <f t="array" ref="F49">IFERROR(_xlfn.LET(_xlpm.k,UPPER(TRIM(W49)),_xlpm.r,_xlfn.XLOOKUP(_xlpm.k,UPPER(TRIM($AD$64:$BK$64)),$AD$67:$BK$67,_xlfn.XLOOKUP(_xlpm.k,UPPER(TRIM($AD$65:$BK$65)),$AD$67:$BK$67,_xlfn.XLOOKUP(_xlpm.k,UPPER(TRIM($AD$66:$BK$66)),$AD$67:$BK$67,0.001))),_xlpm.r*V49),0)</f>
        <v>0</v>
      </c>
      <c r="G49" s="219" cm="1">
        <f t="array" ref="G49">IFERROR(_xlfn.LET(_xlpm.k,UPPER(TRIM(Z49)),_xlpm.r,_xlfn.XLOOKUP(_xlpm.k,UPPER(TRIM($AD$64:$BK$64)),$AD$67:$BK$67,_xlfn.XLOOKUP(_xlpm.k,UPPER(TRIM($AD$65:$BK$65)),$AD$67:$BK$67,_xlfn.XLOOKUP(_xlpm.k,UPPER(TRIM($AD$66:$BK$66)),$AD$67:$BK$67,0.001))),_xlpm.r*Y49),0)</f>
        <v>0</v>
      </c>
      <c r="H49" s="220" cm="1">
        <f t="array" ref="H49">IFERROR(_xlfn.LET(_xlpm.k,UPPER(TRIM(AC49)),_xlpm.r,_xlfn.XLOOKUP(_xlpm.k,UPPER(TRIM($AD$64:$BK$64)),$AD$67:$BK$67,_xlfn.XLOOKUP(_xlpm.k,UPPER(TRIM($AD$65:$BK$65)),$AD$67:$BK$67,_xlfn.XLOOKUP(_xlpm.k,UPPER(TRIM($AD$66:$BK$66)),$AD$67:$BK$67,0.001))),_xlpm.r*AB49),0)</f>
        <v>0</v>
      </c>
      <c r="I49" s="222" t="s">
        <v>3694</v>
      </c>
      <c r="J49" s="2587" t="s">
        <v>3660</v>
      </c>
      <c r="K49" s="2340" t="s">
        <v>14</v>
      </c>
      <c r="L49" s="2298"/>
      <c r="M49" s="2299"/>
      <c r="N49" s="2302"/>
      <c r="O49" s="2301"/>
      <c r="P49" s="2300"/>
      <c r="Q49" s="2303"/>
      <c r="R49" s="2304"/>
      <c r="S49" s="2300"/>
      <c r="T49" s="232"/>
      <c r="U49" s="2305"/>
      <c r="V49" s="2300"/>
      <c r="W49" s="232"/>
      <c r="X49" s="2297"/>
      <c r="Y49" s="2300"/>
      <c r="Z49" s="232"/>
      <c r="AA49" s="2308"/>
      <c r="AB49" s="2300"/>
      <c r="AC49" s="232"/>
      <c r="AD49" s="222" t="str">
        <f t="shared" si="22"/>
        <v>18 ►</v>
      </c>
      <c r="AE49" s="2339" t="str">
        <f t="shared" si="22"/>
        <v xml:space="preserve">queue  d’un cochon noir </v>
      </c>
      <c r="AF49" s="2296"/>
      <c r="AG49" s="2296"/>
      <c r="AH49" s="2454">
        <v>1</v>
      </c>
      <c r="AI49" s="223">
        <f t="shared" si="23"/>
        <v>0</v>
      </c>
      <c r="AJ49" s="224">
        <f t="shared" si="24"/>
        <v>0</v>
      </c>
      <c r="AK49" s="224" t="str">
        <f t="shared" si="25"/>
        <v/>
      </c>
      <c r="AL49" s="225">
        <f t="shared" si="52"/>
        <v>0</v>
      </c>
      <c r="AM49" s="2266">
        <f t="shared" si="26"/>
        <v>0</v>
      </c>
      <c r="AN49" s="2267">
        <f t="shared" si="27"/>
        <v>0</v>
      </c>
      <c r="AO49" s="2268" t="str">
        <f t="shared" si="28"/>
        <v/>
      </c>
      <c r="AP49" s="2269">
        <f t="shared" si="53"/>
        <v>0</v>
      </c>
      <c r="AQ49" s="2341">
        <f t="shared" si="29"/>
        <v>0</v>
      </c>
      <c r="AR49" s="2342">
        <f t="shared" si="30"/>
        <v>0</v>
      </c>
      <c r="AS49" s="2343" t="str">
        <f t="shared" si="31"/>
        <v/>
      </c>
      <c r="AT49" s="2344">
        <f t="shared" si="54"/>
        <v>0</v>
      </c>
      <c r="AU49" s="2350">
        <f t="shared" si="32"/>
        <v>0</v>
      </c>
      <c r="AV49" s="2351">
        <f t="shared" si="33"/>
        <v>0</v>
      </c>
      <c r="AW49" s="2352" t="str">
        <f t="shared" si="34"/>
        <v/>
      </c>
      <c r="AX49" s="2353">
        <f t="shared" si="55"/>
        <v>0</v>
      </c>
      <c r="AY49" s="2374">
        <f t="shared" si="35"/>
        <v>0</v>
      </c>
      <c r="AZ49" s="2375">
        <f t="shared" si="36"/>
        <v>0</v>
      </c>
      <c r="BA49" s="2376" t="str">
        <f t="shared" si="37"/>
        <v/>
      </c>
      <c r="BB49" s="2377">
        <f t="shared" si="45"/>
        <v>0</v>
      </c>
      <c r="BC49" s="2361">
        <f t="shared" si="46"/>
        <v>0</v>
      </c>
      <c r="BD49" s="2362">
        <f t="shared" si="38"/>
        <v>0</v>
      </c>
      <c r="BE49" s="2363" t="str">
        <f t="shared" si="39"/>
        <v/>
      </c>
      <c r="BF49" s="2364">
        <f t="shared" si="56"/>
        <v>0</v>
      </c>
      <c r="BG49" s="2556" t="str">
        <f t="shared" si="47"/>
        <v xml:space="preserve">queue  d’un cochon noir </v>
      </c>
      <c r="BH49" s="2241">
        <f t="shared" si="48"/>
        <v>0</v>
      </c>
      <c r="BI49" s="2242">
        <f t="shared" si="48"/>
        <v>0</v>
      </c>
      <c r="BJ49" s="2243">
        <f t="shared" si="49"/>
        <v>0</v>
      </c>
      <c r="BK49" s="2244" t="str" cm="1">
        <f t="array" aca="1" ref="BK4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49" s="2384"/>
      <c r="BM49" s="218" t="str">
        <f t="shared" si="60"/>
        <v>A</v>
      </c>
      <c r="BN49" s="2510"/>
      <c r="BO49" s="3"/>
      <c r="BP49" s="198" cm="1">
        <f t="array" ref="BP49">SUMPRODUCT(LEN(BQ49:BW49))</f>
        <v>0</v>
      </c>
      <c r="BQ49" s="199"/>
      <c r="BR49" s="200"/>
      <c r="BS49" s="200"/>
      <c r="BT49" s="200"/>
      <c r="BU49" s="200"/>
      <c r="BV49" s="200"/>
      <c r="BW49" s="201"/>
      <c r="BX49" s="3"/>
      <c r="BY49" s="3159" t="str">
        <f t="shared" si="40"/>
        <v>►</v>
      </c>
      <c r="BZ49" s="3151" t="str">
        <f t="shared" si="20"/>
        <v/>
      </c>
      <c r="CA49" s="3152" t="str">
        <f t="shared" si="50"/>
        <v/>
      </c>
      <c r="CB49" s="3162"/>
      <c r="CC49" s="3160" t="str">
        <f t="shared" si="21"/>
        <v xml:space="preserve"> ◄ ligne 49</v>
      </c>
      <c r="CD49" s="3151" t="str">
        <f t="shared" si="41"/>
        <v/>
      </c>
      <c r="CE49" s="3155" t="str">
        <f t="shared" si="42"/>
        <v/>
      </c>
      <c r="CF49" s="3156" t="str">
        <f>IF(LEN(TRIM(CK49))&gt;0,MAX(CF29:CF48)+1,"")</f>
        <v/>
      </c>
      <c r="CG49" s="3109" t="str">
        <f>IFERROR(INDEX(CK30:CK299,MATCH(ROW()-ROW(CK30)+1,CF30:CF299,0)),"")</f>
        <v/>
      </c>
      <c r="CH49" s="3149"/>
      <c r="CI49" s="3142"/>
      <c r="CJ49" s="3165" t="str">
        <f>TRIM(SUBSTITUTE(SUBSTITUTE(SUBSTITUTE(SUBSTITUTE(IF(OR(LEFT(CJ48,1)="-",LEFT(CJ48,1)="="),MID(CJ48,2,9999),CJ48),CHAR(160)," "),","," "),";"," "),"."," "))</f>
        <v>Portez à ébullition puis baissez le feu et</v>
      </c>
      <c r="CK49" s="3166" t="str">
        <f>IF(OR(CL48="",CJ50=""),"",IF(LEN(CL48)&lt;=CJ50,CL48,IFERROR(LEFT(CL48,FIND("♦",SUBSTITUTE(LEFT(CL48,CJ50+1)," ","♦",LEN(LEFT(CL48,CJ50+1))-LEN(SUBSTITUTE(LEFT(CL48,CJ50+1)," ",""))))),LEFT(CL48,IFERROR(FIND(" ",CL48)-1,LEN(CL48))))))</f>
        <v/>
      </c>
      <c r="CL49" s="3166" t="str">
        <f>IF(CK49="","",TRIM(RIGHT(CL48,LEN(CL48)-LEN(CK49))))</f>
        <v/>
      </c>
      <c r="CM49" s="3167" t="str">
        <f t="shared" ref="CM49:CM53" si="62">"ligne "&amp;ROW()&amp;" ►"</f>
        <v>ligne 49 ►</v>
      </c>
      <c r="CN49" s="3150" t="str">
        <f>IF(CA49="","",IF(OR(CA49=0,CA49&lt;CG17),0,IF(CA49&gt;CG17,(CA49-CG17)&amp;" car. en trop",(CA49-CG17)&amp;" car.")))</f>
        <v/>
      </c>
      <c r="CO49" s="3158" t="str">
        <f>IF(CA49="","",ROUNDUP(CA49/CG17,0)&amp;" ligne(s)")</f>
        <v/>
      </c>
      <c r="CP49" s="3"/>
      <c r="CQ49" s="142"/>
      <c r="CR49" s="2486">
        <v>25</v>
      </c>
      <c r="CS49" s="2487" t="s">
        <v>3848</v>
      </c>
      <c r="CT49" s="25"/>
      <c r="CU49" s="170"/>
      <c r="CV49" s="3"/>
      <c r="DQ49" s="163"/>
      <c r="DR49" s="163"/>
      <c r="DS49" s="163"/>
      <c r="EO49" s="3241"/>
      <c r="EP49" s="3241"/>
      <c r="ER49" s="3242"/>
      <c r="ES49" s="3242"/>
      <c r="EW49" s="3"/>
      <c r="EX49" s="373" t="s">
        <v>530</v>
      </c>
      <c r="EY49" s="181" t="s">
        <v>531</v>
      </c>
      <c r="EZ49" s="182">
        <v>255</v>
      </c>
      <c r="FA49" s="182">
        <v>0</v>
      </c>
      <c r="FB49" s="182">
        <v>255</v>
      </c>
      <c r="FC49" s="374" t="s">
        <v>532</v>
      </c>
      <c r="FD49" s="181" t="s">
        <v>533</v>
      </c>
      <c r="FE49" s="182">
        <v>51</v>
      </c>
      <c r="FF49" s="182">
        <v>51</v>
      </c>
      <c r="FG49" s="182">
        <v>153</v>
      </c>
      <c r="FI49" s="375"/>
      <c r="FJ49" s="205" t="s">
        <v>534</v>
      </c>
      <c r="FK49" s="206" t="s">
        <v>535</v>
      </c>
      <c r="FL49" s="207">
        <v>35</v>
      </c>
      <c r="FM49" s="208">
        <v>107</v>
      </c>
      <c r="FN49" s="209">
        <v>142</v>
      </c>
      <c r="FO49"/>
      <c r="FP49" s="376"/>
      <c r="FQ49" s="191" t="s">
        <v>536</v>
      </c>
      <c r="FR49" s="192" t="s">
        <v>537</v>
      </c>
      <c r="FS49" s="193">
        <v>10</v>
      </c>
      <c r="FT49" s="194">
        <v>10</v>
      </c>
      <c r="FU49" s="195">
        <v>10</v>
      </c>
      <c r="FV49"/>
      <c r="FW49" s="377"/>
      <c r="FX49" s="212" t="s">
        <v>538</v>
      </c>
      <c r="FY49" s="192" t="s">
        <v>539</v>
      </c>
      <c r="FZ49" s="193">
        <v>148</v>
      </c>
      <c r="GA49" s="194">
        <v>127</v>
      </c>
      <c r="GB49" s="195">
        <v>96</v>
      </c>
      <c r="GC49" s="10">
        <v>1</v>
      </c>
    </row>
    <row r="50" spans="1:185" ht="21" customHeight="1">
      <c r="A50" s="3"/>
      <c r="B50" s="218" t="str">
        <f t="shared" si="51"/>
        <v>A</v>
      </c>
      <c r="C50" s="2326" cm="1">
        <f t="array" ref="C50">IFERROR(_xlfn.LET(_xlpm.k,UPPER(TRIM(N50)),_xlpm.r,_xlfn.XLOOKUP(_xlpm.k,UPPER(TRIM($AD$64:$BK$64)),$AD$67:$BK$67,_xlfn.XLOOKUP(_xlpm.k,UPPER(TRIM($AD$65:$BK$65)),$AD$67:$BK$67,_xlfn.XLOOKUP(_xlpm.k,UPPER(TRIM($AD$66:$BK$66)),$AD$67:$BK$67,0.001))),_xlpm.r*M50),0)</f>
        <v>0</v>
      </c>
      <c r="D50" s="2329" cm="1">
        <f t="array" ref="D50">IFERROR(_xlfn.LET(_xlpm.k,UPPER(TRIM(Q50)),_xlpm.r,_xlfn.XLOOKUP(_xlpm.k,UPPER(TRIM($AD$64:$BK$64)),$AD$67:$BK$67,_xlfn.XLOOKUP(_xlpm.k,UPPER(TRIM($AD$65:$BK$65)),$AD$67:$BK$67,_xlfn.XLOOKUP(_xlpm.k,UPPER(TRIM($AD$66:$BK$66)),$AD$67:$BK$67,0.001))),_xlpm.r*P50),0)</f>
        <v>0</v>
      </c>
      <c r="E50" s="2332" cm="1">
        <f t="array" ref="E50">IFERROR(_xlfn.LET(_xlpm.k,UPPER(TRIM(T50)),_xlpm.r,_xlfn.XLOOKUP(_xlpm.k,UPPER(TRIM($AD$64:$BK$64)),$AD$67:$BK$67,_xlfn.XLOOKUP(_xlpm.k,UPPER(TRIM($AD$65:$BK$65)),$AD$67:$BK$67,_xlfn.XLOOKUP(_xlpm.k,UPPER(TRIM($AD$66:$BK$66)),$AD$67:$BK$67,0.001))),_xlpm.r*S50),0)</f>
        <v>0</v>
      </c>
      <c r="F50" s="2335" cm="1">
        <f t="array" ref="F50">IFERROR(_xlfn.LET(_xlpm.k,UPPER(TRIM(W50)),_xlpm.r,_xlfn.XLOOKUP(_xlpm.k,UPPER(TRIM($AD$64:$BK$64)),$AD$67:$BK$67,_xlfn.XLOOKUP(_xlpm.k,UPPER(TRIM($AD$65:$BK$65)),$AD$67:$BK$67,_xlfn.XLOOKUP(_xlpm.k,UPPER(TRIM($AD$66:$BK$66)),$AD$67:$BK$67,0.001))),_xlpm.r*V50),0)</f>
        <v>0</v>
      </c>
      <c r="G50" s="219" cm="1">
        <f t="array" ref="G50">IFERROR(_xlfn.LET(_xlpm.k,UPPER(TRIM(Z50)),_xlpm.r,_xlfn.XLOOKUP(_xlpm.k,UPPER(TRIM($AD$64:$BK$64)),$AD$67:$BK$67,_xlfn.XLOOKUP(_xlpm.k,UPPER(TRIM($AD$65:$BK$65)),$AD$67:$BK$67,_xlfn.XLOOKUP(_xlpm.k,UPPER(TRIM($AD$66:$BK$66)),$AD$67:$BK$67,0.001))),_xlpm.r*Y50),0)</f>
        <v>0</v>
      </c>
      <c r="H50" s="220" cm="1">
        <f t="array" ref="H50">IFERROR(_xlfn.LET(_xlpm.k,UPPER(TRIM(AC50)),_xlpm.r,_xlfn.XLOOKUP(_xlpm.k,UPPER(TRIM($AD$64:$BK$64)),$AD$67:$BK$67,_xlfn.XLOOKUP(_xlpm.k,UPPER(TRIM($AD$65:$BK$65)),$AD$67:$BK$67,_xlfn.XLOOKUP(_xlpm.k,UPPER(TRIM($AD$66:$BK$66)),$AD$67:$BK$67,0.001))),_xlpm.r*AB50),0)</f>
        <v>0</v>
      </c>
      <c r="I50" s="222" t="s">
        <v>3695</v>
      </c>
      <c r="J50" s="2587" t="s">
        <v>3650</v>
      </c>
      <c r="K50" s="2340" t="s">
        <v>14</v>
      </c>
      <c r="L50" s="2298"/>
      <c r="M50" s="2299"/>
      <c r="N50" s="2302"/>
      <c r="O50" s="2301"/>
      <c r="P50" s="2300"/>
      <c r="Q50" s="2303"/>
      <c r="R50" s="2304"/>
      <c r="S50" s="2300"/>
      <c r="T50" s="232"/>
      <c r="U50" s="2305"/>
      <c r="V50" s="2300"/>
      <c r="W50" s="232"/>
      <c r="X50" s="2297"/>
      <c r="Y50" s="2300"/>
      <c r="Z50" s="232"/>
      <c r="AA50" s="2308"/>
      <c r="AB50" s="2300"/>
      <c r="AC50" s="232"/>
      <c r="AD50" s="222" t="str">
        <f t="shared" si="22"/>
        <v>19 ►</v>
      </c>
      <c r="AE50" s="2339" t="str">
        <f t="shared" si="22"/>
        <v>vieux lard</v>
      </c>
      <c r="AF50" s="2296"/>
      <c r="AG50" s="2296"/>
      <c r="AH50" s="2454">
        <v>1</v>
      </c>
      <c r="AI50" s="223">
        <f t="shared" si="23"/>
        <v>0</v>
      </c>
      <c r="AJ50" s="224">
        <f t="shared" si="24"/>
        <v>0</v>
      </c>
      <c r="AK50" s="224" t="str">
        <f t="shared" si="25"/>
        <v/>
      </c>
      <c r="AL50" s="225">
        <f t="shared" si="52"/>
        <v>0</v>
      </c>
      <c r="AM50" s="2266">
        <f t="shared" si="26"/>
        <v>0</v>
      </c>
      <c r="AN50" s="2267">
        <f t="shared" si="27"/>
        <v>0</v>
      </c>
      <c r="AO50" s="2268" t="str">
        <f t="shared" si="28"/>
        <v/>
      </c>
      <c r="AP50" s="2269">
        <f t="shared" si="53"/>
        <v>0</v>
      </c>
      <c r="AQ50" s="2341">
        <f t="shared" si="29"/>
        <v>0</v>
      </c>
      <c r="AR50" s="2342">
        <f t="shared" si="30"/>
        <v>0</v>
      </c>
      <c r="AS50" s="2343" t="str">
        <f t="shared" si="31"/>
        <v/>
      </c>
      <c r="AT50" s="2344">
        <f t="shared" si="54"/>
        <v>0</v>
      </c>
      <c r="AU50" s="2350">
        <f t="shared" si="32"/>
        <v>0</v>
      </c>
      <c r="AV50" s="2351">
        <f t="shared" si="33"/>
        <v>0</v>
      </c>
      <c r="AW50" s="2352" t="str">
        <f t="shared" si="34"/>
        <v/>
      </c>
      <c r="AX50" s="2353">
        <f t="shared" si="55"/>
        <v>0</v>
      </c>
      <c r="AY50" s="2374">
        <f t="shared" si="35"/>
        <v>0</v>
      </c>
      <c r="AZ50" s="2375">
        <f t="shared" si="36"/>
        <v>0</v>
      </c>
      <c r="BA50" s="2376" t="str">
        <f t="shared" si="37"/>
        <v/>
      </c>
      <c r="BB50" s="2377">
        <f t="shared" si="45"/>
        <v>0</v>
      </c>
      <c r="BC50" s="2361">
        <f t="shared" si="46"/>
        <v>0</v>
      </c>
      <c r="BD50" s="2362">
        <f t="shared" si="38"/>
        <v>0</v>
      </c>
      <c r="BE50" s="2363" t="str">
        <f t="shared" si="39"/>
        <v/>
      </c>
      <c r="BF50" s="2364">
        <f t="shared" si="56"/>
        <v>0</v>
      </c>
      <c r="BG50" s="2556" t="str">
        <f t="shared" si="47"/>
        <v>vieux lard</v>
      </c>
      <c r="BH50" s="2241">
        <f t="shared" si="48"/>
        <v>0</v>
      </c>
      <c r="BI50" s="2242">
        <f t="shared" si="48"/>
        <v>0</v>
      </c>
      <c r="BJ50" s="2243">
        <f t="shared" si="49"/>
        <v>0</v>
      </c>
      <c r="BK50" s="2244" t="str" cm="1">
        <f t="array" aca="1" ref="BK5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0" s="2384"/>
      <c r="BM50" s="218" t="str">
        <f t="shared" si="60"/>
        <v>A</v>
      </c>
      <c r="BN50" s="2510"/>
      <c r="BO50" s="3"/>
      <c r="BP50" s="198" cm="1">
        <f t="array" ref="BP50">SUMPRODUCT(LEN(BQ50:BW50))</f>
        <v>0</v>
      </c>
      <c r="BQ50" s="199"/>
      <c r="BR50" s="200"/>
      <c r="BS50" s="200"/>
      <c r="BT50" s="200"/>
      <c r="BU50" s="200"/>
      <c r="BV50" s="200"/>
      <c r="BW50" s="201"/>
      <c r="BX50" s="3"/>
      <c r="BY50" s="3159" t="str">
        <f t="shared" si="40"/>
        <v>►</v>
      </c>
      <c r="BZ50" s="3151" t="str">
        <f t="shared" si="20"/>
        <v/>
      </c>
      <c r="CA50" s="3152" t="str">
        <f t="shared" si="50"/>
        <v/>
      </c>
      <c r="CB50" s="3162"/>
      <c r="CC50" s="3154" t="str">
        <f t="shared" si="21"/>
        <v xml:space="preserve"> ◄ ligne 50</v>
      </c>
      <c r="CD50" s="3151" t="str">
        <f t="shared" si="41"/>
        <v/>
      </c>
      <c r="CE50" s="3155" t="str">
        <f t="shared" si="42"/>
        <v/>
      </c>
      <c r="CF50" s="3156" t="str">
        <f>IF(LEN(TRIM(CK50))&gt;0,MAX(CF29:CF49)+1,"")</f>
        <v/>
      </c>
      <c r="CG50" s="3109" t="str">
        <f>IFERROR(INDEX(CK30:CK299,MATCH(ROW()-ROW(CK30)+1,CF30:CF299,0)),"")</f>
        <v/>
      </c>
      <c r="CH50" s="3149"/>
      <c r="CI50" s="3142"/>
      <c r="CJ50" s="3112">
        <f>CG17</f>
        <v>100</v>
      </c>
      <c r="CK50" s="3166" t="str">
        <f>IF(OR(CL49="",CJ50=""),"",IF(LEN(CL49)&lt;=CJ50,CL49,IFERROR(LEFT(CL49,FIND("♦",SUBSTITUTE(LEFT(CL49,CJ50+1)," ","♦",LEN(LEFT(CL49,CJ50+1))-LEN(SUBSTITUTE(LEFT(CL49,CJ50+1)," ",""))))),LEFT(CL49,IFERROR(FIND(" ",CL49)-1,LEN(CL49))))))</f>
        <v/>
      </c>
      <c r="CL50" s="3166" t="str">
        <f t="shared" ref="CL50:CL53" si="63">IF(CK50="","",TRIM(RIGHT(CL49,LEN(CL49)-LEN(CK50))))</f>
        <v/>
      </c>
      <c r="CM50" s="3167" t="str">
        <f t="shared" si="62"/>
        <v>ligne 50 ►</v>
      </c>
      <c r="CN50" s="3150" t="str">
        <f>IF(CA50="","",IF(OR(CA50=0,CA50&lt;CG17),0,IF(CA50&gt;CG17,(CA50-CG17)&amp;" car. en trop",(CA50-CG17)&amp;" car.")))</f>
        <v/>
      </c>
      <c r="CO50" s="3158" t="str">
        <f>IF(CA50="","",ROUNDUP(CA50/CG17,0)&amp;" ligne(s)")</f>
        <v/>
      </c>
      <c r="CP50" s="3"/>
      <c r="CQ50" s="142"/>
      <c r="CR50" s="2486">
        <v>12</v>
      </c>
      <c r="CS50" s="403" t="s">
        <v>3849</v>
      </c>
      <c r="CT50" s="25"/>
      <c r="CU50" s="170"/>
      <c r="CV50" s="3"/>
      <c r="CW50" s="3243" t="s">
        <v>540</v>
      </c>
      <c r="CX50" s="3243"/>
      <c r="CY50" s="3243"/>
      <c r="DA50" s="3225" t="s">
        <v>541</v>
      </c>
      <c r="DB50" s="3225"/>
      <c r="DC50" s="3225"/>
      <c r="DE50" s="3226" t="s">
        <v>542</v>
      </c>
      <c r="DF50" s="3226"/>
      <c r="DG50" s="3226"/>
      <c r="DI50" s="3227" t="s">
        <v>543</v>
      </c>
      <c r="DJ50" s="3227"/>
      <c r="DK50" s="3227"/>
      <c r="DM50" s="3236" t="s">
        <v>544</v>
      </c>
      <c r="DN50" s="3236"/>
      <c r="DO50" s="3236"/>
      <c r="DQ50" s="3232" t="s">
        <v>545</v>
      </c>
      <c r="DR50" s="3232"/>
      <c r="DS50" s="3232"/>
      <c r="DU50" s="3223" t="s">
        <v>546</v>
      </c>
      <c r="DV50" s="3223"/>
      <c r="DW50" s="3223"/>
      <c r="DY50" s="3224" t="s">
        <v>547</v>
      </c>
      <c r="DZ50" s="3224"/>
      <c r="EA50" s="3224"/>
      <c r="EC50" s="3229" t="s">
        <v>548</v>
      </c>
      <c r="ED50" s="3229"/>
      <c r="EE50" s="3229"/>
      <c r="EG50" s="3230" t="s">
        <v>549</v>
      </c>
      <c r="EH50" s="3230"/>
      <c r="EI50" s="3230"/>
      <c r="EK50" s="3231" t="s">
        <v>550</v>
      </c>
      <c r="EL50" s="3231"/>
      <c r="EM50" s="3231"/>
      <c r="EW50" s="3"/>
      <c r="EX50" s="378" t="s">
        <v>551</v>
      </c>
      <c r="EY50" s="181" t="s">
        <v>552</v>
      </c>
      <c r="EZ50" s="182">
        <v>255</v>
      </c>
      <c r="FA50" s="182">
        <v>255</v>
      </c>
      <c r="FB50" s="182">
        <v>0</v>
      </c>
      <c r="FC50" s="379" t="s">
        <v>553</v>
      </c>
      <c r="FD50" s="181" t="s">
        <v>554</v>
      </c>
      <c r="FE50" s="182">
        <v>51</v>
      </c>
      <c r="FF50" s="182">
        <v>51</v>
      </c>
      <c r="FG50" s="182">
        <v>51</v>
      </c>
      <c r="FI50" s="380"/>
      <c r="FJ50" s="236" t="s">
        <v>555</v>
      </c>
      <c r="FK50" s="206" t="s">
        <v>556</v>
      </c>
      <c r="FL50" s="207">
        <v>83</v>
      </c>
      <c r="FM50" s="208">
        <v>104</v>
      </c>
      <c r="FN50" s="209">
        <v>120</v>
      </c>
      <c r="FO50"/>
      <c r="FP50" s="381"/>
      <c r="FQ50" s="191" t="s">
        <v>557</v>
      </c>
      <c r="FR50" s="192" t="s">
        <v>558</v>
      </c>
      <c r="FS50" s="193">
        <v>8</v>
      </c>
      <c r="FT50" s="194">
        <v>8</v>
      </c>
      <c r="FU50" s="195">
        <v>8</v>
      </c>
      <c r="FV50"/>
      <c r="FW50" s="382"/>
      <c r="FX50" s="212" t="s">
        <v>559</v>
      </c>
      <c r="FY50" s="192" t="s">
        <v>560</v>
      </c>
      <c r="FZ50" s="193">
        <v>150</v>
      </c>
      <c r="GA50" s="194">
        <v>124</v>
      </c>
      <c r="GB50" s="195">
        <v>92</v>
      </c>
      <c r="GC50" s="10">
        <v>1</v>
      </c>
    </row>
    <row r="51" spans="1:185" ht="21" customHeight="1">
      <c r="A51" s="3"/>
      <c r="B51" s="218" t="str">
        <f t="shared" si="51"/>
        <v>A</v>
      </c>
      <c r="C51" s="2326" cm="1">
        <f t="array" ref="C51">IFERROR(_xlfn.LET(_xlpm.k,UPPER(TRIM(N51)),_xlpm.r,_xlfn.XLOOKUP(_xlpm.k,UPPER(TRIM($AD$64:$BK$64)),$AD$67:$BK$67,_xlfn.XLOOKUP(_xlpm.k,UPPER(TRIM($AD$65:$BK$65)),$AD$67:$BK$67,_xlfn.XLOOKUP(_xlpm.k,UPPER(TRIM($AD$66:$BK$66)),$AD$67:$BK$67,0.001))),_xlpm.r*M51),0)</f>
        <v>0</v>
      </c>
      <c r="D51" s="2329" cm="1">
        <f t="array" ref="D51">IFERROR(_xlfn.LET(_xlpm.k,UPPER(TRIM(Q51)),_xlpm.r,_xlfn.XLOOKUP(_xlpm.k,UPPER(TRIM($AD$64:$BK$64)),$AD$67:$BK$67,_xlfn.XLOOKUP(_xlpm.k,UPPER(TRIM($AD$65:$BK$65)),$AD$67:$BK$67,_xlfn.XLOOKUP(_xlpm.k,UPPER(TRIM($AD$66:$BK$66)),$AD$67:$BK$67,0.001))),_xlpm.r*P51),0)</f>
        <v>0</v>
      </c>
      <c r="E51" s="2332" cm="1">
        <f t="array" ref="E51">IFERROR(_xlfn.LET(_xlpm.k,UPPER(TRIM(T51)),_xlpm.r,_xlfn.XLOOKUP(_xlpm.k,UPPER(TRIM($AD$64:$BK$64)),$AD$67:$BK$67,_xlfn.XLOOKUP(_xlpm.k,UPPER(TRIM($AD$65:$BK$65)),$AD$67:$BK$67,_xlfn.XLOOKUP(_xlpm.k,UPPER(TRIM($AD$66:$BK$66)),$AD$67:$BK$67,0.001))),_xlpm.r*S51),0)</f>
        <v>0</v>
      </c>
      <c r="F51" s="2335" cm="1">
        <f t="array" ref="F51">IFERROR(_xlfn.LET(_xlpm.k,UPPER(TRIM(W51)),_xlpm.r,_xlfn.XLOOKUP(_xlpm.k,UPPER(TRIM($AD$64:$BK$64)),$AD$67:$BK$67,_xlfn.XLOOKUP(_xlpm.k,UPPER(TRIM($AD$65:$BK$65)),$AD$67:$BK$67,_xlfn.XLOOKUP(_xlpm.k,UPPER(TRIM($AD$66:$BK$66)),$AD$67:$BK$67,0.001))),_xlpm.r*V51),0)</f>
        <v>0</v>
      </c>
      <c r="G51" s="219" cm="1">
        <f t="array" ref="G51">IFERROR(_xlfn.LET(_xlpm.k,UPPER(TRIM(Z51)),_xlpm.r,_xlfn.XLOOKUP(_xlpm.k,UPPER(TRIM($AD$64:$BK$64)),$AD$67:$BK$67,_xlfn.XLOOKUP(_xlpm.k,UPPER(TRIM($AD$65:$BK$65)),$AD$67:$BK$67,_xlfn.XLOOKUP(_xlpm.k,UPPER(TRIM($AD$66:$BK$66)),$AD$67:$BK$67,0.001))),_xlpm.r*Y51),0)</f>
        <v>0</v>
      </c>
      <c r="H51" s="220" cm="1">
        <f t="array" ref="H51">IFERROR(_xlfn.LET(_xlpm.k,UPPER(TRIM(AC51)),_xlpm.r,_xlfn.XLOOKUP(_xlpm.k,UPPER(TRIM($AD$64:$BK$64)),$AD$67:$BK$67,_xlfn.XLOOKUP(_xlpm.k,UPPER(TRIM($AD$65:$BK$65)),$AD$67:$BK$67,_xlfn.XLOOKUP(_xlpm.k,UPPER(TRIM($AD$66:$BK$66)),$AD$67:$BK$67,0.001))),_xlpm.r*AB51),0)</f>
        <v>0</v>
      </c>
      <c r="I51" s="222" t="s">
        <v>3696</v>
      </c>
      <c r="J51" s="2587"/>
      <c r="K51" s="2340" t="s">
        <v>14</v>
      </c>
      <c r="L51" s="2298"/>
      <c r="M51" s="2299"/>
      <c r="N51" s="2302"/>
      <c r="O51" s="2301"/>
      <c r="P51" s="2300"/>
      <c r="Q51" s="2303"/>
      <c r="R51" s="2304"/>
      <c r="S51" s="2300"/>
      <c r="T51" s="232"/>
      <c r="U51" s="2305"/>
      <c r="V51" s="2300"/>
      <c r="W51" s="232"/>
      <c r="X51" s="2297"/>
      <c r="Y51" s="2300"/>
      <c r="Z51" s="232"/>
      <c r="AA51" s="2308"/>
      <c r="AB51" s="2300"/>
      <c r="AC51" s="232"/>
      <c r="AD51" s="222" t="str">
        <f t="shared" si="22"/>
        <v>20 ►</v>
      </c>
      <c r="AE51" s="2339">
        <f t="shared" si="22"/>
        <v>0</v>
      </c>
      <c r="AF51" s="2296"/>
      <c r="AG51" s="2296"/>
      <c r="AH51" s="2454">
        <v>1</v>
      </c>
      <c r="AI51" s="223">
        <f t="shared" si="23"/>
        <v>0</v>
      </c>
      <c r="AJ51" s="224">
        <f t="shared" si="24"/>
        <v>0</v>
      </c>
      <c r="AK51" s="224" t="str">
        <f t="shared" si="25"/>
        <v/>
      </c>
      <c r="AL51" s="225">
        <f t="shared" si="52"/>
        <v>0</v>
      </c>
      <c r="AM51" s="2266">
        <f t="shared" si="26"/>
        <v>0</v>
      </c>
      <c r="AN51" s="2267">
        <f t="shared" si="27"/>
        <v>0</v>
      </c>
      <c r="AO51" s="2268" t="str">
        <f t="shared" si="28"/>
        <v/>
      </c>
      <c r="AP51" s="2269">
        <f t="shared" si="53"/>
        <v>0</v>
      </c>
      <c r="AQ51" s="2341">
        <f t="shared" si="29"/>
        <v>0</v>
      </c>
      <c r="AR51" s="2342">
        <f t="shared" si="30"/>
        <v>0</v>
      </c>
      <c r="AS51" s="2343" t="str">
        <f t="shared" si="31"/>
        <v/>
      </c>
      <c r="AT51" s="2344">
        <f t="shared" si="54"/>
        <v>0</v>
      </c>
      <c r="AU51" s="2350">
        <f t="shared" si="32"/>
        <v>0</v>
      </c>
      <c r="AV51" s="2351">
        <f t="shared" si="33"/>
        <v>0</v>
      </c>
      <c r="AW51" s="2352" t="str">
        <f t="shared" si="34"/>
        <v/>
      </c>
      <c r="AX51" s="2353">
        <f t="shared" si="55"/>
        <v>0</v>
      </c>
      <c r="AY51" s="2374">
        <f t="shared" si="35"/>
        <v>0</v>
      </c>
      <c r="AZ51" s="2375">
        <f t="shared" si="36"/>
        <v>0</v>
      </c>
      <c r="BA51" s="2376" t="str">
        <f t="shared" si="37"/>
        <v/>
      </c>
      <c r="BB51" s="2377">
        <f t="shared" si="45"/>
        <v>0</v>
      </c>
      <c r="BC51" s="2361">
        <f t="shared" si="46"/>
        <v>0</v>
      </c>
      <c r="BD51" s="2362">
        <f t="shared" si="38"/>
        <v>0</v>
      </c>
      <c r="BE51" s="2363" t="str">
        <f t="shared" si="39"/>
        <v/>
      </c>
      <c r="BF51" s="2364">
        <f t="shared" si="56"/>
        <v>0</v>
      </c>
      <c r="BG51" s="2556">
        <f t="shared" si="47"/>
        <v>0</v>
      </c>
      <c r="BH51" s="2241">
        <f t="shared" si="48"/>
        <v>0</v>
      </c>
      <c r="BI51" s="2242">
        <f t="shared" si="48"/>
        <v>0</v>
      </c>
      <c r="BJ51" s="2243">
        <f t="shared" si="49"/>
        <v>0</v>
      </c>
      <c r="BK51" s="2244" t="str" cm="1">
        <f t="array" aca="1" ref="BK5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1" s="2384"/>
      <c r="BM51" s="218" t="str">
        <f t="shared" si="60"/>
        <v>A</v>
      </c>
      <c r="BN51" s="2510"/>
      <c r="BO51" s="3"/>
      <c r="BP51" s="198" cm="1">
        <f t="array" ref="BP51">SUMPRODUCT(LEN(BQ51:BW51))</f>
        <v>0</v>
      </c>
      <c r="BQ51" s="199"/>
      <c r="BR51" s="200"/>
      <c r="BS51" s="200"/>
      <c r="BT51" s="200"/>
      <c r="BU51" s="200"/>
      <c r="BV51" s="200"/>
      <c r="BW51" s="201"/>
      <c r="BX51" s="3"/>
      <c r="BY51" s="3159" t="str">
        <f t="shared" si="40"/>
        <v>►</v>
      </c>
      <c r="BZ51" s="3151" t="str">
        <f t="shared" si="20"/>
        <v/>
      </c>
      <c r="CA51" s="3152" t="str">
        <f t="shared" si="50"/>
        <v/>
      </c>
      <c r="CB51" s="3162"/>
      <c r="CC51" s="3160" t="str">
        <f t="shared" si="21"/>
        <v xml:space="preserve"> ◄ ligne 51</v>
      </c>
      <c r="CD51" s="3151" t="str">
        <f t="shared" si="41"/>
        <v/>
      </c>
      <c r="CE51" s="3155" t="str">
        <f t="shared" si="42"/>
        <v/>
      </c>
      <c r="CF51" s="3156" t="str">
        <f>IF(LEN(TRIM(CK51))&gt;0,MAX(CF29:CF50)+1,"")</f>
        <v/>
      </c>
      <c r="CG51" s="3109" t="str">
        <f>IFERROR(INDEX(CK30:CK299,MATCH(ROW()-ROW(CK30)+1,CF30:CF299,0)),"")</f>
        <v/>
      </c>
      <c r="CH51" s="3149"/>
      <c r="CI51" s="3142"/>
      <c r="CJ51" s="3165"/>
      <c r="CK51" s="3166" t="str">
        <f>IF(OR(CL50="",CJ50=""),"",IF(LEN(CL50)&lt;=CJ50,CL50,IFERROR(LEFT(CL50,FIND("♦",SUBSTITUTE(LEFT(CL50,CJ50+1)," ","♦",LEN(LEFT(CL50,CJ50+1))-LEN(SUBSTITUTE(LEFT(CL50,CJ50+1)," ",""))))),LEFT(CL50,IFERROR(FIND(" ",CL50)-1,LEN(CL50))))))</f>
        <v/>
      </c>
      <c r="CL51" s="3166" t="str">
        <f t="shared" si="63"/>
        <v/>
      </c>
      <c r="CM51" s="3167" t="str">
        <f t="shared" si="62"/>
        <v>ligne 51 ►</v>
      </c>
      <c r="CN51" s="3150" t="str">
        <f>IF(CA51="","",IF(OR(CA51=0,CA51&lt;CG17),0,IF(CA51&gt;CG17,(CA51-CG17)&amp;" car. en trop",(CA51-CG17)&amp;" car.")))</f>
        <v/>
      </c>
      <c r="CO51" s="3158" t="str">
        <f>IF(CA51="","",ROUNDUP(CA51/CG17,0)&amp;" ligne(s)")</f>
        <v/>
      </c>
      <c r="CP51" s="3"/>
      <c r="CQ51" s="142"/>
      <c r="CR51" s="2486">
        <v>7</v>
      </c>
      <c r="CS51" s="403" t="s">
        <v>3850</v>
      </c>
      <c r="CT51" s="25"/>
      <c r="CU51" s="170"/>
      <c r="CV51" s="3"/>
      <c r="CW51" s="3243"/>
      <c r="CX51" s="3243"/>
      <c r="CY51" s="3243"/>
      <c r="DA51" s="3225"/>
      <c r="DB51" s="3225"/>
      <c r="DC51" s="3225"/>
      <c r="DE51" s="3226"/>
      <c r="DF51" s="3226"/>
      <c r="DG51" s="3226"/>
      <c r="DI51" s="3227"/>
      <c r="DJ51" s="3227"/>
      <c r="DK51" s="3227"/>
      <c r="DM51" s="3236"/>
      <c r="DN51" s="3236"/>
      <c r="DO51" s="3236"/>
      <c r="DQ51" s="3232"/>
      <c r="DR51" s="3232"/>
      <c r="DS51" s="3232"/>
      <c r="DU51" s="3223"/>
      <c r="DV51" s="3223"/>
      <c r="DW51" s="3223"/>
      <c r="DY51" s="3224"/>
      <c r="DZ51" s="3224"/>
      <c r="EA51" s="3224"/>
      <c r="EC51" s="3229"/>
      <c r="ED51" s="3229"/>
      <c r="EE51" s="3229"/>
      <c r="EG51" s="3230"/>
      <c r="EH51" s="3230"/>
      <c r="EI51" s="3230"/>
      <c r="EK51" s="3231"/>
      <c r="EL51" s="3231"/>
      <c r="EM51" s="3231"/>
      <c r="EW51" s="3"/>
      <c r="EX51" s="384" t="s">
        <v>562</v>
      </c>
      <c r="EY51" s="181" t="s">
        <v>563</v>
      </c>
      <c r="EZ51" s="182">
        <v>0</v>
      </c>
      <c r="FA51" s="182">
        <v>255</v>
      </c>
      <c r="FB51" s="182">
        <v>255</v>
      </c>
      <c r="FI51" s="385"/>
      <c r="FJ51" s="205" t="s">
        <v>564</v>
      </c>
      <c r="FK51" s="206" t="s">
        <v>565</v>
      </c>
      <c r="FL51" s="207">
        <v>0</v>
      </c>
      <c r="FM51" s="208">
        <v>104</v>
      </c>
      <c r="FN51" s="209">
        <v>139</v>
      </c>
      <c r="FO51"/>
      <c r="FP51" s="386"/>
      <c r="FQ51" s="191" t="s">
        <v>566</v>
      </c>
      <c r="FR51" s="192" t="s">
        <v>567</v>
      </c>
      <c r="FS51" s="193">
        <v>5</v>
      </c>
      <c r="FT51" s="194">
        <v>5</v>
      </c>
      <c r="FU51" s="195">
        <v>5</v>
      </c>
      <c r="FV51"/>
      <c r="FW51" s="387"/>
      <c r="FX51" s="197" t="s">
        <v>568</v>
      </c>
      <c r="FY51" s="192" t="s">
        <v>569</v>
      </c>
      <c r="FZ51" s="193">
        <v>139</v>
      </c>
      <c r="GA51" s="194">
        <v>125</v>
      </c>
      <c r="GB51" s="195">
        <v>107</v>
      </c>
      <c r="GC51" s="10">
        <v>1</v>
      </c>
    </row>
    <row r="52" spans="1:185" ht="21" customHeight="1">
      <c r="A52" s="3"/>
      <c r="B52" s="218" t="str">
        <f t="shared" si="51"/>
        <v>A</v>
      </c>
      <c r="C52" s="2326" cm="1">
        <f t="array" ref="C52">IFERROR(_xlfn.LET(_xlpm.k,UPPER(TRIM(N52)),_xlpm.r,_xlfn.XLOOKUP(_xlpm.k,UPPER(TRIM($AD$64:$BK$64)),$AD$67:$BK$67,_xlfn.XLOOKUP(_xlpm.k,UPPER(TRIM($AD$65:$BK$65)),$AD$67:$BK$67,_xlfn.XLOOKUP(_xlpm.k,UPPER(TRIM($AD$66:$BK$66)),$AD$67:$BK$67,0.001))),_xlpm.r*M52),0)</f>
        <v>0</v>
      </c>
      <c r="D52" s="2329" cm="1">
        <f t="array" ref="D52">IFERROR(_xlfn.LET(_xlpm.k,UPPER(TRIM(Q52)),_xlpm.r,_xlfn.XLOOKUP(_xlpm.k,UPPER(TRIM($AD$64:$BK$64)),$AD$67:$BK$67,_xlfn.XLOOKUP(_xlpm.k,UPPER(TRIM($AD$65:$BK$65)),$AD$67:$BK$67,_xlfn.XLOOKUP(_xlpm.k,UPPER(TRIM($AD$66:$BK$66)),$AD$67:$BK$67,0.001))),_xlpm.r*P52),0)</f>
        <v>0</v>
      </c>
      <c r="E52" s="2332" cm="1">
        <f t="array" ref="E52">IFERROR(_xlfn.LET(_xlpm.k,UPPER(TRIM(T52)),_xlpm.r,_xlfn.XLOOKUP(_xlpm.k,UPPER(TRIM($AD$64:$BK$64)),$AD$67:$BK$67,_xlfn.XLOOKUP(_xlpm.k,UPPER(TRIM($AD$65:$BK$65)),$AD$67:$BK$67,_xlfn.XLOOKUP(_xlpm.k,UPPER(TRIM($AD$66:$BK$66)),$AD$67:$BK$67,0.001))),_xlpm.r*S52),0)</f>
        <v>0</v>
      </c>
      <c r="F52" s="2335" cm="1">
        <f t="array" ref="F52">IFERROR(_xlfn.LET(_xlpm.k,UPPER(TRIM(W52)),_xlpm.r,_xlfn.XLOOKUP(_xlpm.k,UPPER(TRIM($AD$64:$BK$64)),$AD$67:$BK$67,_xlfn.XLOOKUP(_xlpm.k,UPPER(TRIM($AD$65:$BK$65)),$AD$67:$BK$67,_xlfn.XLOOKUP(_xlpm.k,UPPER(TRIM($AD$66:$BK$66)),$AD$67:$BK$67,0.001))),_xlpm.r*V52),0)</f>
        <v>0</v>
      </c>
      <c r="G52" s="219" cm="1">
        <f t="array" ref="G52">IFERROR(_xlfn.LET(_xlpm.k,UPPER(TRIM(Z52)),_xlpm.r,_xlfn.XLOOKUP(_xlpm.k,UPPER(TRIM($AD$64:$BK$64)),$AD$67:$BK$67,_xlfn.XLOOKUP(_xlpm.k,UPPER(TRIM($AD$65:$BK$65)),$AD$67:$BK$67,_xlfn.XLOOKUP(_xlpm.k,UPPER(TRIM($AD$66:$BK$66)),$AD$67:$BK$67,0.001))),_xlpm.r*Y52),0)</f>
        <v>0</v>
      </c>
      <c r="H52" s="220" cm="1">
        <f t="array" ref="H52">IFERROR(_xlfn.LET(_xlpm.k,UPPER(TRIM(AC52)),_xlpm.r,_xlfn.XLOOKUP(_xlpm.k,UPPER(TRIM($AD$64:$BK$64)),$AD$67:$BK$67,_xlfn.XLOOKUP(_xlpm.k,UPPER(TRIM($AD$65:$BK$65)),$AD$67:$BK$67,_xlfn.XLOOKUP(_xlpm.k,UPPER(TRIM($AD$66:$BK$66)),$AD$67:$BK$67,0.001))),_xlpm.r*AB52),0)</f>
        <v>0</v>
      </c>
      <c r="I52" s="222" t="s">
        <v>3697</v>
      </c>
      <c r="J52" s="2585" t="s">
        <v>3670</v>
      </c>
      <c r="K52" s="2340" t="s">
        <v>14</v>
      </c>
      <c r="L52" s="2298"/>
      <c r="M52" s="2299"/>
      <c r="N52" s="2302"/>
      <c r="O52" s="2301"/>
      <c r="P52" s="2300"/>
      <c r="Q52" s="2303"/>
      <c r="R52" s="2304"/>
      <c r="S52" s="2300"/>
      <c r="T52" s="232"/>
      <c r="U52" s="2305"/>
      <c r="V52" s="2300"/>
      <c r="W52" s="232"/>
      <c r="X52" s="2297"/>
      <c r="Y52" s="2300"/>
      <c r="Z52" s="232"/>
      <c r="AA52" s="2308"/>
      <c r="AB52" s="2300"/>
      <c r="AC52" s="232"/>
      <c r="AD52" s="222" t="str">
        <f t="shared" si="22"/>
        <v>21 ►</v>
      </c>
      <c r="AE52" s="2339" t="str">
        <f t="shared" si="22"/>
        <v>2/ Garniture aromatique</v>
      </c>
      <c r="AF52" s="2296"/>
      <c r="AG52" s="2296"/>
      <c r="AH52" s="2454">
        <v>1</v>
      </c>
      <c r="AI52" s="223">
        <f t="shared" si="23"/>
        <v>0</v>
      </c>
      <c r="AJ52" s="224">
        <f t="shared" si="24"/>
        <v>0</v>
      </c>
      <c r="AK52" s="224" t="str">
        <f t="shared" si="25"/>
        <v/>
      </c>
      <c r="AL52" s="225">
        <f t="shared" si="52"/>
        <v>0</v>
      </c>
      <c r="AM52" s="2266">
        <f t="shared" si="26"/>
        <v>0</v>
      </c>
      <c r="AN52" s="2267">
        <f t="shared" si="27"/>
        <v>0</v>
      </c>
      <c r="AO52" s="2268" t="str">
        <f t="shared" si="28"/>
        <v/>
      </c>
      <c r="AP52" s="2269">
        <f t="shared" si="53"/>
        <v>0</v>
      </c>
      <c r="AQ52" s="2341">
        <f t="shared" si="29"/>
        <v>0</v>
      </c>
      <c r="AR52" s="2342">
        <f t="shared" si="30"/>
        <v>0</v>
      </c>
      <c r="AS52" s="2343" t="str">
        <f t="shared" si="31"/>
        <v/>
      </c>
      <c r="AT52" s="2344">
        <f t="shared" si="54"/>
        <v>0</v>
      </c>
      <c r="AU52" s="2350">
        <f t="shared" si="32"/>
        <v>0</v>
      </c>
      <c r="AV52" s="2351">
        <f t="shared" si="33"/>
        <v>0</v>
      </c>
      <c r="AW52" s="2352" t="str">
        <f t="shared" si="34"/>
        <v/>
      </c>
      <c r="AX52" s="2353">
        <f t="shared" si="55"/>
        <v>0</v>
      </c>
      <c r="AY52" s="2374">
        <f t="shared" si="35"/>
        <v>0</v>
      </c>
      <c r="AZ52" s="2375">
        <f t="shared" si="36"/>
        <v>0</v>
      </c>
      <c r="BA52" s="2376" t="str">
        <f t="shared" si="37"/>
        <v/>
      </c>
      <c r="BB52" s="2377">
        <f t="shared" si="45"/>
        <v>0</v>
      </c>
      <c r="BC52" s="2361">
        <f t="shared" si="46"/>
        <v>0</v>
      </c>
      <c r="BD52" s="2362">
        <f t="shared" si="38"/>
        <v>0</v>
      </c>
      <c r="BE52" s="2363" t="str">
        <f t="shared" si="39"/>
        <v/>
      </c>
      <c r="BF52" s="2364">
        <f t="shared" si="56"/>
        <v>0</v>
      </c>
      <c r="BG52" s="2556" t="str">
        <f t="shared" si="47"/>
        <v>2/ Garniture aromatique</v>
      </c>
      <c r="BH52" s="2241">
        <f t="shared" si="48"/>
        <v>0</v>
      </c>
      <c r="BI52" s="2242">
        <f t="shared" si="48"/>
        <v>0</v>
      </c>
      <c r="BJ52" s="2243">
        <f t="shared" si="49"/>
        <v>0</v>
      </c>
      <c r="BK52" s="2244" t="str" cm="1">
        <f t="array" aca="1" ref="BK52"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2" s="2384"/>
      <c r="BM52" s="218" t="str">
        <f t="shared" si="60"/>
        <v>A</v>
      </c>
      <c r="BN52" s="2510"/>
      <c r="BO52" s="3"/>
      <c r="BP52" s="198" cm="1">
        <f t="array" ref="BP52">SUMPRODUCT(LEN(BQ52:BW52))</f>
        <v>0</v>
      </c>
      <c r="BQ52" s="199"/>
      <c r="BR52" s="200"/>
      <c r="BS52" s="200"/>
      <c r="BT52" s="200"/>
      <c r="BU52" s="200"/>
      <c r="BV52" s="200"/>
      <c r="BW52" s="201"/>
      <c r="BX52" s="3"/>
      <c r="BY52" s="3159" t="str">
        <f t="shared" si="40"/>
        <v>►</v>
      </c>
      <c r="BZ52" s="3151" t="str">
        <f t="shared" si="20"/>
        <v/>
      </c>
      <c r="CA52" s="3152" t="str">
        <f t="shared" si="50"/>
        <v/>
      </c>
      <c r="CB52" s="3162"/>
      <c r="CC52" s="3154" t="str">
        <f t="shared" si="21"/>
        <v xml:space="preserve"> ◄ ligne 52</v>
      </c>
      <c r="CD52" s="3151" t="str">
        <f t="shared" si="41"/>
        <v/>
      </c>
      <c r="CE52" s="3155" t="str">
        <f t="shared" si="42"/>
        <v/>
      </c>
      <c r="CF52" s="3156" t="str">
        <f>IF(LEN(TRIM(CK52))&gt;0,MAX(CF29:CF51)+1,"")</f>
        <v/>
      </c>
      <c r="CG52" s="3109" t="str">
        <f>IFERROR(INDEX(CK30:CK299,MATCH(ROW()-ROW(CK30)+1,CF30:CF299,0)),"")</f>
        <v/>
      </c>
      <c r="CH52" s="3149"/>
      <c r="CI52" s="3142"/>
      <c r="CJ52" s="3168"/>
      <c r="CK52" s="3166" t="str">
        <f>IF(OR(CL51="",CJ50=""),"",IF(LEN(CL51)&lt;=CJ50,CL51,IFERROR(LEFT(CL51,FIND("♦",SUBSTITUTE(LEFT(CL51,CJ50+1)," ","♦",LEN(LEFT(CL51,CJ50+1))-LEN(SUBSTITUTE(LEFT(CL51,CJ50+1)," ",""))))),LEFT(CL51,IFERROR(FIND(" ",CL51)-1,LEN(CL51))))))</f>
        <v/>
      </c>
      <c r="CL52" s="3166" t="str">
        <f t="shared" si="63"/>
        <v/>
      </c>
      <c r="CM52" s="3167" t="str">
        <f t="shared" si="62"/>
        <v>ligne 52 ►</v>
      </c>
      <c r="CN52" s="3150" t="str">
        <f>IF(CA52="","",IF(OR(CA52=0,CA52&lt;CG17),0,IF(CA52&gt;CG17,(CA52-CG17)&amp;" car. en trop",(CA52-CG17)&amp;" car.")))</f>
        <v/>
      </c>
      <c r="CO52" s="3158" t="str">
        <f>IF(CA52="","",ROUNDUP(CA52/CG17,0)&amp;" ligne(s)")</f>
        <v/>
      </c>
      <c r="CP52" s="3"/>
      <c r="CQ52" s="142"/>
      <c r="CR52" s="2506" t="s">
        <v>3861</v>
      </c>
      <c r="CS52" s="2488"/>
      <c r="CT52" s="25"/>
      <c r="CU52" s="170"/>
      <c r="CV52" s="3"/>
      <c r="DQ52" s="163"/>
      <c r="DR52" s="163"/>
      <c r="DS52" s="163"/>
      <c r="EW52" s="3"/>
      <c r="FI52" s="389"/>
      <c r="FJ52" s="236" t="s">
        <v>572</v>
      </c>
      <c r="FK52" s="206" t="s">
        <v>573</v>
      </c>
      <c r="FL52" s="207">
        <v>81</v>
      </c>
      <c r="FM52" s="208">
        <v>88</v>
      </c>
      <c r="FN52" s="209">
        <v>94</v>
      </c>
      <c r="FO52"/>
      <c r="FP52" s="390"/>
      <c r="FQ52" s="191" t="s">
        <v>574</v>
      </c>
      <c r="FR52" s="192" t="s">
        <v>575</v>
      </c>
      <c r="FS52" s="193">
        <v>3</v>
      </c>
      <c r="FT52" s="194">
        <v>3</v>
      </c>
      <c r="FU52" s="195">
        <v>3</v>
      </c>
      <c r="FV52"/>
      <c r="FW52" s="391"/>
      <c r="FX52" s="197" t="s">
        <v>576</v>
      </c>
      <c r="FY52" s="192" t="s">
        <v>577</v>
      </c>
      <c r="FZ52" s="193">
        <v>139</v>
      </c>
      <c r="GA52" s="194">
        <v>121</v>
      </c>
      <c r="GB52" s="195">
        <v>94</v>
      </c>
      <c r="GC52" s="10">
        <v>1</v>
      </c>
    </row>
    <row r="53" spans="1:185" ht="21" customHeight="1">
      <c r="A53" s="3"/>
      <c r="B53" s="218" t="str">
        <f t="shared" si="51"/>
        <v>A</v>
      </c>
      <c r="C53" s="2326" cm="1">
        <f t="array" ref="C53">IFERROR(_xlfn.LET(_xlpm.k,UPPER(TRIM(N53)),_xlpm.r,_xlfn.XLOOKUP(_xlpm.k,UPPER(TRIM($AD$64:$BK$64)),$AD$67:$BK$67,_xlfn.XLOOKUP(_xlpm.k,UPPER(TRIM($AD$65:$BK$65)),$AD$67:$BK$67,_xlfn.XLOOKUP(_xlpm.k,UPPER(TRIM($AD$66:$BK$66)),$AD$67:$BK$67,0.001))),_xlpm.r*M53),0)</f>
        <v>0</v>
      </c>
      <c r="D53" s="2329" cm="1">
        <f t="array" ref="D53">IFERROR(_xlfn.LET(_xlpm.k,UPPER(TRIM(Q53)),_xlpm.r,_xlfn.XLOOKUP(_xlpm.k,UPPER(TRIM($AD$64:$BK$64)),$AD$67:$BK$67,_xlfn.XLOOKUP(_xlpm.k,UPPER(TRIM($AD$65:$BK$65)),$AD$67:$BK$67,_xlfn.XLOOKUP(_xlpm.k,UPPER(TRIM($AD$66:$BK$66)),$AD$67:$BK$67,0.001))),_xlpm.r*P53),0)</f>
        <v>0</v>
      </c>
      <c r="E53" s="2332" cm="1">
        <f t="array" ref="E53">IFERROR(_xlfn.LET(_xlpm.k,UPPER(TRIM(T53)),_xlpm.r,_xlfn.XLOOKUP(_xlpm.k,UPPER(TRIM($AD$64:$BK$64)),$AD$67:$BK$67,_xlfn.XLOOKUP(_xlpm.k,UPPER(TRIM($AD$65:$BK$65)),$AD$67:$BK$67,_xlfn.XLOOKUP(_xlpm.k,UPPER(TRIM($AD$66:$BK$66)),$AD$67:$BK$67,0.001))),_xlpm.r*S53),0)</f>
        <v>0</v>
      </c>
      <c r="F53" s="2335" cm="1">
        <f t="array" ref="F53">IFERROR(_xlfn.LET(_xlpm.k,UPPER(TRIM(W53)),_xlpm.r,_xlfn.XLOOKUP(_xlpm.k,UPPER(TRIM($AD$64:$BK$64)),$AD$67:$BK$67,_xlfn.XLOOKUP(_xlpm.k,UPPER(TRIM($AD$65:$BK$65)),$AD$67:$BK$67,_xlfn.XLOOKUP(_xlpm.k,UPPER(TRIM($AD$66:$BK$66)),$AD$67:$BK$67,0.001))),_xlpm.r*V53),0)</f>
        <v>0</v>
      </c>
      <c r="G53" s="219" cm="1">
        <f t="array" ref="G53">IFERROR(_xlfn.LET(_xlpm.k,UPPER(TRIM(Z53)),_xlpm.r,_xlfn.XLOOKUP(_xlpm.k,UPPER(TRIM($AD$64:$BK$64)),$AD$67:$BK$67,_xlfn.XLOOKUP(_xlpm.k,UPPER(TRIM($AD$65:$BK$65)),$AD$67:$BK$67,_xlfn.XLOOKUP(_xlpm.k,UPPER(TRIM($AD$66:$BK$66)),$AD$67:$BK$67,0.001))),_xlpm.r*Y53),0)</f>
        <v>0</v>
      </c>
      <c r="H53" s="220" cm="1">
        <f t="array" ref="H53">IFERROR(_xlfn.LET(_xlpm.k,UPPER(TRIM(AC53)),_xlpm.r,_xlfn.XLOOKUP(_xlpm.k,UPPER(TRIM($AD$64:$BK$64)),$AD$67:$BK$67,_xlfn.XLOOKUP(_xlpm.k,UPPER(TRIM($AD$65:$BK$65)),$AD$67:$BK$67,_xlfn.XLOOKUP(_xlpm.k,UPPER(TRIM($AD$66:$BK$66)),$AD$67:$BK$67,0.001))),_xlpm.r*AB53),0)</f>
        <v>0</v>
      </c>
      <c r="I53" s="222" t="s">
        <v>3698</v>
      </c>
      <c r="J53" s="2587" t="s">
        <v>3645</v>
      </c>
      <c r="K53" s="2340" t="s">
        <v>14</v>
      </c>
      <c r="L53" s="2298"/>
      <c r="M53" s="2299"/>
      <c r="N53" s="2302"/>
      <c r="O53" s="2301"/>
      <c r="P53" s="2300"/>
      <c r="Q53" s="2303"/>
      <c r="R53" s="2304"/>
      <c r="S53" s="2300"/>
      <c r="T53" s="232"/>
      <c r="U53" s="2305"/>
      <c r="V53" s="2300"/>
      <c r="W53" s="232"/>
      <c r="X53" s="2297"/>
      <c r="Y53" s="2300"/>
      <c r="Z53" s="232"/>
      <c r="AA53" s="2308"/>
      <c r="AB53" s="2300"/>
      <c r="AC53" s="232"/>
      <c r="AD53" s="222" t="str">
        <f t="shared" si="22"/>
        <v>22 ►</v>
      </c>
      <c r="AE53" s="2339" t="str">
        <f t="shared" si="22"/>
        <v>bouillon de volaille</v>
      </c>
      <c r="AF53" s="2296"/>
      <c r="AG53" s="2296"/>
      <c r="AH53" s="2454">
        <v>1</v>
      </c>
      <c r="AI53" s="223">
        <f t="shared" si="23"/>
        <v>0</v>
      </c>
      <c r="AJ53" s="224">
        <f t="shared" si="24"/>
        <v>0</v>
      </c>
      <c r="AK53" s="224" t="str">
        <f t="shared" si="25"/>
        <v/>
      </c>
      <c r="AL53" s="225">
        <f t="shared" si="52"/>
        <v>0</v>
      </c>
      <c r="AM53" s="2266">
        <f t="shared" si="26"/>
        <v>0</v>
      </c>
      <c r="AN53" s="2267">
        <f t="shared" si="27"/>
        <v>0</v>
      </c>
      <c r="AO53" s="2268" t="str">
        <f t="shared" si="28"/>
        <v/>
      </c>
      <c r="AP53" s="2269">
        <f t="shared" si="53"/>
        <v>0</v>
      </c>
      <c r="AQ53" s="2341">
        <f t="shared" si="29"/>
        <v>0</v>
      </c>
      <c r="AR53" s="2342">
        <f t="shared" si="30"/>
        <v>0</v>
      </c>
      <c r="AS53" s="2343" t="str">
        <f t="shared" si="31"/>
        <v/>
      </c>
      <c r="AT53" s="2344">
        <f t="shared" si="54"/>
        <v>0</v>
      </c>
      <c r="AU53" s="2350">
        <f t="shared" si="32"/>
        <v>0</v>
      </c>
      <c r="AV53" s="2351">
        <f t="shared" si="33"/>
        <v>0</v>
      </c>
      <c r="AW53" s="2352" t="str">
        <f t="shared" si="34"/>
        <v/>
      </c>
      <c r="AX53" s="2353">
        <f t="shared" si="55"/>
        <v>0</v>
      </c>
      <c r="AY53" s="2374">
        <f t="shared" si="35"/>
        <v>0</v>
      </c>
      <c r="AZ53" s="2375">
        <f t="shared" si="36"/>
        <v>0</v>
      </c>
      <c r="BA53" s="2376" t="str">
        <f t="shared" si="37"/>
        <v/>
      </c>
      <c r="BB53" s="2377">
        <f t="shared" si="45"/>
        <v>0</v>
      </c>
      <c r="BC53" s="2361">
        <f t="shared" si="46"/>
        <v>0</v>
      </c>
      <c r="BD53" s="2362">
        <f t="shared" si="38"/>
        <v>0</v>
      </c>
      <c r="BE53" s="2363" t="str">
        <f t="shared" si="39"/>
        <v/>
      </c>
      <c r="BF53" s="2364">
        <f t="shared" si="56"/>
        <v>0</v>
      </c>
      <c r="BG53" s="2556" t="str">
        <f t="shared" si="47"/>
        <v>bouillon de volaille</v>
      </c>
      <c r="BH53" s="2241">
        <f t="shared" si="48"/>
        <v>0</v>
      </c>
      <c r="BI53" s="2242">
        <f t="shared" si="48"/>
        <v>0</v>
      </c>
      <c r="BJ53" s="2243">
        <f t="shared" si="49"/>
        <v>0</v>
      </c>
      <c r="BK53" s="2244" t="str" cm="1">
        <f t="array" aca="1" ref="BK53"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3" s="2384"/>
      <c r="BM53" s="218" t="str">
        <f t="shared" si="60"/>
        <v>A</v>
      </c>
      <c r="BN53" s="2510"/>
      <c r="BO53" s="3"/>
      <c r="BP53" s="198" cm="1">
        <f t="array" ref="BP53">SUMPRODUCT(LEN(BQ53:BW53))</f>
        <v>0</v>
      </c>
      <c r="BQ53" s="199"/>
      <c r="BR53" s="200"/>
      <c r="BS53" s="200"/>
      <c r="BT53" s="200"/>
      <c r="BU53" s="200"/>
      <c r="BV53" s="200"/>
      <c r="BW53" s="201"/>
      <c r="BX53" s="3"/>
      <c r="BY53" s="3159" t="str">
        <f t="shared" si="40"/>
        <v>►</v>
      </c>
      <c r="BZ53" s="3151" t="str">
        <f t="shared" si="20"/>
        <v/>
      </c>
      <c r="CA53" s="3152" t="str">
        <f t="shared" si="50"/>
        <v/>
      </c>
      <c r="CB53" s="3162"/>
      <c r="CC53" s="3160" t="str">
        <f t="shared" si="21"/>
        <v xml:space="preserve"> ◄ ligne 53</v>
      </c>
      <c r="CD53" s="3151" t="str">
        <f t="shared" si="41"/>
        <v/>
      </c>
      <c r="CE53" s="3155" t="str">
        <f t="shared" si="42"/>
        <v/>
      </c>
      <c r="CF53" s="3156" t="str">
        <f>IF(LEN(TRIM(CK53))&gt;0,MAX(CF29:CF52)+1,"")</f>
        <v/>
      </c>
      <c r="CG53" s="3109" t="str">
        <f>IFERROR(INDEX(CK30:CK299,MATCH(ROW()-ROW(CK30)+1,CF30:CF299,0)),"")</f>
        <v/>
      </c>
      <c r="CH53" s="3149"/>
      <c r="CI53" s="3142"/>
      <c r="CJ53" s="3169"/>
      <c r="CK53" s="3166" t="str">
        <f>IF(OR(CL52="",CJ50=""),"",IF(LEN(CL52)&lt;=CJ50,CL52,IFERROR(LEFT(CL52,FIND("♦",SUBSTITUTE(LEFT(CL52,CJ50+1)," ","♦",LEN(LEFT(CL52,CJ50+1))-LEN(SUBSTITUTE(LEFT(CL52,CJ50+1)," ",""))))),LEFT(CL52,IFERROR(FIND(" ",CL52)-1,LEN(CL52))))))</f>
        <v/>
      </c>
      <c r="CL53" s="3166" t="str">
        <f t="shared" si="63"/>
        <v/>
      </c>
      <c r="CM53" s="3167" t="str">
        <f t="shared" si="62"/>
        <v>ligne 53 ►</v>
      </c>
      <c r="CN53" s="3150" t="str">
        <f>IF(CA53="","",IF(OR(CA53=0,CA53&lt;CG17),0,IF(CA53&gt;CG17,(CA53-CG17)&amp;" car. en trop",(CA53-CG17)&amp;" car.")))</f>
        <v/>
      </c>
      <c r="CO53" s="3158" t="str">
        <f>IF(CA53="","",ROUNDUP(CA53/CG17,0)&amp;" ligne(s)")</f>
        <v/>
      </c>
      <c r="CP53" s="3"/>
      <c r="CQ53" s="142"/>
      <c r="CR53" s="2506" t="s">
        <v>3862</v>
      </c>
      <c r="CS53" s="25"/>
      <c r="CT53" s="25"/>
      <c r="CU53" s="170"/>
      <c r="CV53" s="3"/>
      <c r="CW53" s="3240" t="s">
        <v>580</v>
      </c>
      <c r="CX53" s="3240"/>
      <c r="CY53" s="3240"/>
      <c r="DA53" s="3235" t="s">
        <v>581</v>
      </c>
      <c r="DB53" s="3235"/>
      <c r="DC53" s="3235"/>
      <c r="DE53" s="3226" t="s">
        <v>582</v>
      </c>
      <c r="DF53" s="3226"/>
      <c r="DG53" s="3226"/>
      <c r="DI53" s="3227" t="s">
        <v>583</v>
      </c>
      <c r="DJ53" s="3227"/>
      <c r="DK53" s="3227"/>
      <c r="DM53" s="3236" t="s">
        <v>584</v>
      </c>
      <c r="DN53" s="3236"/>
      <c r="DO53" s="3236"/>
      <c r="DQ53" s="3232" t="s">
        <v>585</v>
      </c>
      <c r="DR53" s="3232"/>
      <c r="DS53" s="3232"/>
      <c r="DU53" s="3223" t="s">
        <v>586</v>
      </c>
      <c r="DV53" s="3223"/>
      <c r="DW53" s="3223"/>
      <c r="DY53" s="3224" t="s">
        <v>587</v>
      </c>
      <c r="DZ53" s="3224"/>
      <c r="EA53" s="3224"/>
      <c r="EC53" s="3229" t="s">
        <v>588</v>
      </c>
      <c r="ED53" s="3229"/>
      <c r="EE53" s="3229"/>
      <c r="EG53" s="3230" t="s">
        <v>589</v>
      </c>
      <c r="EH53" s="3230"/>
      <c r="EI53" s="3230"/>
      <c r="EK53" s="3231" t="s">
        <v>590</v>
      </c>
      <c r="EL53" s="3231"/>
      <c r="EM53" s="3231"/>
      <c r="EW53" s="3"/>
      <c r="EX53" s="393" t="s">
        <v>591</v>
      </c>
      <c r="EY53"/>
      <c r="EZ53"/>
      <c r="FA53"/>
      <c r="FB53"/>
      <c r="FC53"/>
      <c r="FD53"/>
      <c r="FE53"/>
      <c r="FF53"/>
      <c r="FI53" s="394"/>
      <c r="FJ53" s="236" t="s">
        <v>592</v>
      </c>
      <c r="FK53" s="206" t="s">
        <v>593</v>
      </c>
      <c r="FL53" s="207">
        <v>36</v>
      </c>
      <c r="FM53" s="208">
        <v>68</v>
      </c>
      <c r="FN53" s="209">
        <v>92</v>
      </c>
      <c r="FO53"/>
      <c r="FP53" s="395"/>
      <c r="FQ53" s="272" t="s">
        <v>594</v>
      </c>
      <c r="FR53" s="192" t="s">
        <v>595</v>
      </c>
      <c r="FS53" s="193">
        <v>255</v>
      </c>
      <c r="FT53" s="194">
        <v>255</v>
      </c>
      <c r="FU53" s="195">
        <v>0</v>
      </c>
      <c r="FV53"/>
      <c r="FW53" s="396"/>
      <c r="FX53" s="197" t="s">
        <v>596</v>
      </c>
      <c r="FY53" s="192" t="s">
        <v>597</v>
      </c>
      <c r="FZ53" s="193">
        <v>139</v>
      </c>
      <c r="GA53" s="194">
        <v>115</v>
      </c>
      <c r="GB53" s="195">
        <v>85</v>
      </c>
      <c r="GC53" s="10">
        <v>1</v>
      </c>
    </row>
    <row r="54" spans="1:185" ht="21" customHeight="1">
      <c r="A54" s="3"/>
      <c r="B54" s="218" t="str">
        <f t="shared" si="51"/>
        <v>A</v>
      </c>
      <c r="C54" s="2326" cm="1">
        <f t="array" ref="C54">IFERROR(_xlfn.LET(_xlpm.k,UPPER(TRIM(N54)),_xlpm.r,_xlfn.XLOOKUP(_xlpm.k,UPPER(TRIM($AD$64:$BK$64)),$AD$67:$BK$67,_xlfn.XLOOKUP(_xlpm.k,UPPER(TRIM($AD$65:$BK$65)),$AD$67:$BK$67,_xlfn.XLOOKUP(_xlpm.k,UPPER(TRIM($AD$66:$BK$66)),$AD$67:$BK$67,0.001))),_xlpm.r*M54),0)</f>
        <v>0</v>
      </c>
      <c r="D54" s="2329" cm="1">
        <f t="array" ref="D54">IFERROR(_xlfn.LET(_xlpm.k,UPPER(TRIM(Q54)),_xlpm.r,_xlfn.XLOOKUP(_xlpm.k,UPPER(TRIM($AD$64:$BK$64)),$AD$67:$BK$67,_xlfn.XLOOKUP(_xlpm.k,UPPER(TRIM($AD$65:$BK$65)),$AD$67:$BK$67,_xlfn.XLOOKUP(_xlpm.k,UPPER(TRIM($AD$66:$BK$66)),$AD$67:$BK$67,0.001))),_xlpm.r*P54),0)</f>
        <v>0</v>
      </c>
      <c r="E54" s="2332" cm="1">
        <f t="array" ref="E54">IFERROR(_xlfn.LET(_xlpm.k,UPPER(TRIM(T54)),_xlpm.r,_xlfn.XLOOKUP(_xlpm.k,UPPER(TRIM($AD$64:$BK$64)),$AD$67:$BK$67,_xlfn.XLOOKUP(_xlpm.k,UPPER(TRIM($AD$65:$BK$65)),$AD$67:$BK$67,_xlfn.XLOOKUP(_xlpm.k,UPPER(TRIM($AD$66:$BK$66)),$AD$67:$BK$67,0.001))),_xlpm.r*S54),0)</f>
        <v>0</v>
      </c>
      <c r="F54" s="2335" cm="1">
        <f t="array" ref="F54">IFERROR(_xlfn.LET(_xlpm.k,UPPER(TRIM(W54)),_xlpm.r,_xlfn.XLOOKUP(_xlpm.k,UPPER(TRIM($AD$64:$BK$64)),$AD$67:$BK$67,_xlfn.XLOOKUP(_xlpm.k,UPPER(TRIM($AD$65:$BK$65)),$AD$67:$BK$67,_xlfn.XLOOKUP(_xlpm.k,UPPER(TRIM($AD$66:$BK$66)),$AD$67:$BK$67,0.001))),_xlpm.r*V54),0)</f>
        <v>0</v>
      </c>
      <c r="G54" s="219" cm="1">
        <f t="array" ref="G54">IFERROR(_xlfn.LET(_xlpm.k,UPPER(TRIM(Z54)),_xlpm.r,_xlfn.XLOOKUP(_xlpm.k,UPPER(TRIM($AD$64:$BK$64)),$AD$67:$BK$67,_xlfn.XLOOKUP(_xlpm.k,UPPER(TRIM($AD$65:$BK$65)),$AD$67:$BK$67,_xlfn.XLOOKUP(_xlpm.k,UPPER(TRIM($AD$66:$BK$66)),$AD$67:$BK$67,0.001))),_xlpm.r*Y54),0)</f>
        <v>0</v>
      </c>
      <c r="H54" s="220" cm="1">
        <f t="array" ref="H54">IFERROR(_xlfn.LET(_xlpm.k,UPPER(TRIM(AC54)),_xlpm.r,_xlfn.XLOOKUP(_xlpm.k,UPPER(TRIM($AD$64:$BK$64)),$AD$67:$BK$67,_xlfn.XLOOKUP(_xlpm.k,UPPER(TRIM($AD$65:$BK$65)),$AD$67:$BK$67,_xlfn.XLOOKUP(_xlpm.k,UPPER(TRIM($AD$66:$BK$66)),$AD$67:$BK$67,0.001))),_xlpm.r*AB54),0)</f>
        <v>0</v>
      </c>
      <c r="I54" s="222" t="s">
        <v>3699</v>
      </c>
      <c r="J54" s="2587" t="s">
        <v>3656</v>
      </c>
      <c r="K54" s="2340" t="s">
        <v>14</v>
      </c>
      <c r="L54" s="2298"/>
      <c r="M54" s="2299"/>
      <c r="N54" s="2302"/>
      <c r="O54" s="2301"/>
      <c r="P54" s="2300"/>
      <c r="Q54" s="2303"/>
      <c r="R54" s="2304"/>
      <c r="S54" s="2300"/>
      <c r="T54" s="232"/>
      <c r="U54" s="2305"/>
      <c r="V54" s="2300"/>
      <c r="W54" s="232"/>
      <c r="X54" s="2297"/>
      <c r="Y54" s="2300"/>
      <c r="Z54" s="232"/>
      <c r="AA54" s="2308"/>
      <c r="AB54" s="2300"/>
      <c r="AC54" s="232"/>
      <c r="AD54" s="222" t="str">
        <f t="shared" si="22"/>
        <v>23 ►</v>
      </c>
      <c r="AE54" s="2339" t="str">
        <f t="shared" si="22"/>
        <v>concentré de tomate (facultatif)</v>
      </c>
      <c r="AF54" s="2296"/>
      <c r="AG54" s="2296"/>
      <c r="AH54" s="2454">
        <v>1</v>
      </c>
      <c r="AI54" s="223">
        <f t="shared" si="23"/>
        <v>0</v>
      </c>
      <c r="AJ54" s="224">
        <f t="shared" si="24"/>
        <v>0</v>
      </c>
      <c r="AK54" s="224" t="str">
        <f t="shared" si="25"/>
        <v/>
      </c>
      <c r="AL54" s="225">
        <f t="shared" si="52"/>
        <v>0</v>
      </c>
      <c r="AM54" s="2266">
        <f t="shared" si="26"/>
        <v>0</v>
      </c>
      <c r="AN54" s="2267">
        <f t="shared" si="27"/>
        <v>0</v>
      </c>
      <c r="AO54" s="2268" t="str">
        <f t="shared" si="28"/>
        <v/>
      </c>
      <c r="AP54" s="2269">
        <f t="shared" si="53"/>
        <v>0</v>
      </c>
      <c r="AQ54" s="2341">
        <f t="shared" si="29"/>
        <v>0</v>
      </c>
      <c r="AR54" s="2342">
        <f t="shared" si="30"/>
        <v>0</v>
      </c>
      <c r="AS54" s="2343" t="str">
        <f t="shared" si="31"/>
        <v/>
      </c>
      <c r="AT54" s="2344">
        <f t="shared" si="54"/>
        <v>0</v>
      </c>
      <c r="AU54" s="2350">
        <f t="shared" si="32"/>
        <v>0</v>
      </c>
      <c r="AV54" s="2351">
        <f t="shared" si="33"/>
        <v>0</v>
      </c>
      <c r="AW54" s="2352" t="str">
        <f t="shared" si="34"/>
        <v/>
      </c>
      <c r="AX54" s="2353">
        <f t="shared" si="55"/>
        <v>0</v>
      </c>
      <c r="AY54" s="2374">
        <f t="shared" si="35"/>
        <v>0</v>
      </c>
      <c r="AZ54" s="2375">
        <f t="shared" si="36"/>
        <v>0</v>
      </c>
      <c r="BA54" s="2376" t="str">
        <f t="shared" si="37"/>
        <v/>
      </c>
      <c r="BB54" s="2377">
        <f t="shared" si="45"/>
        <v>0</v>
      </c>
      <c r="BC54" s="2361">
        <f t="shared" si="46"/>
        <v>0</v>
      </c>
      <c r="BD54" s="2362">
        <f t="shared" si="38"/>
        <v>0</v>
      </c>
      <c r="BE54" s="2363" t="str">
        <f t="shared" si="39"/>
        <v/>
      </c>
      <c r="BF54" s="2364">
        <f t="shared" si="56"/>
        <v>0</v>
      </c>
      <c r="BG54" s="2556" t="str">
        <f t="shared" si="47"/>
        <v>concentré de tomate (facultatif)</v>
      </c>
      <c r="BH54" s="2241">
        <f t="shared" si="48"/>
        <v>0</v>
      </c>
      <c r="BI54" s="2242">
        <f t="shared" si="48"/>
        <v>0</v>
      </c>
      <c r="BJ54" s="2243">
        <f t="shared" si="49"/>
        <v>0</v>
      </c>
      <c r="BK54" s="2244" t="str" cm="1">
        <f t="array" aca="1" ref="BK54"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4" s="2384"/>
      <c r="BM54" s="218" t="str">
        <f t="shared" si="60"/>
        <v>A</v>
      </c>
      <c r="BN54" s="383" t="s">
        <v>561</v>
      </c>
      <c r="BO54" s="3"/>
      <c r="BP54" s="198" cm="1">
        <f t="array" ref="BP54">SUMPRODUCT(LEN(BQ54:BW54))</f>
        <v>0</v>
      </c>
      <c r="BQ54" s="199"/>
      <c r="BR54" s="200"/>
      <c r="BS54" s="200"/>
      <c r="BT54" s="200"/>
      <c r="BU54" s="200"/>
      <c r="BV54" s="200"/>
      <c r="BW54" s="201"/>
      <c r="BX54" s="3"/>
      <c r="BY54" s="3159" t="str">
        <f t="shared" si="40"/>
        <v>►</v>
      </c>
      <c r="BZ54" s="3151" t="str">
        <f t="shared" si="20"/>
        <v/>
      </c>
      <c r="CA54" s="3152" t="str">
        <f t="shared" si="50"/>
        <v/>
      </c>
      <c r="CB54" s="3162"/>
      <c r="CC54" s="3154" t="str">
        <f t="shared" si="21"/>
        <v xml:space="preserve"> ◄ ligne 54</v>
      </c>
      <c r="CD54" s="3151" t="str">
        <f t="shared" si="41"/>
        <v/>
      </c>
      <c r="CE54" s="3155" t="str">
        <f t="shared" si="42"/>
        <v/>
      </c>
      <c r="CF54" s="3156" t="str">
        <f>IF(LEN(TRIM(CK54))&gt;0,MAX(CF29:CF53)+1,"")</f>
        <v/>
      </c>
      <c r="CG54" s="3109" t="str">
        <f>IFERROR(INDEX(CK30:CK299,MATCH(ROW()-ROW(CK30)+1,CF30:CF299,0)),"")</f>
        <v/>
      </c>
      <c r="CH54" s="3149"/>
      <c r="CI54" s="3142"/>
      <c r="CJ54" s="2462" t="str">
        <f>(SUBSTITUTE(SUBSTITUTE(CB34,CHAR(13)&amp;CHAR(10)," "),CHAR(10)," "))</f>
        <v/>
      </c>
      <c r="CK54" s="3110" t="str">
        <f>IF(OR(CJ55="",CJ56=""),"",IF(LEN(CJ55)&lt;=CJ56,CJ55,IFERROR(LEFT(CJ55,FIND("♦",SUBSTITUTE(LEFT(CJ55,CJ56+1)," ","♦",LEN(LEFT(CJ55,CJ56+1))-LEN(SUBSTITUTE(LEFT(CJ55,CJ56+1)," ",""))))),LEFT(CJ55,IFERROR(FIND(" ",CJ55)-1,LEN(CJ55))))))</f>
        <v/>
      </c>
      <c r="CL54" s="3111" t="str">
        <f>IF(CK54="","",TRIM(RIGHT(CJ55,LEN(CJ55)-LEN(CK54))))</f>
        <v/>
      </c>
      <c r="CM54" s="3157" t="str">
        <f>CC34</f>
        <v xml:space="preserve"> ◄ ligne 34</v>
      </c>
      <c r="CN54" s="3150" t="str">
        <f>IF(CA54="","",IF(OR(CA54=0,CA54&lt;CG17),0,IF(CA54&gt;CG17,(CA54-CG17)&amp;" car. en trop",(CA54-CG17)&amp;" car.")))</f>
        <v/>
      </c>
      <c r="CO54" s="3158" t="str">
        <f>IF(CA54="","",ROUNDUP(CA54/CG17,0)&amp;" ligne(s)")</f>
        <v/>
      </c>
      <c r="CP54" s="3"/>
      <c r="CQ54" s="142"/>
      <c r="CR54" s="25"/>
      <c r="CS54" s="25"/>
      <c r="CT54" s="25"/>
      <c r="CU54" s="170"/>
      <c r="CV54" s="3"/>
      <c r="CW54" s="3240"/>
      <c r="CX54" s="3240"/>
      <c r="CY54" s="3240"/>
      <c r="DA54" s="3235"/>
      <c r="DB54" s="3235"/>
      <c r="DC54" s="3235"/>
      <c r="DE54" s="3226"/>
      <c r="DF54" s="3226"/>
      <c r="DG54" s="3226"/>
      <c r="DI54" s="3227"/>
      <c r="DJ54" s="3227"/>
      <c r="DK54" s="3227"/>
      <c r="DM54" s="3236"/>
      <c r="DN54" s="3236"/>
      <c r="DO54" s="3236"/>
      <c r="DQ54" s="3232"/>
      <c r="DR54" s="3232"/>
      <c r="DS54" s="3232"/>
      <c r="DU54" s="3223"/>
      <c r="DV54" s="3223"/>
      <c r="DW54" s="3223"/>
      <c r="DY54" s="3224"/>
      <c r="DZ54" s="3224"/>
      <c r="EA54" s="3224"/>
      <c r="EC54" s="3229"/>
      <c r="ED54" s="3229"/>
      <c r="EE54" s="3229"/>
      <c r="EG54" s="3230"/>
      <c r="EH54" s="3230"/>
      <c r="EI54" s="3230"/>
      <c r="EK54" s="3231"/>
      <c r="EL54" s="3231"/>
      <c r="EM54" s="3231"/>
      <c r="EW54" s="3"/>
      <c r="EX54" s="398" t="s">
        <v>599</v>
      </c>
      <c r="EY54"/>
      <c r="EZ54"/>
      <c r="FA54"/>
      <c r="FB54"/>
      <c r="FC54"/>
      <c r="FD54"/>
      <c r="FE54"/>
      <c r="FF54"/>
      <c r="FI54" s="399"/>
      <c r="FJ54" s="236" t="s">
        <v>600</v>
      </c>
      <c r="FK54" s="206" t="s">
        <v>601</v>
      </c>
      <c r="FL54" s="207">
        <v>54</v>
      </c>
      <c r="FM54" s="208">
        <v>69</v>
      </c>
      <c r="FN54" s="209">
        <v>79</v>
      </c>
      <c r="FO54"/>
      <c r="FP54" s="400"/>
      <c r="FQ54" s="272" t="s">
        <v>602</v>
      </c>
      <c r="FR54" s="192" t="s">
        <v>603</v>
      </c>
      <c r="FS54" s="193">
        <v>234</v>
      </c>
      <c r="FT54" s="194">
        <v>230</v>
      </c>
      <c r="FU54" s="195">
        <v>121</v>
      </c>
      <c r="FV54"/>
      <c r="FW54" s="401"/>
      <c r="FX54" s="212" t="s">
        <v>604</v>
      </c>
      <c r="FY54" s="192" t="s">
        <v>605</v>
      </c>
      <c r="FZ54" s="193">
        <v>128</v>
      </c>
      <c r="GA54" s="194">
        <v>109</v>
      </c>
      <c r="GB54" s="195">
        <v>90</v>
      </c>
      <c r="GC54" s="10">
        <v>1</v>
      </c>
    </row>
    <row r="55" spans="1:185" ht="21.75" customHeight="1">
      <c r="A55" s="3"/>
      <c r="B55" s="218" t="str">
        <f t="shared" si="51"/>
        <v>A</v>
      </c>
      <c r="C55" s="2326" cm="1">
        <f t="array" ref="C55">IFERROR(_xlfn.LET(_xlpm.k,UPPER(TRIM(N55)),_xlpm.r,_xlfn.XLOOKUP(_xlpm.k,UPPER(TRIM($AD$64:$BK$64)),$AD$67:$BK$67,_xlfn.XLOOKUP(_xlpm.k,UPPER(TRIM($AD$65:$BK$65)),$AD$67:$BK$67,_xlfn.XLOOKUP(_xlpm.k,UPPER(TRIM($AD$66:$BK$66)),$AD$67:$BK$67,0.001))),_xlpm.r*M55),0)</f>
        <v>0</v>
      </c>
      <c r="D55" s="2329" cm="1">
        <f t="array" ref="D55">IFERROR(_xlfn.LET(_xlpm.k,UPPER(TRIM(Q55)),_xlpm.r,_xlfn.XLOOKUP(_xlpm.k,UPPER(TRIM($AD$64:$BK$64)),$AD$67:$BK$67,_xlfn.XLOOKUP(_xlpm.k,UPPER(TRIM($AD$65:$BK$65)),$AD$67:$BK$67,_xlfn.XLOOKUP(_xlpm.k,UPPER(TRIM($AD$66:$BK$66)),$AD$67:$BK$67,0.001))),_xlpm.r*P55),0)</f>
        <v>0</v>
      </c>
      <c r="E55" s="2332" cm="1">
        <f t="array" ref="E55">IFERROR(_xlfn.LET(_xlpm.k,UPPER(TRIM(T55)),_xlpm.r,_xlfn.XLOOKUP(_xlpm.k,UPPER(TRIM($AD$64:$BK$64)),$AD$67:$BK$67,_xlfn.XLOOKUP(_xlpm.k,UPPER(TRIM($AD$65:$BK$65)),$AD$67:$BK$67,_xlfn.XLOOKUP(_xlpm.k,UPPER(TRIM($AD$66:$BK$66)),$AD$67:$BK$67,0.001))),_xlpm.r*S55),0)</f>
        <v>0</v>
      </c>
      <c r="F55" s="2335" cm="1">
        <f t="array" ref="F55">IFERROR(_xlfn.LET(_xlpm.k,UPPER(TRIM(W55)),_xlpm.r,_xlfn.XLOOKUP(_xlpm.k,UPPER(TRIM($AD$64:$BK$64)),$AD$67:$BK$67,_xlfn.XLOOKUP(_xlpm.k,UPPER(TRIM($AD$65:$BK$65)),$AD$67:$BK$67,_xlfn.XLOOKUP(_xlpm.k,UPPER(TRIM($AD$66:$BK$66)),$AD$67:$BK$67,0.001))),_xlpm.r*V55),0)</f>
        <v>0</v>
      </c>
      <c r="G55" s="219" cm="1">
        <f t="array" ref="G55">IFERROR(_xlfn.LET(_xlpm.k,UPPER(TRIM(Z55)),_xlpm.r,_xlfn.XLOOKUP(_xlpm.k,UPPER(TRIM($AD$64:$BK$64)),$AD$67:$BK$67,_xlfn.XLOOKUP(_xlpm.k,UPPER(TRIM($AD$65:$BK$65)),$AD$67:$BK$67,_xlfn.XLOOKUP(_xlpm.k,UPPER(TRIM($AD$66:$BK$66)),$AD$67:$BK$67,0.001))),_xlpm.r*Y55),0)</f>
        <v>0</v>
      </c>
      <c r="H55" s="220" cm="1">
        <f t="array" ref="H55">IFERROR(_xlfn.LET(_xlpm.k,UPPER(TRIM(AC55)),_xlpm.r,_xlfn.XLOOKUP(_xlpm.k,UPPER(TRIM($AD$64:$BK$64)),$AD$67:$BK$67,_xlfn.XLOOKUP(_xlpm.k,UPPER(TRIM($AD$65:$BK$65)),$AD$67:$BK$67,_xlfn.XLOOKUP(_xlpm.k,UPPER(TRIM($AD$66:$BK$66)),$AD$67:$BK$67,0.001))),_xlpm.r*AB55),0)</f>
        <v>0</v>
      </c>
      <c r="I55" s="222" t="s">
        <v>3700</v>
      </c>
      <c r="J55" s="2587" t="s">
        <v>3676</v>
      </c>
      <c r="K55" s="2340" t="s">
        <v>14</v>
      </c>
      <c r="L55" s="2298"/>
      <c r="M55" s="2299"/>
      <c r="N55" s="2302"/>
      <c r="O55" s="2301"/>
      <c r="P55" s="2300"/>
      <c r="Q55" s="2303"/>
      <c r="R55" s="2304"/>
      <c r="S55" s="2300"/>
      <c r="T55" s="232"/>
      <c r="U55" s="2305"/>
      <c r="V55" s="2300"/>
      <c r="W55" s="232"/>
      <c r="X55" s="2297"/>
      <c r="Y55" s="2300"/>
      <c r="Z55" s="232"/>
      <c r="AA55" s="2308"/>
      <c r="AB55" s="2300"/>
      <c r="AC55" s="232"/>
      <c r="AD55" s="222" t="str">
        <f t="shared" si="22"/>
        <v>24 ►</v>
      </c>
      <c r="AE55" s="2339" t="str">
        <f t="shared" si="22"/>
        <v>Coulis de tomates ou tomates fraiches pelées et épépinées</v>
      </c>
      <c r="AF55" s="2296"/>
      <c r="AG55" s="2296"/>
      <c r="AH55" s="2454">
        <v>1</v>
      </c>
      <c r="AI55" s="223">
        <f t="shared" si="23"/>
        <v>0</v>
      </c>
      <c r="AJ55" s="224">
        <f t="shared" si="24"/>
        <v>0</v>
      </c>
      <c r="AK55" s="224" t="str">
        <f t="shared" si="25"/>
        <v/>
      </c>
      <c r="AL55" s="225">
        <f t="shared" si="52"/>
        <v>0</v>
      </c>
      <c r="AM55" s="2266">
        <f t="shared" si="26"/>
        <v>0</v>
      </c>
      <c r="AN55" s="2267">
        <f t="shared" si="27"/>
        <v>0</v>
      </c>
      <c r="AO55" s="2268" t="str">
        <f t="shared" si="28"/>
        <v/>
      </c>
      <c r="AP55" s="2269">
        <f t="shared" si="53"/>
        <v>0</v>
      </c>
      <c r="AQ55" s="2341">
        <f t="shared" si="29"/>
        <v>0</v>
      </c>
      <c r="AR55" s="2342">
        <f t="shared" si="30"/>
        <v>0</v>
      </c>
      <c r="AS55" s="2343" t="str">
        <f t="shared" si="31"/>
        <v/>
      </c>
      <c r="AT55" s="2344">
        <f t="shared" si="54"/>
        <v>0</v>
      </c>
      <c r="AU55" s="2350">
        <f t="shared" si="32"/>
        <v>0</v>
      </c>
      <c r="AV55" s="2351">
        <f t="shared" si="33"/>
        <v>0</v>
      </c>
      <c r="AW55" s="2352" t="str">
        <f t="shared" si="34"/>
        <v/>
      </c>
      <c r="AX55" s="2353">
        <f t="shared" si="55"/>
        <v>0</v>
      </c>
      <c r="AY55" s="2374">
        <f t="shared" si="35"/>
        <v>0</v>
      </c>
      <c r="AZ55" s="2375">
        <f t="shared" si="36"/>
        <v>0</v>
      </c>
      <c r="BA55" s="2376" t="str">
        <f t="shared" si="37"/>
        <v/>
      </c>
      <c r="BB55" s="2377">
        <f t="shared" si="45"/>
        <v>0</v>
      </c>
      <c r="BC55" s="2361">
        <f t="shared" si="46"/>
        <v>0</v>
      </c>
      <c r="BD55" s="2362">
        <f t="shared" si="38"/>
        <v>0</v>
      </c>
      <c r="BE55" s="2363" t="str">
        <f t="shared" si="39"/>
        <v/>
      </c>
      <c r="BF55" s="2364">
        <f t="shared" si="56"/>
        <v>0</v>
      </c>
      <c r="BG55" s="2556" t="str">
        <f t="shared" si="47"/>
        <v>Coulis de tomates ou tomates fraiches pelées et épépinées</v>
      </c>
      <c r="BH55" s="2241">
        <f t="shared" si="48"/>
        <v>0</v>
      </c>
      <c r="BI55" s="2242">
        <f t="shared" si="48"/>
        <v>0</v>
      </c>
      <c r="BJ55" s="2243">
        <f t="shared" si="49"/>
        <v>0</v>
      </c>
      <c r="BK55" s="2244" t="str" cm="1">
        <f t="array" aca="1" ref="BK55"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5" s="2384"/>
      <c r="BM55" s="218" t="str">
        <f t="shared" si="60"/>
        <v>A</v>
      </c>
      <c r="BN55" s="388" t="s">
        <v>571</v>
      </c>
      <c r="BO55" s="3"/>
      <c r="BP55" s="198" cm="1">
        <f t="array" ref="BP55">SUMPRODUCT(LEN(BQ55:BW55))</f>
        <v>0</v>
      </c>
      <c r="BQ55" s="199"/>
      <c r="BR55" s="200"/>
      <c r="BS55" s="200"/>
      <c r="BT55" s="200"/>
      <c r="BU55" s="200"/>
      <c r="BV55" s="200"/>
      <c r="BW55" s="201"/>
      <c r="BX55" s="3"/>
      <c r="BY55" s="3159" t="str">
        <f t="shared" si="40"/>
        <v>►</v>
      </c>
      <c r="BZ55" s="3151" t="str">
        <f t="shared" si="20"/>
        <v/>
      </c>
      <c r="CA55" s="3152" t="str">
        <f t="shared" si="50"/>
        <v/>
      </c>
      <c r="CB55" s="3162"/>
      <c r="CC55" s="3160" t="str">
        <f t="shared" si="21"/>
        <v xml:space="preserve"> ◄ ligne 55</v>
      </c>
      <c r="CD55" s="3151" t="str">
        <f t="shared" si="41"/>
        <v/>
      </c>
      <c r="CE55" s="3155" t="str">
        <f t="shared" si="42"/>
        <v/>
      </c>
      <c r="CF55" s="3156" t="str">
        <f>IF(LEN(TRIM(CK55))&gt;0,MAX(CF29:CF54)+1,"")</f>
        <v/>
      </c>
      <c r="CG55" s="3109" t="str">
        <f>IFERROR(INDEX(CK30:CK299,MATCH(ROW()-ROW(CK30)+1,CF30:CF299,0)),"")</f>
        <v/>
      </c>
      <c r="CH55" s="3149"/>
      <c r="CI55" s="3142"/>
      <c r="CJ55" s="3110" t="str">
        <f>TRIM(SUBSTITUTE(SUBSTITUTE(SUBSTITUTE(SUBSTITUTE(IF(OR(LEFT(CJ54,1)="-",LEFT(CJ54,1)="="),MID(CJ54,2,9999),CJ54),CHAR(160)," "),","," "),";"," "),"."," "))</f>
        <v/>
      </c>
      <c r="CK55" s="3111" t="str">
        <f>IF(OR(CL54="",CJ56=""),"",IF(LEN(CL54)&lt;=CJ56,CL54,IFERROR(LEFT(CL54,FIND("♦",SUBSTITUTE(LEFT(CL54,CJ56+1)," ","♦",LEN(LEFT(CL54,CJ56+1))-LEN(SUBSTITUTE(LEFT(CL54,CJ56+1)," ",""))))),LEFT(CL54,IFERROR(FIND(" ",CL54)-1,LEN(CL54))))))</f>
        <v/>
      </c>
      <c r="CL55" s="3111" t="str">
        <f>IF(CK55="","",TRIM(RIGHT(CL54,LEN(CL54)-LEN(CK55))))</f>
        <v/>
      </c>
      <c r="CM55" s="3161" t="str">
        <f t="shared" ref="CM55:CM59" si="64">"ligne "&amp;ROW()&amp;" ►"</f>
        <v>ligne 55 ►</v>
      </c>
      <c r="CN55" s="3150" t="str">
        <f>IF(CA55="","",IF(OR(CA55=0,CA55&lt;CG17),0,IF(CA55&gt;CG17,(CA55-CG17)&amp;" car. en trop",(CA55-CG17)&amp;" car.")))</f>
        <v/>
      </c>
      <c r="CO55" s="3158" t="str">
        <f>IF(CA55="","",ROUNDUP(CA55/CG17,0)&amp;" ligne(s)")</f>
        <v/>
      </c>
      <c r="CP55" s="3"/>
      <c r="CQ55" s="142"/>
      <c r="CR55" s="165" t="s">
        <v>3863</v>
      </c>
      <c r="CS55" s="25"/>
      <c r="CT55" s="25"/>
      <c r="CU55" s="170"/>
      <c r="CV55" s="3"/>
      <c r="DQ55" s="163"/>
      <c r="DR55" s="163"/>
      <c r="DS55" s="163"/>
      <c r="EW55" s="3"/>
      <c r="EX55"/>
      <c r="EY55"/>
      <c r="EZ55"/>
      <c r="FA55"/>
      <c r="FB55"/>
      <c r="FC55"/>
      <c r="FD55"/>
      <c r="FE55"/>
      <c r="FF55"/>
      <c r="FI55" s="404"/>
      <c r="FJ55" s="236" t="s">
        <v>608</v>
      </c>
      <c r="FK55" s="206" t="s">
        <v>609</v>
      </c>
      <c r="FL55" s="207">
        <v>32</v>
      </c>
      <c r="FM55" s="208">
        <v>40</v>
      </c>
      <c r="FN55" s="209">
        <v>48</v>
      </c>
      <c r="FO55"/>
      <c r="FP55" s="405"/>
      <c r="FQ55" s="272" t="s">
        <v>610</v>
      </c>
      <c r="FR55" s="192" t="s">
        <v>611</v>
      </c>
      <c r="FS55" s="193">
        <v>247</v>
      </c>
      <c r="FT55" s="194">
        <v>255</v>
      </c>
      <c r="FU55" s="195">
        <v>60</v>
      </c>
      <c r="FV55"/>
      <c r="FW55" s="406"/>
      <c r="FX55" s="212" t="s">
        <v>612</v>
      </c>
      <c r="FY55" s="192" t="s">
        <v>613</v>
      </c>
      <c r="FZ55" s="193">
        <v>139</v>
      </c>
      <c r="GA55" s="194">
        <v>108</v>
      </c>
      <c r="GB55" s="195">
        <v>66</v>
      </c>
      <c r="GC55" s="10">
        <v>1</v>
      </c>
    </row>
    <row r="56" spans="1:185" ht="21.75" customHeight="1">
      <c r="A56" s="3"/>
      <c r="B56" s="218" t="str">
        <f t="shared" si="51"/>
        <v>A</v>
      </c>
      <c r="C56" s="2326" cm="1">
        <f t="array" ref="C56">IFERROR(_xlfn.LET(_xlpm.k,UPPER(TRIM(N56)),_xlpm.r,_xlfn.XLOOKUP(_xlpm.k,UPPER(TRIM($AD$64:$BK$64)),$AD$67:$BK$67,_xlfn.XLOOKUP(_xlpm.k,UPPER(TRIM($AD$65:$BK$65)),$AD$67:$BK$67,_xlfn.XLOOKUP(_xlpm.k,UPPER(TRIM($AD$66:$BK$66)),$AD$67:$BK$67,0.001))),_xlpm.r*M56),0)</f>
        <v>0</v>
      </c>
      <c r="D56" s="2329" cm="1">
        <f t="array" ref="D56">IFERROR(_xlfn.LET(_xlpm.k,UPPER(TRIM(Q56)),_xlpm.r,_xlfn.XLOOKUP(_xlpm.k,UPPER(TRIM($AD$64:$BK$64)),$AD$67:$BK$67,_xlfn.XLOOKUP(_xlpm.k,UPPER(TRIM($AD$65:$BK$65)),$AD$67:$BK$67,_xlfn.XLOOKUP(_xlpm.k,UPPER(TRIM($AD$66:$BK$66)),$AD$67:$BK$67,0.001))),_xlpm.r*P56),0)</f>
        <v>0</v>
      </c>
      <c r="E56" s="2332" cm="1">
        <f t="array" ref="E56">IFERROR(_xlfn.LET(_xlpm.k,UPPER(TRIM(T56)),_xlpm.r,_xlfn.XLOOKUP(_xlpm.k,UPPER(TRIM($AD$64:$BK$64)),$AD$67:$BK$67,_xlfn.XLOOKUP(_xlpm.k,UPPER(TRIM($AD$65:$BK$65)),$AD$67:$BK$67,_xlfn.XLOOKUP(_xlpm.k,UPPER(TRIM($AD$66:$BK$66)),$AD$67:$BK$67,0.001))),_xlpm.r*S56),0)</f>
        <v>0</v>
      </c>
      <c r="F56" s="2335" cm="1">
        <f t="array" ref="F56">IFERROR(_xlfn.LET(_xlpm.k,UPPER(TRIM(W56)),_xlpm.r,_xlfn.XLOOKUP(_xlpm.k,UPPER(TRIM($AD$64:$BK$64)),$AD$67:$BK$67,_xlfn.XLOOKUP(_xlpm.k,UPPER(TRIM($AD$65:$BK$65)),$AD$67:$BK$67,_xlfn.XLOOKUP(_xlpm.k,UPPER(TRIM($AD$66:$BK$66)),$AD$67:$BK$67,0.001))),_xlpm.r*V56),0)</f>
        <v>0</v>
      </c>
      <c r="G56" s="219" cm="1">
        <f t="array" ref="G56">IFERROR(_xlfn.LET(_xlpm.k,UPPER(TRIM(Z56)),_xlpm.r,_xlfn.XLOOKUP(_xlpm.k,UPPER(TRIM($AD$64:$BK$64)),$AD$67:$BK$67,_xlfn.XLOOKUP(_xlpm.k,UPPER(TRIM($AD$65:$BK$65)),$AD$67:$BK$67,_xlfn.XLOOKUP(_xlpm.k,UPPER(TRIM($AD$66:$BK$66)),$AD$67:$BK$67,0.001))),_xlpm.r*Y56),0)</f>
        <v>0</v>
      </c>
      <c r="H56" s="220" cm="1">
        <f t="array" ref="H56">IFERROR(_xlfn.LET(_xlpm.k,UPPER(TRIM(AC56)),_xlpm.r,_xlfn.XLOOKUP(_xlpm.k,UPPER(TRIM($AD$64:$BK$64)),$AD$67:$BK$67,_xlfn.XLOOKUP(_xlpm.k,UPPER(TRIM($AD$65:$BK$65)),$AD$67:$BK$67,_xlfn.XLOOKUP(_xlpm.k,UPPER(TRIM($AD$66:$BK$66)),$AD$67:$BK$67,0.001))),_xlpm.r*AB56),0)</f>
        <v>0</v>
      </c>
      <c r="I56" s="222" t="s">
        <v>3701</v>
      </c>
      <c r="J56" s="2587"/>
      <c r="K56" s="2340" t="s">
        <v>14</v>
      </c>
      <c r="L56" s="2298"/>
      <c r="M56" s="2299"/>
      <c r="N56" s="2302"/>
      <c r="O56" s="2301"/>
      <c r="P56" s="2300"/>
      <c r="Q56" s="2303"/>
      <c r="R56" s="2304"/>
      <c r="S56" s="2300"/>
      <c r="T56" s="232"/>
      <c r="U56" s="2305"/>
      <c r="V56" s="2300"/>
      <c r="W56" s="232"/>
      <c r="X56" s="2297"/>
      <c r="Y56" s="2300"/>
      <c r="Z56" s="232"/>
      <c r="AA56" s="2308"/>
      <c r="AB56" s="2300"/>
      <c r="AC56" s="232"/>
      <c r="AD56" s="222" t="str">
        <f t="shared" si="22"/>
        <v>25 ►</v>
      </c>
      <c r="AE56" s="2339">
        <f t="shared" si="22"/>
        <v>0</v>
      </c>
      <c r="AF56" s="2296"/>
      <c r="AG56" s="2296"/>
      <c r="AH56" s="2454">
        <v>1</v>
      </c>
      <c r="AI56" s="223">
        <f t="shared" si="23"/>
        <v>0</v>
      </c>
      <c r="AJ56" s="224">
        <f t="shared" si="24"/>
        <v>0</v>
      </c>
      <c r="AK56" s="224" t="str">
        <f t="shared" si="25"/>
        <v/>
      </c>
      <c r="AL56" s="225">
        <f t="shared" si="52"/>
        <v>0</v>
      </c>
      <c r="AM56" s="2266">
        <f t="shared" si="26"/>
        <v>0</v>
      </c>
      <c r="AN56" s="2267">
        <f t="shared" si="27"/>
        <v>0</v>
      </c>
      <c r="AO56" s="2268" t="str">
        <f t="shared" si="28"/>
        <v/>
      </c>
      <c r="AP56" s="2269">
        <f t="shared" si="53"/>
        <v>0</v>
      </c>
      <c r="AQ56" s="2341">
        <f t="shared" si="29"/>
        <v>0</v>
      </c>
      <c r="AR56" s="2342">
        <f t="shared" si="30"/>
        <v>0</v>
      </c>
      <c r="AS56" s="2343" t="str">
        <f t="shared" si="31"/>
        <v/>
      </c>
      <c r="AT56" s="2344">
        <f t="shared" si="54"/>
        <v>0</v>
      </c>
      <c r="AU56" s="2350">
        <f t="shared" si="32"/>
        <v>0</v>
      </c>
      <c r="AV56" s="2351">
        <f t="shared" si="33"/>
        <v>0</v>
      </c>
      <c r="AW56" s="2352" t="str">
        <f t="shared" si="34"/>
        <v/>
      </c>
      <c r="AX56" s="2353">
        <f t="shared" si="55"/>
        <v>0</v>
      </c>
      <c r="AY56" s="2374">
        <f t="shared" si="35"/>
        <v>0</v>
      </c>
      <c r="AZ56" s="2375">
        <f t="shared" si="36"/>
        <v>0</v>
      </c>
      <c r="BA56" s="2376" t="str">
        <f t="shared" si="37"/>
        <v/>
      </c>
      <c r="BB56" s="2377">
        <f t="shared" si="45"/>
        <v>0</v>
      </c>
      <c r="BC56" s="2361">
        <f t="shared" si="46"/>
        <v>0</v>
      </c>
      <c r="BD56" s="2362">
        <f t="shared" si="38"/>
        <v>0</v>
      </c>
      <c r="BE56" s="2363" t="str">
        <f t="shared" si="39"/>
        <v/>
      </c>
      <c r="BF56" s="2364">
        <f t="shared" si="56"/>
        <v>0</v>
      </c>
      <c r="BG56" s="2556">
        <f t="shared" si="47"/>
        <v>0</v>
      </c>
      <c r="BH56" s="2241">
        <f t="shared" si="48"/>
        <v>0</v>
      </c>
      <c r="BI56" s="2242">
        <f t="shared" si="48"/>
        <v>0</v>
      </c>
      <c r="BJ56" s="2243">
        <f t="shared" si="49"/>
        <v>0</v>
      </c>
      <c r="BK56" s="2244" t="str" cm="1">
        <f t="array" aca="1" ref="BK56"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6" s="2384"/>
      <c r="BM56" s="218" t="str">
        <f t="shared" si="60"/>
        <v>A</v>
      </c>
      <c r="BN56" s="383" t="s">
        <v>579</v>
      </c>
      <c r="BO56" s="3"/>
      <c r="BP56" s="198" cm="1">
        <f t="array" ref="BP56">SUMPRODUCT(LEN(BQ56:BW56))</f>
        <v>0</v>
      </c>
      <c r="BQ56" s="199"/>
      <c r="BR56" s="200"/>
      <c r="BS56" s="200"/>
      <c r="BT56" s="200"/>
      <c r="BU56" s="200"/>
      <c r="BV56" s="200"/>
      <c r="BW56" s="201"/>
      <c r="BX56" s="3"/>
      <c r="BY56" s="3159" t="str">
        <f t="shared" si="40"/>
        <v>►</v>
      </c>
      <c r="BZ56" s="3151" t="str">
        <f t="shared" si="20"/>
        <v/>
      </c>
      <c r="CA56" s="3152" t="str">
        <f t="shared" si="50"/>
        <v/>
      </c>
      <c r="CB56" s="3162"/>
      <c r="CC56" s="3154" t="str">
        <f t="shared" si="21"/>
        <v xml:space="preserve"> ◄ ligne 56</v>
      </c>
      <c r="CD56" s="3151" t="str">
        <f t="shared" si="41"/>
        <v/>
      </c>
      <c r="CE56" s="3155" t="str">
        <f t="shared" si="42"/>
        <v/>
      </c>
      <c r="CF56" s="3156" t="str">
        <f>IF(LEN(TRIM(CK56))&gt;0,MAX(CF29:CF55)+1,"")</f>
        <v/>
      </c>
      <c r="CG56" s="3109" t="str">
        <f>IFERROR(INDEX(CK30:CK299,MATCH(ROW()-ROW(CK30)+1,CF30:CF299,0)),"")</f>
        <v/>
      </c>
      <c r="CH56" s="3149"/>
      <c r="CI56" s="3142"/>
      <c r="CJ56" s="3112">
        <f>CG17</f>
        <v>100</v>
      </c>
      <c r="CK56" s="3111" t="str">
        <f>IF(OR(CL55="",CJ56=""),"",IF(LEN(CL55)&lt;=CJ56,CL55,IFERROR(LEFT(CL55,FIND("♦",SUBSTITUTE(LEFT(CL55,CJ56+1)," ","♦",LEN(LEFT(CL55,CJ56+1))-LEN(SUBSTITUTE(LEFT(CL55,CJ56+1)," ",""))))),LEFT(CL55,IFERROR(FIND(" ",CL55)-1,LEN(CL55))))))</f>
        <v/>
      </c>
      <c r="CL56" s="3111" t="str">
        <f t="shared" ref="CL56:CL59" si="65">IF(CK56="","",TRIM(RIGHT(CL55,LEN(CL55)-LEN(CK56))))</f>
        <v/>
      </c>
      <c r="CM56" s="3161" t="str">
        <f t="shared" si="64"/>
        <v>ligne 56 ►</v>
      </c>
      <c r="CN56" s="3150" t="str">
        <f>IF(CA56="","",IF(OR(CA56=0,CA56&lt;CG17),0,IF(CA56&gt;CG17,(CA56-CG17)&amp;" car. en trop",(CA56-CG17)&amp;" car.")))</f>
        <v/>
      </c>
      <c r="CO56" s="3158" t="str">
        <f>IF(CA56="","",ROUNDUP(CA56/CG17,0)&amp;" ligne(s)")</f>
        <v/>
      </c>
      <c r="CP56" s="3"/>
      <c r="CQ56" s="142"/>
      <c r="CR56" s="25" t="s">
        <v>3879</v>
      </c>
      <c r="CS56" s="25"/>
      <c r="CT56" s="25"/>
      <c r="CU56" s="170"/>
      <c r="CV56" s="3"/>
      <c r="CW56" s="3239" t="s">
        <v>615</v>
      </c>
      <c r="CX56" s="3239"/>
      <c r="CY56" s="3239"/>
      <c r="DA56" s="3225" t="s">
        <v>616</v>
      </c>
      <c r="DB56" s="3225"/>
      <c r="DC56" s="3225"/>
      <c r="DE56" s="3226" t="s">
        <v>617</v>
      </c>
      <c r="DF56" s="3226"/>
      <c r="DG56" s="3226"/>
      <c r="DI56" s="3227" t="s">
        <v>618</v>
      </c>
      <c r="DJ56" s="3227"/>
      <c r="DK56" s="3227"/>
      <c r="DM56" s="3238" t="s">
        <v>619</v>
      </c>
      <c r="DN56" s="3238"/>
      <c r="DO56" s="3238"/>
      <c r="DQ56" s="3232" t="s">
        <v>620</v>
      </c>
      <c r="DR56" s="3232"/>
      <c r="DS56" s="3232"/>
      <c r="DU56" s="3223" t="s">
        <v>621</v>
      </c>
      <c r="DV56" s="3223"/>
      <c r="DW56" s="3223"/>
      <c r="DY56" s="3224" t="s">
        <v>622</v>
      </c>
      <c r="DZ56" s="3224"/>
      <c r="EA56" s="3224"/>
      <c r="EC56" s="3229" t="s">
        <v>623</v>
      </c>
      <c r="ED56" s="3229"/>
      <c r="EE56" s="3229"/>
      <c r="EG56" s="3230" t="s">
        <v>624</v>
      </c>
      <c r="EH56" s="3230"/>
      <c r="EI56" s="3230"/>
      <c r="EK56" s="3231" t="s">
        <v>625</v>
      </c>
      <c r="EL56" s="3231"/>
      <c r="EM56" s="3231"/>
      <c r="EW56" s="3"/>
      <c r="EX56" s="407" t="s">
        <v>626</v>
      </c>
      <c r="EY56" s="408" t="s">
        <v>627</v>
      </c>
      <c r="EZ56" s="409" t="s">
        <v>628</v>
      </c>
      <c r="FA56" s="410" t="s">
        <v>629</v>
      </c>
      <c r="FB56" s="411" t="s">
        <v>630</v>
      </c>
      <c r="FC56" s="412" t="s">
        <v>631</v>
      </c>
      <c r="FD56" s="413" t="s">
        <v>632</v>
      </c>
      <c r="FE56" s="414" t="s">
        <v>633</v>
      </c>
      <c r="FF56" s="415" t="s">
        <v>634</v>
      </c>
      <c r="FI56" s="416"/>
      <c r="FJ56" s="236" t="s">
        <v>635</v>
      </c>
      <c r="FK56" s="206" t="s">
        <v>636</v>
      </c>
      <c r="FL56" s="207">
        <v>32</v>
      </c>
      <c r="FM56" s="208">
        <v>36</v>
      </c>
      <c r="FN56" s="209">
        <v>40</v>
      </c>
      <c r="FO56"/>
      <c r="FP56" s="417"/>
      <c r="FQ56" s="191" t="s">
        <v>637</v>
      </c>
      <c r="FR56" s="192" t="s">
        <v>638</v>
      </c>
      <c r="FS56" s="193">
        <v>205</v>
      </c>
      <c r="FT56" s="194">
        <v>205</v>
      </c>
      <c r="FU56" s="195">
        <v>180</v>
      </c>
      <c r="FV56"/>
      <c r="FW56" s="418"/>
      <c r="FX56" s="212" t="s">
        <v>639</v>
      </c>
      <c r="FY56" s="192" t="s">
        <v>640</v>
      </c>
      <c r="FZ56" s="193">
        <v>126</v>
      </c>
      <c r="GA56" s="194">
        <v>109</v>
      </c>
      <c r="GB56" s="195">
        <v>90</v>
      </c>
      <c r="GC56" s="10">
        <v>1</v>
      </c>
    </row>
    <row r="57" spans="1:185" ht="21.75" customHeight="1">
      <c r="A57" s="3"/>
      <c r="B57" s="218" t="str">
        <f t="shared" si="51"/>
        <v>A</v>
      </c>
      <c r="C57" s="2326" cm="1">
        <f t="array" ref="C57">IFERROR(_xlfn.LET(_xlpm.k,UPPER(TRIM(N57)),_xlpm.r,_xlfn.XLOOKUP(_xlpm.k,UPPER(TRIM($AD$64:$BK$64)),$AD$67:$BK$67,_xlfn.XLOOKUP(_xlpm.k,UPPER(TRIM($AD$65:$BK$65)),$AD$67:$BK$67,_xlfn.XLOOKUP(_xlpm.k,UPPER(TRIM($AD$66:$BK$66)),$AD$67:$BK$67,0.001))),_xlpm.r*M57),0)</f>
        <v>0</v>
      </c>
      <c r="D57" s="2329" cm="1">
        <f t="array" ref="D57">IFERROR(_xlfn.LET(_xlpm.k,UPPER(TRIM(Q57)),_xlpm.r,_xlfn.XLOOKUP(_xlpm.k,UPPER(TRIM($AD$64:$BK$64)),$AD$67:$BK$67,_xlfn.XLOOKUP(_xlpm.k,UPPER(TRIM($AD$65:$BK$65)),$AD$67:$BK$67,_xlfn.XLOOKUP(_xlpm.k,UPPER(TRIM($AD$66:$BK$66)),$AD$67:$BK$67,0.001))),_xlpm.r*P57),0)</f>
        <v>0</v>
      </c>
      <c r="E57" s="2332" cm="1">
        <f t="array" ref="E57">IFERROR(_xlfn.LET(_xlpm.k,UPPER(TRIM(T57)),_xlpm.r,_xlfn.XLOOKUP(_xlpm.k,UPPER(TRIM($AD$64:$BK$64)),$AD$67:$BK$67,_xlfn.XLOOKUP(_xlpm.k,UPPER(TRIM($AD$65:$BK$65)),$AD$67:$BK$67,_xlfn.XLOOKUP(_xlpm.k,UPPER(TRIM($AD$66:$BK$66)),$AD$67:$BK$67,0.001))),_xlpm.r*S57),0)</f>
        <v>0</v>
      </c>
      <c r="F57" s="2335" cm="1">
        <f t="array" ref="F57">IFERROR(_xlfn.LET(_xlpm.k,UPPER(TRIM(W57)),_xlpm.r,_xlfn.XLOOKUP(_xlpm.k,UPPER(TRIM($AD$64:$BK$64)),$AD$67:$BK$67,_xlfn.XLOOKUP(_xlpm.k,UPPER(TRIM($AD$65:$BK$65)),$AD$67:$BK$67,_xlfn.XLOOKUP(_xlpm.k,UPPER(TRIM($AD$66:$BK$66)),$AD$67:$BK$67,0.001))),_xlpm.r*V57),0)</f>
        <v>0</v>
      </c>
      <c r="G57" s="219" cm="1">
        <f t="array" ref="G57">IFERROR(_xlfn.LET(_xlpm.k,UPPER(TRIM(Z57)),_xlpm.r,_xlfn.XLOOKUP(_xlpm.k,UPPER(TRIM($AD$64:$BK$64)),$AD$67:$BK$67,_xlfn.XLOOKUP(_xlpm.k,UPPER(TRIM($AD$65:$BK$65)),$AD$67:$BK$67,_xlfn.XLOOKUP(_xlpm.k,UPPER(TRIM($AD$66:$BK$66)),$AD$67:$BK$67,0.001))),_xlpm.r*Y57),0)</f>
        <v>0</v>
      </c>
      <c r="H57" s="220" cm="1">
        <f t="array" ref="H57">IFERROR(_xlfn.LET(_xlpm.k,UPPER(TRIM(AC57)),_xlpm.r,_xlfn.XLOOKUP(_xlpm.k,UPPER(TRIM($AD$64:$BK$64)),$AD$67:$BK$67,_xlfn.XLOOKUP(_xlpm.k,UPPER(TRIM($AD$65:$BK$65)),$AD$67:$BK$67,_xlfn.XLOOKUP(_xlpm.k,UPPER(TRIM($AD$66:$BK$66)),$AD$67:$BK$67,0.001))),_xlpm.r*AB57),0)</f>
        <v>0</v>
      </c>
      <c r="I57" s="222" t="s">
        <v>3702</v>
      </c>
      <c r="J57" s="2587" t="s">
        <v>3734</v>
      </c>
      <c r="K57" s="2340" t="s">
        <v>14</v>
      </c>
      <c r="L57" s="2298"/>
      <c r="M57" s="2299"/>
      <c r="N57" s="2302"/>
      <c r="O57" s="2301"/>
      <c r="P57" s="2300"/>
      <c r="Q57" s="2303"/>
      <c r="R57" s="2304"/>
      <c r="S57" s="2300"/>
      <c r="T57" s="232"/>
      <c r="U57" s="2305"/>
      <c r="V57" s="2300"/>
      <c r="W57" s="232"/>
      <c r="X57" s="2297"/>
      <c r="Y57" s="2300"/>
      <c r="Z57" s="232"/>
      <c r="AA57" s="2308"/>
      <c r="AB57" s="2300"/>
      <c r="AC57" s="232"/>
      <c r="AD57" s="222" t="str">
        <f t="shared" si="22"/>
        <v>26 ►</v>
      </c>
      <c r="AE57" s="2339" t="str">
        <f t="shared" si="22"/>
        <v>ail rose de Lautrec gousses</v>
      </c>
      <c r="AF57" s="2296"/>
      <c r="AG57" s="2296"/>
      <c r="AH57" s="2454">
        <v>1</v>
      </c>
      <c r="AI57" s="223">
        <f t="shared" si="23"/>
        <v>0</v>
      </c>
      <c r="AJ57" s="224">
        <f t="shared" si="24"/>
        <v>0</v>
      </c>
      <c r="AK57" s="224" t="str">
        <f t="shared" si="25"/>
        <v/>
      </c>
      <c r="AL57" s="225">
        <f t="shared" si="52"/>
        <v>0</v>
      </c>
      <c r="AM57" s="2266">
        <f t="shared" si="26"/>
        <v>0</v>
      </c>
      <c r="AN57" s="2267">
        <f t="shared" si="27"/>
        <v>0</v>
      </c>
      <c r="AO57" s="2268" t="str">
        <f t="shared" si="28"/>
        <v/>
      </c>
      <c r="AP57" s="2269">
        <f t="shared" si="53"/>
        <v>0</v>
      </c>
      <c r="AQ57" s="2341">
        <f t="shared" si="29"/>
        <v>0</v>
      </c>
      <c r="AR57" s="2342">
        <f t="shared" si="30"/>
        <v>0</v>
      </c>
      <c r="AS57" s="2343" t="str">
        <f t="shared" si="31"/>
        <v/>
      </c>
      <c r="AT57" s="2344">
        <f t="shared" si="54"/>
        <v>0</v>
      </c>
      <c r="AU57" s="2350">
        <f t="shared" si="32"/>
        <v>0</v>
      </c>
      <c r="AV57" s="2351">
        <f t="shared" si="33"/>
        <v>0</v>
      </c>
      <c r="AW57" s="2352" t="str">
        <f t="shared" si="34"/>
        <v/>
      </c>
      <c r="AX57" s="2353">
        <f t="shared" si="55"/>
        <v>0</v>
      </c>
      <c r="AY57" s="2374">
        <f t="shared" si="35"/>
        <v>0</v>
      </c>
      <c r="AZ57" s="2375">
        <f t="shared" si="36"/>
        <v>0</v>
      </c>
      <c r="BA57" s="2376" t="str">
        <f t="shared" si="37"/>
        <v/>
      </c>
      <c r="BB57" s="2377">
        <f t="shared" si="45"/>
        <v>0</v>
      </c>
      <c r="BC57" s="2361">
        <f t="shared" si="46"/>
        <v>0</v>
      </c>
      <c r="BD57" s="2362">
        <f t="shared" si="38"/>
        <v>0</v>
      </c>
      <c r="BE57" s="2363" t="str">
        <f t="shared" si="39"/>
        <v/>
      </c>
      <c r="BF57" s="2364">
        <f t="shared" si="56"/>
        <v>0</v>
      </c>
      <c r="BG57" s="2556" t="str">
        <f t="shared" si="47"/>
        <v>ail rose de Lautrec gousses</v>
      </c>
      <c r="BH57" s="2241">
        <f t="shared" si="48"/>
        <v>0</v>
      </c>
      <c r="BI57" s="2242">
        <f t="shared" si="48"/>
        <v>0</v>
      </c>
      <c r="BJ57" s="2243">
        <f t="shared" si="49"/>
        <v>0</v>
      </c>
      <c r="BK57" s="2244" t="str" cm="1">
        <f t="array" aca="1" ref="BK57"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7" s="2384"/>
      <c r="BM57" s="218" t="str">
        <f t="shared" si="60"/>
        <v>A</v>
      </c>
      <c r="BN57" s="388" t="s">
        <v>598</v>
      </c>
      <c r="BO57" s="3"/>
      <c r="BP57" s="198" cm="1">
        <f t="array" ref="BP57">SUMPRODUCT(LEN(BQ57:BW57))</f>
        <v>0</v>
      </c>
      <c r="BQ57" s="199"/>
      <c r="BR57" s="200"/>
      <c r="BS57" s="200"/>
      <c r="BT57" s="200"/>
      <c r="BU57" s="200"/>
      <c r="BV57" s="200"/>
      <c r="BW57" s="201"/>
      <c r="BX57" s="3"/>
      <c r="BY57" s="3159" t="str">
        <f t="shared" si="40"/>
        <v>►</v>
      </c>
      <c r="BZ57" s="3151" t="str">
        <f t="shared" si="20"/>
        <v/>
      </c>
      <c r="CA57" s="3152" t="str">
        <f t="shared" si="50"/>
        <v/>
      </c>
      <c r="CB57" s="3162"/>
      <c r="CC57" s="3160" t="str">
        <f t="shared" si="21"/>
        <v xml:space="preserve"> ◄ ligne 57</v>
      </c>
      <c r="CD57" s="3151" t="str">
        <f t="shared" si="41"/>
        <v/>
      </c>
      <c r="CE57" s="3155" t="str">
        <f t="shared" si="42"/>
        <v/>
      </c>
      <c r="CF57" s="3156" t="str">
        <f>IF(LEN(TRIM(CK57))&gt;0,MAX(CF29:CF56)+1,"")</f>
        <v/>
      </c>
      <c r="CG57" s="3109" t="str">
        <f>IFERROR(INDEX(CK30:CK299,MATCH(ROW()-ROW(CK30)+1,CF30:CF299,0)),"")</f>
        <v/>
      </c>
      <c r="CH57" s="3149"/>
      <c r="CI57" s="3142"/>
      <c r="CJ57" s="3110"/>
      <c r="CK57" s="3111" t="str">
        <f>IF(OR(CL56="",CJ56=""),"",IF(LEN(CL56)&lt;=CJ56,CL56,IFERROR(LEFT(CL56,FIND("♦",SUBSTITUTE(LEFT(CL56,CJ56+1)," ","♦",LEN(LEFT(CL56,CJ56+1))-LEN(SUBSTITUTE(LEFT(CL56,CJ56+1)," ",""))))),LEFT(CL56,IFERROR(FIND(" ",CL56)-1,LEN(CL56))))))</f>
        <v/>
      </c>
      <c r="CL57" s="3111" t="str">
        <f t="shared" si="65"/>
        <v/>
      </c>
      <c r="CM57" s="3161" t="str">
        <f t="shared" si="64"/>
        <v>ligne 57 ►</v>
      </c>
      <c r="CN57" s="3150" t="str">
        <f>IF(CA57="","",IF(OR(CA57=0,CA57&lt;CG17),0,IF(CA57&gt;CG17,(CA57-CG17)&amp;" car. en trop",(CA57-CG17)&amp;" car.")))</f>
        <v/>
      </c>
      <c r="CO57" s="3158" t="str">
        <f>IF(CA57="","",ROUNDUP(CA57/CG17,0)&amp;" ligne(s)")</f>
        <v/>
      </c>
      <c r="CP57" s="3"/>
      <c r="CQ57" s="142"/>
      <c r="CR57" s="25" t="s">
        <v>3878</v>
      </c>
      <c r="CS57" s="25"/>
      <c r="CT57" s="25"/>
      <c r="CU57" s="170"/>
      <c r="CV57" s="3"/>
      <c r="CW57" s="3239"/>
      <c r="CX57" s="3239"/>
      <c r="CY57" s="3239"/>
      <c r="DA57" s="3225"/>
      <c r="DB57" s="3225"/>
      <c r="DC57" s="3225"/>
      <c r="DE57" s="3226"/>
      <c r="DF57" s="3226"/>
      <c r="DG57" s="3226"/>
      <c r="DI57" s="3227"/>
      <c r="DJ57" s="3227"/>
      <c r="DK57" s="3227"/>
      <c r="DM57" s="3238"/>
      <c r="DN57" s="3238"/>
      <c r="DO57" s="3238"/>
      <c r="DQ57" s="3232"/>
      <c r="DR57" s="3232"/>
      <c r="DS57" s="3232"/>
      <c r="DU57" s="3223"/>
      <c r="DV57" s="3223"/>
      <c r="DW57" s="3223"/>
      <c r="DY57" s="3224"/>
      <c r="DZ57" s="3224"/>
      <c r="EA57" s="3224"/>
      <c r="EC57" s="3229"/>
      <c r="ED57" s="3229"/>
      <c r="EE57" s="3229"/>
      <c r="EG57" s="3230"/>
      <c r="EH57" s="3230"/>
      <c r="EI57" s="3230"/>
      <c r="EK57" s="3231"/>
      <c r="EL57" s="3231"/>
      <c r="EM57" s="3231"/>
      <c r="EW57" s="3"/>
      <c r="EX57" s="420" t="s">
        <v>641</v>
      </c>
      <c r="EY57" s="421" t="s">
        <v>642</v>
      </c>
      <c r="EZ57" s="422" t="s">
        <v>643</v>
      </c>
      <c r="FA57" s="423" t="s">
        <v>644</v>
      </c>
      <c r="FB57" s="424" t="s">
        <v>645</v>
      </c>
      <c r="FC57" s="425" t="s">
        <v>646</v>
      </c>
      <c r="FD57" s="426" t="s">
        <v>647</v>
      </c>
      <c r="FE57" s="427" t="s">
        <v>648</v>
      </c>
      <c r="FF57" s="428" t="s">
        <v>649</v>
      </c>
      <c r="FI57" s="429"/>
      <c r="FJ57" s="205" t="s">
        <v>650</v>
      </c>
      <c r="FK57" s="206" t="s">
        <v>651</v>
      </c>
      <c r="FL57" s="207">
        <v>99</v>
      </c>
      <c r="FM57" s="208">
        <v>184</v>
      </c>
      <c r="FN57" s="209">
        <v>255</v>
      </c>
      <c r="FO57"/>
      <c r="FP57" s="430"/>
      <c r="FQ57" s="272" t="s">
        <v>652</v>
      </c>
      <c r="FR57" s="192" t="s">
        <v>653</v>
      </c>
      <c r="FS57" s="193">
        <v>230</v>
      </c>
      <c r="FT57" s="194">
        <v>230</v>
      </c>
      <c r="FU57" s="195">
        <v>151</v>
      </c>
      <c r="FV57"/>
      <c r="FW57" s="431"/>
      <c r="FX57" s="212" t="s">
        <v>654</v>
      </c>
      <c r="FY57" s="192" t="s">
        <v>655</v>
      </c>
      <c r="FZ57" s="193">
        <v>150</v>
      </c>
      <c r="GA57" s="194">
        <v>113</v>
      </c>
      <c r="GB57" s="195">
        <v>23</v>
      </c>
      <c r="GC57" s="10">
        <v>1</v>
      </c>
    </row>
    <row r="58" spans="1:185" ht="21.75" customHeight="1">
      <c r="A58" s="3"/>
      <c r="B58" s="218" t="str">
        <f t="shared" si="51"/>
        <v>A</v>
      </c>
      <c r="C58" s="2326" cm="1">
        <f t="array" ref="C58">IFERROR(_xlfn.LET(_xlpm.k,UPPER(TRIM(N58)),_xlpm.r,_xlfn.XLOOKUP(_xlpm.k,UPPER(TRIM($AD$64:$BK$64)),$AD$67:$BK$67,_xlfn.XLOOKUP(_xlpm.k,UPPER(TRIM($AD$65:$BK$65)),$AD$67:$BK$67,_xlfn.XLOOKUP(_xlpm.k,UPPER(TRIM($AD$66:$BK$66)),$AD$67:$BK$67,0.001))),_xlpm.r*M58),0)</f>
        <v>0</v>
      </c>
      <c r="D58" s="2329" cm="1">
        <f t="array" ref="D58">IFERROR(_xlfn.LET(_xlpm.k,UPPER(TRIM(Q58)),_xlpm.r,_xlfn.XLOOKUP(_xlpm.k,UPPER(TRIM($AD$64:$BK$64)),$AD$67:$BK$67,_xlfn.XLOOKUP(_xlpm.k,UPPER(TRIM($AD$65:$BK$65)),$AD$67:$BK$67,_xlfn.XLOOKUP(_xlpm.k,UPPER(TRIM($AD$66:$BK$66)),$AD$67:$BK$67,0.001))),_xlpm.r*P58),0)</f>
        <v>0</v>
      </c>
      <c r="E58" s="2332" cm="1">
        <f t="array" ref="E58">IFERROR(_xlfn.LET(_xlpm.k,UPPER(TRIM(T58)),_xlpm.r,_xlfn.XLOOKUP(_xlpm.k,UPPER(TRIM($AD$64:$BK$64)),$AD$67:$BK$67,_xlfn.XLOOKUP(_xlpm.k,UPPER(TRIM($AD$65:$BK$65)),$AD$67:$BK$67,_xlfn.XLOOKUP(_xlpm.k,UPPER(TRIM($AD$66:$BK$66)),$AD$67:$BK$67,0.001))),_xlpm.r*S58),0)</f>
        <v>0</v>
      </c>
      <c r="F58" s="2335" cm="1">
        <f t="array" ref="F58">IFERROR(_xlfn.LET(_xlpm.k,UPPER(TRIM(W58)),_xlpm.r,_xlfn.XLOOKUP(_xlpm.k,UPPER(TRIM($AD$64:$BK$64)),$AD$67:$BK$67,_xlfn.XLOOKUP(_xlpm.k,UPPER(TRIM($AD$65:$BK$65)),$AD$67:$BK$67,_xlfn.XLOOKUP(_xlpm.k,UPPER(TRIM($AD$66:$BK$66)),$AD$67:$BK$67,0.001))),_xlpm.r*V58),0)</f>
        <v>0</v>
      </c>
      <c r="G58" s="219" cm="1">
        <f t="array" ref="G58">IFERROR(_xlfn.LET(_xlpm.k,UPPER(TRIM(Z58)),_xlpm.r,_xlfn.XLOOKUP(_xlpm.k,UPPER(TRIM($AD$64:$BK$64)),$AD$67:$BK$67,_xlfn.XLOOKUP(_xlpm.k,UPPER(TRIM($AD$65:$BK$65)),$AD$67:$BK$67,_xlfn.XLOOKUP(_xlpm.k,UPPER(TRIM($AD$66:$BK$66)),$AD$67:$BK$67,0.001))),_xlpm.r*Y58),0)</f>
        <v>0</v>
      </c>
      <c r="H58" s="220" cm="1">
        <f t="array" ref="H58">IFERROR(_xlfn.LET(_xlpm.k,UPPER(TRIM(AC58)),_xlpm.r,_xlfn.XLOOKUP(_xlpm.k,UPPER(TRIM($AD$64:$BK$64)),$AD$67:$BK$67,_xlfn.XLOOKUP(_xlpm.k,UPPER(TRIM($AD$65:$BK$65)),$AD$67:$BK$67,_xlfn.XLOOKUP(_xlpm.k,UPPER(TRIM($AD$66:$BK$66)),$AD$67:$BK$67,0.001))),_xlpm.r*AB58),0)</f>
        <v>0</v>
      </c>
      <c r="I58" s="222" t="s">
        <v>3703</v>
      </c>
      <c r="J58" s="2587" t="s">
        <v>3637</v>
      </c>
      <c r="K58" s="2340" t="s">
        <v>14</v>
      </c>
      <c r="L58" s="2298"/>
      <c r="M58" s="2299"/>
      <c r="N58" s="2302"/>
      <c r="O58" s="2301"/>
      <c r="P58" s="2300"/>
      <c r="Q58" s="2303"/>
      <c r="R58" s="2304"/>
      <c r="S58" s="2300"/>
      <c r="T58" s="232"/>
      <c r="U58" s="2305"/>
      <c r="V58" s="2300"/>
      <c r="W58" s="232"/>
      <c r="X58" s="2297"/>
      <c r="Y58" s="2300"/>
      <c r="Z58" s="232"/>
      <c r="AA58" s="2308"/>
      <c r="AB58" s="2300"/>
      <c r="AC58" s="232"/>
      <c r="AD58" s="222" t="str">
        <f t="shared" si="22"/>
        <v>27 ►</v>
      </c>
      <c r="AE58" s="2339" t="str">
        <f t="shared" si="22"/>
        <v>carottes</v>
      </c>
      <c r="AF58" s="2296"/>
      <c r="AG58" s="2296"/>
      <c r="AH58" s="2454">
        <v>1</v>
      </c>
      <c r="AI58" s="223">
        <f t="shared" si="23"/>
        <v>0</v>
      </c>
      <c r="AJ58" s="224">
        <f t="shared" si="24"/>
        <v>0</v>
      </c>
      <c r="AK58" s="224" t="str">
        <f t="shared" si="25"/>
        <v/>
      </c>
      <c r="AL58" s="225">
        <f t="shared" si="52"/>
        <v>0</v>
      </c>
      <c r="AM58" s="2266">
        <f t="shared" si="26"/>
        <v>0</v>
      </c>
      <c r="AN58" s="2267">
        <f t="shared" si="27"/>
        <v>0</v>
      </c>
      <c r="AO58" s="2268" t="str">
        <f t="shared" si="28"/>
        <v/>
      </c>
      <c r="AP58" s="2269">
        <f t="shared" si="53"/>
        <v>0</v>
      </c>
      <c r="AQ58" s="2341">
        <f t="shared" si="29"/>
        <v>0</v>
      </c>
      <c r="AR58" s="2342">
        <f t="shared" si="30"/>
        <v>0</v>
      </c>
      <c r="AS58" s="2343" t="str">
        <f t="shared" si="31"/>
        <v/>
      </c>
      <c r="AT58" s="2344">
        <f t="shared" si="54"/>
        <v>0</v>
      </c>
      <c r="AU58" s="2350">
        <f t="shared" si="32"/>
        <v>0</v>
      </c>
      <c r="AV58" s="2351">
        <f t="shared" si="33"/>
        <v>0</v>
      </c>
      <c r="AW58" s="2352" t="str">
        <f t="shared" si="34"/>
        <v/>
      </c>
      <c r="AX58" s="2353">
        <f t="shared" si="55"/>
        <v>0</v>
      </c>
      <c r="AY58" s="2374">
        <f t="shared" si="35"/>
        <v>0</v>
      </c>
      <c r="AZ58" s="2375">
        <f t="shared" si="36"/>
        <v>0</v>
      </c>
      <c r="BA58" s="2376" t="str">
        <f t="shared" si="37"/>
        <v/>
      </c>
      <c r="BB58" s="2377">
        <f t="shared" si="45"/>
        <v>0</v>
      </c>
      <c r="BC58" s="2361">
        <f t="shared" si="46"/>
        <v>0</v>
      </c>
      <c r="BD58" s="2362">
        <f t="shared" si="38"/>
        <v>0</v>
      </c>
      <c r="BE58" s="2363" t="str">
        <f t="shared" si="39"/>
        <v/>
      </c>
      <c r="BF58" s="2364">
        <f t="shared" si="56"/>
        <v>0</v>
      </c>
      <c r="BG58" s="2556" t="str">
        <f t="shared" si="47"/>
        <v>carottes</v>
      </c>
      <c r="BH58" s="2241">
        <f t="shared" si="48"/>
        <v>0</v>
      </c>
      <c r="BI58" s="2242">
        <f t="shared" si="48"/>
        <v>0</v>
      </c>
      <c r="BJ58" s="2243">
        <f t="shared" si="49"/>
        <v>0</v>
      </c>
      <c r="BK58" s="2244" t="str" cm="1">
        <f t="array" aca="1" ref="BK58"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8" s="2384"/>
      <c r="BM58" s="218" t="str">
        <f t="shared" si="60"/>
        <v>A</v>
      </c>
      <c r="BN58" s="2510"/>
      <c r="BO58" s="3"/>
      <c r="BP58" s="198" cm="1">
        <f t="array" ref="BP58">SUMPRODUCT(LEN(BQ58:BW58))</f>
        <v>0</v>
      </c>
      <c r="BQ58" s="199"/>
      <c r="BR58" s="200"/>
      <c r="BS58" s="200"/>
      <c r="BT58" s="200"/>
      <c r="BU58" s="200"/>
      <c r="BV58" s="200"/>
      <c r="BW58" s="201"/>
      <c r="BX58" s="3"/>
      <c r="BY58" s="3159" t="str">
        <f t="shared" si="40"/>
        <v>►</v>
      </c>
      <c r="BZ58" s="3151" t="str">
        <f t="shared" si="20"/>
        <v/>
      </c>
      <c r="CA58" s="3152" t="str">
        <f t="shared" si="50"/>
        <v/>
      </c>
      <c r="CB58" s="3162"/>
      <c r="CC58" s="3154" t="str">
        <f t="shared" si="21"/>
        <v xml:space="preserve"> ◄ ligne 58</v>
      </c>
      <c r="CD58" s="3151" t="str">
        <f t="shared" si="41"/>
        <v/>
      </c>
      <c r="CE58" s="3155" t="str">
        <f t="shared" si="42"/>
        <v/>
      </c>
      <c r="CF58" s="3156" t="str">
        <f>IF(LEN(TRIM(CK58))&gt;0,MAX(CF29:CF57)+1,"")</f>
        <v/>
      </c>
      <c r="CG58" s="3109" t="str">
        <f>IFERROR(INDEX(CK30:CK299,MATCH(ROW()-ROW(CK30)+1,CF30:CF299,0)),"")</f>
        <v/>
      </c>
      <c r="CH58" s="3149"/>
      <c r="CI58" s="3142"/>
      <c r="CJ58" s="3163"/>
      <c r="CK58" s="3111" t="str">
        <f>IF(OR(CL57="",CJ56=""),"",IF(LEN(CL57)&lt;=CJ56,CL57,IFERROR(LEFT(CL57,FIND("♦",SUBSTITUTE(LEFT(CL57,CJ56+1)," ","♦",LEN(LEFT(CL57,CJ56+1))-LEN(SUBSTITUTE(LEFT(CL57,CJ56+1)," ",""))))),LEFT(CL57,IFERROR(FIND(" ",CL57)-1,LEN(CL57))))))</f>
        <v/>
      </c>
      <c r="CL58" s="3111" t="str">
        <f t="shared" si="65"/>
        <v/>
      </c>
      <c r="CM58" s="3161" t="str">
        <f t="shared" si="64"/>
        <v>ligne 58 ►</v>
      </c>
      <c r="CN58" s="3150" t="str">
        <f>IF(CA58="","",IF(OR(CA58=0,CA58&lt;CG17),0,IF(CA58&gt;CG17,(CA58-CG17)&amp;" car. en trop",(CA58-CG17)&amp;" car.")))</f>
        <v/>
      </c>
      <c r="CO58" s="3158" t="str">
        <f>IF(CA58="","",ROUNDUP(CA58/CG17,0)&amp;" ligne(s)")</f>
        <v/>
      </c>
      <c r="CP58" s="3"/>
      <c r="CQ58" s="142"/>
      <c r="CR58" s="25"/>
      <c r="CS58" s="25"/>
      <c r="CT58" s="25"/>
      <c r="CU58" s="170"/>
      <c r="CV58" s="3"/>
      <c r="DQ58" s="163"/>
      <c r="DR58" s="163"/>
      <c r="DS58" s="163"/>
      <c r="EW58" s="3"/>
      <c r="EX58" s="435" t="s">
        <v>656</v>
      </c>
      <c r="EY58" s="436" t="s">
        <v>657</v>
      </c>
      <c r="EZ58" s="437" t="s">
        <v>658</v>
      </c>
      <c r="FA58" s="438" t="s">
        <v>659</v>
      </c>
      <c r="FB58" s="439" t="s">
        <v>660</v>
      </c>
      <c r="FC58" s="440" t="s">
        <v>661</v>
      </c>
      <c r="FD58" s="441" t="s">
        <v>662</v>
      </c>
      <c r="FE58" s="442" t="s">
        <v>663</v>
      </c>
      <c r="FF58" s="443" t="s">
        <v>664</v>
      </c>
      <c r="FI58" s="444"/>
      <c r="FJ58" s="205" t="s">
        <v>665</v>
      </c>
      <c r="FK58" s="206" t="s">
        <v>666</v>
      </c>
      <c r="FL58" s="207">
        <v>176</v>
      </c>
      <c r="FM58" s="208">
        <v>196</v>
      </c>
      <c r="FN58" s="209">
        <v>222</v>
      </c>
      <c r="FO58"/>
      <c r="FP58" s="445"/>
      <c r="FQ58" s="272" t="s">
        <v>667</v>
      </c>
      <c r="FR58" s="192" t="s">
        <v>668</v>
      </c>
      <c r="FS58" s="193">
        <v>254</v>
      </c>
      <c r="FT58" s="194">
        <v>248</v>
      </c>
      <c r="FU58" s="195">
        <v>108</v>
      </c>
      <c r="FV58"/>
      <c r="FW58" s="446"/>
      <c r="FX58" s="212" t="s">
        <v>669</v>
      </c>
      <c r="FY58" s="192" t="s">
        <v>670</v>
      </c>
      <c r="FZ58" s="193">
        <v>133</v>
      </c>
      <c r="GA58" s="194">
        <v>109</v>
      </c>
      <c r="GB58" s="195">
        <v>77</v>
      </c>
      <c r="GC58" s="10">
        <v>1</v>
      </c>
    </row>
    <row r="59" spans="1:185" ht="21.75" customHeight="1">
      <c r="A59" s="3"/>
      <c r="B59" s="218" t="str">
        <f t="shared" si="51"/>
        <v>A</v>
      </c>
      <c r="C59" s="2326" cm="1">
        <f t="array" ref="C59">IFERROR(_xlfn.LET(_xlpm.k,UPPER(TRIM(N59)),_xlpm.r,_xlfn.XLOOKUP(_xlpm.k,UPPER(TRIM($AD$64:$BK$64)),$AD$67:$BK$67,_xlfn.XLOOKUP(_xlpm.k,UPPER(TRIM($AD$65:$BK$65)),$AD$67:$BK$67,_xlfn.XLOOKUP(_xlpm.k,UPPER(TRIM($AD$66:$BK$66)),$AD$67:$BK$67,0.001))),_xlpm.r*M59),0)</f>
        <v>0</v>
      </c>
      <c r="D59" s="2329" cm="1">
        <f t="array" ref="D59">IFERROR(_xlfn.LET(_xlpm.k,UPPER(TRIM(Q59)),_xlpm.r,_xlfn.XLOOKUP(_xlpm.k,UPPER(TRIM($AD$64:$BK$64)),$AD$67:$BK$67,_xlfn.XLOOKUP(_xlpm.k,UPPER(TRIM($AD$65:$BK$65)),$AD$67:$BK$67,_xlfn.XLOOKUP(_xlpm.k,UPPER(TRIM($AD$66:$BK$66)),$AD$67:$BK$67,0.001))),_xlpm.r*P59),0)</f>
        <v>0</v>
      </c>
      <c r="E59" s="2332" cm="1">
        <f t="array" ref="E59">IFERROR(_xlfn.LET(_xlpm.k,UPPER(TRIM(T59)),_xlpm.r,_xlfn.XLOOKUP(_xlpm.k,UPPER(TRIM($AD$64:$BK$64)),$AD$67:$BK$67,_xlfn.XLOOKUP(_xlpm.k,UPPER(TRIM($AD$65:$BK$65)),$AD$67:$BK$67,_xlfn.XLOOKUP(_xlpm.k,UPPER(TRIM($AD$66:$BK$66)),$AD$67:$BK$67,0.001))),_xlpm.r*S59),0)</f>
        <v>0</v>
      </c>
      <c r="F59" s="2335" cm="1">
        <f t="array" ref="F59">IFERROR(_xlfn.LET(_xlpm.k,UPPER(TRIM(W59)),_xlpm.r,_xlfn.XLOOKUP(_xlpm.k,UPPER(TRIM($AD$64:$BK$64)),$AD$67:$BK$67,_xlfn.XLOOKUP(_xlpm.k,UPPER(TRIM($AD$65:$BK$65)),$AD$67:$BK$67,_xlfn.XLOOKUP(_xlpm.k,UPPER(TRIM($AD$66:$BK$66)),$AD$67:$BK$67,0.001))),_xlpm.r*V59),0)</f>
        <v>0</v>
      </c>
      <c r="G59" s="219" cm="1">
        <f t="array" ref="G59">IFERROR(_xlfn.LET(_xlpm.k,UPPER(TRIM(Z59)),_xlpm.r,_xlfn.XLOOKUP(_xlpm.k,UPPER(TRIM($AD$64:$BK$64)),$AD$67:$BK$67,_xlfn.XLOOKUP(_xlpm.k,UPPER(TRIM($AD$65:$BK$65)),$AD$67:$BK$67,_xlfn.XLOOKUP(_xlpm.k,UPPER(TRIM($AD$66:$BK$66)),$AD$67:$BK$67,0.001))),_xlpm.r*Y59),0)</f>
        <v>0</v>
      </c>
      <c r="H59" s="220" cm="1">
        <f t="array" ref="H59">IFERROR(_xlfn.LET(_xlpm.k,UPPER(TRIM(AC59)),_xlpm.r,_xlfn.XLOOKUP(_xlpm.k,UPPER(TRIM($AD$64:$BK$64)),$AD$67:$BK$67,_xlfn.XLOOKUP(_xlpm.k,UPPER(TRIM($AD$65:$BK$65)),$AD$67:$BK$67,_xlfn.XLOOKUP(_xlpm.k,UPPER(TRIM($AD$66:$BK$66)),$AD$67:$BK$67,0.001))),_xlpm.r*AB59),0)</f>
        <v>0</v>
      </c>
      <c r="I59" s="222" t="s">
        <v>3704</v>
      </c>
      <c r="J59" s="2587" t="s">
        <v>3652</v>
      </c>
      <c r="K59" s="2340" t="s">
        <v>14</v>
      </c>
      <c r="L59" s="2298"/>
      <c r="M59" s="2299"/>
      <c r="N59" s="2302"/>
      <c r="O59" s="2301"/>
      <c r="P59" s="2300"/>
      <c r="Q59" s="2303"/>
      <c r="R59" s="2304"/>
      <c r="S59" s="2300"/>
      <c r="T59" s="232"/>
      <c r="U59" s="2305"/>
      <c r="V59" s="2300"/>
      <c r="W59" s="232"/>
      <c r="X59" s="2297"/>
      <c r="Y59" s="2300"/>
      <c r="Z59" s="232"/>
      <c r="AA59" s="2308"/>
      <c r="AB59" s="2300"/>
      <c r="AC59" s="232"/>
      <c r="AD59" s="222" t="str">
        <f t="shared" si="22"/>
        <v>28 ►</v>
      </c>
      <c r="AE59" s="2339" t="str">
        <f t="shared" si="22"/>
        <v>céleri branche</v>
      </c>
      <c r="AF59" s="2296"/>
      <c r="AG59" s="2296"/>
      <c r="AH59" s="2454">
        <v>1</v>
      </c>
      <c r="AI59" s="223">
        <f t="shared" si="23"/>
        <v>0</v>
      </c>
      <c r="AJ59" s="224">
        <f t="shared" si="24"/>
        <v>0</v>
      </c>
      <c r="AK59" s="224" t="str">
        <f t="shared" si="25"/>
        <v/>
      </c>
      <c r="AL59" s="225">
        <f t="shared" si="52"/>
        <v>0</v>
      </c>
      <c r="AM59" s="2266">
        <f t="shared" si="26"/>
        <v>0</v>
      </c>
      <c r="AN59" s="2267">
        <f t="shared" si="27"/>
        <v>0</v>
      </c>
      <c r="AO59" s="2268" t="str">
        <f t="shared" si="28"/>
        <v/>
      </c>
      <c r="AP59" s="2269">
        <f t="shared" si="53"/>
        <v>0</v>
      </c>
      <c r="AQ59" s="2341">
        <f t="shared" si="29"/>
        <v>0</v>
      </c>
      <c r="AR59" s="2342">
        <f t="shared" si="30"/>
        <v>0</v>
      </c>
      <c r="AS59" s="2343" t="str">
        <f t="shared" si="31"/>
        <v/>
      </c>
      <c r="AT59" s="2344">
        <f t="shared" si="54"/>
        <v>0</v>
      </c>
      <c r="AU59" s="2350">
        <f t="shared" si="32"/>
        <v>0</v>
      </c>
      <c r="AV59" s="2351">
        <f t="shared" si="33"/>
        <v>0</v>
      </c>
      <c r="AW59" s="2352" t="str">
        <f t="shared" si="34"/>
        <v/>
      </c>
      <c r="AX59" s="2353">
        <f t="shared" si="55"/>
        <v>0</v>
      </c>
      <c r="AY59" s="2374">
        <f t="shared" si="35"/>
        <v>0</v>
      </c>
      <c r="AZ59" s="2375">
        <f t="shared" si="36"/>
        <v>0</v>
      </c>
      <c r="BA59" s="2376" t="str">
        <f t="shared" si="37"/>
        <v/>
      </c>
      <c r="BB59" s="2377">
        <f t="shared" si="45"/>
        <v>0</v>
      </c>
      <c r="BC59" s="2361">
        <f t="shared" si="46"/>
        <v>0</v>
      </c>
      <c r="BD59" s="2362">
        <f t="shared" si="38"/>
        <v>0</v>
      </c>
      <c r="BE59" s="2363" t="str">
        <f t="shared" si="39"/>
        <v/>
      </c>
      <c r="BF59" s="2364">
        <f t="shared" si="56"/>
        <v>0</v>
      </c>
      <c r="BG59" s="2556" t="str">
        <f t="shared" si="47"/>
        <v>céleri branche</v>
      </c>
      <c r="BH59" s="2241">
        <f t="shared" si="48"/>
        <v>0</v>
      </c>
      <c r="BI59" s="2242">
        <f t="shared" si="48"/>
        <v>0</v>
      </c>
      <c r="BJ59" s="2243">
        <f t="shared" si="49"/>
        <v>0</v>
      </c>
      <c r="BK59" s="2244" t="str" cm="1">
        <f t="array" aca="1" ref="BK59"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59" s="2384"/>
      <c r="BM59" s="218" t="str">
        <f t="shared" si="60"/>
        <v>A</v>
      </c>
      <c r="BN59" s="2510"/>
      <c r="BO59" s="3"/>
      <c r="BP59" s="198" cm="1">
        <f t="array" ref="BP59">SUMPRODUCT(LEN(BQ59:BW59))</f>
        <v>0</v>
      </c>
      <c r="BQ59" s="199"/>
      <c r="BR59" s="200"/>
      <c r="BS59" s="200"/>
      <c r="BT59" s="200"/>
      <c r="BU59" s="200"/>
      <c r="BV59" s="200"/>
      <c r="BW59" s="201"/>
      <c r="BX59" s="3"/>
      <c r="BY59" s="3159" t="str">
        <f t="shared" si="40"/>
        <v>►</v>
      </c>
      <c r="BZ59" s="3151" t="str">
        <f t="shared" si="20"/>
        <v/>
      </c>
      <c r="CA59" s="3152" t="str">
        <f t="shared" si="50"/>
        <v/>
      </c>
      <c r="CB59" s="3162"/>
      <c r="CC59" s="3160" t="str">
        <f t="shared" si="21"/>
        <v xml:space="preserve"> ◄ ligne 59</v>
      </c>
      <c r="CD59" s="3151" t="str">
        <f t="shared" si="41"/>
        <v/>
      </c>
      <c r="CE59" s="3155" t="str">
        <f t="shared" si="42"/>
        <v/>
      </c>
      <c r="CF59" s="3156" t="str">
        <f>IF(LEN(TRIM(CK59))&gt;0,MAX(CF29:CF58)+1,"")</f>
        <v/>
      </c>
      <c r="CG59" s="3109" t="str">
        <f>IFERROR(INDEX(CK30:CK299,MATCH(ROW()-ROW(CK30)+1,CF30:CF299,0)),"")</f>
        <v/>
      </c>
      <c r="CH59" s="3149"/>
      <c r="CI59" s="3142"/>
      <c r="CJ59" s="3164"/>
      <c r="CK59" s="3111" t="str">
        <f>IF(OR(CL58="",CJ56=""),"",IF(LEN(CL58)&lt;=CJ56,CL58,IFERROR(LEFT(CL58,FIND("♦",SUBSTITUTE(LEFT(CL58,CJ56+1)," ","♦",LEN(LEFT(CL58,CJ56+1))-LEN(SUBSTITUTE(LEFT(CL58,CJ56+1)," ",""))))),LEFT(CL58,IFERROR(FIND(" ",CL58)-1,LEN(CL58))))))</f>
        <v/>
      </c>
      <c r="CL59" s="3111" t="str">
        <f t="shared" si="65"/>
        <v/>
      </c>
      <c r="CM59" s="3161" t="str">
        <f t="shared" si="64"/>
        <v>ligne 59 ►</v>
      </c>
      <c r="CN59" s="3150" t="str">
        <f>IF(CA59="","",IF(OR(CA59=0,CA59&lt;CG17),0,IF(CA59&gt;CG17,(CA59-CG17)&amp;" car. en trop",(CA59-CG17)&amp;" car.")))</f>
        <v/>
      </c>
      <c r="CO59" s="3158" t="str">
        <f>IF(CA59="","",ROUNDUP(CA59/CG17,0)&amp;" ligne(s)")</f>
        <v/>
      </c>
      <c r="CP59" s="3"/>
      <c r="CQ59" s="142"/>
      <c r="CR59" s="2285" t="s">
        <v>3623</v>
      </c>
      <c r="CS59" s="102" t="s">
        <v>3875</v>
      </c>
      <c r="CT59" s="25"/>
      <c r="CU59" s="170"/>
      <c r="CV59" s="3"/>
      <c r="CW59" s="3369" t="s">
        <v>671</v>
      </c>
      <c r="CX59" s="3369"/>
      <c r="CY59" s="3369"/>
      <c r="DA59" s="3225" t="s">
        <v>672</v>
      </c>
      <c r="DB59" s="3225"/>
      <c r="DC59" s="3225"/>
      <c r="DE59" s="3226" t="s">
        <v>673</v>
      </c>
      <c r="DF59" s="3226"/>
      <c r="DG59" s="3226"/>
      <c r="DI59" s="3227" t="s">
        <v>674</v>
      </c>
      <c r="DJ59" s="3227"/>
      <c r="DK59" s="3227"/>
      <c r="DM59" s="3238" t="s">
        <v>675</v>
      </c>
      <c r="DN59" s="3238"/>
      <c r="DO59" s="3238"/>
      <c r="DQ59" s="3232" t="s">
        <v>676</v>
      </c>
      <c r="DR59" s="3232"/>
      <c r="DS59" s="3232"/>
      <c r="DU59" s="3223" t="s">
        <v>677</v>
      </c>
      <c r="DV59" s="3223"/>
      <c r="DW59" s="3223"/>
      <c r="DY59" s="3224" t="s">
        <v>678</v>
      </c>
      <c r="DZ59" s="3224"/>
      <c r="EA59" s="3224"/>
      <c r="EC59" s="3229" t="s">
        <v>679</v>
      </c>
      <c r="ED59" s="3229"/>
      <c r="EE59" s="3229"/>
      <c r="EG59" s="3230" t="s">
        <v>680</v>
      </c>
      <c r="EH59" s="3230"/>
      <c r="EI59" s="3230"/>
      <c r="EK59" s="3231" t="s">
        <v>681</v>
      </c>
      <c r="EL59" s="3231"/>
      <c r="EM59" s="3231"/>
      <c r="EW59" s="3"/>
      <c r="EX59" s="447" t="s">
        <v>682</v>
      </c>
      <c r="EY59" s="448" t="s">
        <v>683</v>
      </c>
      <c r="EZ59" s="449" t="s">
        <v>684</v>
      </c>
      <c r="FA59" s="450" t="s">
        <v>685</v>
      </c>
      <c r="FB59" s="451" t="s">
        <v>686</v>
      </c>
      <c r="FC59" s="452" t="s">
        <v>687</v>
      </c>
      <c r="FD59" s="453" t="s">
        <v>688</v>
      </c>
      <c r="FE59" s="454" t="s">
        <v>689</v>
      </c>
      <c r="FF59" s="455" t="s">
        <v>690</v>
      </c>
      <c r="FI59" s="456"/>
      <c r="FJ59" s="236" t="s">
        <v>691</v>
      </c>
      <c r="FK59" s="206" t="s">
        <v>692</v>
      </c>
      <c r="FL59" s="207">
        <v>119</v>
      </c>
      <c r="FM59" s="208">
        <v>181</v>
      </c>
      <c r="FN59" s="209">
        <v>254</v>
      </c>
      <c r="FO59"/>
      <c r="FP59" s="457"/>
      <c r="FQ59" s="272" t="s">
        <v>693</v>
      </c>
      <c r="FR59" s="192" t="s">
        <v>694</v>
      </c>
      <c r="FS59" s="193">
        <v>255</v>
      </c>
      <c r="FT59" s="194">
        <v>255</v>
      </c>
      <c r="FU59" s="195">
        <v>107</v>
      </c>
      <c r="FV59"/>
      <c r="FW59" s="458"/>
      <c r="FX59" s="212" t="s">
        <v>695</v>
      </c>
      <c r="FY59" s="192" t="s">
        <v>696</v>
      </c>
      <c r="FZ59" s="193">
        <v>146</v>
      </c>
      <c r="GA59" s="194">
        <v>109</v>
      </c>
      <c r="GB59" s="195">
        <v>39</v>
      </c>
      <c r="GC59" s="10">
        <v>1</v>
      </c>
    </row>
    <row r="60" spans="1:185" ht="21" customHeight="1">
      <c r="A60" s="3"/>
      <c r="B60" s="218" t="str">
        <f t="shared" si="51"/>
        <v>A</v>
      </c>
      <c r="C60" s="2326" cm="1">
        <f t="array" ref="C60">IFERROR(_xlfn.LET(_xlpm.k,UPPER(TRIM(N60)),_xlpm.r,_xlfn.XLOOKUP(_xlpm.k,UPPER(TRIM($AD$64:$BK$64)),$AD$67:$BK$67,_xlfn.XLOOKUP(_xlpm.k,UPPER(TRIM($AD$65:$BK$65)),$AD$67:$BK$67,_xlfn.XLOOKUP(_xlpm.k,UPPER(TRIM($AD$66:$BK$66)),$AD$67:$BK$67,0.001))),_xlpm.r*M60),0)</f>
        <v>0</v>
      </c>
      <c r="D60" s="2329" cm="1">
        <f t="array" ref="D60">IFERROR(_xlfn.LET(_xlpm.k,UPPER(TRIM(Q60)),_xlpm.r,_xlfn.XLOOKUP(_xlpm.k,UPPER(TRIM($AD$64:$BK$64)),$AD$67:$BK$67,_xlfn.XLOOKUP(_xlpm.k,UPPER(TRIM($AD$65:$BK$65)),$AD$67:$BK$67,_xlfn.XLOOKUP(_xlpm.k,UPPER(TRIM($AD$66:$BK$66)),$AD$67:$BK$67,0.001))),_xlpm.r*P60),0)</f>
        <v>0</v>
      </c>
      <c r="E60" s="2332" cm="1">
        <f t="array" ref="E60">IFERROR(_xlfn.LET(_xlpm.k,UPPER(TRIM(T60)),_xlpm.r,_xlfn.XLOOKUP(_xlpm.k,UPPER(TRIM($AD$64:$BK$64)),$AD$67:$BK$67,_xlfn.XLOOKUP(_xlpm.k,UPPER(TRIM($AD$65:$BK$65)),$AD$67:$BK$67,_xlfn.XLOOKUP(_xlpm.k,UPPER(TRIM($AD$66:$BK$66)),$AD$67:$BK$67,0.001))),_xlpm.r*S60),0)</f>
        <v>0</v>
      </c>
      <c r="F60" s="2335" cm="1">
        <f t="array" ref="F60">IFERROR(_xlfn.LET(_xlpm.k,UPPER(TRIM(W60)),_xlpm.r,_xlfn.XLOOKUP(_xlpm.k,UPPER(TRIM($AD$64:$BK$64)),$AD$67:$BK$67,_xlfn.XLOOKUP(_xlpm.k,UPPER(TRIM($AD$65:$BK$65)),$AD$67:$BK$67,_xlfn.XLOOKUP(_xlpm.k,UPPER(TRIM($AD$66:$BK$66)),$AD$67:$BK$67,0.001))),_xlpm.r*V60),0)</f>
        <v>0</v>
      </c>
      <c r="G60" s="219" cm="1">
        <f t="array" ref="G60">IFERROR(_xlfn.LET(_xlpm.k,UPPER(TRIM(Z60)),_xlpm.r,_xlfn.XLOOKUP(_xlpm.k,UPPER(TRIM($AD$64:$BK$64)),$AD$67:$BK$67,_xlfn.XLOOKUP(_xlpm.k,UPPER(TRIM($AD$65:$BK$65)),$AD$67:$BK$67,_xlfn.XLOOKUP(_xlpm.k,UPPER(TRIM($AD$66:$BK$66)),$AD$67:$BK$67,0.001))),_xlpm.r*Y60),0)</f>
        <v>0</v>
      </c>
      <c r="H60" s="220" cm="1">
        <f t="array" ref="H60">IFERROR(_xlfn.LET(_xlpm.k,UPPER(TRIM(AC60)),_xlpm.r,_xlfn.XLOOKUP(_xlpm.k,UPPER(TRIM($AD$64:$BK$64)),$AD$67:$BK$67,_xlfn.XLOOKUP(_xlpm.k,UPPER(TRIM($AD$65:$BK$65)),$AD$67:$BK$67,_xlfn.XLOOKUP(_xlpm.k,UPPER(TRIM($AD$66:$BK$66)),$AD$67:$BK$67,0.001))),_xlpm.r*AB60),0)</f>
        <v>0.06</v>
      </c>
      <c r="I60" s="222" t="s">
        <v>3705</v>
      </c>
      <c r="J60" s="2587" t="s">
        <v>3644</v>
      </c>
      <c r="K60" s="2340" t="s">
        <v>14</v>
      </c>
      <c r="L60" s="2298"/>
      <c r="M60" s="2299"/>
      <c r="N60" s="2302"/>
      <c r="O60" s="2301"/>
      <c r="P60" s="2300"/>
      <c r="Q60" s="2303"/>
      <c r="R60" s="2304"/>
      <c r="S60" s="2300"/>
      <c r="T60" s="232"/>
      <c r="U60" s="2305"/>
      <c r="V60" s="2300"/>
      <c r="W60" s="232"/>
      <c r="X60" s="2297"/>
      <c r="Y60" s="2300"/>
      <c r="Z60" s="232"/>
      <c r="AA60" s="2308"/>
      <c r="AB60" s="2300">
        <v>60</v>
      </c>
      <c r="AC60" s="2220" t="s">
        <v>171</v>
      </c>
      <c r="AD60" s="222" t="str">
        <f t="shared" ref="AD60:AE61" si="66">I60</f>
        <v>29 ►</v>
      </c>
      <c r="AE60" s="2339" t="str">
        <f t="shared" si="66"/>
        <v>graisse d'oie</v>
      </c>
      <c r="AF60" s="2296"/>
      <c r="AG60" s="2296"/>
      <c r="AH60" s="2454">
        <v>1</v>
      </c>
      <c r="AI60" s="223">
        <f t="shared" si="23"/>
        <v>0</v>
      </c>
      <c r="AJ60" s="224">
        <f t="shared" si="24"/>
        <v>0</v>
      </c>
      <c r="AK60" s="224" t="str">
        <f t="shared" si="25"/>
        <v/>
      </c>
      <c r="AL60" s="225">
        <f t="shared" si="52"/>
        <v>0</v>
      </c>
      <c r="AM60" s="2266">
        <f t="shared" si="26"/>
        <v>0</v>
      </c>
      <c r="AN60" s="2267">
        <f t="shared" si="27"/>
        <v>0</v>
      </c>
      <c r="AO60" s="2268" t="str">
        <f t="shared" si="28"/>
        <v/>
      </c>
      <c r="AP60" s="2269">
        <f t="shared" si="53"/>
        <v>0</v>
      </c>
      <c r="AQ60" s="2341">
        <f t="shared" si="29"/>
        <v>0</v>
      </c>
      <c r="AR60" s="2342">
        <f t="shared" si="30"/>
        <v>0</v>
      </c>
      <c r="AS60" s="2343" t="str">
        <f t="shared" si="31"/>
        <v/>
      </c>
      <c r="AT60" s="2344">
        <f t="shared" si="54"/>
        <v>0</v>
      </c>
      <c r="AU60" s="2350">
        <f t="shared" si="32"/>
        <v>0</v>
      </c>
      <c r="AV60" s="2351">
        <f t="shared" si="33"/>
        <v>0</v>
      </c>
      <c r="AW60" s="2352" t="str">
        <f t="shared" si="34"/>
        <v/>
      </c>
      <c r="AX60" s="2353">
        <f t="shared" si="55"/>
        <v>0</v>
      </c>
      <c r="AY60" s="2374">
        <f t="shared" si="35"/>
        <v>0</v>
      </c>
      <c r="AZ60" s="2375">
        <f t="shared" si="36"/>
        <v>0</v>
      </c>
      <c r="BA60" s="2376" t="str">
        <f t="shared" si="37"/>
        <v/>
      </c>
      <c r="BB60" s="2377">
        <f t="shared" si="45"/>
        <v>0</v>
      </c>
      <c r="BC60" s="2361">
        <f t="shared" si="46"/>
        <v>0</v>
      </c>
      <c r="BD60" s="2362">
        <f t="shared" si="38"/>
        <v>0</v>
      </c>
      <c r="BE60" s="2363" t="str">
        <f t="shared" si="39"/>
        <v>1 g</v>
      </c>
      <c r="BF60" s="2364">
        <f t="shared" ref="BF60:BF61" si="67">IFERROR(IF(BC60=0, BD60*$AH60, BC60*$AH60), 0)</f>
        <v>0</v>
      </c>
      <c r="BG60" s="2556" t="str">
        <f t="shared" si="47"/>
        <v>graisse d'oie</v>
      </c>
      <c r="BH60" s="2241">
        <f t="shared" si="48"/>
        <v>0</v>
      </c>
      <c r="BI60" s="2242">
        <f t="shared" si="48"/>
        <v>0</v>
      </c>
      <c r="BJ60" s="2243">
        <f t="shared" si="49"/>
        <v>0</v>
      </c>
      <c r="BK60" s="2244" t="str" cm="1">
        <f t="array" aca="1" ref="BK60"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0" s="2384"/>
      <c r="BM60" s="218" t="str">
        <f t="shared" si="60"/>
        <v>A</v>
      </c>
      <c r="BN60" s="2510"/>
      <c r="BO60" s="3"/>
      <c r="BP60" s="198" cm="1">
        <f t="array" ref="BP60">SUMPRODUCT(LEN(BQ60:BW60))</f>
        <v>0</v>
      </c>
      <c r="BQ60" s="199"/>
      <c r="BR60" s="200"/>
      <c r="BS60" s="200"/>
      <c r="BT60" s="200"/>
      <c r="BU60" s="200"/>
      <c r="BV60" s="200"/>
      <c r="BW60" s="201"/>
      <c r="BX60" s="3"/>
      <c r="BY60" s="3159" t="str">
        <f t="shared" si="40"/>
        <v>►</v>
      </c>
      <c r="BZ60" s="3151" t="str">
        <f t="shared" si="20"/>
        <v/>
      </c>
      <c r="CA60" s="3152" t="str">
        <f t="shared" si="50"/>
        <v/>
      </c>
      <c r="CB60" s="3162"/>
      <c r="CC60" s="3154" t="str">
        <f t="shared" si="21"/>
        <v xml:space="preserve"> ◄ ligne 60</v>
      </c>
      <c r="CD60" s="3151" t="str">
        <f t="shared" si="41"/>
        <v/>
      </c>
      <c r="CE60" s="3155" t="str">
        <f t="shared" si="42"/>
        <v/>
      </c>
      <c r="CF60" s="3156">
        <f>IF(LEN(TRIM(CK60))&gt;0,MAX(CF29:CF59)+1,"")</f>
        <v>4</v>
      </c>
      <c r="CG60" s="3109" t="str">
        <f>IFERROR(INDEX(CK30:CK299,MATCH(ROW()-ROW(CK30)+1,CF30:CF299,0)),"")</f>
        <v/>
      </c>
      <c r="CH60" s="3149"/>
      <c r="CI60" s="3142"/>
      <c r="CJ60" s="2462" t="str">
        <f>(SUBSTITUTE(SUBSTITUTE(CB35,CHAR(13)&amp;CHAR(10),"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CK60" s="3165" t="str">
        <f>IF(OR(CJ61="",CJ62=""),"",IF(LEN(CJ61)&lt;=CJ62,CJ61,IFERROR(LEFT(CJ61,FIND("♦",SUBSTITUTE(LEFT(CJ61,CJ62+1)," ","♦",LEN(LEFT(CJ61,CJ62+1))-LEN(SUBSTITUTE(LEFT(CJ61,CJ62+1)," ",""))))),LEFT(CJ61,IFERROR(FIND(" ",CJ61)-1,LEN(CJ61))))))</f>
        <v xml:space="preserve">1 Coupez la viande en cubes d’environ 4 cm et mettez-la dans un grand saladier Ajoutez-y les oignons </v>
      </c>
      <c r="CL60" s="3166" t="str">
        <f>IF(CK60="","",TRIM(RIGHT(CJ61,LEN(CJ61)-LEN(CK60))))</f>
        <v>coupés en rondelles les carottes coupées en rondelles les lardons l’ail émincé et le bouquet garni Versez le vin rouge sur le tout et laissez mariner au frais pendant 24 heures</v>
      </c>
      <c r="CM60" s="3157" t="str">
        <f>CC35</f>
        <v xml:space="preserve"> ◄ ligne 35</v>
      </c>
      <c r="CN60" s="3150" t="str">
        <f>IF(CA60="","",IF(OR(CA60=0,CA60&lt;CG17),0,IF(CA60&gt;CG17,(CA60-CG17)&amp;" car. en trop",(CA60-CG17)&amp;" car.")))</f>
        <v/>
      </c>
      <c r="CO60" s="3158" t="str">
        <f>IF(CA60="","",ROUNDUP(CA60/CG17,0)&amp;" ligne(s)")</f>
        <v/>
      </c>
      <c r="CP60" s="3"/>
      <c r="CQ60" s="142"/>
      <c r="CR60" s="2281" t="s">
        <v>875</v>
      </c>
      <c r="CS60" s="102" t="s">
        <v>3876</v>
      </c>
      <c r="CT60" s="25"/>
      <c r="CU60" s="170"/>
      <c r="CV60" s="3"/>
      <c r="CW60" s="3369"/>
      <c r="CX60" s="3369"/>
      <c r="CY60" s="3369"/>
      <c r="DA60" s="3225"/>
      <c r="DB60" s="3225"/>
      <c r="DC60" s="3225"/>
      <c r="DE60" s="3226"/>
      <c r="DF60" s="3226"/>
      <c r="DG60" s="3226"/>
      <c r="DI60" s="3227"/>
      <c r="DJ60" s="3227"/>
      <c r="DK60" s="3227"/>
      <c r="DM60" s="3238"/>
      <c r="DN60" s="3238"/>
      <c r="DO60" s="3238"/>
      <c r="DQ60" s="3232"/>
      <c r="DR60" s="3232"/>
      <c r="DS60" s="3232"/>
      <c r="DU60" s="3223"/>
      <c r="DV60" s="3223"/>
      <c r="DW60" s="3223"/>
      <c r="DY60" s="3224"/>
      <c r="DZ60" s="3224"/>
      <c r="EA60" s="3224"/>
      <c r="EC60" s="3229"/>
      <c r="ED60" s="3229"/>
      <c r="EE60" s="3229"/>
      <c r="EG60" s="3230"/>
      <c r="EH60" s="3230"/>
      <c r="EI60" s="3230"/>
      <c r="EK60" s="3231"/>
      <c r="EL60" s="3231"/>
      <c r="EM60" s="3231"/>
      <c r="EW60" s="3"/>
      <c r="EX60" s="459" t="s">
        <v>697</v>
      </c>
      <c r="EY60" s="460" t="s">
        <v>698</v>
      </c>
      <c r="EZ60" s="461" t="s">
        <v>699</v>
      </c>
      <c r="FA60" s="462" t="s">
        <v>700</v>
      </c>
      <c r="FB60" s="463" t="s">
        <v>701</v>
      </c>
      <c r="FC60" s="464" t="s">
        <v>702</v>
      </c>
      <c r="FD60" s="465" t="s">
        <v>703</v>
      </c>
      <c r="FE60" s="466" t="s">
        <v>704</v>
      </c>
      <c r="FF60" s="467" t="s">
        <v>705</v>
      </c>
      <c r="FI60" s="468"/>
      <c r="FJ60" s="205"/>
      <c r="FK60" s="206" t="s">
        <v>706</v>
      </c>
      <c r="FL60" s="207">
        <v>153</v>
      </c>
      <c r="FM60" s="208">
        <v>204</v>
      </c>
      <c r="FN60" s="209">
        <v>255</v>
      </c>
      <c r="FO60"/>
      <c r="FP60" s="469"/>
      <c r="FQ60" s="191" t="s">
        <v>707</v>
      </c>
      <c r="FR60" s="192" t="s">
        <v>708</v>
      </c>
      <c r="FS60" s="193">
        <v>205</v>
      </c>
      <c r="FT60" s="194">
        <v>205</v>
      </c>
      <c r="FU60" s="195">
        <v>193</v>
      </c>
      <c r="FV60"/>
      <c r="FW60" s="470"/>
      <c r="FX60" s="197" t="s">
        <v>709</v>
      </c>
      <c r="FY60" s="192" t="s">
        <v>710</v>
      </c>
      <c r="FZ60" s="193">
        <v>142</v>
      </c>
      <c r="GA60" s="194">
        <v>107</v>
      </c>
      <c r="GB60" s="195">
        <v>35</v>
      </c>
      <c r="GC60" s="10">
        <v>1</v>
      </c>
    </row>
    <row r="61" spans="1:185" ht="21" customHeight="1">
      <c r="A61" s="3"/>
      <c r="B61" s="218" t="str">
        <f t="shared" si="51"/>
        <v>A</v>
      </c>
      <c r="C61" s="2326" cm="1">
        <f t="array" ref="C61">IFERROR(_xlfn.LET(_xlpm.k,UPPER(TRIM(N61)),_xlpm.r,_xlfn.XLOOKUP(_xlpm.k,UPPER(TRIM($AD$64:$BK$64)),$AD$67:$BK$67,_xlfn.XLOOKUP(_xlpm.k,UPPER(TRIM($AD$65:$BK$65)),$AD$67:$BK$67,_xlfn.XLOOKUP(_xlpm.k,UPPER(TRIM($AD$66:$BK$66)),$AD$67:$BK$67,0.001))),_xlpm.r*M61),0)</f>
        <v>0</v>
      </c>
      <c r="D61" s="2329" cm="1">
        <f t="array" ref="D61">IFERROR(_xlfn.LET(_xlpm.k,UPPER(TRIM(Q61)),_xlpm.r,_xlfn.XLOOKUP(_xlpm.k,UPPER(TRIM($AD$64:$BK$64)),$AD$67:$BK$67,_xlfn.XLOOKUP(_xlpm.k,UPPER(TRIM($AD$65:$BK$65)),$AD$67:$BK$67,_xlfn.XLOOKUP(_xlpm.k,UPPER(TRIM($AD$66:$BK$66)),$AD$67:$BK$67,0.001))),_xlpm.r*P61),0)</f>
        <v>0</v>
      </c>
      <c r="E61" s="2332" cm="1">
        <f t="array" ref="E61">IFERROR(_xlfn.LET(_xlpm.k,UPPER(TRIM(T61)),_xlpm.r,_xlfn.XLOOKUP(_xlpm.k,UPPER(TRIM($AD$64:$BK$64)),$AD$67:$BK$67,_xlfn.XLOOKUP(_xlpm.k,UPPER(TRIM($AD$65:$BK$65)),$AD$67:$BK$67,_xlfn.XLOOKUP(_xlpm.k,UPPER(TRIM($AD$66:$BK$66)),$AD$67:$BK$67,0.001))),_xlpm.r*S61),0)</f>
        <v>0</v>
      </c>
      <c r="F61" s="2335" cm="1">
        <f t="array" ref="F61">IFERROR(_xlfn.LET(_xlpm.k,UPPER(TRIM(W61)),_xlpm.r,_xlfn.XLOOKUP(_xlpm.k,UPPER(TRIM($AD$64:$BK$64)),$AD$67:$BK$67,_xlfn.XLOOKUP(_xlpm.k,UPPER(TRIM($AD$65:$BK$65)),$AD$67:$BK$67,_xlfn.XLOOKUP(_xlpm.k,UPPER(TRIM($AD$66:$BK$66)),$AD$67:$BK$67,0.001))),_xlpm.r*V61),0)</f>
        <v>0</v>
      </c>
      <c r="G61" s="219" cm="1">
        <f t="array" ref="G61">IFERROR(_xlfn.LET(_xlpm.k,UPPER(TRIM(Z61)),_xlpm.r,_xlfn.XLOOKUP(_xlpm.k,UPPER(TRIM($AD$64:$BK$64)),$AD$67:$BK$67,_xlfn.XLOOKUP(_xlpm.k,UPPER(TRIM($AD$65:$BK$65)),$AD$67:$BK$67,_xlfn.XLOOKUP(_xlpm.k,UPPER(TRIM($AD$66:$BK$66)),$AD$67:$BK$67,0.001))),_xlpm.r*Y61),0)</f>
        <v>0</v>
      </c>
      <c r="H61" s="220" cm="1">
        <f t="array" ref="H61">IFERROR(_xlfn.LET(_xlpm.k,UPPER(TRIM(AC61)),_xlpm.r,_xlfn.XLOOKUP(_xlpm.k,UPPER(TRIM($AD$64:$BK$64)),$AD$67:$BK$67,_xlfn.XLOOKUP(_xlpm.k,UPPER(TRIM($AD$65:$BK$65)),$AD$67:$BK$67,_xlfn.XLOOKUP(_xlpm.k,UPPER(TRIM($AD$66:$BK$66)),$AD$67:$BK$67,0.001))),_xlpm.r*AB61),0)</f>
        <v>0</v>
      </c>
      <c r="I61" s="222" t="s">
        <v>3706</v>
      </c>
      <c r="J61" s="2587"/>
      <c r="K61" s="2340" t="s">
        <v>14</v>
      </c>
      <c r="L61" s="2298"/>
      <c r="M61" s="2299"/>
      <c r="N61" s="2302"/>
      <c r="O61" s="2301"/>
      <c r="P61" s="2300"/>
      <c r="Q61" s="2303"/>
      <c r="R61" s="2304"/>
      <c r="S61" s="2300"/>
      <c r="T61" s="303"/>
      <c r="U61" s="2305"/>
      <c r="V61" s="2300"/>
      <c r="W61" s="303"/>
      <c r="X61" s="2297"/>
      <c r="Y61" s="2300"/>
      <c r="Z61" s="303"/>
      <c r="AA61" s="2308"/>
      <c r="AB61" s="2300"/>
      <c r="AC61" s="303"/>
      <c r="AD61" s="222" t="str">
        <f t="shared" si="66"/>
        <v>30 ►</v>
      </c>
      <c r="AE61" s="2339">
        <f t="shared" si="66"/>
        <v>0</v>
      </c>
      <c r="AF61" s="2296"/>
      <c r="AG61" s="2296"/>
      <c r="AH61" s="2454">
        <v>1</v>
      </c>
      <c r="AI61" s="223">
        <f t="shared" si="23"/>
        <v>0</v>
      </c>
      <c r="AJ61" s="224">
        <f t="shared" si="24"/>
        <v>0</v>
      </c>
      <c r="AK61" s="224" t="str">
        <f t="shared" si="25"/>
        <v/>
      </c>
      <c r="AL61" s="225">
        <f t="shared" si="52"/>
        <v>0</v>
      </c>
      <c r="AM61" s="2266">
        <f t="shared" si="26"/>
        <v>0</v>
      </c>
      <c r="AN61" s="2267">
        <f t="shared" si="27"/>
        <v>0</v>
      </c>
      <c r="AO61" s="2268" t="str">
        <f t="shared" si="28"/>
        <v/>
      </c>
      <c r="AP61" s="2269">
        <f t="shared" si="53"/>
        <v>0</v>
      </c>
      <c r="AQ61" s="2341">
        <f t="shared" si="29"/>
        <v>0</v>
      </c>
      <c r="AR61" s="2342">
        <f t="shared" si="30"/>
        <v>0</v>
      </c>
      <c r="AS61" s="2343" t="str">
        <f t="shared" si="31"/>
        <v/>
      </c>
      <c r="AT61" s="2344">
        <f t="shared" si="54"/>
        <v>0</v>
      </c>
      <c r="AU61" s="2350">
        <f t="shared" si="32"/>
        <v>0</v>
      </c>
      <c r="AV61" s="2351">
        <f t="shared" si="33"/>
        <v>0</v>
      </c>
      <c r="AW61" s="2352" t="str">
        <f t="shared" si="34"/>
        <v/>
      </c>
      <c r="AX61" s="2353">
        <f t="shared" si="55"/>
        <v>0</v>
      </c>
      <c r="AY61" s="2374">
        <f t="shared" si="35"/>
        <v>0</v>
      </c>
      <c r="AZ61" s="2375">
        <f t="shared" si="36"/>
        <v>0</v>
      </c>
      <c r="BA61" s="2376" t="str">
        <f t="shared" si="37"/>
        <v/>
      </c>
      <c r="BB61" s="2377">
        <f t="shared" si="45"/>
        <v>0</v>
      </c>
      <c r="BC61" s="2361">
        <f t="shared" si="46"/>
        <v>0</v>
      </c>
      <c r="BD61" s="2362">
        <f t="shared" si="38"/>
        <v>0</v>
      </c>
      <c r="BE61" s="2363" t="str">
        <f t="shared" si="39"/>
        <v/>
      </c>
      <c r="BF61" s="2364">
        <f t="shared" si="67"/>
        <v>0</v>
      </c>
      <c r="BG61" s="2556">
        <f t="shared" si="47"/>
        <v>0</v>
      </c>
      <c r="BH61" s="2241">
        <f t="shared" si="48"/>
        <v>0</v>
      </c>
      <c r="BI61" s="2242">
        <f t="shared" si="48"/>
        <v>0</v>
      </c>
      <c r="BJ61" s="2243">
        <f t="shared" si="49"/>
        <v>0</v>
      </c>
      <c r="BK61" s="2244" t="str" cm="1">
        <f t="array" aca="1" ref="BK61" ca="1">IF(ISTEXT(INDIRECT(ADDRESS(ROW(),COLUMN($L$1),4),TRUE))*(LEN(TRIM(SUBSTITUTE(INDIRECT(ADDRESS(ROW(),COLUMN($L$1),4),TRUE),CHAR(160),"")))&gt;0),"texte cellule "&amp;ADDRESS(ROW(),COLUMN($L$1),4),IF(ISTEXT(INDIRECT(ADDRESS(ROW(),COLUMN($M$1),4),TRUE))*(LEN(TRIM(SUBSTITUTE(INDIRECT(ADDRESS(ROW(),COLUMN($M$1),4),TRUE),CHAR(160),"")))&gt;0),"texte cellule "&amp;ADDRESS(ROW(),COLUMN($M$1),4),IF(ISTEXT(INDIRECT(ADDRESS(ROW(),COLUMN($O$1),4),TRUE))*(LEN(TRIM(SUBSTITUTE(INDIRECT(ADDRESS(ROW(),COLUMN($O$1),4),TRUE),CHAR(160),"")))&gt;0),"texte cellule "&amp;ADDRESS(ROW(),COLUMN($O$1),4),IF(ISTEXT(INDIRECT(ADDRESS(ROW(),COLUMN($P$1),4),TRUE))*(LEN(TRIM(SUBSTITUTE(INDIRECT(ADDRESS(ROW(),COLUMN($P$1),4),TRUE),CHAR(160),"")))&gt;0),"texte cellule "&amp;ADDRESS(ROW(),COLUMN($P$1),4),IF(ISTEXT(INDIRECT(ADDRESS(ROW(),COLUMN($R$1),4),TRUE))*(LEN(TRIM(SUBSTITUTE(INDIRECT(ADDRESS(ROW(),COLUMN($R$1),4),TRUE),CHAR(160),"")))&gt;0),"texte cellule "&amp;ADDRESS(ROW(),COLUMN($R$1),4),IF(ISTEXT(INDIRECT(ADDRESS(ROW(),COLUMN($S$1),4),TRUE))*(LEN(TRIM(SUBSTITUTE(INDIRECT(ADDRESS(ROW(),COLUMN($S$1),4),TRUE),CHAR(160),"")))&gt;0),"texte cellule "&amp;ADDRESS(ROW(),COLUMN($S$1),4),IF(ISTEXT(INDIRECT(ADDRESS(ROW(),COLUMN($U$1),4),TRUE))*(LEN(TRIM(SUBSTITUTE(INDIRECT(ADDRESS(ROW(),COLUMN($U$1),4),TRUE),CHAR(160),"")))&gt;0),"texte cellule "&amp;ADDRESS(ROW(),COLUMN($U$1),4),IF(ISTEXT(INDIRECT(ADDRESS(ROW(),COLUMN($V$1),4),TRUE))*(LEN(TRIM(SUBSTITUTE(INDIRECT(ADDRESS(ROW(),COLUMN($V$1),4),TRUE),CHAR(160),"")))&gt;0),"texte cellule "&amp;ADDRESS(ROW(),COLUMN($V$1),4),IF(ISTEXT(INDIRECT(ADDRESS(ROW(),COLUMN($X$1),4),TRUE))*(LEN(TRIM(SUBSTITUTE(INDIRECT(ADDRESS(ROW(),COLUMN($X$1),4),TRUE),CHAR(160),"")))&gt;0),"texte cellule "&amp;ADDRESS(ROW(),COLUMN($X$1),4),IF(ISTEXT(INDIRECT(ADDRESS(ROW(),COLUMN($Y$1),4),TRUE))*(LEN(TRIM(SUBSTITUTE(INDIRECT(ADDRESS(ROW(),COLUMN($Y$1),4),TRUE),CHAR(160),"")))&gt;0),"texte cellule "&amp;ADDRESS(ROW(),COLUMN($Y$1),4),IF(ISTEXT(INDIRECT(ADDRESS(ROW(),COLUMN($AA$1),4),TRUE))*(LEN(TRIM(SUBSTITUTE(INDIRECT(ADDRESS(ROW(),COLUMN($AA$1),4),TRUE),CHAR(160),"")))&gt;0),"texte cellule "&amp;ADDRESS(ROW(),COLUMN($AA$1),4),IF(ISTEXT(INDIRECT(ADDRESS(ROW(),COLUMN($AB$1),4),TRUE))*(LEN(TRIM(SUBSTITUTE(INDIRECT(ADDRESS(ROW(),COLUMN($AB$1),4),TRUE),CHAR(160),"")))&gt;0),"texte cellule "&amp;ADDRESS(ROW(),COLUMN($AB$1),4),IF(ISNUMBER(INDIRECT(ADDRESS(ROW(),COLUMN($N$1),4),TRUE)),"nombre cellule "&amp;ADDRESS(ROW(),COLUMN($N$1),4),IF(ISNUMBER(INDIRECT(ADDRESS(ROW(),COLUMN($Q$1),4),TRUE)),"nombre cellule "&amp;ADDRESS(ROW(),COLUMN($Q$1),4),IF(ISNUMBER(INDIRECT(ADDRESS(ROW(),COLUMN($T$1),4),TRUE)),"nombre cellule "&amp;ADDRESS(ROW(),COLUMN($T$1),4),IF(ISNUMBER(INDIRECT(ADDRESS(ROW(),COLUMN($W$1),4),TRUE)),"nombre cellule "&amp;ADDRESS(ROW(),COLUMN($W$1),4),IF(ISNUMBER(INDIRECT(ADDRESS(ROW(),COLUMN($Z$1),4),TRUE)),"nombre cellule "&amp;ADDRESS(ROW(),COLUMN($Z$1),4),IF(ISNUMBER(INDIRECT(ADDRESS(ROW(),COLUMN($AC$1),4),TRUE)),"nombre cellule "&amp;ADDRESS(ROW(),COLUMN($AC$1),4),"OK"))))))))))))))))))</f>
        <v>OK</v>
      </c>
      <c r="BL61" s="2384"/>
      <c r="BM61" s="218" t="str">
        <f t="shared" si="60"/>
        <v>A</v>
      </c>
      <c r="BN61" s="5"/>
      <c r="BO61" s="3"/>
      <c r="BP61" s="198" cm="1">
        <f t="array" ref="BP61">SUMPRODUCT(LEN(BQ61:BW61))</f>
        <v>0</v>
      </c>
      <c r="BQ61" s="199"/>
      <c r="BR61" s="200"/>
      <c r="BS61" s="200"/>
      <c r="BT61" s="200"/>
      <c r="BU61" s="200"/>
      <c r="BV61" s="200"/>
      <c r="BW61" s="201"/>
      <c r="BX61" s="3"/>
      <c r="BY61" s="3159" t="str">
        <f t="shared" si="40"/>
        <v>►</v>
      </c>
      <c r="BZ61" s="3151" t="str">
        <f t="shared" si="20"/>
        <v/>
      </c>
      <c r="CA61" s="3152" t="str">
        <f t="shared" si="50"/>
        <v/>
      </c>
      <c r="CB61" s="3162"/>
      <c r="CC61" s="3160" t="str">
        <f t="shared" si="21"/>
        <v xml:space="preserve"> ◄ ligne 61</v>
      </c>
      <c r="CD61" s="3151" t="str">
        <f t="shared" si="41"/>
        <v/>
      </c>
      <c r="CE61" s="3155" t="str">
        <f t="shared" si="42"/>
        <v/>
      </c>
      <c r="CF61" s="3156">
        <f>IF(LEN(TRIM(CK61))&gt;0,MAX(CF29:CF60)+1,"")</f>
        <v>5</v>
      </c>
      <c r="CG61" s="3109" t="str">
        <f>IFERROR(INDEX(CK30:CK299,MATCH(ROW()-ROW(CK30)+1,CF30:CF299,0)),"")</f>
        <v/>
      </c>
      <c r="CH61" s="3149"/>
      <c r="CI61" s="3142"/>
      <c r="CJ61" s="3165" t="str">
        <f>TRIM(SUBSTITUTE(SUBSTITUTE(SUBSTITUTE(SUBSTITUTE(IF(OR(LEFT(CJ60,1)="-",LEFT(CJ60,1)="="),MID(CJ60,2,9999),CJ60),CHAR(160),"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CK61" s="3166" t="str">
        <f>IF(OR(CL60="",CJ62=""),"",IF(LEN(CL60)&lt;=CJ62,CL60,IFERROR(LEFT(CL60,FIND("♦",SUBSTITUTE(LEFT(CL60,CJ62+1)," ","♦",LEN(LEFT(CL60,CJ62+1))-LEN(SUBSTITUTE(LEFT(CL60,CJ62+1)," ",""))))),LEFT(CL60,IFERROR(FIND(" ",CL60)-1,LEN(CL60))))))</f>
        <v xml:space="preserve">coupés en rondelles les carottes coupées en rondelles les lardons l’ail émincé et le bouquet garni </v>
      </c>
      <c r="CL61" s="3166" t="str">
        <f>IF(CK61="","",TRIM(RIGHT(CL60,LEN(CL60)-LEN(CK61))))</f>
        <v>Versez le vin rouge sur le tout et laissez mariner au frais pendant 24 heures</v>
      </c>
      <c r="CM61" s="3167" t="str">
        <f t="shared" ref="CM61:CM65" si="68">"ligne "&amp;ROW()&amp;" ►"</f>
        <v>ligne 61 ►</v>
      </c>
      <c r="CN61" s="3150" t="str">
        <f>IF(CA61="","",IF(OR(CA61=0,CA61&lt;CG17),0,IF(CA61&gt;CG17,(CA61-CG17)&amp;" car. en trop",(CA61-CG17)&amp;" car.")))</f>
        <v/>
      </c>
      <c r="CO61" s="3158" t="str">
        <f>IF(CA61="","",ROUNDUP(CA61/CG17,0)&amp;" ligne(s)")</f>
        <v/>
      </c>
      <c r="CP61" s="3"/>
      <c r="CQ61" s="142"/>
      <c r="CR61" s="25"/>
      <c r="CS61" s="25"/>
      <c r="CT61" s="25"/>
      <c r="CU61" s="170"/>
      <c r="CV61" s="3"/>
      <c r="DQ61" s="163"/>
      <c r="DR61" s="163"/>
      <c r="DS61" s="163"/>
      <c r="EW61" s="3"/>
      <c r="EX61" s="471" t="s">
        <v>711</v>
      </c>
      <c r="EY61" s="472" t="s">
        <v>712</v>
      </c>
      <c r="EZ61" s="473" t="s">
        <v>713</v>
      </c>
      <c r="FA61" s="474" t="s">
        <v>714</v>
      </c>
      <c r="FB61" s="475" t="s">
        <v>715</v>
      </c>
      <c r="FC61" s="476" t="s">
        <v>716</v>
      </c>
      <c r="FD61" s="477" t="s">
        <v>717</v>
      </c>
      <c r="FE61" s="478" t="s">
        <v>718</v>
      </c>
      <c r="FF61" s="479" t="s">
        <v>719</v>
      </c>
      <c r="FI61" s="480"/>
      <c r="FJ61" s="205" t="s">
        <v>720</v>
      </c>
      <c r="FK61" s="206" t="s">
        <v>721</v>
      </c>
      <c r="FL61" s="207">
        <v>188</v>
      </c>
      <c r="FM61" s="208">
        <v>210</v>
      </c>
      <c r="FN61" s="209">
        <v>238</v>
      </c>
      <c r="FO61"/>
      <c r="FP61" s="481"/>
      <c r="FQ61" s="272" t="s">
        <v>722</v>
      </c>
      <c r="FR61" s="192" t="s">
        <v>723</v>
      </c>
      <c r="FS61" s="193">
        <v>235</v>
      </c>
      <c r="FT61" s="194">
        <v>232</v>
      </c>
      <c r="FU61" s="195">
        <v>164</v>
      </c>
      <c r="FV61"/>
      <c r="FW61" s="482"/>
      <c r="FX61" s="212" t="s">
        <v>724</v>
      </c>
      <c r="FY61" s="192" t="s">
        <v>725</v>
      </c>
      <c r="FZ61" s="193">
        <v>130</v>
      </c>
      <c r="GA61" s="194">
        <v>102</v>
      </c>
      <c r="GB61" s="195">
        <v>68</v>
      </c>
      <c r="GC61" s="10">
        <v>1</v>
      </c>
    </row>
    <row r="62" spans="1:185" ht="21" customHeight="1">
      <c r="A62" s="3"/>
      <c r="B62" s="74" t="s">
        <v>28</v>
      </c>
      <c r="C62" s="2327">
        <f>IFERROR(AI22/C63,0)</f>
        <v>0</v>
      </c>
      <c r="D62" s="2330">
        <f>IFERROR(AM22/D63,0)</f>
        <v>0</v>
      </c>
      <c r="E62" s="2333">
        <f>IFERROR(AQ22/E63,0)</f>
        <v>0</v>
      </c>
      <c r="F62" s="2336">
        <f>IFERROR(AU22/F63,0)</f>
        <v>0</v>
      </c>
      <c r="G62" s="311">
        <f>IFERROR(AY22/G63,0)</f>
        <v>0</v>
      </c>
      <c r="H62" s="312">
        <f>IFERROR(BC22/G63,0)</f>
        <v>0</v>
      </c>
      <c r="I62" s="2234"/>
      <c r="J62" s="2234"/>
      <c r="K62" s="2234"/>
      <c r="L62" s="2320"/>
      <c r="M62" s="2321"/>
      <c r="N62" s="2322"/>
      <c r="O62" s="2237"/>
      <c r="P62" s="2236"/>
      <c r="Q62" s="2237"/>
      <c r="R62" s="2315"/>
      <c r="S62" s="2316"/>
      <c r="T62" s="2315"/>
      <c r="U62" s="314"/>
      <c r="V62" s="313"/>
      <c r="W62" s="314"/>
      <c r="X62" s="2313"/>
      <c r="Y62" s="2313"/>
      <c r="Z62" s="2313"/>
      <c r="AA62" s="2309"/>
      <c r="AB62" s="2310"/>
      <c r="AC62" s="2309"/>
      <c r="AD62" s="315"/>
      <c r="AE62" s="315"/>
      <c r="AF62" s="315"/>
      <c r="AG62" s="315"/>
      <c r="AH62" s="315"/>
      <c r="AI62" s="2270"/>
      <c r="AJ62" s="2270"/>
      <c r="AK62" s="2270"/>
      <c r="AL62" s="2270"/>
      <c r="AM62" s="2271"/>
      <c r="AN62" s="2271"/>
      <c r="AO62" s="2271"/>
      <c r="AP62" s="2271"/>
      <c r="AQ62" s="2345"/>
      <c r="AR62" s="2345"/>
      <c r="AS62" s="2345"/>
      <c r="AT62" s="2345"/>
      <c r="AU62" s="2354"/>
      <c r="AV62" s="2354"/>
      <c r="AW62" s="2354"/>
      <c r="AX62" s="2354"/>
      <c r="AY62" s="2359"/>
      <c r="AZ62" s="2359"/>
      <c r="BA62" s="2359"/>
      <c r="BB62" s="2359"/>
      <c r="BC62" s="2365"/>
      <c r="BD62" s="2365"/>
      <c r="BE62" s="2365"/>
      <c r="BF62" s="2366"/>
      <c r="BG62" s="2250"/>
      <c r="BH62" s="2250"/>
      <c r="BI62" s="2250"/>
      <c r="BJ62" s="2512" t="str">
        <f>"Contrôle colonne "&amp;BK1&amp;" ►"</f>
        <v>Contrôle colonne BK ►</v>
      </c>
      <c r="BK62" s="2696" t="str" cm="1">
        <f t="array" aca="1" ref="BK62" ca="1">" ▲ "&amp;_xlfn.LET(_xlpm.r,BK32:BK61, _xlpm.n,SUMPRODUCT((_xlpm.r&lt;&gt;"")*(UPPER(TRIM(_xlpm.r))&lt;&gt;"OK")), IF(_xlpm.n=0,"OK", _xlpm.n&amp;" erreur"&amp;IF(_xlpm.n&gt;1,"s","")))</f>
        <v xml:space="preserve"> ▲ OK</v>
      </c>
      <c r="BL62" s="3194" t="s">
        <v>4016</v>
      </c>
      <c r="BM62" s="74" t="str">
        <f t="shared" si="60"/>
        <v>A</v>
      </c>
      <c r="BN62" s="5"/>
      <c r="BO62" s="3"/>
      <c r="BP62" s="198" cm="1">
        <f t="array" ref="BP62">SUMPRODUCT(LEN(BQ62:BW62))</f>
        <v>0</v>
      </c>
      <c r="BQ62" s="199"/>
      <c r="BR62" s="200"/>
      <c r="BS62" s="200"/>
      <c r="BT62" s="200"/>
      <c r="BU62" s="200"/>
      <c r="BV62" s="200"/>
      <c r="BW62" s="201"/>
      <c r="BX62" s="3"/>
      <c r="BY62" s="3159" t="str">
        <f t="shared" si="40"/>
        <v>►</v>
      </c>
      <c r="BZ62" s="3151" t="str">
        <f t="shared" si="20"/>
        <v/>
      </c>
      <c r="CA62" s="3152" t="str">
        <f t="shared" si="50"/>
        <v/>
      </c>
      <c r="CB62" s="3162"/>
      <c r="CC62" s="3154" t="str">
        <f t="shared" si="21"/>
        <v xml:space="preserve"> ◄ ligne 62</v>
      </c>
      <c r="CD62" s="3151" t="str">
        <f t="shared" si="41"/>
        <v/>
      </c>
      <c r="CE62" s="3155" t="str">
        <f t="shared" si="42"/>
        <v/>
      </c>
      <c r="CF62" s="3156">
        <f>IF(LEN(TRIM(CK62))&gt;0,MAX(CF29:CF61)+1,"")</f>
        <v>6</v>
      </c>
      <c r="CG62" s="3109" t="str">
        <f>IFERROR(INDEX(CK30:CK299,MATCH(ROW()-ROW(CK30)+1,CF30:CF299,0)),"")</f>
        <v/>
      </c>
      <c r="CH62" s="3149"/>
      <c r="CI62" s="3142"/>
      <c r="CJ62" s="3112">
        <f>CG17</f>
        <v>100</v>
      </c>
      <c r="CK62" s="3166" t="str">
        <f>IF(OR(CL61="",CJ62=""),"",IF(LEN(CL61)&lt;=CJ62,CL61,IFERROR(LEFT(CL61,FIND("♦",SUBSTITUTE(LEFT(CL61,CJ62+1)," ","♦",LEN(LEFT(CL61,CJ62+1))-LEN(SUBSTITUTE(LEFT(CL61,CJ62+1)," ",""))))),LEFT(CL61,IFERROR(FIND(" ",CL61)-1,LEN(CL61))))))</f>
        <v>Versez le vin rouge sur le tout et laissez mariner au frais pendant 24 heures</v>
      </c>
      <c r="CL62" s="3166" t="str">
        <f t="shared" ref="CL62:CL65" si="69">IF(CK62="","",TRIM(RIGHT(CL61,LEN(CL61)-LEN(CK62))))</f>
        <v/>
      </c>
      <c r="CM62" s="3167" t="str">
        <f t="shared" si="68"/>
        <v>ligne 62 ►</v>
      </c>
      <c r="CN62" s="3150" t="str">
        <f>IF(CA62="","",IF(OR(CA62=0,CA62&lt;CG17),0,IF(CA62&gt;CG17,(CA62-CG17)&amp;" car. en trop",(CA62-CG17)&amp;" car.")))</f>
        <v/>
      </c>
      <c r="CO62" s="3158" t="str">
        <f>IF(CA62="","",ROUNDUP(CA62/CG17,0)&amp;" ligne(s)")</f>
        <v/>
      </c>
      <c r="CP62" s="3"/>
      <c r="CQ62" s="2663" t="s">
        <v>3931</v>
      </c>
      <c r="CR62" s="102"/>
      <c r="CS62" s="102"/>
      <c r="CT62" s="2666"/>
      <c r="CU62" s="2664"/>
      <c r="CV62" s="3"/>
      <c r="CW62" s="3237" t="s">
        <v>726</v>
      </c>
      <c r="CX62" s="3237"/>
      <c r="CY62" s="3237"/>
      <c r="DA62" s="3225" t="s">
        <v>727</v>
      </c>
      <c r="DB62" s="3225"/>
      <c r="DC62" s="3225"/>
      <c r="DE62" s="3226" t="s">
        <v>728</v>
      </c>
      <c r="DF62" s="3226"/>
      <c r="DG62" s="3226"/>
      <c r="DI62" s="3227" t="s">
        <v>729</v>
      </c>
      <c r="DJ62" s="3227"/>
      <c r="DK62" s="3227"/>
      <c r="DM62" s="3238" t="s">
        <v>730</v>
      </c>
      <c r="DN62" s="3238"/>
      <c r="DO62" s="3238"/>
      <c r="DQ62" s="3232" t="s">
        <v>731</v>
      </c>
      <c r="DR62" s="3232"/>
      <c r="DS62" s="3232"/>
      <c r="DU62" s="3223" t="s">
        <v>732</v>
      </c>
      <c r="DV62" s="3223"/>
      <c r="DW62" s="3223"/>
      <c r="DY62" s="3224" t="s">
        <v>733</v>
      </c>
      <c r="DZ62" s="3224"/>
      <c r="EA62" s="3224"/>
      <c r="EC62" s="3229" t="s">
        <v>734</v>
      </c>
      <c r="ED62" s="3229"/>
      <c r="EE62" s="3229"/>
      <c r="EG62" s="3230" t="s">
        <v>735</v>
      </c>
      <c r="EH62" s="3230"/>
      <c r="EI62" s="3230"/>
      <c r="EK62" s="3231" t="s">
        <v>736</v>
      </c>
      <c r="EL62" s="3231"/>
      <c r="EM62" s="3231"/>
      <c r="EW62" s="3"/>
      <c r="EX62" s="483" t="s">
        <v>737</v>
      </c>
      <c r="EY62" s="484" t="s">
        <v>738</v>
      </c>
      <c r="EZ62" s="485" t="s">
        <v>739</v>
      </c>
      <c r="FA62" s="486" t="s">
        <v>740</v>
      </c>
      <c r="FB62" s="487" t="s">
        <v>741</v>
      </c>
      <c r="FC62" s="488" t="s">
        <v>742</v>
      </c>
      <c r="FD62" s="489" t="s">
        <v>743</v>
      </c>
      <c r="FE62" s="490" t="s">
        <v>744</v>
      </c>
      <c r="FF62" s="491" t="s">
        <v>745</v>
      </c>
      <c r="FI62" s="492"/>
      <c r="FJ62" s="205" t="s">
        <v>746</v>
      </c>
      <c r="FK62" s="206" t="s">
        <v>747</v>
      </c>
      <c r="FL62" s="207">
        <v>202</v>
      </c>
      <c r="FM62" s="208">
        <v>225</v>
      </c>
      <c r="FN62" s="209">
        <v>255</v>
      </c>
      <c r="FO62"/>
      <c r="FP62" s="493"/>
      <c r="FQ62" s="191" t="s">
        <v>748</v>
      </c>
      <c r="FR62" s="192" t="s">
        <v>749</v>
      </c>
      <c r="FS62" s="193">
        <v>216</v>
      </c>
      <c r="FT62" s="194">
        <v>216</v>
      </c>
      <c r="FU62" s="195">
        <v>191</v>
      </c>
      <c r="FV62"/>
      <c r="FW62" s="494"/>
      <c r="FX62" s="197" t="s">
        <v>750</v>
      </c>
      <c r="FY62" s="192" t="s">
        <v>751</v>
      </c>
      <c r="FZ62" s="193">
        <v>139</v>
      </c>
      <c r="GA62" s="194">
        <v>105</v>
      </c>
      <c r="GB62" s="195">
        <v>20</v>
      </c>
      <c r="GC62" s="10">
        <v>1</v>
      </c>
    </row>
    <row r="63" spans="1:185" ht="21" customHeight="1">
      <c r="A63" s="3"/>
      <c r="B63" s="74" t="s">
        <v>28</v>
      </c>
      <c r="C63" s="2328">
        <f>SUM(C32:C61)</f>
        <v>0</v>
      </c>
      <c r="D63" s="2331">
        <f>SUM(D32:D61)</f>
        <v>0</v>
      </c>
      <c r="E63" s="2334">
        <f>SUM(E32:E61)</f>
        <v>0</v>
      </c>
      <c r="F63" s="2337">
        <f>SUM(F32:F61)</f>
        <v>0</v>
      </c>
      <c r="G63" s="2338">
        <f>SUM(G32:G61)</f>
        <v>0</v>
      </c>
      <c r="H63" s="321">
        <f>SUM(H32:H62)</f>
        <v>0.06</v>
      </c>
      <c r="I63" s="2235"/>
      <c r="J63" s="2235"/>
      <c r="K63" s="2235"/>
      <c r="L63" s="2323"/>
      <c r="M63" s="2324">
        <f>C63</f>
        <v>0</v>
      </c>
      <c r="N63" s="2325"/>
      <c r="O63" s="2238"/>
      <c r="P63" s="2239">
        <f>D63</f>
        <v>0</v>
      </c>
      <c r="Q63" s="2240"/>
      <c r="R63" s="2317"/>
      <c r="S63" s="2318">
        <f>E63</f>
        <v>0</v>
      </c>
      <c r="T63" s="2319"/>
      <c r="U63" s="322"/>
      <c r="V63" s="323">
        <f>F63</f>
        <v>0</v>
      </c>
      <c r="W63" s="324"/>
      <c r="X63" s="2314"/>
      <c r="Y63" s="2414">
        <f>G63</f>
        <v>0</v>
      </c>
      <c r="Z63" s="2314"/>
      <c r="AA63" s="2311"/>
      <c r="AB63" s="2312">
        <f>H63</f>
        <v>0.06</v>
      </c>
      <c r="AC63" s="2311"/>
      <c r="AD63" s="325"/>
      <c r="AE63" s="325"/>
      <c r="AF63" s="326"/>
      <c r="AG63" s="327"/>
      <c r="AH63" s="327"/>
      <c r="AI63" s="328"/>
      <c r="AJ63" s="329">
        <f>SUM(AJ32:AJ62)</f>
        <v>0</v>
      </c>
      <c r="AK63" s="330"/>
      <c r="AL63" s="331">
        <f>SUM(AL32:AL61)</f>
        <v>0</v>
      </c>
      <c r="AM63" s="2230"/>
      <c r="AN63" s="2231">
        <f>SUM(AN32:AN62)</f>
        <v>0</v>
      </c>
      <c r="AO63" s="2232"/>
      <c r="AP63" s="2233">
        <f>SUM(AP32:AP61)</f>
        <v>0</v>
      </c>
      <c r="AQ63" s="2346"/>
      <c r="AR63" s="2347">
        <f>SUM(AR32:AR62)</f>
        <v>0</v>
      </c>
      <c r="AS63" s="2348"/>
      <c r="AT63" s="2349">
        <f>SUM(AT32:AT61)</f>
        <v>0</v>
      </c>
      <c r="AU63" s="2355"/>
      <c r="AV63" s="2356">
        <f>SUM(AV32:AV62)</f>
        <v>0</v>
      </c>
      <c r="AW63" s="2357"/>
      <c r="AX63" s="2358">
        <f>SUM(AX32:AX61)</f>
        <v>0</v>
      </c>
      <c r="AY63" s="2378"/>
      <c r="AZ63" s="2379">
        <f>SUM(AZ32:AZ62)</f>
        <v>0</v>
      </c>
      <c r="BA63" s="2380"/>
      <c r="BB63" s="2381">
        <f>SUM(BB32:BB61)</f>
        <v>0</v>
      </c>
      <c r="BC63" s="2367"/>
      <c r="BD63" s="2368">
        <f>SUM(BD32:BD62)</f>
        <v>0</v>
      </c>
      <c r="BE63" s="2369"/>
      <c r="BF63" s="2370">
        <f>SUM(BF32:BF61)</f>
        <v>0</v>
      </c>
      <c r="BG63" s="2265" t="s">
        <v>3617</v>
      </c>
      <c r="BH63" s="2249"/>
      <c r="BI63" s="2253">
        <f t="shared" ref="BI63" si="70">IFERROR(AJ63,0)+IFERROR(AN63,0)+IFERROR(AR63,0)+IFERROR(AV63,0)+IFERROR(BD63,0)</f>
        <v>0</v>
      </c>
      <c r="BJ63" s="2469">
        <f>IFERROR(AL63,0)+IFERROR(AP63,0)+IFERROR(AT63,0)+IFERROR(AX63,0)+IFERROR(BF63,0)</f>
        <v>0</v>
      </c>
      <c r="BK63" s="2697" t="str" cm="1">
        <f t="array" aca="1" ref="BK63" ca="1">" ▲ "&amp;IF(SUMPRODUCT((BK32:BK61&lt;&gt;"")*(UPPER(TRIM(SUBSTITUTE(BK32:BK61,CHAR(160),"")))&lt;&gt;"OK"))=0,"OK",SUMPRODUCT((BK32:BK61&lt;&gt;"")*(UPPER(TRIM(SUBSTITUTE(BK32:BK61,CHAR(160),"")))&lt;&gt;"OK"))&amp;" erreur"&amp;IF(SUMPRODUCT((BK32:BK61&lt;&gt;"")*(UPPER(TRIM(SUBSTITUTE(BK32:BK61,CHAR(160),"")))&lt;&gt;"OK"))&gt;1,"s",""))</f>
        <v xml:space="preserve"> ▲ OK</v>
      </c>
      <c r="BL63" s="3194"/>
      <c r="BM63" s="74" t="str">
        <f t="shared" si="60"/>
        <v>A</v>
      </c>
      <c r="BN63" s="5"/>
      <c r="BO63" s="3"/>
      <c r="BP63" s="198" cm="1">
        <f t="array" ref="BP63">SUMPRODUCT(LEN(BQ63:BW63))</f>
        <v>0</v>
      </c>
      <c r="BQ63" s="199"/>
      <c r="BR63" s="200"/>
      <c r="BS63" s="200"/>
      <c r="BT63" s="200"/>
      <c r="BU63" s="200"/>
      <c r="BV63" s="200"/>
      <c r="BW63" s="201"/>
      <c r="BX63" s="3"/>
      <c r="BY63" s="3159" t="str">
        <f t="shared" si="40"/>
        <v>►</v>
      </c>
      <c r="BZ63" s="3151" t="str">
        <f t="shared" si="20"/>
        <v/>
      </c>
      <c r="CA63" s="3152" t="str">
        <f t="shared" si="50"/>
        <v/>
      </c>
      <c r="CB63" s="3162"/>
      <c r="CC63" s="3160" t="str">
        <f t="shared" si="21"/>
        <v xml:space="preserve"> ◄ ligne 63</v>
      </c>
      <c r="CD63" s="3151" t="str">
        <f t="shared" si="41"/>
        <v/>
      </c>
      <c r="CE63" s="3155" t="str">
        <f t="shared" si="42"/>
        <v/>
      </c>
      <c r="CF63" s="3156" t="str">
        <f>IF(LEN(TRIM(CK63))&gt;0,MAX(CF29:CF62)+1,"")</f>
        <v/>
      </c>
      <c r="CG63" s="3109" t="str">
        <f>IFERROR(INDEX(CK30:CK299,MATCH(ROW()-ROW(CK30)+1,CF30:CF299,0)),"")</f>
        <v/>
      </c>
      <c r="CH63" s="3149"/>
      <c r="CI63" s="3142"/>
      <c r="CJ63" s="3165"/>
      <c r="CK63" s="3166" t="str">
        <f>IF(OR(CL62="",CJ62=""),"",IF(LEN(CL62)&lt;=CJ62,CL62,IFERROR(LEFT(CL62,FIND("♦",SUBSTITUTE(LEFT(CL62,CJ62+1)," ","♦",LEN(LEFT(CL62,CJ62+1))-LEN(SUBSTITUTE(LEFT(CL62,CJ62+1)," ",""))))),LEFT(CL62,IFERROR(FIND(" ",CL62)-1,LEN(CL62))))))</f>
        <v/>
      </c>
      <c r="CL63" s="3166" t="str">
        <f t="shared" si="69"/>
        <v/>
      </c>
      <c r="CM63" s="3167" t="str">
        <f t="shared" si="68"/>
        <v>ligne 63 ►</v>
      </c>
      <c r="CN63" s="3150" t="str">
        <f>IF(CA63="","",IF(OR(CA63=0,CA63&lt;CG17),0,IF(CA63&gt;CG17,(CA63-CG17)&amp;" car. en trop",(CA63-CG17)&amp;" car.")))</f>
        <v/>
      </c>
      <c r="CO63" s="3158" t="str">
        <f>IF(CA63="","",ROUNDUP(CA63/CG17,0)&amp;" ligne(s)")</f>
        <v/>
      </c>
      <c r="CP63" s="3"/>
      <c r="CQ63" s="287" t="s">
        <v>4013</v>
      </c>
      <c r="CR63" s="102"/>
      <c r="CS63" s="102"/>
      <c r="CT63" s="2666"/>
      <c r="CU63" s="2664"/>
      <c r="CV63" s="3"/>
      <c r="CW63" s="3237"/>
      <c r="CX63" s="3237"/>
      <c r="CY63" s="3237"/>
      <c r="DA63" s="3225"/>
      <c r="DB63" s="3225"/>
      <c r="DC63" s="3225"/>
      <c r="DE63" s="3226"/>
      <c r="DF63" s="3226"/>
      <c r="DG63" s="3226"/>
      <c r="DI63" s="3227"/>
      <c r="DJ63" s="3227"/>
      <c r="DK63" s="3227"/>
      <c r="DM63" s="3238"/>
      <c r="DN63" s="3238"/>
      <c r="DO63" s="3238"/>
      <c r="DQ63" s="3232"/>
      <c r="DR63" s="3232"/>
      <c r="DS63" s="3232"/>
      <c r="DU63" s="3223"/>
      <c r="DV63" s="3223"/>
      <c r="DW63" s="3223"/>
      <c r="DY63" s="3224"/>
      <c r="DZ63" s="3224"/>
      <c r="EA63" s="3224"/>
      <c r="EC63" s="3229"/>
      <c r="ED63" s="3229"/>
      <c r="EE63" s="3229"/>
      <c r="EG63" s="3230"/>
      <c r="EH63" s="3230"/>
      <c r="EI63" s="3230"/>
      <c r="EK63" s="3231"/>
      <c r="EL63" s="3231"/>
      <c r="EM63" s="3231"/>
      <c r="EW63" s="3"/>
      <c r="EX63" s="495" t="s">
        <v>752</v>
      </c>
      <c r="EY63" s="496" t="s">
        <v>753</v>
      </c>
      <c r="EZ63" s="497" t="s">
        <v>754</v>
      </c>
      <c r="FA63" s="498" t="s">
        <v>755</v>
      </c>
      <c r="FB63" s="499" t="s">
        <v>756</v>
      </c>
      <c r="FC63" s="500" t="s">
        <v>757</v>
      </c>
      <c r="FD63" s="501" t="s">
        <v>758</v>
      </c>
      <c r="FE63" s="502" t="s">
        <v>759</v>
      </c>
      <c r="FF63" s="503" t="s">
        <v>760</v>
      </c>
      <c r="FI63" s="504"/>
      <c r="FJ63" s="205" t="s">
        <v>761</v>
      </c>
      <c r="FK63" s="206" t="s">
        <v>762</v>
      </c>
      <c r="FL63" s="207">
        <v>162</v>
      </c>
      <c r="FM63" s="208">
        <v>181</v>
      </c>
      <c r="FN63" s="209">
        <v>205</v>
      </c>
      <c r="FO63"/>
      <c r="FP63" s="505"/>
      <c r="FQ63" s="191" t="s">
        <v>763</v>
      </c>
      <c r="FR63" s="192" t="s">
        <v>764</v>
      </c>
      <c r="FS63" s="193">
        <v>234</v>
      </c>
      <c r="FT63" s="194">
        <v>234</v>
      </c>
      <c r="FU63" s="195">
        <v>174</v>
      </c>
      <c r="FV63"/>
      <c r="FW63" s="506"/>
      <c r="FX63" s="197" t="s">
        <v>765</v>
      </c>
      <c r="FY63" s="192" t="s">
        <v>766</v>
      </c>
      <c r="FZ63" s="193">
        <v>139</v>
      </c>
      <c r="GA63" s="194">
        <v>101</v>
      </c>
      <c r="GB63" s="195">
        <v>8</v>
      </c>
      <c r="GC63" s="10">
        <v>1</v>
      </c>
    </row>
    <row r="64" spans="1:185" ht="21" customHeight="1">
      <c r="A64" s="3"/>
      <c r="B64" s="74" t="s">
        <v>28</v>
      </c>
      <c r="C64" s="2700" t="str">
        <f t="shared" ref="C64:H64" si="71">C31</f>
        <v>🅐</v>
      </c>
      <c r="D64" s="2700" t="str">
        <f t="shared" si="71"/>
        <v>🅑</v>
      </c>
      <c r="E64" s="2700" t="str">
        <f t="shared" si="71"/>
        <v>🅒</v>
      </c>
      <c r="F64" s="2700" t="str">
        <f t="shared" si="71"/>
        <v>🅓</v>
      </c>
      <c r="G64" s="2700" t="str">
        <f t="shared" si="71"/>
        <v>🅔</v>
      </c>
      <c r="H64" s="2700" t="str">
        <f t="shared" si="71"/>
        <v>🅕</v>
      </c>
      <c r="I64" s="2559"/>
      <c r="J64" s="2559"/>
      <c r="K64" s="2559"/>
      <c r="L64" s="2559"/>
      <c r="M64" s="2560"/>
      <c r="N64" s="2559"/>
      <c r="O64" s="2559"/>
      <c r="P64" s="2560"/>
      <c r="Q64" s="2561"/>
      <c r="R64" s="2561"/>
      <c r="S64" s="2561"/>
      <c r="T64" s="2561"/>
      <c r="U64" s="2561"/>
      <c r="V64" s="2561"/>
      <c r="W64" s="2561"/>
      <c r="X64" s="2561"/>
      <c r="Y64" s="2561"/>
      <c r="Z64" s="2561"/>
      <c r="AA64" s="2561"/>
      <c r="AB64" s="2561"/>
      <c r="AC64" s="2229" t="s">
        <v>3614</v>
      </c>
      <c r="AD64" s="2224" t="s">
        <v>426</v>
      </c>
      <c r="AE64" s="2220" t="s">
        <v>171</v>
      </c>
      <c r="AF64" s="2221" t="s">
        <v>427</v>
      </c>
      <c r="AG64" s="2221" t="s">
        <v>428</v>
      </c>
      <c r="AH64" s="2221" t="s">
        <v>3569</v>
      </c>
      <c r="AI64" s="2223" t="s">
        <v>472</v>
      </c>
      <c r="AJ64" s="2227" t="s">
        <v>3573</v>
      </c>
      <c r="AK64" s="2227" t="s">
        <v>476</v>
      </c>
      <c r="AL64" s="2227" t="s">
        <v>3574</v>
      </c>
      <c r="AM64" s="2227" t="s">
        <v>3575</v>
      </c>
      <c r="AN64" s="2227" t="s">
        <v>475</v>
      </c>
      <c r="AO64" s="2227" t="s">
        <v>473</v>
      </c>
      <c r="AP64" s="2227" t="s">
        <v>474</v>
      </c>
      <c r="AQ64" s="2225" t="s">
        <v>429</v>
      </c>
      <c r="AR64" s="2222" t="s">
        <v>477</v>
      </c>
      <c r="AS64" s="2222" t="s">
        <v>430</v>
      </c>
      <c r="AT64" s="2225" t="s">
        <v>478</v>
      </c>
      <c r="AU64" s="2412" t="s">
        <v>434</v>
      </c>
      <c r="AV64" s="2412" t="s">
        <v>435</v>
      </c>
      <c r="AW64" s="2412" t="s">
        <v>438</v>
      </c>
      <c r="AX64" s="2412" t="s">
        <v>436</v>
      </c>
      <c r="AY64" s="2412" t="s">
        <v>433</v>
      </c>
      <c r="AZ64" s="2412" t="s">
        <v>437</v>
      </c>
      <c r="BA64" s="2412" t="s">
        <v>439</v>
      </c>
      <c r="BB64" s="2226" t="s">
        <v>3571</v>
      </c>
      <c r="BC64" s="2251" t="s">
        <v>3572</v>
      </c>
      <c r="BD64" s="2251" t="s">
        <v>431</v>
      </c>
      <c r="BE64" s="2251" t="s">
        <v>432</v>
      </c>
      <c r="BF64" s="2228" t="s">
        <v>3570</v>
      </c>
      <c r="BG64" s="2413" t="s">
        <v>3622</v>
      </c>
      <c r="BH64" s="2252" t="s">
        <v>3576</v>
      </c>
      <c r="BI64" s="2228" t="s">
        <v>3761</v>
      </c>
      <c r="BJ64" s="2228" t="s">
        <v>3756</v>
      </c>
      <c r="BK64" s="2228" t="s">
        <v>3759</v>
      </c>
      <c r="BL64" s="3194"/>
      <c r="BM64" s="74" t="str">
        <f t="shared" si="60"/>
        <v>A</v>
      </c>
      <c r="BN64" s="5"/>
      <c r="BO64" s="3"/>
      <c r="BP64" s="198" cm="1">
        <f t="array" ref="BP64">SUMPRODUCT(LEN(BQ64:BW64))</f>
        <v>0</v>
      </c>
      <c r="BQ64" s="199"/>
      <c r="BR64" s="200"/>
      <c r="BS64" s="200"/>
      <c r="BT64" s="200"/>
      <c r="BU64" s="200"/>
      <c r="BV64" s="200"/>
      <c r="BW64" s="201"/>
      <c r="BX64" s="3"/>
      <c r="BY64" s="3159" t="str">
        <f t="shared" si="40"/>
        <v>►</v>
      </c>
      <c r="BZ64" s="3151" t="str">
        <f t="shared" si="20"/>
        <v/>
      </c>
      <c r="CA64" s="3152" t="str">
        <f t="shared" si="50"/>
        <v/>
      </c>
      <c r="CB64" s="3162"/>
      <c r="CC64" s="3154" t="str">
        <f t="shared" si="21"/>
        <v xml:space="preserve"> ◄ ligne 64</v>
      </c>
      <c r="CD64" s="3151" t="str">
        <f t="shared" si="41"/>
        <v/>
      </c>
      <c r="CE64" s="3155" t="str">
        <f t="shared" si="42"/>
        <v/>
      </c>
      <c r="CF64" s="3156" t="str">
        <f>IF(LEN(TRIM(CK64))&gt;0,MAX(CF29:CF63)+1,"")</f>
        <v/>
      </c>
      <c r="CG64" s="3109" t="str">
        <f>IFERROR(INDEX(CK30:CK299,MATCH(ROW()-ROW(CK30)+1,CF30:CF299,0)),"")</f>
        <v/>
      </c>
      <c r="CH64" s="3149"/>
      <c r="CI64" s="3142"/>
      <c r="CJ64" s="3168"/>
      <c r="CK64" s="3166" t="str">
        <f>IF(OR(CL63="",CJ62=""),"",IF(LEN(CL63)&lt;=CJ62,CL63,IFERROR(LEFT(CL63,FIND("♦",SUBSTITUTE(LEFT(CL63,CJ62+1)," ","♦",LEN(LEFT(CL63,CJ62+1))-LEN(SUBSTITUTE(LEFT(CL63,CJ62+1)," ",""))))),LEFT(CL63,IFERROR(FIND(" ",CL63)-1,LEN(CL63))))))</f>
        <v/>
      </c>
      <c r="CL64" s="3166" t="str">
        <f t="shared" si="69"/>
        <v/>
      </c>
      <c r="CM64" s="3167" t="str">
        <f t="shared" si="68"/>
        <v>ligne 64 ►</v>
      </c>
      <c r="CN64" s="3150" t="str">
        <f>IF(CA64="","",IF(OR(CA64=0,CA64&lt;CG17),0,IF(CA64&gt;CG17,(CA64-CG17)&amp;" car. en trop",(CA64-CG17)&amp;" car.")))</f>
        <v/>
      </c>
      <c r="CO64" s="3158" t="str">
        <f>IF(CA64="","",ROUNDUP(CA64/CG17,0)&amp;" ligne(s)")</f>
        <v/>
      </c>
      <c r="CP64" s="3"/>
      <c r="CQ64" s="287" t="s">
        <v>4014</v>
      </c>
      <c r="CR64" s="2665" t="s">
        <v>3932</v>
      </c>
      <c r="CS64" s="2665"/>
      <c r="CT64" s="2665"/>
      <c r="CU64" s="2692"/>
      <c r="CV64" s="3"/>
      <c r="DQ64" s="163"/>
      <c r="DR64" s="163"/>
      <c r="DS64" s="163"/>
      <c r="EO64" s="3"/>
      <c r="EP64" s="3"/>
      <c r="EQ64" s="3"/>
      <c r="ER64" s="3"/>
      <c r="ES64" s="3"/>
      <c r="ET64" s="3"/>
      <c r="EU64" s="3"/>
      <c r="EV64" s="3"/>
      <c r="EW64" s="3"/>
      <c r="EX64" s="507" t="s">
        <v>767</v>
      </c>
      <c r="EY64" s="508" t="s">
        <v>768</v>
      </c>
      <c r="EZ64" s="509" t="s">
        <v>769</v>
      </c>
      <c r="FA64" s="510" t="s">
        <v>770</v>
      </c>
      <c r="FB64" s="511" t="s">
        <v>771</v>
      </c>
      <c r="FC64" s="512" t="s">
        <v>772</v>
      </c>
      <c r="FD64" s="513" t="s">
        <v>773</v>
      </c>
      <c r="FE64" s="514" t="s">
        <v>774</v>
      </c>
      <c r="FF64" s="515" t="s">
        <v>775</v>
      </c>
      <c r="FI64" s="516"/>
      <c r="FJ64" s="205" t="s">
        <v>776</v>
      </c>
      <c r="FK64" s="206" t="s">
        <v>777</v>
      </c>
      <c r="FL64" s="207">
        <v>92</v>
      </c>
      <c r="FM64" s="208">
        <v>172</v>
      </c>
      <c r="FN64" s="209">
        <v>238</v>
      </c>
      <c r="FO64"/>
      <c r="FP64" s="517"/>
      <c r="FQ64" s="191" t="s">
        <v>778</v>
      </c>
      <c r="FR64" s="192" t="s">
        <v>779</v>
      </c>
      <c r="FS64" s="193">
        <v>238</v>
      </c>
      <c r="FT64" s="194">
        <v>238</v>
      </c>
      <c r="FU64" s="195">
        <v>209</v>
      </c>
      <c r="FV64"/>
      <c r="FW64" s="518"/>
      <c r="FX64" s="212" t="s">
        <v>780</v>
      </c>
      <c r="FY64" s="192" t="s">
        <v>781</v>
      </c>
      <c r="FZ64" s="193">
        <v>120</v>
      </c>
      <c r="GA64" s="194">
        <v>94</v>
      </c>
      <c r="GB64" s="195">
        <v>47</v>
      </c>
      <c r="GC64" s="10">
        <v>1</v>
      </c>
    </row>
    <row r="65" spans="1:185" ht="21" customHeight="1">
      <c r="A65" s="3"/>
      <c r="B65" s="74" t="s">
        <v>28</v>
      </c>
      <c r="C65" s="2559"/>
      <c r="D65" s="2701" t="s">
        <v>3755</v>
      </c>
      <c r="E65" s="2559"/>
      <c r="F65" s="2559"/>
      <c r="G65" s="2559"/>
      <c r="H65" s="2559"/>
      <c r="I65" s="2559"/>
      <c r="J65" s="2559"/>
      <c r="K65" s="2559"/>
      <c r="L65" s="2563"/>
      <c r="M65" s="2560"/>
      <c r="N65" s="2559"/>
      <c r="O65" s="2559"/>
      <c r="P65" s="2560"/>
      <c r="Q65" s="2561"/>
      <c r="R65" s="2561"/>
      <c r="S65" s="2561"/>
      <c r="T65" s="2561"/>
      <c r="U65" s="2561"/>
      <c r="V65" s="2561"/>
      <c r="W65" s="2561"/>
      <c r="X65" s="2561"/>
      <c r="Y65" s="2561"/>
      <c r="Z65" s="2561"/>
      <c r="AA65" s="2561"/>
      <c r="AB65" s="2561"/>
      <c r="AC65" s="2229" t="s">
        <v>3615</v>
      </c>
      <c r="AD65" s="2224" t="s">
        <v>426</v>
      </c>
      <c r="AE65" s="2220" t="s">
        <v>171</v>
      </c>
      <c r="AF65" s="2221" t="s">
        <v>3577</v>
      </c>
      <c r="AG65" s="2221" t="s">
        <v>3578</v>
      </c>
      <c r="AH65" s="2221" t="s">
        <v>3579</v>
      </c>
      <c r="AI65" s="2223" t="s">
        <v>472</v>
      </c>
      <c r="AJ65" s="2227" t="s">
        <v>3582</v>
      </c>
      <c r="AK65" s="2223" t="s">
        <v>3583</v>
      </c>
      <c r="AL65" s="2227" t="s">
        <v>3574</v>
      </c>
      <c r="AM65" s="2227" t="s">
        <v>3575</v>
      </c>
      <c r="AN65" s="2227" t="s">
        <v>3584</v>
      </c>
      <c r="AO65" s="2227" t="s">
        <v>3585</v>
      </c>
      <c r="AP65" s="2227" t="s">
        <v>3586</v>
      </c>
      <c r="AQ65" s="2225" t="s">
        <v>429</v>
      </c>
      <c r="AR65" s="2222" t="s">
        <v>477</v>
      </c>
      <c r="AS65" s="2222" t="s">
        <v>430</v>
      </c>
      <c r="AT65" s="2225" t="s">
        <v>478</v>
      </c>
      <c r="AU65" s="2412" t="s">
        <v>482</v>
      </c>
      <c r="AV65" s="2412" t="s">
        <v>483</v>
      </c>
      <c r="AW65" s="2412" t="s">
        <v>486</v>
      </c>
      <c r="AX65" s="2412" t="s">
        <v>484</v>
      </c>
      <c r="AY65" s="2412" t="s">
        <v>481</v>
      </c>
      <c r="AZ65" s="2412" t="s">
        <v>485</v>
      </c>
      <c r="BA65" s="2412" t="s">
        <v>487</v>
      </c>
      <c r="BB65" s="2226" t="s">
        <v>3580</v>
      </c>
      <c r="BC65" s="2226" t="s">
        <v>3581</v>
      </c>
      <c r="BD65" s="2226" t="s">
        <v>479</v>
      </c>
      <c r="BE65" s="2226" t="s">
        <v>480</v>
      </c>
      <c r="BF65" s="2228" t="s">
        <v>3587</v>
      </c>
      <c r="BG65" s="2413" t="s">
        <v>3622</v>
      </c>
      <c r="BH65" s="2228" t="s">
        <v>3576</v>
      </c>
      <c r="BI65" s="2228" t="s">
        <v>3761</v>
      </c>
      <c r="BJ65" s="2228" t="s">
        <v>3757</v>
      </c>
      <c r="BK65" s="2228" t="s">
        <v>3759</v>
      </c>
      <c r="BL65" s="3194"/>
      <c r="BM65" s="74" t="str">
        <f t="shared" si="60"/>
        <v>A</v>
      </c>
      <c r="BN65" s="5"/>
      <c r="BO65" s="3"/>
      <c r="BP65" s="198" cm="1">
        <f t="array" ref="BP65">SUMPRODUCT(LEN(BQ65:BW65))</f>
        <v>0</v>
      </c>
      <c r="BQ65" s="199"/>
      <c r="BR65" s="200"/>
      <c r="BS65" s="200"/>
      <c r="BT65" s="200"/>
      <c r="BU65" s="200"/>
      <c r="BV65" s="200"/>
      <c r="BW65" s="201"/>
      <c r="BX65" s="3"/>
      <c r="BY65" s="3159" t="str">
        <f t="shared" si="40"/>
        <v>►</v>
      </c>
      <c r="BZ65" s="3151" t="str">
        <f t="shared" si="20"/>
        <v/>
      </c>
      <c r="CA65" s="3152" t="str">
        <f t="shared" si="50"/>
        <v/>
      </c>
      <c r="CB65" s="3162"/>
      <c r="CC65" s="3160" t="str">
        <f t="shared" si="21"/>
        <v xml:space="preserve"> ◄ ligne 65</v>
      </c>
      <c r="CD65" s="3151" t="str">
        <f t="shared" si="41"/>
        <v/>
      </c>
      <c r="CE65" s="3155" t="str">
        <f t="shared" si="42"/>
        <v/>
      </c>
      <c r="CF65" s="3156" t="str">
        <f>IF(LEN(TRIM(CK65))&gt;0,MAX(CF29:CF64)+1,"")</f>
        <v/>
      </c>
      <c r="CG65" s="3109" t="str">
        <f>IFERROR(INDEX(CK30:CK299,MATCH(ROW()-ROW(CK30)+1,CF30:CF299,0)),"")</f>
        <v/>
      </c>
      <c r="CH65" s="3149"/>
      <c r="CI65" s="3142"/>
      <c r="CJ65" s="3169"/>
      <c r="CK65" s="3166" t="str">
        <f>IF(OR(CL64="",CJ62=""),"",IF(LEN(CL64)&lt;=CJ62,CL64,IFERROR(LEFT(CL64,FIND("♦",SUBSTITUTE(LEFT(CL64,CJ62+1)," ","♦",LEN(LEFT(CL64,CJ62+1))-LEN(SUBSTITUTE(LEFT(CL64,CJ62+1)," ",""))))),LEFT(CL64,IFERROR(FIND(" ",CL64)-1,LEN(CL64))))))</f>
        <v/>
      </c>
      <c r="CL65" s="3166" t="str">
        <f t="shared" si="69"/>
        <v/>
      </c>
      <c r="CM65" s="3167" t="str">
        <f t="shared" si="68"/>
        <v>ligne 65 ►</v>
      </c>
      <c r="CN65" s="3150" t="str">
        <f>IF(CA65="","",IF(OR(CA65=0,CA65&lt;CG17),0,IF(CA65&gt;CG17,(CA65-CG17)&amp;" car. en trop",(CA65-CG17)&amp;" car.")))</f>
        <v/>
      </c>
      <c r="CO65" s="3158" t="str">
        <f>IF(CA65="","",ROUNDUP(CA65/CG17,0)&amp;" ligne(s)")</f>
        <v/>
      </c>
      <c r="CP65" s="3"/>
      <c r="CQ65" s="142"/>
      <c r="CR65" s="2666" t="s">
        <v>3933</v>
      </c>
      <c r="CS65" s="2666" t="s">
        <v>3934</v>
      </c>
      <c r="CT65" s="2666" t="s">
        <v>4015</v>
      </c>
      <c r="CU65" s="2693" t="s">
        <v>3935</v>
      </c>
      <c r="CV65" s="3"/>
      <c r="CW65" s="3234" t="s">
        <v>782</v>
      </c>
      <c r="CX65" s="3234"/>
      <c r="CY65" s="3234"/>
      <c r="DA65" s="3235" t="s">
        <v>783</v>
      </c>
      <c r="DB65" s="3235"/>
      <c r="DC65" s="3235"/>
      <c r="DE65" s="3226" t="s">
        <v>784</v>
      </c>
      <c r="DF65" s="3226"/>
      <c r="DG65" s="3226"/>
      <c r="DI65" s="3227" t="s">
        <v>785</v>
      </c>
      <c r="DJ65" s="3227"/>
      <c r="DK65" s="3227"/>
      <c r="DM65" s="3236" t="s">
        <v>786</v>
      </c>
      <c r="DN65" s="3236"/>
      <c r="DO65" s="3236"/>
      <c r="DQ65" s="3232" t="s">
        <v>787</v>
      </c>
      <c r="DR65" s="3232"/>
      <c r="DS65" s="3232"/>
      <c r="DU65" s="3223" t="s">
        <v>788</v>
      </c>
      <c r="DV65" s="3223"/>
      <c r="DW65" s="3223"/>
      <c r="DY65" s="3224" t="s">
        <v>789</v>
      </c>
      <c r="DZ65" s="3224"/>
      <c r="EA65" s="3224"/>
      <c r="EC65" s="3229" t="s">
        <v>790</v>
      </c>
      <c r="ED65" s="3229"/>
      <c r="EE65" s="3229"/>
      <c r="EG65" s="3230" t="s">
        <v>791</v>
      </c>
      <c r="EH65" s="3230"/>
      <c r="EI65" s="3230"/>
      <c r="EK65" s="3231" t="s">
        <v>792</v>
      </c>
      <c r="EL65" s="3231"/>
      <c r="EM65" s="3231"/>
      <c r="EO65" s="3"/>
      <c r="EP65" s="3"/>
      <c r="EQ65" s="3"/>
      <c r="ER65" s="3"/>
      <c r="ES65" s="3"/>
      <c r="ET65" s="3"/>
      <c r="EU65" s="3"/>
      <c r="EV65" s="3"/>
      <c r="EW65" s="3"/>
      <c r="EX65" s="519" t="s">
        <v>793</v>
      </c>
      <c r="EY65" s="520" t="s">
        <v>794</v>
      </c>
      <c r="EZ65" s="521" t="s">
        <v>795</v>
      </c>
      <c r="FA65" s="522" t="s">
        <v>796</v>
      </c>
      <c r="FB65" s="523" t="s">
        <v>797</v>
      </c>
      <c r="FC65" s="524" t="s">
        <v>798</v>
      </c>
      <c r="FD65" s="525" t="s">
        <v>799</v>
      </c>
      <c r="FE65" s="526" t="s">
        <v>800</v>
      </c>
      <c r="FF65" s="527" t="s">
        <v>801</v>
      </c>
      <c r="FI65" s="528"/>
      <c r="FJ65" s="205"/>
      <c r="FK65" s="206" t="s">
        <v>802</v>
      </c>
      <c r="FL65" s="207">
        <v>102</v>
      </c>
      <c r="FM65" s="208">
        <v>153</v>
      </c>
      <c r="FN65" s="209">
        <v>204</v>
      </c>
      <c r="FO65"/>
      <c r="FP65" s="529"/>
      <c r="FQ65" s="191" t="s">
        <v>803</v>
      </c>
      <c r="FR65" s="192" t="s">
        <v>804</v>
      </c>
      <c r="FS65" s="193">
        <v>250</v>
      </c>
      <c r="FT65" s="194">
        <v>250</v>
      </c>
      <c r="FU65" s="195">
        <v>210</v>
      </c>
      <c r="FV65"/>
      <c r="FW65" s="518"/>
      <c r="FX65" s="212" t="s">
        <v>805</v>
      </c>
      <c r="FY65" s="192" t="s">
        <v>781</v>
      </c>
      <c r="FZ65" s="193">
        <v>120</v>
      </c>
      <c r="GA65" s="194">
        <v>94</v>
      </c>
      <c r="GB65" s="195">
        <v>47</v>
      </c>
      <c r="GC65" s="10">
        <v>1</v>
      </c>
    </row>
    <row r="66" spans="1:185" ht="21" customHeight="1">
      <c r="A66" s="3"/>
      <c r="B66" s="74" t="s">
        <v>28</v>
      </c>
      <c r="C66" s="2559"/>
      <c r="D66" s="3188" t="s">
        <v>3746</v>
      </c>
      <c r="E66" s="3188"/>
      <c r="F66" s="3188"/>
      <c r="G66" s="3188"/>
      <c r="H66" s="3188"/>
      <c r="I66" s="3188"/>
      <c r="J66" s="3188"/>
      <c r="K66" s="3188"/>
      <c r="L66" s="3188"/>
      <c r="M66" s="3188"/>
      <c r="N66" s="3188"/>
      <c r="O66" s="3188"/>
      <c r="P66" s="3188"/>
      <c r="Q66" s="3188"/>
      <c r="R66" s="3188"/>
      <c r="S66" s="3188"/>
      <c r="T66" s="3188"/>
      <c r="U66" s="3188"/>
      <c r="V66" s="3188"/>
      <c r="W66" s="3188"/>
      <c r="X66" s="2561"/>
      <c r="Y66" s="2561"/>
      <c r="Z66" s="2561"/>
      <c r="AA66" s="2561"/>
      <c r="AB66" s="2561"/>
      <c r="AC66" s="2229" t="s">
        <v>3616</v>
      </c>
      <c r="AD66" s="2224" t="s">
        <v>426</v>
      </c>
      <c r="AE66" s="2220" t="s">
        <v>171</v>
      </c>
      <c r="AF66" s="2221" t="s">
        <v>3588</v>
      </c>
      <c r="AG66" s="2221" t="s">
        <v>3589</v>
      </c>
      <c r="AH66" s="2221" t="s">
        <v>3590</v>
      </c>
      <c r="AI66" s="2223" t="s">
        <v>3602</v>
      </c>
      <c r="AJ66" s="2227" t="s">
        <v>3603</v>
      </c>
      <c r="AK66" s="2223" t="s">
        <v>3604</v>
      </c>
      <c r="AL66" s="2227" t="s">
        <v>3605</v>
      </c>
      <c r="AM66" s="2227" t="s">
        <v>3606</v>
      </c>
      <c r="AN66" s="2227" t="s">
        <v>3607</v>
      </c>
      <c r="AO66" s="2227" t="s">
        <v>3608</v>
      </c>
      <c r="AP66" s="2227" t="s">
        <v>3609</v>
      </c>
      <c r="AQ66" s="2225" t="s">
        <v>429</v>
      </c>
      <c r="AR66" s="2222" t="s">
        <v>477</v>
      </c>
      <c r="AS66" s="2222" t="s">
        <v>430</v>
      </c>
      <c r="AT66" s="2225" t="s">
        <v>478</v>
      </c>
      <c r="AU66" s="2412" t="s">
        <v>3591</v>
      </c>
      <c r="AV66" s="2412" t="s">
        <v>3592</v>
      </c>
      <c r="AW66" s="2412" t="s">
        <v>3593</v>
      </c>
      <c r="AX66" s="2412" t="s">
        <v>3594</v>
      </c>
      <c r="AY66" s="2412" t="s">
        <v>3595</v>
      </c>
      <c r="AZ66" s="2412" t="s">
        <v>3596</v>
      </c>
      <c r="BA66" s="2412" t="s">
        <v>3597</v>
      </c>
      <c r="BB66" s="2226" t="s">
        <v>3598</v>
      </c>
      <c r="BC66" s="2226" t="s">
        <v>3599</v>
      </c>
      <c r="BD66" s="2226" t="s">
        <v>3600</v>
      </c>
      <c r="BE66" s="2226" t="s">
        <v>3601</v>
      </c>
      <c r="BF66" s="2228" t="s">
        <v>3610</v>
      </c>
      <c r="BG66" s="2413" t="s">
        <v>3622</v>
      </c>
      <c r="BH66" s="2228" t="s">
        <v>3576</v>
      </c>
      <c r="BI66" s="2228" t="s">
        <v>3761</v>
      </c>
      <c r="BJ66" s="2228" t="s">
        <v>3758</v>
      </c>
      <c r="BK66" s="2228" t="s">
        <v>3760</v>
      </c>
      <c r="BL66" s="3194"/>
      <c r="BM66" s="74" t="str">
        <f t="shared" si="60"/>
        <v>A</v>
      </c>
      <c r="BN66" s="5"/>
      <c r="BO66" s="3"/>
      <c r="BP66" s="198" cm="1">
        <f t="array" ref="BP66">SUMPRODUCT(LEN(BQ66:BW66))</f>
        <v>0</v>
      </c>
      <c r="BQ66" s="199"/>
      <c r="BR66" s="200"/>
      <c r="BS66" s="200"/>
      <c r="BT66" s="200"/>
      <c r="BU66" s="200"/>
      <c r="BV66" s="200"/>
      <c r="BW66" s="201"/>
      <c r="BX66" s="3"/>
      <c r="BY66" s="3159" t="str">
        <f t="shared" si="40"/>
        <v>►</v>
      </c>
      <c r="BZ66" s="3151" t="str">
        <f t="shared" si="20"/>
        <v/>
      </c>
      <c r="CA66" s="3152" t="str">
        <f t="shared" si="50"/>
        <v/>
      </c>
      <c r="CB66" s="3162"/>
      <c r="CC66" s="3154" t="str">
        <f t="shared" si="21"/>
        <v xml:space="preserve"> ◄ ligne 66</v>
      </c>
      <c r="CD66" s="3151" t="str">
        <f t="shared" si="41"/>
        <v/>
      </c>
      <c r="CE66" s="3155" t="str">
        <f t="shared" si="42"/>
        <v/>
      </c>
      <c r="CF66" s="3156">
        <f>IF(LEN(TRIM(CK66))&gt;0,MAX(CF29:CF65)+1,"")</f>
        <v>7</v>
      </c>
      <c r="CG66" s="3109" t="str">
        <f>IFERROR(INDEX(CK30:CK299,MATCH(ROW()-ROW(CK30)+1,CF30:CF299,0)),"")</f>
        <v/>
      </c>
      <c r="CH66" s="3149"/>
      <c r="CI66" s="3142"/>
      <c r="CJ66" s="2462" t="str">
        <f>(SUBSTITUTE(SUBSTITUTE(CB36,CHAR(13)&amp;CHAR(10)," "),CHAR(10)," "))</f>
        <v>2. Le lendemain, sortez la viande et les légumes de la marinade et égouttez-les. Réservez la marinade.</v>
      </c>
      <c r="CK66" s="3110" t="str">
        <f>IF(OR(CJ67="",CJ68=""),"",IF(LEN(CJ67)&lt;=CJ68,CJ67,IFERROR(LEFT(CJ67,FIND("♦",SUBSTITUTE(LEFT(CJ67,CJ68+1)," ","♦",LEN(LEFT(CJ67,CJ68+1))-LEN(SUBSTITUTE(LEFT(CJ67,CJ68+1)," ",""))))),LEFT(CJ67,IFERROR(FIND(" ",CJ67)-1,LEN(CJ67))))))</f>
        <v>2 Le lendemain sortez la viande et les légumes de la marinade et égouttez-les Réservez la marinade</v>
      </c>
      <c r="CL66" s="3111" t="str">
        <f>IF(CK66="","",TRIM(RIGHT(CJ67,LEN(CJ67)-LEN(CK66))))</f>
        <v/>
      </c>
      <c r="CM66" s="3157" t="str">
        <f>CC36</f>
        <v xml:space="preserve"> ◄ ligne 36</v>
      </c>
      <c r="CN66" s="3150" t="str">
        <f>IF(CA66="","",IF(OR(CA66=0,CA66&lt;CG17),0,IF(CA66&gt;CG17,(CA66-CG17)&amp;" car. en trop",(CA66-CG17)&amp;" car.")))</f>
        <v/>
      </c>
      <c r="CO66" s="3158" t="str">
        <f>IF(CA66="","",ROUNDUP(CA66/CG17,0)&amp;" ligne(s)")</f>
        <v/>
      </c>
      <c r="CP66" s="3"/>
      <c r="CQ66" s="142"/>
      <c r="CR66" s="2666" t="s">
        <v>3936</v>
      </c>
      <c r="CS66" s="2666"/>
      <c r="CT66" s="2666"/>
      <c r="CU66" s="2693" t="s">
        <v>3937</v>
      </c>
      <c r="CV66" s="3"/>
      <c r="CW66" s="3234"/>
      <c r="CX66" s="3234"/>
      <c r="CY66" s="3234"/>
      <c r="DA66" s="3235"/>
      <c r="DB66" s="3235"/>
      <c r="DC66" s="3235"/>
      <c r="DE66" s="3226"/>
      <c r="DF66" s="3226"/>
      <c r="DG66" s="3226"/>
      <c r="DI66" s="3227"/>
      <c r="DJ66" s="3227"/>
      <c r="DK66" s="3227"/>
      <c r="DM66" s="3236"/>
      <c r="DN66" s="3236"/>
      <c r="DO66" s="3236"/>
      <c r="DQ66" s="3232"/>
      <c r="DR66" s="3232"/>
      <c r="DS66" s="3232"/>
      <c r="DU66" s="3223"/>
      <c r="DV66" s="3223"/>
      <c r="DW66" s="3223"/>
      <c r="DY66" s="3224"/>
      <c r="DZ66" s="3224"/>
      <c r="EA66" s="3224"/>
      <c r="EC66" s="3229"/>
      <c r="ED66" s="3229"/>
      <c r="EE66" s="3229"/>
      <c r="EG66" s="3230"/>
      <c r="EH66" s="3230"/>
      <c r="EI66" s="3230"/>
      <c r="EK66" s="3231"/>
      <c r="EL66" s="3231"/>
      <c r="EM66" s="3231"/>
      <c r="EO66" s="3"/>
      <c r="EP66" s="3"/>
      <c r="EQ66" s="3"/>
      <c r="ER66" s="3"/>
      <c r="ES66" s="3"/>
      <c r="ET66" s="3"/>
      <c r="EU66" s="3"/>
      <c r="EV66" s="3"/>
      <c r="EW66" s="3"/>
      <c r="EX66" s="530" t="s">
        <v>806</v>
      </c>
      <c r="EY66" s="531" t="s">
        <v>807</v>
      </c>
      <c r="EZ66" s="532" t="s">
        <v>808</v>
      </c>
      <c r="FA66" s="533" t="s">
        <v>809</v>
      </c>
      <c r="FB66" s="534" t="s">
        <v>810</v>
      </c>
      <c r="FC66" s="535" t="s">
        <v>811</v>
      </c>
      <c r="FD66" s="536" t="s">
        <v>812</v>
      </c>
      <c r="FE66" s="537" t="s">
        <v>813</v>
      </c>
      <c r="FF66" s="538" t="s">
        <v>814</v>
      </c>
      <c r="FI66" s="539"/>
      <c r="FJ66" s="236" t="s">
        <v>815</v>
      </c>
      <c r="FK66" s="206" t="s">
        <v>816</v>
      </c>
      <c r="FL66" s="207">
        <v>73</v>
      </c>
      <c r="FM66" s="208">
        <v>151</v>
      </c>
      <c r="FN66" s="209">
        <v>208</v>
      </c>
      <c r="FO66"/>
      <c r="FP66" s="540"/>
      <c r="FQ66" s="191" t="s">
        <v>817</v>
      </c>
      <c r="FR66" s="192" t="s">
        <v>818</v>
      </c>
      <c r="FS66" s="193">
        <v>238</v>
      </c>
      <c r="FT66" s="194">
        <v>238</v>
      </c>
      <c r="FU66" s="195">
        <v>224</v>
      </c>
      <c r="FV66"/>
      <c r="FW66" s="541"/>
      <c r="FX66" s="212" t="s">
        <v>819</v>
      </c>
      <c r="FY66" s="192" t="s">
        <v>820</v>
      </c>
      <c r="FZ66" s="193">
        <v>108</v>
      </c>
      <c r="GA66" s="194">
        <v>84</v>
      </c>
      <c r="GB66" s="195">
        <v>30</v>
      </c>
      <c r="GC66" s="10">
        <v>1</v>
      </c>
    </row>
    <row r="67" spans="1:185" ht="21" customHeight="1" thickBot="1">
      <c r="A67" s="3"/>
      <c r="B67" s="74" t="s">
        <v>28</v>
      </c>
      <c r="C67" s="2559"/>
      <c r="D67" s="3188"/>
      <c r="E67" s="3188"/>
      <c r="F67" s="3188"/>
      <c r="G67" s="3188"/>
      <c r="H67" s="3188"/>
      <c r="I67" s="3188"/>
      <c r="J67" s="3188"/>
      <c r="K67" s="3188"/>
      <c r="L67" s="3188"/>
      <c r="M67" s="3188"/>
      <c r="N67" s="3188"/>
      <c r="O67" s="3188"/>
      <c r="P67" s="3188"/>
      <c r="Q67" s="3188"/>
      <c r="R67" s="3188"/>
      <c r="S67" s="3188"/>
      <c r="T67" s="3188"/>
      <c r="U67" s="3188"/>
      <c r="V67" s="3188"/>
      <c r="W67" s="3188"/>
      <c r="X67" s="2709" t="str">
        <f ca="1">_xlfn.FORMULATEXT(X68)</f>
        <v>=NBCAR(D66)</v>
      </c>
      <c r="Y67" s="2561"/>
      <c r="Z67" s="2561"/>
      <c r="AA67" s="2561"/>
      <c r="AB67" s="2561"/>
      <c r="AC67" s="2561"/>
      <c r="AD67" s="2464">
        <v>1</v>
      </c>
      <c r="AE67" s="2465">
        <v>1E-3</v>
      </c>
      <c r="AF67" s="2465">
        <v>0.25</v>
      </c>
      <c r="AG67" s="2465">
        <v>0.5</v>
      </c>
      <c r="AH67" s="2465">
        <v>0.33300000000000002</v>
      </c>
      <c r="AI67" s="2464">
        <v>2.835E-2</v>
      </c>
      <c r="AJ67" s="2465">
        <v>1.4E-2</v>
      </c>
      <c r="AK67" s="2465">
        <v>0.22500000000000001</v>
      </c>
      <c r="AL67" s="2465">
        <v>0.11799999999999999</v>
      </c>
      <c r="AM67" s="2465">
        <v>5.8999999999999997E-2</v>
      </c>
      <c r="AN67" s="2465">
        <v>0.23</v>
      </c>
      <c r="AO67" s="2465">
        <v>0.13</v>
      </c>
      <c r="AP67" s="2465">
        <v>0.2</v>
      </c>
      <c r="AQ67" s="2466">
        <v>1</v>
      </c>
      <c r="AR67" s="2466">
        <v>0.1</v>
      </c>
      <c r="AS67" s="2466">
        <v>0.01</v>
      </c>
      <c r="AT67" s="2466">
        <v>1E-3</v>
      </c>
      <c r="AU67" s="2466">
        <v>0.25</v>
      </c>
      <c r="AV67" s="2466">
        <v>0.5</v>
      </c>
      <c r="AW67" s="2466">
        <v>0.1</v>
      </c>
      <c r="AX67" s="2466">
        <v>0.33300000000000002</v>
      </c>
      <c r="AY67" s="2466">
        <v>1.4999999999999999E-2</v>
      </c>
      <c r="AZ67" s="2466">
        <v>0.2</v>
      </c>
      <c r="BA67" s="2466">
        <v>0.22500000000000001</v>
      </c>
      <c r="BB67" s="2466">
        <v>0.11799999999999999</v>
      </c>
      <c r="BC67" s="2466">
        <v>0.25</v>
      </c>
      <c r="BD67" s="2466">
        <v>4.9299999999999995E-3</v>
      </c>
      <c r="BE67" s="2466">
        <v>5.0000000000000001E-3</v>
      </c>
      <c r="BF67" s="2466">
        <v>1E-3</v>
      </c>
      <c r="BG67" s="2466">
        <v>2E-3</v>
      </c>
      <c r="BH67" s="2466">
        <v>4.3999999999999997E-2</v>
      </c>
      <c r="BI67" s="2466">
        <v>0.15</v>
      </c>
      <c r="BJ67" s="2466">
        <v>0.23699999999999999</v>
      </c>
      <c r="BK67" s="2467">
        <v>0.47299999999999998</v>
      </c>
      <c r="BL67" s="3194"/>
      <c r="BM67" s="74" t="str">
        <f t="shared" si="60"/>
        <v>A</v>
      </c>
      <c r="BN67" s="5"/>
      <c r="BO67" s="3"/>
      <c r="BP67" s="198" cm="1">
        <f t="array" ref="BP67">SUMPRODUCT(LEN(BQ67:BW67))</f>
        <v>0</v>
      </c>
      <c r="BQ67" s="199"/>
      <c r="BR67" s="200"/>
      <c r="BS67" s="200"/>
      <c r="BT67" s="200"/>
      <c r="BU67" s="200"/>
      <c r="BV67" s="200"/>
      <c r="BW67" s="201"/>
      <c r="BX67" s="3"/>
      <c r="BY67" s="3159" t="str">
        <f t="shared" si="40"/>
        <v>►</v>
      </c>
      <c r="BZ67" s="3151" t="str">
        <f t="shared" si="20"/>
        <v/>
      </c>
      <c r="CA67" s="3152" t="str">
        <f t="shared" si="50"/>
        <v/>
      </c>
      <c r="CB67" s="3162"/>
      <c r="CC67" s="3160" t="str">
        <f t="shared" si="21"/>
        <v xml:space="preserve"> ◄ ligne 67</v>
      </c>
      <c r="CD67" s="3151" t="str">
        <f t="shared" si="41"/>
        <v/>
      </c>
      <c r="CE67" s="3155" t="str">
        <f t="shared" si="42"/>
        <v/>
      </c>
      <c r="CF67" s="3156" t="str">
        <f>IF(LEN(TRIM(CK67))&gt;0,MAX(CF29:CF66)+1,"")</f>
        <v/>
      </c>
      <c r="CG67" s="3109" t="str">
        <f>IFERROR(INDEX(CK30:CK299,MATCH(ROW()-ROW(CK30)+1,CF30:CF299,0)),"")</f>
        <v/>
      </c>
      <c r="CH67" s="3149"/>
      <c r="CI67" s="3142"/>
      <c r="CJ67" s="3110" t="str">
        <f>TRIM(SUBSTITUTE(SUBSTITUTE(SUBSTITUTE(SUBSTITUTE(IF(OR(LEFT(CJ66,1)="-",LEFT(CJ66,1)="="),MID(CJ66,2,9999),CJ66),CHAR(160)," "),","," "),";"," "),"."," "))</f>
        <v>2 Le lendemain sortez la viande et les légumes de la marinade et égouttez-les Réservez la marinade</v>
      </c>
      <c r="CK67" s="3111" t="str">
        <f>IF(OR(CL66="",CJ68=""),"",IF(LEN(CL66)&lt;=CJ68,CL66,IFERROR(LEFT(CL66,FIND("♦",SUBSTITUTE(LEFT(CL66,CJ68+1)," ","♦",LEN(LEFT(CL66,CJ68+1))-LEN(SUBSTITUTE(LEFT(CL66,CJ68+1)," ",""))))),LEFT(CL66,IFERROR(FIND(" ",CL66)-1,LEN(CL66))))))</f>
        <v/>
      </c>
      <c r="CL67" s="3111" t="str">
        <f>IF(CK67="","",TRIM(RIGHT(CL66,LEN(CL66)-LEN(CK67))))</f>
        <v/>
      </c>
      <c r="CM67" s="3161" t="str">
        <f t="shared" ref="CM67:CM71" si="72">"ligne "&amp;ROW()&amp;" ►"</f>
        <v>ligne 67 ►</v>
      </c>
      <c r="CN67" s="3150" t="str">
        <f>IF(CA67="","",IF(OR(CA67=0,CA67&lt;CG17),0,IF(CA67&gt;CG17,(CA67-CG17)&amp;" car. en trop",(CA67-CG17)&amp;" car.")))</f>
        <v/>
      </c>
      <c r="CO67" s="3158" t="str">
        <f>IF(CA67="","",ROUNDUP(CA67/CG17,0)&amp;" ligne(s)")</f>
        <v/>
      </c>
      <c r="CP67" s="3"/>
      <c r="CQ67" s="142"/>
      <c r="CR67" s="2666" t="s">
        <v>3938</v>
      </c>
      <c r="CS67" s="2666"/>
      <c r="CT67" s="2666"/>
      <c r="CU67" s="2693"/>
      <c r="CV67" s="3"/>
      <c r="DQ67" s="163"/>
      <c r="DR67" s="163"/>
      <c r="DS67" s="163"/>
      <c r="EO67" s="3"/>
      <c r="EP67" s="3"/>
      <c r="EQ67" s="3"/>
      <c r="ER67" s="3"/>
      <c r="ES67" s="3"/>
      <c r="ET67" s="3"/>
      <c r="EU67" s="3"/>
      <c r="EV67" s="3"/>
      <c r="EW67" s="3"/>
      <c r="EX67" s="542" t="s">
        <v>821</v>
      </c>
      <c r="EY67" s="543" t="s">
        <v>822</v>
      </c>
      <c r="EZ67" s="544" t="s">
        <v>823</v>
      </c>
      <c r="FA67" s="545" t="s">
        <v>824</v>
      </c>
      <c r="FB67" s="546" t="s">
        <v>825</v>
      </c>
      <c r="FC67" s="547" t="s">
        <v>826</v>
      </c>
      <c r="FD67" s="548" t="s">
        <v>827</v>
      </c>
      <c r="FE67" s="549" t="s">
        <v>828</v>
      </c>
      <c r="FF67" s="550" t="s">
        <v>829</v>
      </c>
      <c r="FI67" s="551"/>
      <c r="FJ67" s="205" t="s">
        <v>830</v>
      </c>
      <c r="FK67" s="206" t="s">
        <v>831</v>
      </c>
      <c r="FL67" s="207">
        <v>79</v>
      </c>
      <c r="FM67" s="208">
        <v>148</v>
      </c>
      <c r="FN67" s="209">
        <v>205</v>
      </c>
      <c r="FO67"/>
      <c r="FP67" s="552"/>
      <c r="FQ67" s="191" t="s">
        <v>832</v>
      </c>
      <c r="FR67" s="192" t="s">
        <v>833</v>
      </c>
      <c r="FS67" s="193">
        <v>245</v>
      </c>
      <c r="FT67" s="194">
        <v>245</v>
      </c>
      <c r="FU67" s="195">
        <v>220</v>
      </c>
      <c r="FV67"/>
      <c r="FW67" s="553"/>
      <c r="FX67" s="212" t="s">
        <v>834</v>
      </c>
      <c r="FY67" s="192" t="s">
        <v>835</v>
      </c>
      <c r="FZ67" s="193">
        <v>78</v>
      </c>
      <c r="GA67" s="194">
        <v>61</v>
      </c>
      <c r="GB67" s="195">
        <v>40</v>
      </c>
      <c r="GC67" s="10">
        <v>1</v>
      </c>
    </row>
    <row r="68" spans="1:185" ht="21" customHeight="1">
      <c r="A68" s="3"/>
      <c r="B68" s="74" t="s">
        <v>28</v>
      </c>
      <c r="C68" s="2559"/>
      <c r="D68" s="3188"/>
      <c r="E68" s="3188"/>
      <c r="F68" s="3188"/>
      <c r="G68" s="3188"/>
      <c r="H68" s="3188"/>
      <c r="I68" s="3188"/>
      <c r="J68" s="3188"/>
      <c r="K68" s="3188"/>
      <c r="L68" s="3188"/>
      <c r="M68" s="3188"/>
      <c r="N68" s="3188"/>
      <c r="O68" s="3188"/>
      <c r="P68" s="3188"/>
      <c r="Q68" s="3188"/>
      <c r="R68" s="3188"/>
      <c r="S68" s="3188"/>
      <c r="T68" s="3188"/>
      <c r="U68" s="3188"/>
      <c r="V68" s="3188"/>
      <c r="W68" s="3188"/>
      <c r="X68" s="2562">
        <f>LEN(D66)</f>
        <v>1267</v>
      </c>
      <c r="Y68" s="2561"/>
      <c r="Z68" s="2561"/>
      <c r="AA68" s="2561"/>
      <c r="AB68" s="2561"/>
      <c r="AC68" s="2561"/>
      <c r="AD68" s="362">
        <v>0</v>
      </c>
      <c r="AE68" s="363" t="s">
        <v>4050</v>
      </c>
      <c r="AF68" s="363"/>
      <c r="AG68" s="363"/>
      <c r="AH68" s="363"/>
      <c r="AI68" s="363"/>
      <c r="AJ68" s="363"/>
      <c r="AK68" s="363"/>
      <c r="AL68" s="363"/>
      <c r="AM68" s="363"/>
      <c r="AN68" s="2468"/>
      <c r="AO68" s="364">
        <f>MAX(AD69:AD104)</f>
        <v>2</v>
      </c>
      <c r="AP68" s="363" t="s">
        <v>4050</v>
      </c>
      <c r="AQ68" s="363"/>
      <c r="AR68" s="363"/>
      <c r="AS68" s="363"/>
      <c r="AT68" s="363"/>
      <c r="AU68" s="363"/>
      <c r="AV68" s="363"/>
      <c r="AW68" s="363"/>
      <c r="AX68" s="2468"/>
      <c r="AY68" s="2468"/>
      <c r="AZ68" s="2468"/>
      <c r="BA68" s="364">
        <f>MAX(AO69:AO104)</f>
        <v>4</v>
      </c>
      <c r="BB68" s="363" t="s">
        <v>4050</v>
      </c>
      <c r="BC68" s="364"/>
      <c r="BD68" s="363"/>
      <c r="BE68" s="363"/>
      <c r="BF68" s="363"/>
      <c r="BG68" s="363"/>
      <c r="BH68" s="363"/>
      <c r="BI68" s="363"/>
      <c r="BJ68" s="2698"/>
      <c r="BK68" s="2699" t="str">
        <f>" ▼ Liste des erreurs colonne "&amp;BK1</f>
        <v xml:space="preserve"> ▼ Liste des erreurs colonne BK</v>
      </c>
      <c r="BL68" s="2384"/>
      <c r="BM68" s="74" t="str">
        <f t="shared" si="60"/>
        <v>A</v>
      </c>
      <c r="BN68" s="5"/>
      <c r="BO68" s="3"/>
      <c r="BP68" s="198" cm="1">
        <f t="array" ref="BP68">SUMPRODUCT(LEN(BQ68:BW68))</f>
        <v>0</v>
      </c>
      <c r="BQ68" s="199"/>
      <c r="BR68" s="200"/>
      <c r="BS68" s="200"/>
      <c r="BT68" s="200"/>
      <c r="BU68" s="200"/>
      <c r="BV68" s="200"/>
      <c r="BW68" s="201"/>
      <c r="BX68" s="3"/>
      <c r="BY68" s="3159" t="str">
        <f t="shared" si="40"/>
        <v>►</v>
      </c>
      <c r="BZ68" s="3151" t="str">
        <f t="shared" si="20"/>
        <v/>
      </c>
      <c r="CA68" s="3152" t="str">
        <f t="shared" si="50"/>
        <v/>
      </c>
      <c r="CB68" s="3162"/>
      <c r="CC68" s="3154" t="str">
        <f t="shared" si="21"/>
        <v xml:space="preserve"> ◄ ligne 68</v>
      </c>
      <c r="CD68" s="3151" t="str">
        <f t="shared" si="41"/>
        <v/>
      </c>
      <c r="CE68" s="3155" t="str">
        <f t="shared" si="42"/>
        <v/>
      </c>
      <c r="CF68" s="3156" t="str">
        <f>IF(LEN(TRIM(CK68))&gt;0,MAX(CF29:CF67)+1,"")</f>
        <v/>
      </c>
      <c r="CG68" s="3109" t="str">
        <f>IFERROR(INDEX(CK30:CK299,MATCH(ROW()-ROW(CK30)+1,CF30:CF299,0)),"")</f>
        <v/>
      </c>
      <c r="CH68" s="3149"/>
      <c r="CI68" s="3142"/>
      <c r="CJ68" s="3112">
        <f>CG17</f>
        <v>100</v>
      </c>
      <c r="CK68" s="3111" t="str">
        <f>IF(OR(CL67="",CJ68=""),"",IF(LEN(CL67)&lt;=CJ68,CL67,IFERROR(LEFT(CL67,FIND("♦",SUBSTITUTE(LEFT(CL67,CJ68+1)," ","♦",LEN(LEFT(CL67,CJ68+1))-LEN(SUBSTITUTE(LEFT(CL67,CJ68+1)," ",""))))),LEFT(CL67,IFERROR(FIND(" ",CL67)-1,LEN(CL67))))))</f>
        <v/>
      </c>
      <c r="CL68" s="3111" t="str">
        <f t="shared" ref="CL68:CL71" si="73">IF(CK68="","",TRIM(RIGHT(CL67,LEN(CL67)-LEN(CK68))))</f>
        <v/>
      </c>
      <c r="CM68" s="3161" t="str">
        <f t="shared" si="72"/>
        <v>ligne 68 ►</v>
      </c>
      <c r="CN68" s="3150" t="str">
        <f>IF(CA68="","",IF(OR(CA68=0,CA68&lt;CG17),0,IF(CA68&gt;CG17,(CA68-CG17)&amp;" car. en trop",(CA68-CG17)&amp;" car.")))</f>
        <v/>
      </c>
      <c r="CO68" s="3158" t="str">
        <f>IF(CA68="","",ROUNDUP(CA68/CG17,0)&amp;" ligne(s)")</f>
        <v/>
      </c>
      <c r="CP68" s="3"/>
      <c r="CQ68" s="142"/>
      <c r="CR68" s="2665" t="s">
        <v>3939</v>
      </c>
      <c r="CS68" s="2665"/>
      <c r="CT68" s="2665"/>
      <c r="CU68" s="2692"/>
      <c r="CV68" s="3"/>
      <c r="CW68" s="3295" t="s">
        <v>836</v>
      </c>
      <c r="CX68" s="3295"/>
      <c r="CY68" s="3295"/>
      <c r="DA68" s="3225" t="s">
        <v>837</v>
      </c>
      <c r="DB68" s="3225"/>
      <c r="DC68" s="3225"/>
      <c r="DE68" s="3226" t="s">
        <v>838</v>
      </c>
      <c r="DF68" s="3226"/>
      <c r="DG68" s="3226"/>
      <c r="DI68" s="3227" t="s">
        <v>839</v>
      </c>
      <c r="DJ68" s="3227"/>
      <c r="DK68" s="3227"/>
      <c r="DQ68" s="3232" t="s">
        <v>840</v>
      </c>
      <c r="DR68" s="3232"/>
      <c r="DS68" s="3232"/>
      <c r="DU68" s="3223" t="s">
        <v>841</v>
      </c>
      <c r="DV68" s="3223"/>
      <c r="DW68" s="3223"/>
      <c r="DY68" s="3224" t="s">
        <v>842</v>
      </c>
      <c r="DZ68" s="3224"/>
      <c r="EA68" s="3224"/>
      <c r="EC68" s="3229" t="s">
        <v>843</v>
      </c>
      <c r="ED68" s="3229"/>
      <c r="EE68" s="3229"/>
      <c r="EG68" s="3230" t="s">
        <v>844</v>
      </c>
      <c r="EH68" s="3230"/>
      <c r="EI68" s="3230"/>
      <c r="EK68" s="3231" t="s">
        <v>845</v>
      </c>
      <c r="EL68" s="3231"/>
      <c r="EM68" s="3231"/>
      <c r="EO68" s="3"/>
      <c r="EP68" s="3"/>
      <c r="EQ68" s="3"/>
      <c r="ER68" s="3"/>
      <c r="ES68" s="3"/>
      <c r="ET68" s="3"/>
      <c r="EU68" s="3"/>
      <c r="EV68" s="3"/>
      <c r="EW68" s="3"/>
      <c r="EX68" s="554" t="s">
        <v>846</v>
      </c>
      <c r="EY68" s="555" t="s">
        <v>847</v>
      </c>
      <c r="EZ68" s="556" t="s">
        <v>848</v>
      </c>
      <c r="FA68" s="557" t="s">
        <v>849</v>
      </c>
      <c r="FB68" s="558" t="s">
        <v>850</v>
      </c>
      <c r="FC68" s="559" t="s">
        <v>851</v>
      </c>
      <c r="FD68" s="560" t="s">
        <v>852</v>
      </c>
      <c r="FE68" s="561" t="s">
        <v>853</v>
      </c>
      <c r="FF68" s="562" t="s">
        <v>854</v>
      </c>
      <c r="FI68" s="563"/>
      <c r="FJ68" s="236" t="s">
        <v>855</v>
      </c>
      <c r="FK68" s="206" t="s">
        <v>856</v>
      </c>
      <c r="FL68" s="207">
        <v>30</v>
      </c>
      <c r="FM68" s="208">
        <v>127</v>
      </c>
      <c r="FN68" s="209">
        <v>203</v>
      </c>
      <c r="FO68"/>
      <c r="FP68" s="564"/>
      <c r="FQ68" s="272" t="s">
        <v>857</v>
      </c>
      <c r="FR68" s="192" t="s">
        <v>858</v>
      </c>
      <c r="FS68" s="193">
        <v>255</v>
      </c>
      <c r="FT68" s="194">
        <v>255</v>
      </c>
      <c r="FU68" s="195">
        <v>212</v>
      </c>
      <c r="FV68"/>
      <c r="FW68" s="565"/>
      <c r="FX68" s="212" t="s">
        <v>859</v>
      </c>
      <c r="FY68" s="192" t="s">
        <v>860</v>
      </c>
      <c r="FZ68" s="193">
        <v>59</v>
      </c>
      <c r="GA68" s="194">
        <v>49</v>
      </c>
      <c r="GB68" s="195">
        <v>33</v>
      </c>
      <c r="GC68" s="10">
        <v>1</v>
      </c>
    </row>
    <row r="69" spans="1:185" ht="21" customHeight="1">
      <c r="A69" s="3"/>
      <c r="B69" s="218" t="str">
        <f t="shared" ref="B69:B103" si="74">IF(COUNTA(AE69:AG69,AP69:AQ69,BB69:BF69)&gt;0, "A", "►")</f>
        <v>A</v>
      </c>
      <c r="C69" s="2565"/>
      <c r="D69" s="3188"/>
      <c r="E69" s="3188"/>
      <c r="F69" s="3188"/>
      <c r="G69" s="3188"/>
      <c r="H69" s="3188"/>
      <c r="I69" s="3188"/>
      <c r="J69" s="3188"/>
      <c r="K69" s="3188"/>
      <c r="L69" s="3188"/>
      <c r="M69" s="3188"/>
      <c r="N69" s="3188"/>
      <c r="O69" s="3188"/>
      <c r="P69" s="3188"/>
      <c r="Q69" s="3188"/>
      <c r="R69" s="3188"/>
      <c r="S69" s="3188"/>
      <c r="T69" s="3188"/>
      <c r="U69" s="3188"/>
      <c r="V69" s="3188"/>
      <c r="W69" s="3188"/>
      <c r="X69" s="2566"/>
      <c r="Y69" s="2566"/>
      <c r="Z69" s="2566"/>
      <c r="AA69" s="2566"/>
      <c r="AB69" s="2566"/>
      <c r="AC69" s="2566"/>
      <c r="AD69" s="369" t="str">
        <f>IF(ISBLANK(AE69),"",LARGE(AD68:AD68,1)+1)</f>
        <v/>
      </c>
      <c r="AE69" s="370"/>
      <c r="AF69" s="371" t="s">
        <v>3832</v>
      </c>
      <c r="AG69" s="371"/>
      <c r="AH69" s="371"/>
      <c r="AI69" s="371"/>
      <c r="AJ69" s="371"/>
      <c r="AK69" s="371"/>
      <c r="AL69" s="371"/>
      <c r="AM69" s="371"/>
      <c r="AO69" s="369" t="str">
        <f>IF(ISBLANK(AP69),"",LARGE(AO68:AO68,1)+1)</f>
        <v/>
      </c>
      <c r="AP69" s="370"/>
      <c r="AQ69" s="371" t="s">
        <v>3835</v>
      </c>
      <c r="AR69" s="371"/>
      <c r="AS69" s="371"/>
      <c r="AT69" s="371"/>
      <c r="AU69" s="371"/>
      <c r="AV69" s="371"/>
      <c r="AW69" s="371"/>
      <c r="AX69" s="371"/>
      <c r="AY69" s="371"/>
      <c r="AZ69" s="371"/>
      <c r="BA69" s="369" t="str">
        <f>IF(ISBLANK(BB69),"",LARGE(BA68:BA68,1)+1)</f>
        <v/>
      </c>
      <c r="BB69" s="370"/>
      <c r="BC69" s="371"/>
      <c r="BD69" s="371"/>
      <c r="BE69" s="371"/>
      <c r="BF69" s="371"/>
      <c r="BG69" s="371"/>
      <c r="BH69" s="371"/>
      <c r="BI69" s="371"/>
      <c r="BJ69" s="3370" t="str" cm="1">
        <f t="array" aca="1" ref="BJ69" ca="1">IFERROR(_xlfn.LET(_xlpm.r,BK32:BK61,_xlpm.norm,IF(ISTEXT(_xlpm.r),UPPER(TRIM(SUBSTITUTE(_xlpm.r,CHAR(160),""))),"__NT__"),_xlpm.cond,(_xlpm.r&lt;&gt;"")*(_xlpm.norm&lt;&gt;"OK"),_xlpm.lst,ADDRESS(_xlfn._xlws.FILTER(ROW(_xlpm.r),_xlpm.cond),COLUMN(BK32),4)&amp;" : "&amp;_xlfn._xlws.FILTER(_xlpm.r,_xlpm.cond),_xlpm.n,ROWS(_xlpm.lst),_xlpm.n&amp;" erreur"&amp;IF(_xlpm.n&gt;1,"s","")&amp;CHAR(10)&amp;_xlfn.TEXTJOIN(CHAR(10),TRUE,_xlpm.lst)),"OK")</f>
        <v>OK</v>
      </c>
      <c r="BK69" s="3371"/>
      <c r="BL69" s="3195" t="s">
        <v>4016</v>
      </c>
      <c r="BM69" s="218" t="str">
        <f t="shared" si="60"/>
        <v>A</v>
      </c>
      <c r="BN69" s="5"/>
      <c r="BO69" s="3"/>
      <c r="BP69" s="198" cm="1">
        <f t="array" ref="BP69">SUMPRODUCT(LEN(BQ69:BW69))</f>
        <v>0</v>
      </c>
      <c r="BQ69" s="199"/>
      <c r="BR69" s="200"/>
      <c r="BS69" s="200"/>
      <c r="BT69" s="200"/>
      <c r="BU69" s="200"/>
      <c r="BV69" s="200"/>
      <c r="BW69" s="201"/>
      <c r="BX69" s="3"/>
      <c r="BY69" s="3159" t="str">
        <f t="shared" si="40"/>
        <v>►</v>
      </c>
      <c r="BZ69" s="3151" t="str">
        <f t="shared" si="20"/>
        <v/>
      </c>
      <c r="CA69" s="3152" t="str">
        <f t="shared" si="50"/>
        <v/>
      </c>
      <c r="CB69" s="3162"/>
      <c r="CC69" s="3160" t="str">
        <f t="shared" si="21"/>
        <v xml:space="preserve"> ◄ ligne 69</v>
      </c>
      <c r="CD69" s="3151" t="str">
        <f t="shared" si="41"/>
        <v/>
      </c>
      <c r="CE69" s="3155" t="str">
        <f t="shared" si="42"/>
        <v/>
      </c>
      <c r="CF69" s="3156" t="str">
        <f>IF(LEN(TRIM(CK69))&gt;0,MAX(CF29:CF68)+1,"")</f>
        <v/>
      </c>
      <c r="CG69" s="3109" t="str">
        <f>IFERROR(INDEX(CK30:CK299,MATCH(ROW()-ROW(CK30)+1,CF30:CF299,0)),"")</f>
        <v/>
      </c>
      <c r="CH69" s="3149"/>
      <c r="CI69" s="3142"/>
      <c r="CJ69" s="3110"/>
      <c r="CK69" s="3111" t="str">
        <f>IF(OR(CL68="",CJ68=""),"",IF(LEN(CL68)&lt;=CJ68,CL68,IFERROR(LEFT(CL68,FIND("♦",SUBSTITUTE(LEFT(CL68,CJ68+1)," ","♦",LEN(LEFT(CL68,CJ68+1))-LEN(SUBSTITUTE(LEFT(CL68,CJ68+1)," ",""))))),LEFT(CL68,IFERROR(FIND(" ",CL68)-1,LEN(CL68))))))</f>
        <v/>
      </c>
      <c r="CL69" s="3111" t="str">
        <f t="shared" si="73"/>
        <v/>
      </c>
      <c r="CM69" s="3161" t="str">
        <f t="shared" si="72"/>
        <v>ligne 69 ►</v>
      </c>
      <c r="CN69" s="3150" t="str">
        <f>IF(CA69="","",IF(OR(CA69=0,CA69&lt;CG17),0,IF(CA69&gt;CG17,(CA69-CG17)&amp;" car. en trop",(CA69-CG17)&amp;" car.")))</f>
        <v/>
      </c>
      <c r="CO69" s="3158" t="str">
        <f>IF(CA69="","",ROUNDUP(CA69/CG17,0)&amp;" ligne(s)")</f>
        <v/>
      </c>
      <c r="CP69" s="3"/>
      <c r="CQ69" s="142"/>
      <c r="CR69" s="2666" t="s">
        <v>3940</v>
      </c>
      <c r="CS69" s="2666" t="s">
        <v>3941</v>
      </c>
      <c r="CT69" s="2666" t="s">
        <v>3941</v>
      </c>
      <c r="CU69" s="2693" t="s">
        <v>4015</v>
      </c>
      <c r="CV69" s="3"/>
      <c r="CW69" s="3295"/>
      <c r="CX69" s="3295"/>
      <c r="CY69" s="3295"/>
      <c r="DA69" s="3225"/>
      <c r="DB69" s="3225"/>
      <c r="DC69" s="3225"/>
      <c r="DE69" s="3226"/>
      <c r="DF69" s="3226"/>
      <c r="DG69" s="3226"/>
      <c r="DI69" s="3227"/>
      <c r="DJ69" s="3227"/>
      <c r="DK69" s="3227"/>
      <c r="DQ69" s="3232"/>
      <c r="DR69" s="3232"/>
      <c r="DS69" s="3232"/>
      <c r="DU69" s="3223"/>
      <c r="DV69" s="3223"/>
      <c r="DW69" s="3223"/>
      <c r="DY69" s="3224"/>
      <c r="DZ69" s="3224"/>
      <c r="EA69" s="3224"/>
      <c r="EC69" s="3229"/>
      <c r="ED69" s="3229"/>
      <c r="EE69" s="3229"/>
      <c r="EG69" s="3230"/>
      <c r="EH69" s="3230"/>
      <c r="EI69" s="3230"/>
      <c r="EK69" s="3231"/>
      <c r="EL69" s="3231"/>
      <c r="EM69" s="3231"/>
      <c r="EO69" s="3"/>
      <c r="EP69" s="3"/>
      <c r="EQ69" s="3"/>
      <c r="ER69" s="3"/>
      <c r="ES69" s="3"/>
      <c r="ET69" s="3"/>
      <c r="EU69" s="3"/>
      <c r="EV69" s="3"/>
      <c r="EW69" s="3"/>
      <c r="EX69" s="570" t="s">
        <v>861</v>
      </c>
      <c r="EY69" s="571" t="s">
        <v>862</v>
      </c>
      <c r="EZ69" s="572" t="s">
        <v>863</v>
      </c>
      <c r="FA69" s="573" t="s">
        <v>864</v>
      </c>
      <c r="FB69" s="574" t="s">
        <v>865</v>
      </c>
      <c r="FC69" s="575" t="s">
        <v>866</v>
      </c>
      <c r="FD69" s="576" t="s">
        <v>867</v>
      </c>
      <c r="FE69" s="577" t="s">
        <v>868</v>
      </c>
      <c r="FF69" s="578" t="s">
        <v>869</v>
      </c>
      <c r="FI69" s="579"/>
      <c r="FJ69" s="205" t="s">
        <v>534</v>
      </c>
      <c r="FK69" s="206" t="s">
        <v>870</v>
      </c>
      <c r="FL69" s="207">
        <v>70</v>
      </c>
      <c r="FM69" s="208">
        <v>130</v>
      </c>
      <c r="FN69" s="209">
        <v>180</v>
      </c>
      <c r="FO69"/>
      <c r="FP69" s="580"/>
      <c r="FQ69" s="272" t="s">
        <v>871</v>
      </c>
      <c r="FR69" s="192" t="s">
        <v>872</v>
      </c>
      <c r="FS69" s="193">
        <v>254</v>
      </c>
      <c r="FT69" s="194">
        <v>254</v>
      </c>
      <c r="FU69" s="195">
        <v>224</v>
      </c>
      <c r="FV69"/>
      <c r="FW69" s="581"/>
      <c r="FX69" s="212" t="s">
        <v>873</v>
      </c>
      <c r="FY69" s="192" t="s">
        <v>874</v>
      </c>
      <c r="FZ69" s="193">
        <v>55</v>
      </c>
      <c r="GA69" s="194">
        <v>47</v>
      </c>
      <c r="GB69" s="195">
        <v>37</v>
      </c>
      <c r="GC69" s="10">
        <v>1</v>
      </c>
    </row>
    <row r="70" spans="1:185" ht="21" customHeight="1">
      <c r="A70" s="3"/>
      <c r="B70" s="218" t="str">
        <f t="shared" si="74"/>
        <v>A</v>
      </c>
      <c r="C70" s="2565"/>
      <c r="D70" s="3188"/>
      <c r="E70" s="3188"/>
      <c r="F70" s="3188"/>
      <c r="G70" s="3188"/>
      <c r="H70" s="3188"/>
      <c r="I70" s="3188"/>
      <c r="J70" s="3188"/>
      <c r="K70" s="3188"/>
      <c r="L70" s="3188"/>
      <c r="M70" s="3188"/>
      <c r="N70" s="3188"/>
      <c r="O70" s="3188"/>
      <c r="P70" s="3188"/>
      <c r="Q70" s="3188"/>
      <c r="R70" s="3188"/>
      <c r="S70" s="3188"/>
      <c r="T70" s="3188"/>
      <c r="U70" s="3188"/>
      <c r="V70" s="3188"/>
      <c r="W70" s="3188"/>
      <c r="X70" s="2566"/>
      <c r="Y70" s="2566"/>
      <c r="Z70" s="2566"/>
      <c r="AA70" s="2566"/>
      <c r="AB70" s="2566"/>
      <c r="AC70" s="2566"/>
      <c r="AD70" s="369" t="str">
        <f>IF(ISBLANK(AE70),"",LARGE(AD68:AD69,1)+1)</f>
        <v/>
      </c>
      <c r="AE70" s="370"/>
      <c r="AF70" s="371"/>
      <c r="AG70" s="371" t="s">
        <v>3918</v>
      </c>
      <c r="AH70" s="371"/>
      <c r="AI70" s="371"/>
      <c r="AJ70" s="371"/>
      <c r="AK70" s="371"/>
      <c r="AL70" s="371"/>
      <c r="AM70" s="371"/>
      <c r="AO70" s="369" t="str">
        <f>IF(ISBLANK(AP70),"",LARGE(AO68:AO69,1)+1)</f>
        <v/>
      </c>
      <c r="AP70" s="370"/>
      <c r="AQ70" s="371"/>
      <c r="AR70" s="371"/>
      <c r="AS70" s="371"/>
      <c r="AT70" s="371"/>
      <c r="AU70" s="371"/>
      <c r="AV70" s="371"/>
      <c r="AW70" s="371"/>
      <c r="AX70" s="371"/>
      <c r="AY70" s="371"/>
      <c r="AZ70" s="371"/>
      <c r="BA70" s="369" t="str">
        <f>IF(ISBLANK(BB70),"",LARGE(BA68:BA69,1)+1)</f>
        <v/>
      </c>
      <c r="BB70" s="370"/>
      <c r="BC70" s="371"/>
      <c r="BD70" s="371"/>
      <c r="BE70" s="371" t="s">
        <v>3918</v>
      </c>
      <c r="BF70" s="371"/>
      <c r="BG70" s="371"/>
      <c r="BH70" s="371"/>
      <c r="BI70" s="371"/>
      <c r="BJ70" s="3370"/>
      <c r="BK70" s="3371"/>
      <c r="BL70" s="3195"/>
      <c r="BM70" s="218" t="str">
        <f t="shared" si="60"/>
        <v>A</v>
      </c>
      <c r="BN70" s="5"/>
      <c r="BO70" s="3"/>
      <c r="BP70" s="198" cm="1">
        <f t="array" ref="BP70">SUMPRODUCT(LEN(BQ70:BW70))</f>
        <v>0</v>
      </c>
      <c r="BQ70" s="199"/>
      <c r="BR70" s="200"/>
      <c r="BS70" s="200"/>
      <c r="BT70" s="200"/>
      <c r="BU70" s="200"/>
      <c r="BV70" s="200"/>
      <c r="BW70" s="201"/>
      <c r="BX70" s="3"/>
      <c r="BY70" s="3159" t="str">
        <f t="shared" si="40"/>
        <v>►</v>
      </c>
      <c r="BZ70" s="3151" t="str">
        <f t="shared" si="20"/>
        <v/>
      </c>
      <c r="CA70" s="3152" t="str">
        <f t="shared" si="50"/>
        <v/>
      </c>
      <c r="CB70" s="3162"/>
      <c r="CC70" s="3154" t="str">
        <f t="shared" si="21"/>
        <v xml:space="preserve"> ◄ ligne 70</v>
      </c>
      <c r="CD70" s="3151" t="str">
        <f t="shared" si="41"/>
        <v/>
      </c>
      <c r="CE70" s="3155" t="str">
        <f t="shared" si="42"/>
        <v/>
      </c>
      <c r="CF70" s="3156" t="str">
        <f>IF(LEN(TRIM(CK70))&gt;0,MAX(CF29:CF69)+1,"")</f>
        <v/>
      </c>
      <c r="CG70" s="3109" t="str">
        <f>IFERROR(INDEX(CK30:CK299,MATCH(ROW()-ROW(CK30)+1,CF30:CF299,0)),"")</f>
        <v/>
      </c>
      <c r="CH70" s="3149"/>
      <c r="CI70" s="3142"/>
      <c r="CJ70" s="3163"/>
      <c r="CK70" s="3111" t="str">
        <f>IF(OR(CL69="",CJ68=""),"",IF(LEN(CL69)&lt;=CJ68,CL69,IFERROR(LEFT(CL69,FIND("♦",SUBSTITUTE(LEFT(CL69,CJ68+1)," ","♦",LEN(LEFT(CL69,CJ68+1))-LEN(SUBSTITUTE(LEFT(CL69,CJ68+1)," ",""))))),LEFT(CL69,IFERROR(FIND(" ",CL69)-1,LEN(CL69))))))</f>
        <v/>
      </c>
      <c r="CL70" s="3111" t="str">
        <f t="shared" si="73"/>
        <v/>
      </c>
      <c r="CM70" s="3161" t="str">
        <f t="shared" si="72"/>
        <v>ligne 70 ►</v>
      </c>
      <c r="CN70" s="3150" t="str">
        <f>IF(CA70="","",IF(OR(CA70=0,CA70&lt;CG17),0,IF(CA70&gt;CG17,(CA70-CG17)&amp;" car. en trop",(CA70-CG17)&amp;" car.")))</f>
        <v/>
      </c>
      <c r="CO70" s="3158" t="str">
        <f>IF(CA70="","",ROUNDUP(CA70/CG17,0)&amp;" ligne(s)")</f>
        <v/>
      </c>
      <c r="CP70" s="3"/>
      <c r="CQ70" s="142"/>
      <c r="CR70" s="2666" t="s">
        <v>3942</v>
      </c>
      <c r="CS70" s="2666" t="s">
        <v>3943</v>
      </c>
      <c r="CT70" s="2666" t="s">
        <v>3944</v>
      </c>
      <c r="CU70" s="2693"/>
      <c r="CV70" s="3"/>
      <c r="DQ70" s="163"/>
      <c r="DR70" s="163"/>
      <c r="DS70" s="163"/>
      <c r="EG70"/>
      <c r="EH70"/>
      <c r="EI70"/>
      <c r="EK70"/>
      <c r="EL70"/>
      <c r="EM70"/>
      <c r="EO70" s="3"/>
      <c r="EP70" s="3"/>
      <c r="EQ70" s="3"/>
      <c r="ER70" s="3"/>
      <c r="ES70" s="3"/>
      <c r="ET70" s="3"/>
      <c r="EU70" s="3"/>
      <c r="EV70" s="3"/>
      <c r="EW70" s="3"/>
      <c r="EX70" s="585" t="s">
        <v>876</v>
      </c>
      <c r="EY70" s="586" t="s">
        <v>877</v>
      </c>
      <c r="EZ70" s="587" t="s">
        <v>878</v>
      </c>
      <c r="FA70" s="588" t="s">
        <v>879</v>
      </c>
      <c r="FB70" s="589" t="s">
        <v>880</v>
      </c>
      <c r="FC70" s="590" t="s">
        <v>881</v>
      </c>
      <c r="FD70" s="591" t="s">
        <v>882</v>
      </c>
      <c r="FE70" s="592" t="s">
        <v>883</v>
      </c>
      <c r="FF70" s="593" t="s">
        <v>884</v>
      </c>
      <c r="FI70" s="594"/>
      <c r="FJ70" s="236" t="s">
        <v>885</v>
      </c>
      <c r="FK70" s="206" t="s">
        <v>886</v>
      </c>
      <c r="FL70" s="207">
        <v>53</v>
      </c>
      <c r="FM70" s="208">
        <v>122</v>
      </c>
      <c r="FN70" s="209">
        <v>183</v>
      </c>
      <c r="FO70"/>
      <c r="FP70" s="595"/>
      <c r="FQ70" s="191" t="s">
        <v>887</v>
      </c>
      <c r="FR70" s="192" t="s">
        <v>888</v>
      </c>
      <c r="FS70" s="193">
        <v>255</v>
      </c>
      <c r="FT70" s="194">
        <v>255</v>
      </c>
      <c r="FU70" s="195">
        <v>224</v>
      </c>
      <c r="FV70"/>
      <c r="FW70" s="596"/>
      <c r="FX70" s="212" t="s">
        <v>889</v>
      </c>
      <c r="FY70" s="192" t="s">
        <v>890</v>
      </c>
      <c r="FZ70" s="193">
        <v>237</v>
      </c>
      <c r="GA70" s="194">
        <v>211</v>
      </c>
      <c r="GB70" s="195">
        <v>140</v>
      </c>
      <c r="GC70" s="10">
        <v>1</v>
      </c>
    </row>
    <row r="71" spans="1:185" ht="21" customHeight="1">
      <c r="A71" s="3"/>
      <c r="B71" s="218" t="str">
        <f t="shared" si="74"/>
        <v>A</v>
      </c>
      <c r="C71" s="2565"/>
      <c r="D71" s="3188"/>
      <c r="E71" s="3188"/>
      <c r="F71" s="3188"/>
      <c r="G71" s="3188"/>
      <c r="H71" s="3188"/>
      <c r="I71" s="3188"/>
      <c r="J71" s="3188"/>
      <c r="K71" s="3188"/>
      <c r="L71" s="3188"/>
      <c r="M71" s="3188"/>
      <c r="N71" s="3188"/>
      <c r="O71" s="3188"/>
      <c r="P71" s="3188"/>
      <c r="Q71" s="3188"/>
      <c r="R71" s="3188"/>
      <c r="S71" s="3188"/>
      <c r="T71" s="3188"/>
      <c r="U71" s="3188"/>
      <c r="V71" s="3188"/>
      <c r="W71" s="3188"/>
      <c r="X71" s="2566"/>
      <c r="Y71" s="2566"/>
      <c r="Z71" s="2566"/>
      <c r="AA71" s="2566"/>
      <c r="AB71" s="2566"/>
      <c r="AC71" s="2566"/>
      <c r="AD71" s="369" t="str">
        <f>IF(ISBLANK(AE71),"",LARGE(AD68:AD70,1)+1)</f>
        <v/>
      </c>
      <c r="AE71" s="370"/>
      <c r="AF71" s="371"/>
      <c r="AG71" s="371" t="s">
        <v>3920</v>
      </c>
      <c r="AH71" s="371"/>
      <c r="AI71" s="371"/>
      <c r="AJ71" s="371"/>
      <c r="AK71" s="371"/>
      <c r="AL71" s="371"/>
      <c r="AM71" s="371"/>
      <c r="AO71" s="369" t="str">
        <f>IF(ISBLANK(AP71),"",LARGE(AO68:AO70,1)+1)</f>
        <v/>
      </c>
      <c r="AP71" s="370"/>
      <c r="AQ71" s="371"/>
      <c r="AR71" s="371"/>
      <c r="AS71" s="371"/>
      <c r="AT71" s="371"/>
      <c r="AU71" s="371"/>
      <c r="AV71" s="371"/>
      <c r="AW71" s="371"/>
      <c r="AX71" s="371"/>
      <c r="AY71" s="371"/>
      <c r="AZ71" s="371"/>
      <c r="BA71" s="369" t="str">
        <f>IF(ISBLANK(BB71),"",LARGE(BA68:BA70,1)+1)</f>
        <v/>
      </c>
      <c r="BB71" s="370"/>
      <c r="BC71" s="371"/>
      <c r="BD71" s="371"/>
      <c r="BE71" s="371" t="s">
        <v>3920</v>
      </c>
      <c r="BF71" s="371"/>
      <c r="BG71" s="371"/>
      <c r="BH71" s="371"/>
      <c r="BI71" s="371"/>
      <c r="BJ71" s="3370"/>
      <c r="BK71" s="3371"/>
      <c r="BL71" s="3195"/>
      <c r="BM71" s="218" t="str">
        <f t="shared" si="60"/>
        <v>A</v>
      </c>
      <c r="BN71" s="383"/>
      <c r="BO71" s="3"/>
      <c r="BP71" s="198" cm="1">
        <f t="array" ref="BP71">SUMPRODUCT(LEN(BQ71:BW71))</f>
        <v>0</v>
      </c>
      <c r="BQ71" s="199"/>
      <c r="BR71" s="200"/>
      <c r="BS71" s="200"/>
      <c r="BT71" s="200"/>
      <c r="BU71" s="200"/>
      <c r="BV71" s="200"/>
      <c r="BW71" s="201"/>
      <c r="BX71" s="3"/>
      <c r="BY71" s="3159" t="str">
        <f t="shared" si="40"/>
        <v>►</v>
      </c>
      <c r="BZ71" s="3151" t="str">
        <f t="shared" si="20"/>
        <v/>
      </c>
      <c r="CA71" s="3152" t="str">
        <f t="shared" si="50"/>
        <v/>
      </c>
      <c r="CB71" s="3162"/>
      <c r="CC71" s="3160" t="str">
        <f t="shared" si="21"/>
        <v xml:space="preserve"> ◄ ligne 71</v>
      </c>
      <c r="CD71" s="3151" t="str">
        <f t="shared" si="41"/>
        <v/>
      </c>
      <c r="CE71" s="3155" t="str">
        <f t="shared" si="42"/>
        <v/>
      </c>
      <c r="CF71" s="3156" t="str">
        <f>IF(LEN(TRIM(CK71))&gt;0,MAX(CF29:CF70)+1,"")</f>
        <v/>
      </c>
      <c r="CG71" s="3109" t="str">
        <f>IFERROR(INDEX(CK30:CK299,MATCH(ROW()-ROW(CK30)+1,CF30:CF299,0)),"")</f>
        <v/>
      </c>
      <c r="CH71" s="3149"/>
      <c r="CI71" s="3142"/>
      <c r="CJ71" s="3164"/>
      <c r="CK71" s="3111" t="str">
        <f>IF(OR(CL70="",CJ68=""),"",IF(LEN(CL70)&lt;=CJ68,CL70,IFERROR(LEFT(CL70,FIND("♦",SUBSTITUTE(LEFT(CL70,CJ68+1)," ","♦",LEN(LEFT(CL70,CJ68+1))-LEN(SUBSTITUTE(LEFT(CL70,CJ68+1)," ",""))))),LEFT(CL70,IFERROR(FIND(" ",CL70)-1,LEN(CL70))))))</f>
        <v/>
      </c>
      <c r="CL71" s="3111" t="str">
        <f t="shared" si="73"/>
        <v/>
      </c>
      <c r="CM71" s="3161" t="str">
        <f t="shared" si="72"/>
        <v>ligne 71 ►</v>
      </c>
      <c r="CN71" s="3150" t="str">
        <f>IF(CA71="","",IF(OR(CA71=0,CA71&lt;CG17),0,IF(CA71&gt;CG17,(CA71-CG17)&amp;" car. en trop",(CA71-CG17)&amp;" car.")))</f>
        <v/>
      </c>
      <c r="CO71" s="3158" t="str">
        <f>IF(CA71="","",ROUNDUP(CA71/CG17,0)&amp;" ligne(s)")</f>
        <v/>
      </c>
      <c r="CP71" s="3"/>
      <c r="CQ71" s="142"/>
      <c r="CR71" s="2666"/>
      <c r="CS71" s="2666"/>
      <c r="CT71" s="2666" t="s">
        <v>3945</v>
      </c>
      <c r="CU71" s="2693"/>
      <c r="CV71" s="3"/>
      <c r="CW71" s="3233" t="s">
        <v>891</v>
      </c>
      <c r="CX71" s="3233"/>
      <c r="CY71" s="3233"/>
      <c r="DA71" s="3225" t="s">
        <v>892</v>
      </c>
      <c r="DB71" s="3225"/>
      <c r="DC71" s="3225"/>
      <c r="DE71" s="3226" t="s">
        <v>893</v>
      </c>
      <c r="DF71" s="3226"/>
      <c r="DG71" s="3226"/>
      <c r="DI71" s="3227" t="s">
        <v>894</v>
      </c>
      <c r="DJ71" s="3227"/>
      <c r="DK71" s="3227"/>
      <c r="DQ71" s="3232" t="s">
        <v>895</v>
      </c>
      <c r="DR71" s="3232"/>
      <c r="DS71" s="3232"/>
      <c r="DU71" s="3223" t="s">
        <v>896</v>
      </c>
      <c r="DV71" s="3223"/>
      <c r="DW71" s="3223"/>
      <c r="DY71" s="3224" t="s">
        <v>897</v>
      </c>
      <c r="DZ71" s="3224"/>
      <c r="EA71" s="3224"/>
      <c r="EC71" s="3229" t="s">
        <v>898</v>
      </c>
      <c r="ED71" s="3229"/>
      <c r="EE71" s="3229"/>
      <c r="EG71" s="3230" t="s">
        <v>899</v>
      </c>
      <c r="EH71" s="3230"/>
      <c r="EI71" s="3230"/>
      <c r="EK71" s="3231" t="s">
        <v>900</v>
      </c>
      <c r="EL71" s="3231"/>
      <c r="EM71" s="3231"/>
      <c r="EO71" s="3"/>
      <c r="EP71" s="3"/>
      <c r="EQ71" s="3"/>
      <c r="ER71" s="3"/>
      <c r="ES71" s="3"/>
      <c r="ET71" s="3"/>
      <c r="EU71" s="3"/>
      <c r="EV71" s="3"/>
      <c r="EW71" s="3"/>
      <c r="EX71" s="597" t="s">
        <v>901</v>
      </c>
      <c r="EY71" s="598" t="s">
        <v>902</v>
      </c>
      <c r="EZ71" s="599" t="s">
        <v>903</v>
      </c>
      <c r="FA71" s="600" t="s">
        <v>904</v>
      </c>
      <c r="FB71" s="601" t="s">
        <v>905</v>
      </c>
      <c r="FC71" s="602" t="s">
        <v>906</v>
      </c>
      <c r="FD71" s="603" t="s">
        <v>907</v>
      </c>
      <c r="FE71" s="604" t="s">
        <v>908</v>
      </c>
      <c r="FF71" s="605" t="s">
        <v>909</v>
      </c>
      <c r="FI71" s="606"/>
      <c r="FJ71" s="236" t="s">
        <v>910</v>
      </c>
      <c r="FK71" s="206" t="s">
        <v>911</v>
      </c>
      <c r="FL71" s="207">
        <v>86</v>
      </c>
      <c r="FM71" s="208">
        <v>115</v>
      </c>
      <c r="FN71" s="209">
        <v>154</v>
      </c>
      <c r="FO71"/>
      <c r="FP71" s="607"/>
      <c r="FQ71" s="272" t="s">
        <v>912</v>
      </c>
      <c r="FR71" s="192" t="s">
        <v>913</v>
      </c>
      <c r="FS71" s="193">
        <v>254</v>
      </c>
      <c r="FT71" s="194">
        <v>254</v>
      </c>
      <c r="FU71" s="195">
        <v>226</v>
      </c>
      <c r="FV71"/>
      <c r="FW71" s="608"/>
      <c r="FX71" s="212" t="s">
        <v>914</v>
      </c>
      <c r="FY71" s="192" t="s">
        <v>915</v>
      </c>
      <c r="FZ71" s="193">
        <v>224</v>
      </c>
      <c r="GA71" s="194">
        <v>205</v>
      </c>
      <c r="GB71" s="195">
        <v>169</v>
      </c>
      <c r="GC71" s="10">
        <v>1</v>
      </c>
    </row>
    <row r="72" spans="1:185" ht="21" customHeight="1">
      <c r="A72" s="3"/>
      <c r="B72" s="218" t="str">
        <f t="shared" si="74"/>
        <v>A</v>
      </c>
      <c r="C72" s="2565"/>
      <c r="D72" s="2702" t="s">
        <v>3747</v>
      </c>
      <c r="E72" s="2565"/>
      <c r="F72" s="2565"/>
      <c r="G72" s="2565"/>
      <c r="H72" s="2565"/>
      <c r="I72" s="2565"/>
      <c r="J72" s="2565"/>
      <c r="K72" s="2565"/>
      <c r="L72" s="2565"/>
      <c r="M72" s="2560"/>
      <c r="N72" s="2567"/>
      <c r="O72" s="2567"/>
      <c r="P72" s="2560"/>
      <c r="Q72" s="2566"/>
      <c r="R72" s="2566"/>
      <c r="S72" s="2566"/>
      <c r="T72" s="2566"/>
      <c r="U72" s="2566"/>
      <c r="V72" s="2566"/>
      <c r="W72" s="2566"/>
      <c r="X72" s="2566"/>
      <c r="Y72" s="2566"/>
      <c r="Z72" s="2566"/>
      <c r="AA72" s="2566"/>
      <c r="AB72" s="2566"/>
      <c r="AC72" s="2566"/>
      <c r="AD72" s="369" t="str">
        <f>IF(ISBLANK(AE72),"",LARGE(AD68:AD71,1)+1)</f>
        <v/>
      </c>
      <c r="AE72" s="370"/>
      <c r="AF72" s="371"/>
      <c r="AG72" s="371" t="s">
        <v>3922</v>
      </c>
      <c r="AH72" s="371"/>
      <c r="AI72" s="371"/>
      <c r="AJ72" s="371"/>
      <c r="AK72" s="371"/>
      <c r="AL72" s="371"/>
      <c r="AM72" s="371"/>
      <c r="AO72" s="369" t="str">
        <f>IF(ISBLANK(AP72),"",LARGE(AO68:AO71,1)+1)</f>
        <v/>
      </c>
      <c r="AP72" s="370"/>
      <c r="AQ72" s="371"/>
      <c r="AR72" s="371"/>
      <c r="AS72" s="371"/>
      <c r="AT72" s="371"/>
      <c r="AU72" s="371"/>
      <c r="AV72" s="371"/>
      <c r="AW72" s="371"/>
      <c r="AX72" s="371"/>
      <c r="AY72" s="371"/>
      <c r="AZ72" s="371"/>
      <c r="BA72" s="369" t="str">
        <f>IF(ISBLANK(BB72),"",LARGE(BA68:BA71,1)+1)</f>
        <v/>
      </c>
      <c r="BB72" s="370"/>
      <c r="BC72" s="371"/>
      <c r="BD72" s="371"/>
      <c r="BE72" s="371" t="s">
        <v>3922</v>
      </c>
      <c r="BF72" s="371"/>
      <c r="BG72" s="371"/>
      <c r="BH72" s="371"/>
      <c r="BI72" s="371"/>
      <c r="BJ72" s="3370"/>
      <c r="BK72" s="3371"/>
      <c r="BL72" s="3195"/>
      <c r="BM72" s="218" t="str">
        <f t="shared" si="60"/>
        <v>A</v>
      </c>
      <c r="BN72" s="388"/>
      <c r="BO72" s="3" t="s">
        <v>14</v>
      </c>
      <c r="BP72" s="198" cm="1">
        <f t="array" ref="BP72">SUMPRODUCT(LEN(BQ72:BW72))</f>
        <v>0</v>
      </c>
      <c r="BQ72" s="199"/>
      <c r="BR72" s="200"/>
      <c r="BS72" s="200"/>
      <c r="BT72" s="200"/>
      <c r="BU72" s="200"/>
      <c r="BV72" s="200"/>
      <c r="BW72" s="201"/>
      <c r="BX72" s="3"/>
      <c r="BY72" s="3159" t="str">
        <f t="shared" si="40"/>
        <v>►</v>
      </c>
      <c r="BZ72" s="3151" t="str">
        <f t="shared" si="20"/>
        <v/>
      </c>
      <c r="CA72" s="3152" t="str">
        <f t="shared" si="50"/>
        <v/>
      </c>
      <c r="CB72" s="3162"/>
      <c r="CC72" s="3154" t="str">
        <f t="shared" si="21"/>
        <v xml:space="preserve"> ◄ ligne 72</v>
      </c>
      <c r="CD72" s="3151" t="str">
        <f t="shared" si="41"/>
        <v/>
      </c>
      <c r="CE72" s="3155" t="str">
        <f t="shared" si="42"/>
        <v/>
      </c>
      <c r="CF72" s="3156">
        <f>IF(LEN(TRIM(CK72))&gt;0,MAX(CF29:CF71)+1,"")</f>
        <v>8</v>
      </c>
      <c r="CG72" s="3109" t="str">
        <f>IFERROR(INDEX(CK30:CK299,MATCH(ROW()-ROW(CK30)+1,CF30:CF299,0)),"")</f>
        <v/>
      </c>
      <c r="CH72" s="3149"/>
      <c r="CI72" s="3142"/>
      <c r="CJ72" s="2462" t="str">
        <f>(SUBSTITUTE(SUBSTITUTE(CB37,CHAR(13)&amp;CHAR(10)," "),CHAR(10)," "))</f>
        <v>3. Dans une cocotte en fonte, faites chauffer l’huile d’olive à feu moyen. Ajoutez la viande et faites-la dorer de tous les côtés. Retirez-la de la cocotte et réservez-la.</v>
      </c>
      <c r="CK72" s="3165" t="str">
        <f>IF(OR(CJ73="",CJ74=""),"",IF(LEN(CJ73)&lt;=CJ74,CJ73,IFERROR(LEFT(CJ73,FIND("♦",SUBSTITUTE(LEFT(CJ73,CJ74+1)," ","♦",LEN(LEFT(CJ73,CJ74+1))-LEN(SUBSTITUTE(LEFT(CJ73,CJ74+1)," ",""))))),LEFT(CJ73,IFERROR(FIND(" ",CJ73)-1,LEN(CJ73))))))</f>
        <v xml:space="preserve">3 Dans une cocotte en fonte faites chauffer l’huile d’olive à feu moyen Ajoutez la viande et </v>
      </c>
      <c r="CL72" s="3166" t="str">
        <f>IF(CK72="","",TRIM(RIGHT(CJ73,LEN(CJ73)-LEN(CK72))))</f>
        <v>faites-la dorer de tous les côtés Retirez-la de la cocotte et réservez-la</v>
      </c>
      <c r="CM72" s="3157" t="str">
        <f>CC37</f>
        <v xml:space="preserve"> ◄ ligne 37</v>
      </c>
      <c r="CN72" s="3150" t="str">
        <f>IF(CA72="","",IF(OR(CA72=0,CA72&lt;CG17),0,IF(CA72&gt;CG17,(CA72-CG17)&amp;" car. en trop",(CA72-CG17)&amp;" car.")))</f>
        <v/>
      </c>
      <c r="CO72" s="3158" t="str">
        <f>IF(CA72="","",ROUNDUP(CA72/CG17,0)&amp;" ligne(s)")</f>
        <v/>
      </c>
      <c r="CP72" s="3"/>
      <c r="CQ72" s="142"/>
      <c r="CR72" s="2665" t="s">
        <v>3946</v>
      </c>
      <c r="CS72" s="2665"/>
      <c r="CT72" s="2665"/>
      <c r="CU72" s="2692"/>
      <c r="CV72" s="3"/>
      <c r="CW72" s="3233"/>
      <c r="CX72" s="3233"/>
      <c r="CY72" s="3233"/>
      <c r="DA72" s="3225"/>
      <c r="DB72" s="3225"/>
      <c r="DC72" s="3225"/>
      <c r="DE72" s="3226"/>
      <c r="DF72" s="3226"/>
      <c r="DG72" s="3226"/>
      <c r="DI72" s="3227"/>
      <c r="DJ72" s="3227"/>
      <c r="DK72" s="3227"/>
      <c r="DQ72" s="3232"/>
      <c r="DR72" s="3232"/>
      <c r="DS72" s="3232"/>
      <c r="DU72" s="3223"/>
      <c r="DV72" s="3223"/>
      <c r="DW72" s="3223"/>
      <c r="DY72" s="3224"/>
      <c r="DZ72" s="3224"/>
      <c r="EA72" s="3224"/>
      <c r="EC72" s="3229"/>
      <c r="ED72" s="3229"/>
      <c r="EE72" s="3229"/>
      <c r="EG72" s="3230"/>
      <c r="EH72" s="3230"/>
      <c r="EI72" s="3230"/>
      <c r="EK72" s="3231"/>
      <c r="EL72" s="3231"/>
      <c r="EM72" s="3231"/>
      <c r="EO72" s="3"/>
      <c r="EP72" s="3"/>
      <c r="EQ72" s="3"/>
      <c r="ER72" s="3"/>
      <c r="ES72" s="3"/>
      <c r="ET72" s="3"/>
      <c r="EU72" s="3"/>
      <c r="EV72" s="3"/>
      <c r="EW72" s="3"/>
      <c r="EX72" s="609" t="s">
        <v>916</v>
      </c>
      <c r="EY72" s="610" t="s">
        <v>917</v>
      </c>
      <c r="EZ72" s="611" t="s">
        <v>918</v>
      </c>
      <c r="FA72" s="612" t="s">
        <v>919</v>
      </c>
      <c r="FB72" s="613" t="s">
        <v>920</v>
      </c>
      <c r="FC72" s="614" t="s">
        <v>921</v>
      </c>
      <c r="FD72" s="615" t="s">
        <v>922</v>
      </c>
      <c r="FE72" s="616" t="s">
        <v>923</v>
      </c>
      <c r="FF72" s="617" t="s">
        <v>924</v>
      </c>
      <c r="FI72" s="618"/>
      <c r="FJ72" s="205" t="s">
        <v>925</v>
      </c>
      <c r="FK72" s="206" t="s">
        <v>926</v>
      </c>
      <c r="FL72" s="207">
        <v>110</v>
      </c>
      <c r="FM72" s="208">
        <v>123</v>
      </c>
      <c r="FN72" s="209">
        <v>139</v>
      </c>
      <c r="FO72"/>
      <c r="FP72" s="619"/>
      <c r="FQ72" s="191" t="s">
        <v>857</v>
      </c>
      <c r="FR72" s="192" t="s">
        <v>927</v>
      </c>
      <c r="FS72" s="193">
        <v>255</v>
      </c>
      <c r="FT72" s="194">
        <v>255</v>
      </c>
      <c r="FU72" s="195">
        <v>240</v>
      </c>
      <c r="FV72"/>
      <c r="FW72" s="620"/>
      <c r="FX72" s="197" t="s">
        <v>928</v>
      </c>
      <c r="FY72" s="192" t="s">
        <v>929</v>
      </c>
      <c r="FZ72" s="193">
        <v>238</v>
      </c>
      <c r="GA72" s="194">
        <v>216</v>
      </c>
      <c r="GB72" s="195">
        <v>174</v>
      </c>
      <c r="GC72" s="10">
        <v>1</v>
      </c>
    </row>
    <row r="73" spans="1:185" ht="21" customHeight="1">
      <c r="A73" s="3"/>
      <c r="B73" s="218" t="str">
        <f t="shared" si="74"/>
        <v>A</v>
      </c>
      <c r="C73" s="2565"/>
      <c r="D73" s="2703" t="s">
        <v>3748</v>
      </c>
      <c r="E73" s="2565"/>
      <c r="F73" s="2565"/>
      <c r="G73" s="2565"/>
      <c r="H73" s="2565"/>
      <c r="I73" s="2565"/>
      <c r="J73" s="2565"/>
      <c r="K73" s="2565"/>
      <c r="L73" s="2565"/>
      <c r="M73" s="2560"/>
      <c r="N73" s="2567"/>
      <c r="O73" s="2567"/>
      <c r="P73" s="2560"/>
      <c r="Q73" s="2566"/>
      <c r="R73" s="2566"/>
      <c r="S73" s="2566"/>
      <c r="T73" s="2566"/>
      <c r="U73" s="2566"/>
      <c r="V73" s="2566"/>
      <c r="W73" s="2566"/>
      <c r="X73" s="2566"/>
      <c r="Y73" s="2566"/>
      <c r="Z73" s="2566"/>
      <c r="AA73" s="2566"/>
      <c r="AB73" s="2566"/>
      <c r="AC73" s="2566"/>
      <c r="AD73" s="369" t="str">
        <f>IF(ISBLANK(AE73),"",LARGE(AD68:AD72,1)+1)</f>
        <v/>
      </c>
      <c r="AE73" s="370"/>
      <c r="AF73" s="371"/>
      <c r="AG73" s="371" t="s">
        <v>3877</v>
      </c>
      <c r="AH73" s="371"/>
      <c r="AI73" s="371"/>
      <c r="AJ73" s="371"/>
      <c r="AK73" s="371"/>
      <c r="AL73" s="371"/>
      <c r="AM73" s="371"/>
      <c r="AO73" s="369" t="str">
        <f>IF(ISBLANK(AP73),"",LARGE(AO68:AO72,1)+1)</f>
        <v/>
      </c>
      <c r="AP73" s="370"/>
      <c r="AQ73" s="371"/>
      <c r="AR73" s="371"/>
      <c r="AS73" s="371"/>
      <c r="AT73" s="371"/>
      <c r="AU73" s="371"/>
      <c r="AV73" s="371"/>
      <c r="AW73" s="371"/>
      <c r="AX73" s="371"/>
      <c r="AY73" s="371"/>
      <c r="AZ73" s="371"/>
      <c r="BA73" s="369" t="str">
        <f>IF(ISBLANK(BB73),"",LARGE(BA68:BA72,1)+1)</f>
        <v/>
      </c>
      <c r="BB73" s="370"/>
      <c r="BC73" s="371"/>
      <c r="BD73" s="371"/>
      <c r="BE73" s="371" t="s">
        <v>3877</v>
      </c>
      <c r="BF73" s="371"/>
      <c r="BG73" s="371"/>
      <c r="BH73" s="371"/>
      <c r="BI73" s="371"/>
      <c r="BJ73" s="3370"/>
      <c r="BK73" s="3371"/>
      <c r="BL73" s="3195"/>
      <c r="BM73" s="218" t="str">
        <f t="shared" si="60"/>
        <v>A</v>
      </c>
      <c r="BN73" s="383"/>
      <c r="BO73" s="3"/>
      <c r="BP73" s="198" cm="1">
        <f t="array" ref="BP73">SUMPRODUCT(LEN(BQ73:BW73))</f>
        <v>0</v>
      </c>
      <c r="BQ73" s="199"/>
      <c r="BR73" s="200"/>
      <c r="BS73" s="200"/>
      <c r="BT73" s="200"/>
      <c r="BU73" s="200"/>
      <c r="BV73" s="200"/>
      <c r="BW73" s="201"/>
      <c r="BX73" s="3"/>
      <c r="BY73" s="3159" t="str">
        <f t="shared" si="40"/>
        <v>►</v>
      </c>
      <c r="BZ73" s="3151" t="str">
        <f t="shared" si="20"/>
        <v/>
      </c>
      <c r="CA73" s="3152" t="str">
        <f t="shared" si="50"/>
        <v/>
      </c>
      <c r="CB73" s="3162"/>
      <c r="CC73" s="3160" t="str">
        <f t="shared" si="21"/>
        <v xml:space="preserve"> ◄ ligne 73</v>
      </c>
      <c r="CD73" s="3151" t="str">
        <f t="shared" si="41"/>
        <v/>
      </c>
      <c r="CE73" s="3155" t="str">
        <f t="shared" si="42"/>
        <v/>
      </c>
      <c r="CF73" s="3156">
        <f>IF(LEN(TRIM(CK73))&gt;0,MAX(CF29:CF72)+1,"")</f>
        <v>9</v>
      </c>
      <c r="CG73" s="3109" t="str">
        <f>IFERROR(INDEX(CK30:CK299,MATCH(ROW()-ROW(CK30)+1,CF30:CF299,0)),"")</f>
        <v/>
      </c>
      <c r="CH73" s="3149"/>
      <c r="CI73" s="3142"/>
      <c r="CJ73" s="3165" t="str">
        <f>TRIM(SUBSTITUTE(SUBSTITUTE(SUBSTITUTE(SUBSTITUTE(IF(OR(LEFT(CJ72,1)="-",LEFT(CJ72,1)="="),MID(CJ72,2,9999),CJ72),CHAR(160)," "),","," "),";"," "),"."," "))</f>
        <v>3 Dans une cocotte en fonte faites chauffer l’huile d’olive à feu moyen Ajoutez la viande et faites-la dorer de tous les côtés Retirez-la de la cocotte et réservez-la</v>
      </c>
      <c r="CK73" s="3166" t="str">
        <f>IF(OR(CL72="",CJ74=""),"",IF(LEN(CL72)&lt;=CJ74,CL72,IFERROR(LEFT(CL72,FIND("♦",SUBSTITUTE(LEFT(CL72,CJ74+1)," ","♦",LEN(LEFT(CL72,CJ74+1))-LEN(SUBSTITUTE(LEFT(CL72,CJ74+1)," ",""))))),LEFT(CL72,IFERROR(FIND(" ",CL72)-1,LEN(CL72))))))</f>
        <v>faites-la dorer de tous les côtés Retirez-la de la cocotte et réservez-la</v>
      </c>
      <c r="CL73" s="3166" t="str">
        <f>IF(CK73="","",TRIM(RIGHT(CL72,LEN(CL72)-LEN(CK73))))</f>
        <v/>
      </c>
      <c r="CM73" s="3167" t="str">
        <f t="shared" ref="CM73:CM74" si="75">"ligne "&amp;ROW()&amp;" ►"</f>
        <v>ligne 73 ►</v>
      </c>
      <c r="CN73" s="3150" t="str">
        <f>IF(CA73="","",IF(OR(CA73=0,CA73&lt;CG17),0,IF(CA73&gt;CG17,(CA73-CG17)&amp;" car. en trop",(CA73-CG17)&amp;" car.")))</f>
        <v/>
      </c>
      <c r="CO73" s="3158" t="str">
        <f>IF(CA73="","",ROUNDUP(CA73/CG17,0)&amp;" ligne(s)")</f>
        <v/>
      </c>
      <c r="CP73" s="3"/>
      <c r="CQ73" s="142"/>
      <c r="CR73" s="2666" t="s">
        <v>3947</v>
      </c>
      <c r="CS73" s="2666" t="s">
        <v>3948</v>
      </c>
      <c r="CT73" s="2666" t="s">
        <v>3949</v>
      </c>
      <c r="CU73" s="2693" t="s">
        <v>4015</v>
      </c>
      <c r="CV73" s="3"/>
      <c r="DI73"/>
      <c r="DJ73"/>
      <c r="DK73"/>
      <c r="DQ73" s="163"/>
      <c r="DR73" s="163"/>
      <c r="DS73" s="163"/>
      <c r="EG73"/>
      <c r="EH73"/>
      <c r="EI73"/>
      <c r="EK73"/>
      <c r="EL73"/>
      <c r="EM73"/>
      <c r="EO73" s="3"/>
      <c r="EP73" s="3"/>
      <c r="EQ73" s="3"/>
      <c r="ER73" s="3"/>
      <c r="ES73" s="3"/>
      <c r="ET73" s="3"/>
      <c r="EU73" s="3"/>
      <c r="EV73" s="3"/>
      <c r="EW73" s="3"/>
      <c r="EX73" s="623" t="s">
        <v>931</v>
      </c>
      <c r="EY73" s="624" t="s">
        <v>932</v>
      </c>
      <c r="EZ73" s="625" t="s">
        <v>933</v>
      </c>
      <c r="FA73" s="626" t="s">
        <v>934</v>
      </c>
      <c r="FB73" s="627" t="s">
        <v>935</v>
      </c>
      <c r="FC73" s="628" t="s">
        <v>936</v>
      </c>
      <c r="FD73" s="629" t="s">
        <v>937</v>
      </c>
      <c r="FE73" s="630" t="s">
        <v>938</v>
      </c>
      <c r="FF73" s="631" t="s">
        <v>939</v>
      </c>
      <c r="FI73" s="632"/>
      <c r="FJ73" s="236" t="s">
        <v>940</v>
      </c>
      <c r="FK73" s="206" t="s">
        <v>941</v>
      </c>
      <c r="FL73" s="207">
        <v>0</v>
      </c>
      <c r="FM73" s="208">
        <v>103</v>
      </c>
      <c r="FN73" s="209">
        <v>165</v>
      </c>
      <c r="FO73"/>
      <c r="FP73" s="633"/>
      <c r="FQ73" s="272" t="s">
        <v>942</v>
      </c>
      <c r="FR73" s="192" t="s">
        <v>943</v>
      </c>
      <c r="FS73" s="193">
        <v>233</v>
      </c>
      <c r="FT73" s="194">
        <v>228</v>
      </c>
      <c r="FU73" s="195">
        <v>80</v>
      </c>
      <c r="FV73"/>
      <c r="FW73" s="634"/>
      <c r="FX73" s="197" t="s">
        <v>944</v>
      </c>
      <c r="FY73" s="192" t="s">
        <v>945</v>
      </c>
      <c r="FZ73" s="193">
        <v>245</v>
      </c>
      <c r="GA73" s="194">
        <v>222</v>
      </c>
      <c r="GB73" s="195">
        <v>179</v>
      </c>
      <c r="GC73" s="10">
        <v>1</v>
      </c>
    </row>
    <row r="74" spans="1:185" ht="21" customHeight="1">
      <c r="A74" s="3"/>
      <c r="B74" s="218" t="str">
        <f t="shared" si="74"/>
        <v>A</v>
      </c>
      <c r="C74" s="2565"/>
      <c r="D74" s="2704" t="s">
        <v>3749</v>
      </c>
      <c r="E74" s="2565"/>
      <c r="F74" s="2565"/>
      <c r="G74" s="2565"/>
      <c r="H74" s="2565"/>
      <c r="I74" s="2565"/>
      <c r="J74" s="2565"/>
      <c r="K74" s="2565"/>
      <c r="L74" s="2565"/>
      <c r="M74" s="2560"/>
      <c r="N74" s="2567"/>
      <c r="O74" s="2567"/>
      <c r="P74" s="2560"/>
      <c r="Q74" s="2566"/>
      <c r="R74" s="2566"/>
      <c r="S74" s="2566"/>
      <c r="T74" s="2566"/>
      <c r="U74" s="2566"/>
      <c r="V74" s="2566"/>
      <c r="W74" s="2566"/>
      <c r="X74" s="2566"/>
      <c r="Y74" s="2566"/>
      <c r="Z74" s="2566"/>
      <c r="AA74" s="2566"/>
      <c r="AB74" s="2566"/>
      <c r="AC74" s="2566"/>
      <c r="AD74" s="369" t="str">
        <f>IF(ISBLANK(AE74),"",LARGE(AD68:AD73,1)+1)</f>
        <v/>
      </c>
      <c r="AE74" s="370"/>
      <c r="AF74" s="371"/>
      <c r="AG74" s="371" t="s">
        <v>3878</v>
      </c>
      <c r="AH74" s="371"/>
      <c r="AI74" s="371"/>
      <c r="AJ74" s="371"/>
      <c r="AK74" s="371"/>
      <c r="AL74" s="371"/>
      <c r="AM74" s="371"/>
      <c r="AO74" s="369" t="str">
        <f>IF(ISBLANK(AP74),"",LARGE(AO68:AO73,1)+1)</f>
        <v/>
      </c>
      <c r="AP74" s="370"/>
      <c r="AQ74" s="371"/>
      <c r="AR74" s="371"/>
      <c r="AS74" s="371"/>
      <c r="AT74" s="371"/>
      <c r="AU74" s="371"/>
      <c r="AV74" s="371"/>
      <c r="AW74" s="371"/>
      <c r="AX74" s="371"/>
      <c r="AY74" s="371"/>
      <c r="AZ74" s="371"/>
      <c r="BA74" s="369" t="str">
        <f>IF(ISBLANK(BB74),"",LARGE(BA68:BA73,1)+1)</f>
        <v/>
      </c>
      <c r="BB74" s="370"/>
      <c r="BC74" s="371"/>
      <c r="BD74" s="371"/>
      <c r="BE74" s="371" t="s">
        <v>3878</v>
      </c>
      <c r="BF74" s="371"/>
      <c r="BG74" s="371"/>
      <c r="BH74" s="371"/>
      <c r="BI74" s="371"/>
      <c r="BJ74" s="3370"/>
      <c r="BK74" s="3371"/>
      <c r="BL74" s="3195"/>
      <c r="BM74" s="218" t="str">
        <f t="shared" si="60"/>
        <v>A</v>
      </c>
      <c r="BN74" s="388"/>
      <c r="BO74" s="3" t="s">
        <v>14</v>
      </c>
      <c r="BP74" s="198" cm="1">
        <f t="array" ref="BP74">SUMPRODUCT(LEN(BQ74:BW74))</f>
        <v>0</v>
      </c>
      <c r="BQ74" s="199"/>
      <c r="BR74" s="200"/>
      <c r="BS74" s="200"/>
      <c r="BT74" s="200"/>
      <c r="BU74" s="200"/>
      <c r="BV74" s="200"/>
      <c r="BW74" s="201"/>
      <c r="BX74" s="3"/>
      <c r="BY74" s="3159" t="str">
        <f t="shared" si="40"/>
        <v>►</v>
      </c>
      <c r="BZ74" s="3151" t="str">
        <f t="shared" si="20"/>
        <v/>
      </c>
      <c r="CA74" s="3152" t="str">
        <f t="shared" si="50"/>
        <v/>
      </c>
      <c r="CB74" s="3162"/>
      <c r="CC74" s="3154" t="str">
        <f t="shared" si="21"/>
        <v xml:space="preserve"> ◄ ligne 74</v>
      </c>
      <c r="CD74" s="3151" t="str">
        <f t="shared" si="41"/>
        <v/>
      </c>
      <c r="CE74" s="3155" t="str">
        <f t="shared" si="42"/>
        <v/>
      </c>
      <c r="CF74" s="3156" t="str">
        <f>IF(LEN(TRIM(CK74))&gt;0,MAX(CF29:CF73)+1,"")</f>
        <v/>
      </c>
      <c r="CG74" s="3109" t="str">
        <f>IFERROR(INDEX(CK30:CK299,MATCH(ROW()-ROW(CK30)+1,CF30:CF299,0)),"")</f>
        <v/>
      </c>
      <c r="CH74" s="3149"/>
      <c r="CI74" s="3142"/>
      <c r="CJ74" s="3112">
        <f>CG17</f>
        <v>100</v>
      </c>
      <c r="CK74" s="3166" t="str">
        <f>IF(OR(CL73="",CJ74=""),"",IF(LEN(CL73)&lt;=CJ74,CL73,IFERROR(LEFT(CL73,FIND("♦",SUBSTITUTE(LEFT(CL73,CJ74+1)," ","♦",LEN(LEFT(CL73,CJ74+1))-LEN(SUBSTITUTE(LEFT(CL73,CJ74+1)," ",""))))),LEFT(CL73,IFERROR(FIND(" ",CL73)-1,LEN(CL73))))))</f>
        <v/>
      </c>
      <c r="CL74" s="3166" t="str">
        <f t="shared" ref="CL74:CL77" si="76">IF(CK74="","",TRIM(RIGHT(CL73,LEN(CL73)-LEN(CK74))))</f>
        <v/>
      </c>
      <c r="CM74" s="3167" t="str">
        <f t="shared" si="75"/>
        <v>ligne 74 ►</v>
      </c>
      <c r="CN74" s="3150" t="str">
        <f>IF(CA74="","",IF(OR(CA74=0,CA74&lt;CG17),0,IF(CA74&gt;CG17,(CA74-CG17)&amp;" car. en trop",(CA74-CG17)&amp;" car.")))</f>
        <v/>
      </c>
      <c r="CO74" s="3158" t="str">
        <f>IF(CA74="","",ROUNDUP(CA74/CG17,0)&amp;" ligne(s)")</f>
        <v/>
      </c>
      <c r="CP74" s="3"/>
      <c r="CQ74" s="142"/>
      <c r="CR74" s="2666" t="s">
        <v>3950</v>
      </c>
      <c r="CS74" s="2666"/>
      <c r="CT74" s="2666" t="s">
        <v>3951</v>
      </c>
      <c r="CU74" s="2693"/>
      <c r="CV74" s="3"/>
      <c r="CW74" s="3368" t="s">
        <v>946</v>
      </c>
      <c r="CX74" s="3368"/>
      <c r="CY74" s="3368"/>
      <c r="DA74" s="3225" t="s">
        <v>947</v>
      </c>
      <c r="DB74" s="3225"/>
      <c r="DC74" s="3225"/>
      <c r="DE74" s="3226" t="s">
        <v>948</v>
      </c>
      <c r="DF74" s="3226"/>
      <c r="DG74" s="3226"/>
      <c r="DI74" s="3227" t="s">
        <v>949</v>
      </c>
      <c r="DJ74" s="3227"/>
      <c r="DK74" s="3227"/>
      <c r="DQ74" s="3232" t="s">
        <v>950</v>
      </c>
      <c r="DR74" s="3232"/>
      <c r="DS74" s="3232"/>
      <c r="DU74" s="3223" t="s">
        <v>951</v>
      </c>
      <c r="DV74" s="3223"/>
      <c r="DW74" s="3223"/>
      <c r="DY74" s="3224" t="s">
        <v>952</v>
      </c>
      <c r="DZ74" s="3224"/>
      <c r="EA74" s="3224"/>
      <c r="EC74" s="3229" t="s">
        <v>953</v>
      </c>
      <c r="ED74" s="3229"/>
      <c r="EE74" s="3229"/>
      <c r="EG74" s="3230" t="s">
        <v>954</v>
      </c>
      <c r="EH74" s="3230"/>
      <c r="EI74" s="3230"/>
      <c r="EK74" s="3231" t="s">
        <v>955</v>
      </c>
      <c r="EL74" s="3231"/>
      <c r="EM74" s="3231"/>
      <c r="EO74" s="3"/>
      <c r="EP74" s="3"/>
      <c r="EQ74" s="3"/>
      <c r="ER74" s="3"/>
      <c r="ES74" s="3"/>
      <c r="ET74" s="3"/>
      <c r="EU74" s="3"/>
      <c r="EV74" s="3"/>
      <c r="EW74" s="3"/>
      <c r="EX74" s="637" t="s">
        <v>956</v>
      </c>
      <c r="EY74" s="638" t="s">
        <v>957</v>
      </c>
      <c r="EZ74" s="639" t="s">
        <v>958</v>
      </c>
      <c r="FA74" s="640" t="s">
        <v>959</v>
      </c>
      <c r="FB74" s="641" t="s">
        <v>960</v>
      </c>
      <c r="FC74" s="642" t="s">
        <v>961</v>
      </c>
      <c r="FD74" s="643" t="s">
        <v>962</v>
      </c>
      <c r="FE74" s="644" t="s">
        <v>963</v>
      </c>
      <c r="FF74" s="645" t="s">
        <v>964</v>
      </c>
      <c r="FI74" s="646"/>
      <c r="FJ74" s="236" t="s">
        <v>965</v>
      </c>
      <c r="FK74" s="206" t="s">
        <v>966</v>
      </c>
      <c r="FL74" s="207">
        <v>67</v>
      </c>
      <c r="FM74" s="208">
        <v>107</v>
      </c>
      <c r="FN74" s="209">
        <v>149</v>
      </c>
      <c r="FO74"/>
      <c r="FP74" s="647"/>
      <c r="FQ74" s="191" t="s">
        <v>378</v>
      </c>
      <c r="FR74" s="192" t="s">
        <v>967</v>
      </c>
      <c r="FS74" s="193">
        <v>219</v>
      </c>
      <c r="FT74" s="194">
        <v>219</v>
      </c>
      <c r="FU74" s="195">
        <v>112</v>
      </c>
      <c r="FV74"/>
      <c r="FW74" s="648"/>
      <c r="FX74" s="197" t="s">
        <v>968</v>
      </c>
      <c r="FY74" s="192" t="s">
        <v>969</v>
      </c>
      <c r="FZ74" s="193">
        <v>255</v>
      </c>
      <c r="GA74" s="194">
        <v>228</v>
      </c>
      <c r="GB74" s="195">
        <v>181</v>
      </c>
      <c r="GC74" s="10">
        <v>1</v>
      </c>
    </row>
    <row r="75" spans="1:185" ht="21" customHeight="1">
      <c r="A75" s="3"/>
      <c r="B75" s="218" t="str">
        <f t="shared" si="74"/>
        <v>A</v>
      </c>
      <c r="C75" s="2565"/>
      <c r="D75" s="2703" t="s">
        <v>3750</v>
      </c>
      <c r="E75" s="2565"/>
      <c r="F75" s="2565"/>
      <c r="G75" s="2565"/>
      <c r="H75" s="2565"/>
      <c r="I75" s="2565"/>
      <c r="J75" s="2565"/>
      <c r="K75" s="2565"/>
      <c r="L75" s="2565"/>
      <c r="M75" s="2560"/>
      <c r="N75" s="2567"/>
      <c r="O75" s="2567"/>
      <c r="P75" s="2560"/>
      <c r="Q75" s="2566"/>
      <c r="R75" s="2566"/>
      <c r="S75" s="2566"/>
      <c r="T75" s="2566"/>
      <c r="U75" s="2566"/>
      <c r="V75" s="2566"/>
      <c r="W75" s="2566"/>
      <c r="X75" s="2566"/>
      <c r="Y75" s="2566"/>
      <c r="Z75" s="2566"/>
      <c r="AA75" s="2566"/>
      <c r="AB75" s="2566"/>
      <c r="AC75" s="2566"/>
      <c r="AD75" s="369">
        <f>IF(ISBLANK(AE75),"",LARGE(AD68:AD74,1)+1)</f>
        <v>1</v>
      </c>
      <c r="AE75" s="370" t="s">
        <v>570</v>
      </c>
      <c r="AF75" s="371"/>
      <c r="AG75" s="371"/>
      <c r="AH75" s="371"/>
      <c r="AI75" s="371"/>
      <c r="AJ75" s="371"/>
      <c r="AK75" s="371"/>
      <c r="AL75" s="371"/>
      <c r="AM75" s="371"/>
      <c r="AO75" s="369" t="str">
        <f>IF(ISBLANK(AP75),"",LARGE(AO68:AO74,1)+1)</f>
        <v/>
      </c>
      <c r="AP75" s="370"/>
      <c r="AQ75" s="371"/>
      <c r="AR75" s="371"/>
      <c r="AS75" s="371"/>
      <c r="AT75" s="371"/>
      <c r="AU75" s="371"/>
      <c r="AV75" s="371"/>
      <c r="AW75" s="371"/>
      <c r="AX75" s="371"/>
      <c r="AY75" s="371"/>
      <c r="AZ75" s="371"/>
      <c r="BA75" s="369" t="str">
        <f>IF(ISBLANK(BB75),"",LARGE(BA68:BA74,1)+1)</f>
        <v/>
      </c>
      <c r="BB75" s="370"/>
      <c r="BC75" s="371"/>
      <c r="BD75" s="371"/>
      <c r="BE75" s="371"/>
      <c r="BF75" s="371"/>
      <c r="BG75" s="371"/>
      <c r="BH75" s="371"/>
      <c r="BI75" s="371"/>
      <c r="BJ75" s="3370"/>
      <c r="BK75" s="3371"/>
      <c r="BL75" s="3195"/>
      <c r="BM75" s="218" t="str">
        <f t="shared" si="60"/>
        <v>A</v>
      </c>
      <c r="BN75" s="5"/>
      <c r="BO75" s="3"/>
      <c r="BP75" s="198" cm="1">
        <f t="array" ref="BP75">SUMPRODUCT(LEN(BQ75:BW75))</f>
        <v>0</v>
      </c>
      <c r="BQ75" s="199"/>
      <c r="BR75" s="200"/>
      <c r="BS75" s="200"/>
      <c r="BT75" s="200"/>
      <c r="BU75" s="200"/>
      <c r="BV75" s="200"/>
      <c r="BW75" s="201"/>
      <c r="BX75" s="3"/>
      <c r="BY75" s="3170">
        <v>5</v>
      </c>
      <c r="BZ75" s="3171">
        <v>12</v>
      </c>
      <c r="CA75" s="3171">
        <v>12</v>
      </c>
      <c r="CB75" s="3172">
        <f ca="1">CB76</f>
        <v>103</v>
      </c>
      <c r="CC75" s="3147" t="s">
        <v>14</v>
      </c>
      <c r="CD75" s="3151" t="str">
        <f t="shared" si="41"/>
        <v/>
      </c>
      <c r="CE75" s="3155" t="str">
        <f t="shared" si="42"/>
        <v/>
      </c>
      <c r="CF75" s="3156" t="str">
        <f>IF(LEN(TRIM(CK75))&gt;0,MAX(CF29:CF74)+1,"")</f>
        <v/>
      </c>
      <c r="CG75" s="3109" t="str">
        <f>IFERROR(INDEX(CK30:CK299,MATCH(ROW()-ROW(CK30)+1,CF30:CF299,0)),"")</f>
        <v/>
      </c>
      <c r="CH75" s="3149"/>
      <c r="CI75" s="3142"/>
      <c r="CJ75" s="3165"/>
      <c r="CK75" s="3166" t="str">
        <f>IF(OR(CL74="",CJ74=""),"",IF(LEN(CL74)&lt;=CJ74,CL74,IFERROR(LEFT(CL74,FIND("♦",SUBSTITUTE(LEFT(CL74,CJ74+1)," ","♦",LEN(LEFT(CL74,CJ74+1))-LEN(SUBSTITUTE(LEFT(CL74,CJ74+1)," ",""))))),LEFT(CL74,IFERROR(FIND(" ",CL74)-1,LEN(CL74))))))</f>
        <v/>
      </c>
      <c r="CL75" s="3166" t="str">
        <f t="shared" si="76"/>
        <v/>
      </c>
      <c r="CM75" s="3167"/>
      <c r="CN75" s="3173"/>
      <c r="CO75" s="3174"/>
      <c r="CP75" s="3"/>
      <c r="CQ75" s="142"/>
      <c r="CR75" s="2666"/>
      <c r="CS75" s="2666"/>
      <c r="CT75" s="2666"/>
      <c r="CU75" s="2693"/>
      <c r="CV75" s="3"/>
      <c r="CW75" s="3368"/>
      <c r="CX75" s="3368"/>
      <c r="CY75" s="3368"/>
      <c r="DA75" s="3225"/>
      <c r="DB75" s="3225"/>
      <c r="DC75" s="3225"/>
      <c r="DE75" s="3226"/>
      <c r="DF75" s="3226"/>
      <c r="DG75" s="3226"/>
      <c r="DI75" s="3227"/>
      <c r="DJ75" s="3227"/>
      <c r="DK75" s="3227"/>
      <c r="DQ75" s="3232"/>
      <c r="DR75" s="3232"/>
      <c r="DS75" s="3232"/>
      <c r="DU75" s="3223"/>
      <c r="DV75" s="3223"/>
      <c r="DW75" s="3223"/>
      <c r="DY75" s="3224"/>
      <c r="DZ75" s="3224"/>
      <c r="EA75" s="3224"/>
      <c r="EC75" s="3229"/>
      <c r="ED75" s="3229"/>
      <c r="EE75" s="3229"/>
      <c r="EG75" s="3230"/>
      <c r="EH75" s="3230"/>
      <c r="EI75" s="3230"/>
      <c r="EK75" s="3231"/>
      <c r="EL75" s="3231"/>
      <c r="EM75" s="3231"/>
      <c r="EO75" s="3"/>
      <c r="EP75" s="3"/>
      <c r="EQ75" s="3"/>
      <c r="ER75" s="3"/>
      <c r="ES75" s="3"/>
      <c r="ET75" s="3"/>
      <c r="EU75" s="3"/>
      <c r="EV75" s="3"/>
      <c r="EW75" s="3"/>
      <c r="EX75" s="652" t="s">
        <v>970</v>
      </c>
      <c r="EY75" s="653" t="s">
        <v>971</v>
      </c>
      <c r="EZ75" s="654" t="s">
        <v>972</v>
      </c>
      <c r="FA75" s="655" t="s">
        <v>973</v>
      </c>
      <c r="FB75" s="656" t="s">
        <v>974</v>
      </c>
      <c r="FC75" s="657" t="s">
        <v>975</v>
      </c>
      <c r="FD75" s="658" t="s">
        <v>976</v>
      </c>
      <c r="FE75" s="659" t="s">
        <v>977</v>
      </c>
      <c r="FF75" s="660" t="s">
        <v>978</v>
      </c>
      <c r="FI75" s="661"/>
      <c r="FJ75" s="205"/>
      <c r="FK75" s="206" t="s">
        <v>979</v>
      </c>
      <c r="FL75" s="207">
        <v>51</v>
      </c>
      <c r="FM75" s="208">
        <v>102</v>
      </c>
      <c r="FN75" s="209">
        <v>153</v>
      </c>
      <c r="FO75"/>
      <c r="FP75" s="662"/>
      <c r="FQ75" s="191" t="s">
        <v>980</v>
      </c>
      <c r="FR75" s="192" t="s">
        <v>981</v>
      </c>
      <c r="FS75" s="193">
        <v>238</v>
      </c>
      <c r="FT75" s="194">
        <v>238</v>
      </c>
      <c r="FU75" s="195">
        <v>0</v>
      </c>
      <c r="FV75"/>
      <c r="FW75" s="663"/>
      <c r="FX75" s="197" t="s">
        <v>982</v>
      </c>
      <c r="FY75" s="192" t="s">
        <v>983</v>
      </c>
      <c r="FZ75" s="193">
        <v>255</v>
      </c>
      <c r="GA75" s="194">
        <v>231</v>
      </c>
      <c r="GB75" s="195">
        <v>186</v>
      </c>
      <c r="GC75" s="10">
        <v>1</v>
      </c>
    </row>
    <row r="76" spans="1:185" ht="21" customHeight="1" thickBot="1">
      <c r="A76" s="3"/>
      <c r="B76" s="218" t="str">
        <f t="shared" si="74"/>
        <v>A</v>
      </c>
      <c r="C76" s="2565"/>
      <c r="D76" s="2704" t="s">
        <v>3751</v>
      </c>
      <c r="E76" s="2565"/>
      <c r="F76" s="2565"/>
      <c r="G76" s="2565"/>
      <c r="H76" s="2565"/>
      <c r="I76" s="2565"/>
      <c r="J76" s="2565"/>
      <c r="K76" s="2565"/>
      <c r="L76" s="2565"/>
      <c r="M76" s="2560"/>
      <c r="N76" s="2567"/>
      <c r="O76" s="2567"/>
      <c r="P76" s="2560"/>
      <c r="Q76" s="2566"/>
      <c r="R76" s="2566"/>
      <c r="S76" s="2566"/>
      <c r="T76" s="2566"/>
      <c r="U76" s="2566"/>
      <c r="V76" s="2566"/>
      <c r="W76" s="2566"/>
      <c r="X76" s="2566"/>
      <c r="Y76" s="2566"/>
      <c r="Z76" s="2566"/>
      <c r="AA76" s="2566"/>
      <c r="AB76" s="2566"/>
      <c r="AC76" s="2566"/>
      <c r="AD76" s="369">
        <f>IF(ISBLANK(AE76),"",LARGE(AD68:AD75,1)+1)</f>
        <v>2</v>
      </c>
      <c r="AE76" s="370" t="s">
        <v>578</v>
      </c>
      <c r="AF76" s="371"/>
      <c r="AG76" s="371"/>
      <c r="AH76" s="371"/>
      <c r="AI76" s="371"/>
      <c r="AJ76" s="371"/>
      <c r="AK76" s="371"/>
      <c r="AL76" s="371"/>
      <c r="AM76" s="371"/>
      <c r="AO76" s="369" t="str">
        <f>IF(ISBLANK(AP76),"",LARGE(AO68:AO75,1)+1)</f>
        <v/>
      </c>
      <c r="AP76" s="370"/>
      <c r="AQ76" s="371"/>
      <c r="AR76" s="371"/>
      <c r="AS76" s="371"/>
      <c r="AT76" s="371"/>
      <c r="AU76" s="371"/>
      <c r="AV76" s="371"/>
      <c r="AW76" s="371"/>
      <c r="AX76" s="371"/>
      <c r="AY76" s="371"/>
      <c r="AZ76" s="371"/>
      <c r="BA76" s="369" t="str">
        <f>IF(ISBLANK(BB76),"",LARGE(BA68:BA75,1)+1)</f>
        <v/>
      </c>
      <c r="BB76" s="370"/>
      <c r="BC76" s="371"/>
      <c r="BD76" s="371"/>
      <c r="BE76" s="371"/>
      <c r="BF76" s="371"/>
      <c r="BG76" s="371"/>
      <c r="BH76" s="371"/>
      <c r="BI76" s="371"/>
      <c r="BJ76" s="3372"/>
      <c r="BK76" s="3373"/>
      <c r="BL76" s="3195"/>
      <c r="BM76" s="218" t="str">
        <f t="shared" ref="BM76:BM107" si="77">B76</f>
        <v>A</v>
      </c>
      <c r="BN76" s="5"/>
      <c r="BO76" s="3"/>
      <c r="BP76" s="198" cm="1">
        <f t="array" ref="BP76">SUMPRODUCT(LEN(BQ76:BW76))</f>
        <v>0</v>
      </c>
      <c r="BQ76" s="199"/>
      <c r="BR76" s="200"/>
      <c r="BS76" s="200"/>
      <c r="BT76" s="200"/>
      <c r="BU76" s="200"/>
      <c r="BV76" s="200"/>
      <c r="BW76" s="201"/>
      <c r="BX76" s="3"/>
      <c r="BY76" s="3175">
        <f t="shared" ref="BY76:CB76" ca="1" si="78">CELL("largeur",BY76)</f>
        <v>5</v>
      </c>
      <c r="BZ76" s="3115">
        <f t="shared" ca="1" si="78"/>
        <v>9</v>
      </c>
      <c r="CA76" s="3115">
        <f t="shared" ca="1" si="78"/>
        <v>7</v>
      </c>
      <c r="CB76" s="3176">
        <f t="shared" ca="1" si="78"/>
        <v>103</v>
      </c>
      <c r="CC76" s="3147" t="s">
        <v>14</v>
      </c>
      <c r="CD76" s="3151" t="str">
        <f t="shared" si="41"/>
        <v/>
      </c>
      <c r="CE76" s="3155" t="str">
        <f t="shared" si="42"/>
        <v/>
      </c>
      <c r="CF76" s="3156" t="str">
        <f>IF(LEN(TRIM(CK76))&gt;0,MAX(CF29:CF75)+1,"")</f>
        <v/>
      </c>
      <c r="CG76" s="3109" t="str">
        <f>IFERROR(INDEX(CK30:CK299,MATCH(ROW()-ROW(CK30)+1,CF30:CF299,0)),"")</f>
        <v/>
      </c>
      <c r="CH76" s="3149"/>
      <c r="CI76" s="3142"/>
      <c r="CJ76" s="3168"/>
      <c r="CK76" s="3166" t="str">
        <f>IF(OR(CL75="",CJ74=""),"",IF(LEN(CL75)&lt;=CJ74,CL75,IFERROR(LEFT(CL75,FIND("♦",SUBSTITUTE(LEFT(CL75,CJ74+1)," ","♦",LEN(LEFT(CL75,CJ74+1))-LEN(SUBSTITUTE(LEFT(CL75,CJ74+1)," ",""))))),LEFT(CL75,IFERROR(FIND(" ",CL75)-1,LEN(CL75))))))</f>
        <v/>
      </c>
      <c r="CL76" s="3166" t="str">
        <f t="shared" si="76"/>
        <v/>
      </c>
      <c r="CM76" s="3167"/>
      <c r="CN76" s="3173"/>
      <c r="CO76" s="3174"/>
      <c r="CP76" s="3"/>
      <c r="CQ76" s="142"/>
      <c r="CR76" s="2665" t="s">
        <v>3952</v>
      </c>
      <c r="CS76" s="2665"/>
      <c r="CT76" s="2665"/>
      <c r="CU76" s="2692"/>
      <c r="CV76" s="3"/>
      <c r="DE76"/>
      <c r="DF76"/>
      <c r="DG76"/>
      <c r="DI76"/>
      <c r="DJ76"/>
      <c r="DK76"/>
      <c r="DQ76" s="163"/>
      <c r="DR76" s="163"/>
      <c r="DS76" s="163"/>
      <c r="EG76"/>
      <c r="EH76"/>
      <c r="EI76"/>
      <c r="EK76"/>
      <c r="EL76"/>
      <c r="EM76"/>
      <c r="EO76" s="3"/>
      <c r="EP76" s="3"/>
      <c r="EQ76" s="3"/>
      <c r="ER76" s="3"/>
      <c r="ES76" s="3"/>
      <c r="ET76" s="3"/>
      <c r="EU76" s="3"/>
      <c r="EV76" s="3"/>
      <c r="EW76" s="3"/>
      <c r="EX76" s="664" t="s">
        <v>984</v>
      </c>
      <c r="EY76" s="665" t="s">
        <v>985</v>
      </c>
      <c r="EZ76" s="666" t="s">
        <v>986</v>
      </c>
      <c r="FA76" s="667" t="s">
        <v>987</v>
      </c>
      <c r="FB76" s="668" t="s">
        <v>988</v>
      </c>
      <c r="FC76" s="669" t="s">
        <v>989</v>
      </c>
      <c r="FD76" s="670" t="s">
        <v>990</v>
      </c>
      <c r="FE76" s="671" t="s">
        <v>991</v>
      </c>
      <c r="FF76" s="672" t="s">
        <v>992</v>
      </c>
      <c r="FI76" s="673"/>
      <c r="FJ76" s="205" t="s">
        <v>993</v>
      </c>
      <c r="FK76" s="206" t="s">
        <v>994</v>
      </c>
      <c r="FL76" s="207">
        <v>54</v>
      </c>
      <c r="FM76" s="208">
        <v>100</v>
      </c>
      <c r="FN76" s="209">
        <v>139</v>
      </c>
      <c r="FO76"/>
      <c r="FP76" s="674"/>
      <c r="FQ76" s="272" t="s">
        <v>995</v>
      </c>
      <c r="FR76" s="192" t="s">
        <v>996</v>
      </c>
      <c r="FS76" s="193">
        <v>179</v>
      </c>
      <c r="FT76" s="194">
        <v>177</v>
      </c>
      <c r="FU76" s="195">
        <v>145</v>
      </c>
      <c r="FV76"/>
      <c r="FW76" s="675"/>
      <c r="FX76" s="197" t="s">
        <v>997</v>
      </c>
      <c r="FY76" s="192" t="s">
        <v>998</v>
      </c>
      <c r="FZ76" s="193">
        <v>255</v>
      </c>
      <c r="GA76" s="194">
        <v>235</v>
      </c>
      <c r="GB76" s="195">
        <v>205</v>
      </c>
      <c r="GC76" s="10">
        <v>1</v>
      </c>
    </row>
    <row r="77" spans="1:185" ht="21" customHeight="1">
      <c r="A77" s="3"/>
      <c r="B77" s="218" t="str">
        <f t="shared" si="74"/>
        <v>►</v>
      </c>
      <c r="C77" s="2565"/>
      <c r="D77" s="2704" t="s">
        <v>3751</v>
      </c>
      <c r="E77" s="2565"/>
      <c r="F77" s="2565"/>
      <c r="G77" s="2565"/>
      <c r="H77" s="2565"/>
      <c r="I77" s="2565"/>
      <c r="J77" s="2565"/>
      <c r="K77" s="2565"/>
      <c r="L77" s="2565"/>
      <c r="M77" s="2560"/>
      <c r="N77" s="2567"/>
      <c r="O77" s="2567"/>
      <c r="P77" s="2560"/>
      <c r="Q77" s="2566"/>
      <c r="R77" s="2566"/>
      <c r="S77" s="2566"/>
      <c r="T77" s="2566"/>
      <c r="U77" s="2566"/>
      <c r="V77" s="2566"/>
      <c r="W77" s="2566"/>
      <c r="X77" s="2566"/>
      <c r="Y77" s="2566"/>
      <c r="Z77" s="2566"/>
      <c r="AA77" s="2566"/>
      <c r="AB77" s="2566"/>
      <c r="AC77" s="2566"/>
      <c r="AD77" s="369" t="str">
        <f>IF(ISBLANK(AE77),"",LARGE(AD68:AD76,1)+1)</f>
        <v/>
      </c>
      <c r="AE77" s="370"/>
      <c r="AF77" s="371"/>
      <c r="AG77" s="371"/>
      <c r="AH77" s="371"/>
      <c r="AI77" s="371"/>
      <c r="AJ77" s="371"/>
      <c r="AK77" s="371"/>
      <c r="AL77" s="371"/>
      <c r="AM77" s="371"/>
      <c r="AO77" s="369" t="str">
        <f>IF(ISBLANK(AP77),"",LARGE(AO68:AO76,1)+1)</f>
        <v/>
      </c>
      <c r="AP77" s="370"/>
      <c r="AQ77" s="371"/>
      <c r="AR77" s="371"/>
      <c r="AS77" s="371"/>
      <c r="AT77" s="371"/>
      <c r="AU77" s="371"/>
      <c r="AV77" s="371"/>
      <c r="AW77" s="371"/>
      <c r="AX77" s="371"/>
      <c r="AY77" s="371"/>
      <c r="AZ77" s="371"/>
      <c r="BA77" s="369" t="str">
        <f>IF(ISBLANK(BB77),"",LARGE(BA68:BA76,1)+1)</f>
        <v/>
      </c>
      <c r="BB77" s="370"/>
      <c r="BC77" s="371"/>
      <c r="BD77" s="371"/>
      <c r="BE77" s="371"/>
      <c r="BF77" s="371"/>
      <c r="BG77" s="371"/>
      <c r="BH77" s="371"/>
      <c r="BI77" s="371"/>
      <c r="BJ77" s="2694"/>
      <c r="BK77" s="2695"/>
      <c r="BL77" s="2384"/>
      <c r="BM77" s="218" t="str">
        <f t="shared" si="77"/>
        <v>►</v>
      </c>
      <c r="BN77" s="5"/>
      <c r="BO77" s="3"/>
      <c r="BP77" s="198" cm="1">
        <f t="array" ref="BP77">SUMPRODUCT(LEN(BQ77:BW77))</f>
        <v>0</v>
      </c>
      <c r="BQ77" s="199"/>
      <c r="BR77" s="200"/>
      <c r="BS77" s="200"/>
      <c r="BT77" s="200"/>
      <c r="BU77" s="200"/>
      <c r="BV77" s="200"/>
      <c r="BW77" s="201"/>
      <c r="BX77" s="3"/>
      <c r="BZ77" s="3177"/>
      <c r="CA77" s="3177"/>
      <c r="CB77" s="3174"/>
      <c r="CC77" s="3177"/>
      <c r="CD77" s="3151" t="str">
        <f t="shared" si="41"/>
        <v/>
      </c>
      <c r="CE77" s="3155" t="str">
        <f t="shared" si="42"/>
        <v/>
      </c>
      <c r="CF77" s="3156" t="str">
        <f>IF(LEN(TRIM(CK77))&gt;0,MAX(CF29:CF76)+1,"")</f>
        <v/>
      </c>
      <c r="CG77" s="3109" t="str">
        <f>IFERROR(INDEX(CK30:CK299,MATCH(ROW()-ROW(CK30)+1,CF30:CF299,0)),"")</f>
        <v/>
      </c>
      <c r="CH77" s="3178"/>
      <c r="CI77" s="3177"/>
      <c r="CJ77" s="3169"/>
      <c r="CK77" s="3166" t="str">
        <f>IF(OR(CL76="",CJ74=""),"",IF(LEN(CL76)&lt;=CJ74,CL76,IFERROR(LEFT(CL76,FIND("♦",SUBSTITUTE(LEFT(CL76,CJ74+1)," ","♦",LEN(LEFT(CL76,CJ74+1))-LEN(SUBSTITUTE(LEFT(CL76,CJ74+1)," ",""))))),LEFT(CL76,IFERROR(FIND(" ",CL76)-1,LEN(CL76))))))</f>
        <v/>
      </c>
      <c r="CL77" s="3166" t="str">
        <f t="shared" si="76"/>
        <v/>
      </c>
      <c r="CM77" s="3167"/>
      <c r="CN77" s="3173"/>
      <c r="CO77" s="3174"/>
      <c r="CP77" s="3"/>
      <c r="CQ77" s="142"/>
      <c r="CR77" s="2666" t="s">
        <v>3953</v>
      </c>
      <c r="CS77" s="2666" t="s">
        <v>3954</v>
      </c>
      <c r="CT77" s="2666" t="s">
        <v>3955</v>
      </c>
      <c r="CU77" s="2693" t="s">
        <v>4015</v>
      </c>
      <c r="CV77" s="3"/>
      <c r="CW77" s="3228" t="s">
        <v>999</v>
      </c>
      <c r="CX77" s="3228"/>
      <c r="CY77" s="3228"/>
      <c r="DA77" s="3225" t="s">
        <v>1000</v>
      </c>
      <c r="DB77" s="3225"/>
      <c r="DC77" s="3225"/>
      <c r="DE77" s="3226" t="s">
        <v>1001</v>
      </c>
      <c r="DF77" s="3226"/>
      <c r="DG77" s="3226"/>
      <c r="DI77" s="3227" t="s">
        <v>1002</v>
      </c>
      <c r="DJ77" s="3227"/>
      <c r="DK77" s="3227"/>
      <c r="DQ77" s="3232" t="s">
        <v>1003</v>
      </c>
      <c r="DR77" s="3232"/>
      <c r="DS77" s="3232"/>
      <c r="DU77" s="3223" t="s">
        <v>1004</v>
      </c>
      <c r="DV77" s="3223"/>
      <c r="DW77" s="3223"/>
      <c r="DY77" s="3224" t="s">
        <v>1005</v>
      </c>
      <c r="DZ77" s="3224"/>
      <c r="EA77" s="3224"/>
      <c r="EC77" s="3229" t="s">
        <v>1006</v>
      </c>
      <c r="ED77" s="3229"/>
      <c r="EE77" s="3229"/>
      <c r="EG77" s="3230" t="s">
        <v>1007</v>
      </c>
      <c r="EH77" s="3230"/>
      <c r="EI77" s="3230"/>
      <c r="EK77" s="3231" t="s">
        <v>1008</v>
      </c>
      <c r="EL77" s="3231"/>
      <c r="EM77" s="3231"/>
      <c r="EO77" s="3"/>
      <c r="EP77" s="3"/>
      <c r="EQ77" s="3"/>
      <c r="ER77" s="3"/>
      <c r="ES77" s="3"/>
      <c r="ET77" s="3"/>
      <c r="EU77" s="3"/>
      <c r="EV77" s="3"/>
      <c r="EW77" s="3"/>
      <c r="EX77" s="676" t="s">
        <v>1009</v>
      </c>
      <c r="EY77" s="677" t="s">
        <v>1010</v>
      </c>
      <c r="EZ77" s="678" t="s">
        <v>1011</v>
      </c>
      <c r="FA77" s="679" t="s">
        <v>1012</v>
      </c>
      <c r="FB77" s="680" t="s">
        <v>1013</v>
      </c>
      <c r="FC77" s="681" t="s">
        <v>1014</v>
      </c>
      <c r="FD77" s="682" t="s">
        <v>1015</v>
      </c>
      <c r="FE77" s="683" t="s">
        <v>1016</v>
      </c>
      <c r="FF77" s="684" t="s">
        <v>1017</v>
      </c>
      <c r="FI77" s="685"/>
      <c r="FJ77" s="236" t="s">
        <v>1018</v>
      </c>
      <c r="FK77" s="206" t="s">
        <v>1019</v>
      </c>
      <c r="FL77" s="207">
        <v>0</v>
      </c>
      <c r="FM77" s="208">
        <v>65</v>
      </c>
      <c r="FN77" s="209">
        <v>106</v>
      </c>
      <c r="FO77"/>
      <c r="FP77" s="686"/>
      <c r="FQ77" s="191" t="s">
        <v>1020</v>
      </c>
      <c r="FR77" s="192" t="s">
        <v>1021</v>
      </c>
      <c r="FS77" s="193">
        <v>217</v>
      </c>
      <c r="FT77" s="194">
        <v>217</v>
      </c>
      <c r="FU77" s="195">
        <v>25</v>
      </c>
      <c r="FV77"/>
      <c r="FW77" s="687"/>
      <c r="FX77" s="212" t="s">
        <v>1022</v>
      </c>
      <c r="FY77" s="192" t="s">
        <v>1023</v>
      </c>
      <c r="FZ77" s="193">
        <v>255</v>
      </c>
      <c r="GA77" s="194">
        <v>239</v>
      </c>
      <c r="GB77" s="195">
        <v>213</v>
      </c>
      <c r="GC77" s="10">
        <v>1</v>
      </c>
    </row>
    <row r="78" spans="1:185" ht="21" customHeight="1">
      <c r="A78" s="3"/>
      <c r="B78" s="218" t="str">
        <f t="shared" si="74"/>
        <v>A</v>
      </c>
      <c r="C78" s="2565"/>
      <c r="D78" s="2703" t="s">
        <v>3752</v>
      </c>
      <c r="E78" s="2565"/>
      <c r="F78" s="2565"/>
      <c r="G78" s="2565"/>
      <c r="H78" s="2565"/>
      <c r="I78" s="2565"/>
      <c r="J78" s="2565"/>
      <c r="K78" s="2565"/>
      <c r="L78" s="2565"/>
      <c r="M78" s="2560"/>
      <c r="N78" s="2567"/>
      <c r="O78" s="2567"/>
      <c r="P78" s="2560"/>
      <c r="Q78" s="2566"/>
      <c r="R78" s="2566"/>
      <c r="S78" s="2566"/>
      <c r="T78" s="2566"/>
      <c r="U78" s="2566"/>
      <c r="V78" s="2566"/>
      <c r="W78" s="2566"/>
      <c r="X78" s="2566"/>
      <c r="Y78" s="2566"/>
      <c r="Z78" s="2566"/>
      <c r="AA78" s="2566"/>
      <c r="AB78" s="2566"/>
      <c r="AC78" s="2566"/>
      <c r="AD78" s="369" t="str">
        <f>IF(ISBLANK(AE78),"",LARGE(AD68:AD77,1)+1)</f>
        <v/>
      </c>
      <c r="AE78" s="370"/>
      <c r="AF78" s="371" t="s">
        <v>606</v>
      </c>
      <c r="AG78" s="371"/>
      <c r="AH78" s="371"/>
      <c r="AI78" s="371"/>
      <c r="AJ78" s="371"/>
      <c r="AK78" s="371"/>
      <c r="AL78" s="371"/>
      <c r="AM78" s="371"/>
      <c r="AO78" s="369" t="str">
        <f>IF(ISBLANK(AP78),"",LARGE(AO68:AO77,1)+1)</f>
        <v/>
      </c>
      <c r="AP78" s="370"/>
      <c r="AQ78" s="371"/>
      <c r="AR78" s="371"/>
      <c r="AS78" s="371"/>
      <c r="AT78" s="371"/>
      <c r="AU78" s="371"/>
      <c r="AV78" s="371"/>
      <c r="AW78" s="371"/>
      <c r="AX78" s="371"/>
      <c r="AY78" s="371"/>
      <c r="AZ78" s="371"/>
      <c r="BA78" s="369" t="str">
        <f>IF(ISBLANK(BB78),"",LARGE(BA68:BA77,1)+1)</f>
        <v/>
      </c>
      <c r="BB78" s="370"/>
      <c r="BC78" s="371"/>
      <c r="BD78" s="371"/>
      <c r="BE78" s="371"/>
      <c r="BF78" s="371"/>
      <c r="BG78" s="371"/>
      <c r="BH78" s="371"/>
      <c r="BI78" s="371"/>
      <c r="BJ78" s="2694"/>
      <c r="BK78" s="2695"/>
      <c r="BL78" s="2384"/>
      <c r="BM78" s="218" t="str">
        <f t="shared" si="77"/>
        <v>A</v>
      </c>
      <c r="BN78" s="5"/>
      <c r="BO78" s="3"/>
      <c r="BP78" s="198" cm="1">
        <f t="array" ref="BP78">SUMPRODUCT(LEN(BQ78:BW78))</f>
        <v>0</v>
      </c>
      <c r="BQ78" s="199"/>
      <c r="BR78" s="200"/>
      <c r="BS78" s="200"/>
      <c r="BT78" s="200"/>
      <c r="BU78" s="200"/>
      <c r="BV78" s="200"/>
      <c r="BW78" s="201"/>
      <c r="BX78" s="3"/>
      <c r="BZ78" s="3177"/>
      <c r="CA78" s="3177"/>
      <c r="CB78" s="3174"/>
      <c r="CC78" s="3177"/>
      <c r="CD78" s="3151" t="str">
        <f t="shared" si="41"/>
        <v/>
      </c>
      <c r="CE78" s="3155" t="str">
        <f t="shared" si="42"/>
        <v/>
      </c>
      <c r="CF78" s="3156">
        <f>IF(LEN(TRIM(CK78))&gt;0,MAX(CF29:CF77)+1,"")</f>
        <v>10</v>
      </c>
      <c r="CG78" s="3109" t="str">
        <f>IFERROR(INDEX(CK30:CK299,MATCH(ROW()-ROW(CK30)+1,CF30:CF299,0)),"")</f>
        <v/>
      </c>
      <c r="CH78" s="3178"/>
      <c r="CI78" s="3177"/>
      <c r="CJ78" s="2462" t="str">
        <f>(SUBSTITUTE(SUBSTITUTE(CB38,CHAR(13)&amp;CHAR(10)," "),CHAR(10)," "))</f>
        <v>4. Dans la même cocotte, faites revenir les légumes et les lardons pendant environ 5 minutes. Saupoudrez de farine et mélangez bien.</v>
      </c>
      <c r="CK78" s="3110" t="str">
        <f>IF(OR(CJ79="",CJ80=""),"",IF(LEN(CJ79)&lt;=CJ80,CJ79,IFERROR(LEFT(CJ79,FIND("♦",SUBSTITUTE(LEFT(CJ79,CJ80+1)," ","♦",LEN(LEFT(CJ79,CJ80+1))-LEN(SUBSTITUTE(LEFT(CJ79,CJ80+1)," ",""))))),LEFT(CJ79,IFERROR(FIND(" ",CJ79)-1,LEN(CJ79))))))</f>
        <v xml:space="preserve">4 Dans la même cocotte faites revenir les légumes et les lardons pendant environ 5 minutes </v>
      </c>
      <c r="CL78" s="3111" t="str">
        <f>IF(CK78="","",TRIM(RIGHT(CJ79,LEN(CJ79)-LEN(CK78))))</f>
        <v>Saupoudrez de farine et mélangez bien</v>
      </c>
      <c r="CM78" s="3157" t="str">
        <f>CC38</f>
        <v xml:space="preserve"> ◄ ligne 38</v>
      </c>
      <c r="CN78" s="3173"/>
      <c r="CO78" s="3174"/>
      <c r="CP78" s="3"/>
      <c r="CQ78" s="142"/>
      <c r="CR78" s="2666" t="s">
        <v>3956</v>
      </c>
      <c r="CS78" s="2666" t="s">
        <v>3957</v>
      </c>
      <c r="CT78" s="2666" t="s">
        <v>3958</v>
      </c>
      <c r="CU78" s="2693"/>
      <c r="CV78" s="3"/>
      <c r="CW78" s="3228"/>
      <c r="CX78" s="3228"/>
      <c r="CY78" s="3228"/>
      <c r="DA78" s="3225"/>
      <c r="DB78" s="3225"/>
      <c r="DC78" s="3225"/>
      <c r="DE78" s="3226"/>
      <c r="DF78" s="3226"/>
      <c r="DG78" s="3226"/>
      <c r="DI78" s="3227"/>
      <c r="DJ78" s="3227"/>
      <c r="DK78" s="3227"/>
      <c r="DQ78" s="3232"/>
      <c r="DR78" s="3232"/>
      <c r="DS78" s="3232"/>
      <c r="DU78" s="3223"/>
      <c r="DV78" s="3223"/>
      <c r="DW78" s="3223"/>
      <c r="DY78" s="3224"/>
      <c r="DZ78" s="3224"/>
      <c r="EA78" s="3224"/>
      <c r="EC78" s="3229"/>
      <c r="ED78" s="3229"/>
      <c r="EE78" s="3229"/>
      <c r="EG78" s="3230"/>
      <c r="EH78" s="3230"/>
      <c r="EI78" s="3230"/>
      <c r="EK78" s="3231"/>
      <c r="EL78" s="3231"/>
      <c r="EM78" s="3231"/>
      <c r="EO78" s="3"/>
      <c r="EP78" s="3"/>
      <c r="EQ78" s="3"/>
      <c r="ER78" s="3"/>
      <c r="ES78" s="3"/>
      <c r="ET78" s="3"/>
      <c r="EU78" s="3"/>
      <c r="EV78" s="3"/>
      <c r="EW78" s="3"/>
      <c r="EX78" s="689" t="s">
        <v>1024</v>
      </c>
      <c r="EY78" s="690" t="s">
        <v>1025</v>
      </c>
      <c r="EZ78" s="691" t="s">
        <v>1026</v>
      </c>
      <c r="FA78" s="692" t="s">
        <v>1027</v>
      </c>
      <c r="FB78" s="693" t="s">
        <v>1028</v>
      </c>
      <c r="FC78" s="694" t="s">
        <v>1029</v>
      </c>
      <c r="FD78" s="695" t="s">
        <v>1030</v>
      </c>
      <c r="FE78" s="696" t="s">
        <v>1031</v>
      </c>
      <c r="FF78" s="697" t="s">
        <v>1032</v>
      </c>
      <c r="FI78" s="698"/>
      <c r="FJ78" s="236" t="s">
        <v>1033</v>
      </c>
      <c r="FK78" s="206" t="s">
        <v>1034</v>
      </c>
      <c r="FL78" s="207">
        <v>0</v>
      </c>
      <c r="FM78" s="208">
        <v>48</v>
      </c>
      <c r="FN78" s="209">
        <v>78</v>
      </c>
      <c r="FO78"/>
      <c r="FP78" s="699"/>
      <c r="FQ78" s="272" t="s">
        <v>1035</v>
      </c>
      <c r="FR78" s="192" t="s">
        <v>1036</v>
      </c>
      <c r="FS78" s="193">
        <v>205</v>
      </c>
      <c r="FT78" s="194">
        <v>205</v>
      </c>
      <c r="FU78" s="195">
        <v>13</v>
      </c>
      <c r="FV78"/>
      <c r="FW78" s="700"/>
      <c r="FX78" s="197" t="s">
        <v>1037</v>
      </c>
      <c r="FY78" s="192" t="s">
        <v>1038</v>
      </c>
      <c r="FZ78" s="193">
        <v>253</v>
      </c>
      <c r="GA78" s="194">
        <v>245</v>
      </c>
      <c r="GB78" s="195">
        <v>230</v>
      </c>
      <c r="GC78" s="10">
        <v>1</v>
      </c>
    </row>
    <row r="79" spans="1:185" ht="21" customHeight="1">
      <c r="A79" s="3"/>
      <c r="B79" s="218" t="str">
        <f t="shared" si="74"/>
        <v>►</v>
      </c>
      <c r="C79" s="2565"/>
      <c r="D79" s="2568" t="s">
        <v>3753</v>
      </c>
      <c r="E79" s="2559"/>
      <c r="F79" s="2559"/>
      <c r="G79" s="2559"/>
      <c r="H79" s="2559"/>
      <c r="I79" s="2559"/>
      <c r="J79" s="2559"/>
      <c r="K79" s="2559"/>
      <c r="L79" s="2559"/>
      <c r="M79" s="2560"/>
      <c r="N79" s="2567"/>
      <c r="O79" s="2567"/>
      <c r="P79" s="2560"/>
      <c r="Q79" s="2566"/>
      <c r="R79" s="2566"/>
      <c r="S79" s="2566"/>
      <c r="T79" s="2566"/>
      <c r="U79" s="2566"/>
      <c r="V79" s="2566"/>
      <c r="W79" s="2566"/>
      <c r="X79" s="2566"/>
      <c r="Y79" s="2566"/>
      <c r="Z79" s="2566"/>
      <c r="AA79" s="2566"/>
      <c r="AB79" s="2566"/>
      <c r="AC79" s="2566"/>
      <c r="AD79" s="369" t="str">
        <f>IF(ISBLANK(AE79),"",LARGE(AD68:AD78,1)+1)</f>
        <v/>
      </c>
      <c r="AE79" s="370"/>
      <c r="AF79" s="371"/>
      <c r="AG79" s="371"/>
      <c r="AH79" s="371"/>
      <c r="AI79" s="371"/>
      <c r="AJ79" s="371"/>
      <c r="AK79" s="371"/>
      <c r="AL79" s="371"/>
      <c r="AM79" s="371"/>
      <c r="AO79" s="369" t="str">
        <f>IF(ISBLANK(AP79),"",LARGE(AO68:AO78,1)+1)</f>
        <v/>
      </c>
      <c r="AP79" s="370"/>
      <c r="AQ79" s="371"/>
      <c r="AR79" s="371"/>
      <c r="AS79" s="371"/>
      <c r="AT79" s="371"/>
      <c r="AU79" s="371"/>
      <c r="AV79" s="371"/>
      <c r="AW79" s="371"/>
      <c r="AX79" s="371"/>
      <c r="AY79" s="371"/>
      <c r="AZ79" s="371"/>
      <c r="BA79" s="369" t="str">
        <f>IF(ISBLANK(BB79),"",LARGE(BA68:BA78,1)+1)</f>
        <v/>
      </c>
      <c r="BB79" s="370"/>
      <c r="BC79" s="371"/>
      <c r="BD79" s="371"/>
      <c r="BE79" s="371"/>
      <c r="BF79" s="371"/>
      <c r="BG79" s="371"/>
      <c r="BH79" s="371"/>
      <c r="BI79" s="371"/>
      <c r="BJ79" s="2694"/>
      <c r="BK79" s="2695"/>
      <c r="BL79" s="2384"/>
      <c r="BM79" s="218" t="str">
        <f t="shared" si="77"/>
        <v>►</v>
      </c>
      <c r="BN79" s="5"/>
      <c r="BO79" s="3"/>
      <c r="BP79" s="198" cm="1">
        <f t="array" ref="BP79">SUMPRODUCT(LEN(BQ79:BW79))</f>
        <v>0</v>
      </c>
      <c r="BQ79" s="199"/>
      <c r="BR79" s="200"/>
      <c r="BS79" s="200"/>
      <c r="BT79" s="200"/>
      <c r="BU79" s="200"/>
      <c r="BV79" s="200"/>
      <c r="BW79" s="201"/>
      <c r="BX79" s="3"/>
      <c r="BZ79" s="3177"/>
      <c r="CA79" s="3177"/>
      <c r="CB79" s="3174"/>
      <c r="CC79" s="3177"/>
      <c r="CD79" s="3151" t="str">
        <f t="shared" si="41"/>
        <v/>
      </c>
      <c r="CE79" s="3155" t="str">
        <f t="shared" si="42"/>
        <v/>
      </c>
      <c r="CF79" s="3156">
        <f>IF(LEN(TRIM(CK79))&gt;0,MAX(CF29:CF78)+1,"")</f>
        <v>11</v>
      </c>
      <c r="CG79" s="3109" t="str">
        <f>IFERROR(INDEX(CK30:CK299,MATCH(ROW()-ROW(CK30)+1,CF30:CF299,0)),"")</f>
        <v/>
      </c>
      <c r="CH79" s="3178"/>
      <c r="CI79" s="3177"/>
      <c r="CJ79" s="3110" t="str">
        <f>TRIM(SUBSTITUTE(SUBSTITUTE(SUBSTITUTE(SUBSTITUTE(IF(OR(LEFT(CJ78,1)="-",LEFT(CJ78,1)="="),MID(CJ78,2,9999),CJ78),CHAR(160)," "),","," "),";"," "),"."," "))</f>
        <v>4 Dans la même cocotte faites revenir les légumes et les lardons pendant environ 5 minutes Saupoudrez de farine et mélangez bien</v>
      </c>
      <c r="CK79" s="3111" t="str">
        <f>IF(OR(CL78="",CJ80=""),"",IF(LEN(CL78)&lt;=CJ80,CL78,IFERROR(LEFT(CL78,FIND("♦",SUBSTITUTE(LEFT(CL78,CJ80+1)," ","♦",LEN(LEFT(CL78,CJ80+1))-LEN(SUBSTITUTE(LEFT(CL78,CJ80+1)," ",""))))),LEFT(CL78,IFERROR(FIND(" ",CL78)-1,LEN(CL78))))))</f>
        <v>Saupoudrez de farine et mélangez bien</v>
      </c>
      <c r="CL79" s="3111" t="str">
        <f>IF(CK79="","",TRIM(RIGHT(CL78,LEN(CL78)-LEN(CK79))))</f>
        <v/>
      </c>
      <c r="CM79" s="3179"/>
      <c r="CN79" s="3173"/>
      <c r="CO79" s="3174"/>
      <c r="CP79" s="3"/>
      <c r="CQ79" s="142"/>
      <c r="CR79" s="2666"/>
      <c r="CS79" s="2666"/>
      <c r="CT79" s="2666"/>
      <c r="CU79" s="2693"/>
      <c r="CV79" s="3"/>
      <c r="DE79"/>
      <c r="DF79"/>
      <c r="DG79"/>
      <c r="DI79"/>
      <c r="DJ79"/>
      <c r="DK79"/>
      <c r="DQ79" s="163"/>
      <c r="DR79" s="163"/>
      <c r="DS79" s="163"/>
      <c r="EG79"/>
      <c r="EH79"/>
      <c r="EI79"/>
      <c r="EK79"/>
      <c r="EL79"/>
      <c r="EM79"/>
      <c r="EO79" s="3"/>
      <c r="EP79" s="3"/>
      <c r="EQ79" s="3"/>
      <c r="ER79" s="3"/>
      <c r="ES79" s="3"/>
      <c r="ET79" s="3"/>
      <c r="EU79" s="3"/>
      <c r="EV79" s="3"/>
      <c r="EW79" s="3"/>
      <c r="EX79" s="701" t="s">
        <v>1039</v>
      </c>
      <c r="EY79" s="702" t="s">
        <v>1040</v>
      </c>
      <c r="EZ79" s="703" t="s">
        <v>1041</v>
      </c>
      <c r="FA79" s="704" t="s">
        <v>1042</v>
      </c>
      <c r="FB79" s="705" t="s">
        <v>1043</v>
      </c>
      <c r="FC79" s="706" t="s">
        <v>1044</v>
      </c>
      <c r="FD79" s="707" t="s">
        <v>1045</v>
      </c>
      <c r="FE79" s="708" t="s">
        <v>1046</v>
      </c>
      <c r="FF79" s="709" t="s">
        <v>1047</v>
      </c>
      <c r="FI79" s="710"/>
      <c r="FJ79" s="236" t="s">
        <v>1048</v>
      </c>
      <c r="FK79" s="206" t="s">
        <v>1049</v>
      </c>
      <c r="FL79" s="207">
        <v>180</v>
      </c>
      <c r="FM79" s="208">
        <v>188</v>
      </c>
      <c r="FN79" s="209">
        <v>192</v>
      </c>
      <c r="FO79"/>
      <c r="FP79" s="711"/>
      <c r="FQ79" s="191" t="s">
        <v>1050</v>
      </c>
      <c r="FR79" s="192" t="s">
        <v>1051</v>
      </c>
      <c r="FS79" s="193">
        <v>205</v>
      </c>
      <c r="FT79" s="194">
        <v>205</v>
      </c>
      <c r="FU79" s="195">
        <v>0</v>
      </c>
      <c r="FV79"/>
      <c r="FW79" s="712"/>
      <c r="FX79" s="197" t="s">
        <v>1052</v>
      </c>
      <c r="FY79" s="192" t="s">
        <v>1053</v>
      </c>
      <c r="FZ79" s="193">
        <v>255</v>
      </c>
      <c r="GA79" s="194">
        <v>250</v>
      </c>
      <c r="GB79" s="195">
        <v>240</v>
      </c>
      <c r="GC79" s="10">
        <v>1</v>
      </c>
    </row>
    <row r="80" spans="1:185" ht="21" customHeight="1">
      <c r="A80" s="3"/>
      <c r="B80" s="218" t="str">
        <f t="shared" si="74"/>
        <v>A</v>
      </c>
      <c r="C80" s="2565"/>
      <c r="D80" s="2702" t="s">
        <v>3745</v>
      </c>
      <c r="E80" s="2559"/>
      <c r="F80" s="2559"/>
      <c r="G80" s="2559"/>
      <c r="H80" s="2559"/>
      <c r="I80" s="2559"/>
      <c r="J80" s="2559"/>
      <c r="K80" s="2559"/>
      <c r="L80" s="2559"/>
      <c r="M80" s="2560"/>
      <c r="N80" s="2567"/>
      <c r="O80" s="2567"/>
      <c r="P80" s="2560"/>
      <c r="Q80" s="2566"/>
      <c r="R80" s="2566"/>
      <c r="S80" s="2566"/>
      <c r="T80" s="2566"/>
      <c r="U80" s="2566"/>
      <c r="V80" s="2566"/>
      <c r="W80" s="2566"/>
      <c r="X80" s="2566"/>
      <c r="Y80" s="2566"/>
      <c r="Z80" s="2566"/>
      <c r="AA80" s="2566"/>
      <c r="AB80" s="2566"/>
      <c r="AC80" s="2566"/>
      <c r="AD80" s="369" t="str">
        <f>IF(ISBLANK(AE80),"",LARGE(AD68:AD79,1)+1)</f>
        <v/>
      </c>
      <c r="AE80" s="370"/>
      <c r="AF80" s="371"/>
      <c r="AG80" s="371"/>
      <c r="AH80" s="371"/>
      <c r="AI80" s="371"/>
      <c r="AJ80" s="371"/>
      <c r="AK80" s="371"/>
      <c r="AL80" s="371"/>
      <c r="AM80" s="371"/>
      <c r="AO80" s="369" t="str">
        <f>IF(ISBLANK(AP80),"",LARGE(AO68:AO79,1)+1)</f>
        <v/>
      </c>
      <c r="AP80" s="370"/>
      <c r="AQ80" s="371" t="s">
        <v>3836</v>
      </c>
      <c r="AR80" s="371"/>
      <c r="AS80" s="371"/>
      <c r="AT80" s="371"/>
      <c r="AU80" s="371"/>
      <c r="AV80" s="371"/>
      <c r="AW80" s="371"/>
      <c r="AX80" s="371"/>
      <c r="AY80" s="371"/>
      <c r="AZ80" s="371"/>
      <c r="BA80" s="369" t="str">
        <f>IF(ISBLANK(BB80),"",LARGE(BA68:BA79,1)+1)</f>
        <v/>
      </c>
      <c r="BB80" s="370"/>
      <c r="BC80" s="371"/>
      <c r="BD80" s="371"/>
      <c r="BE80" s="371"/>
      <c r="BF80" s="371"/>
      <c r="BG80" s="371"/>
      <c r="BH80" s="371"/>
      <c r="BI80" s="371"/>
      <c r="BJ80" s="2694"/>
      <c r="BK80" s="2695"/>
      <c r="BL80" s="2384"/>
      <c r="BM80" s="218" t="str">
        <f t="shared" si="77"/>
        <v>A</v>
      </c>
      <c r="BN80" s="5"/>
      <c r="BO80" s="3"/>
      <c r="BP80" s="198" cm="1">
        <f t="array" ref="BP80">SUMPRODUCT(LEN(BQ80:BW80))</f>
        <v>0</v>
      </c>
      <c r="BQ80" s="199"/>
      <c r="BR80" s="200"/>
      <c r="BS80" s="200"/>
      <c r="BT80" s="200"/>
      <c r="BU80" s="200"/>
      <c r="BV80" s="200"/>
      <c r="BW80" s="201"/>
      <c r="BX80" s="3"/>
      <c r="BZ80" s="3177"/>
      <c r="CA80" s="3177"/>
      <c r="CB80" s="3174"/>
      <c r="CC80" s="3177"/>
      <c r="CD80" s="3151" t="str">
        <f t="shared" si="41"/>
        <v/>
      </c>
      <c r="CE80" s="3155" t="str">
        <f t="shared" si="42"/>
        <v/>
      </c>
      <c r="CF80" s="3156" t="str">
        <f>IF(LEN(TRIM(CK80))&gt;0,MAX(CF29:CF79)+1,"")</f>
        <v/>
      </c>
      <c r="CG80" s="3109" t="str">
        <f>IFERROR(INDEX(CK30:CK299,MATCH(ROW()-ROW(CK30)+1,CF30:CF299,0)),"")</f>
        <v/>
      </c>
      <c r="CH80" s="3178"/>
      <c r="CI80" s="3177"/>
      <c r="CJ80" s="3112">
        <f>CG17</f>
        <v>100</v>
      </c>
      <c r="CK80" s="3111" t="str">
        <f>IF(OR(CL79="",CJ80=""),"",IF(LEN(CL79)&lt;=CJ80,CL79,IFERROR(LEFT(CL79,FIND("♦",SUBSTITUTE(LEFT(CL79,CJ80+1)," ","♦",LEN(LEFT(CL79,CJ80+1))-LEN(SUBSTITUTE(LEFT(CL79,CJ80+1)," ",""))))),LEFT(CL79,IFERROR(FIND(" ",CL79)-1,LEN(CL79))))))</f>
        <v/>
      </c>
      <c r="CL80" s="3111" t="str">
        <f t="shared" ref="CL80:CL83" si="79">IF(CK80="","",TRIM(RIGHT(CL79,LEN(CL79)-LEN(CK80))))</f>
        <v/>
      </c>
      <c r="CM80" s="3179"/>
      <c r="CN80" s="3173"/>
      <c r="CO80" s="3174"/>
      <c r="CP80" s="3"/>
      <c r="CQ80" s="2663" t="s">
        <v>3959</v>
      </c>
      <c r="CR80" s="102"/>
      <c r="CS80" s="102"/>
      <c r="CT80" s="102"/>
      <c r="CU80" s="2664"/>
      <c r="CV80" s="3"/>
      <c r="CW80" s="3228" t="s">
        <v>1054</v>
      </c>
      <c r="CX80" s="3228"/>
      <c r="CY80" s="3228"/>
      <c r="DA80" s="3235" t="s">
        <v>1055</v>
      </c>
      <c r="DB80" s="3235"/>
      <c r="DC80" s="3235"/>
      <c r="DE80" s="3226" t="s">
        <v>1056</v>
      </c>
      <c r="DF80" s="3226"/>
      <c r="DG80" s="3226"/>
      <c r="DI80" s="3227" t="s">
        <v>618</v>
      </c>
      <c r="DJ80" s="3227"/>
      <c r="DK80" s="3227"/>
      <c r="DQ80" s="3232" t="s">
        <v>1057</v>
      </c>
      <c r="DR80" s="3232"/>
      <c r="DS80" s="3232"/>
      <c r="DU80" s="3223" t="s">
        <v>1058</v>
      </c>
      <c r="DV80" s="3223"/>
      <c r="DW80" s="3223"/>
      <c r="DY80" s="3224" t="s">
        <v>1059</v>
      </c>
      <c r="DZ80" s="3224"/>
      <c r="EA80" s="3224"/>
      <c r="EC80" s="3229"/>
      <c r="ED80" s="3229"/>
      <c r="EE80" s="3229"/>
      <c r="EG80" s="3230"/>
      <c r="EH80" s="3230"/>
      <c r="EI80" s="3230"/>
      <c r="EK80" s="3231"/>
      <c r="EL80" s="3231"/>
      <c r="EM80" s="3231"/>
      <c r="EO80" s="3"/>
      <c r="EP80" s="3"/>
      <c r="EQ80" s="3"/>
      <c r="ER80" s="3"/>
      <c r="ES80" s="3"/>
      <c r="ET80" s="3"/>
      <c r="EU80" s="3"/>
      <c r="EV80" s="3"/>
      <c r="EW80" s="3"/>
      <c r="EX80" s="713" t="s">
        <v>1060</v>
      </c>
      <c r="EY80" s="714" t="s">
        <v>1061</v>
      </c>
      <c r="EZ80" s="715" t="s">
        <v>1062</v>
      </c>
      <c r="FA80" s="716" t="s">
        <v>1063</v>
      </c>
      <c r="FB80" s="717" t="s">
        <v>1064</v>
      </c>
      <c r="FC80" s="718" t="s">
        <v>1065</v>
      </c>
      <c r="FD80" s="719" t="s">
        <v>1066</v>
      </c>
      <c r="FE80" s="720" t="s">
        <v>1067</v>
      </c>
      <c r="FF80" s="721" t="s">
        <v>1068</v>
      </c>
      <c r="FI80" s="722"/>
      <c r="FJ80" s="236" t="s">
        <v>129</v>
      </c>
      <c r="FK80" s="206" t="s">
        <v>1069</v>
      </c>
      <c r="FL80" s="207">
        <v>116</v>
      </c>
      <c r="FM80" s="208">
        <v>208</v>
      </c>
      <c r="FN80" s="209">
        <v>241</v>
      </c>
      <c r="FO80"/>
      <c r="FP80" s="723"/>
      <c r="FQ80" s="191" t="s">
        <v>1070</v>
      </c>
      <c r="FR80" s="192" t="s">
        <v>1071</v>
      </c>
      <c r="FS80" s="193">
        <v>139</v>
      </c>
      <c r="FT80" s="194">
        <v>139</v>
      </c>
      <c r="FU80" s="195">
        <v>131</v>
      </c>
      <c r="FV80"/>
      <c r="FW80" s="724"/>
      <c r="FX80" s="212" t="s">
        <v>1072</v>
      </c>
      <c r="FY80" s="192" t="s">
        <v>1073</v>
      </c>
      <c r="FZ80" s="193">
        <v>252</v>
      </c>
      <c r="GA80" s="194">
        <v>210</v>
      </c>
      <c r="GB80" s="195">
        <v>28</v>
      </c>
      <c r="GC80" s="10">
        <v>1</v>
      </c>
    </row>
    <row r="81" spans="1:185" ht="21" customHeight="1">
      <c r="A81" s="3"/>
      <c r="B81" s="218" t="str">
        <f t="shared" si="74"/>
        <v>►</v>
      </c>
      <c r="C81" s="2565"/>
      <c r="D81" s="2702"/>
      <c r="E81" s="2559"/>
      <c r="F81" s="2559"/>
      <c r="G81" s="2559"/>
      <c r="H81" s="2559"/>
      <c r="I81" s="2559"/>
      <c r="J81" s="2559"/>
      <c r="K81" s="2559"/>
      <c r="L81" s="2559"/>
      <c r="M81" s="2560"/>
      <c r="N81" s="2567"/>
      <c r="O81" s="2567"/>
      <c r="P81" s="2560"/>
      <c r="Q81" s="2566"/>
      <c r="R81" s="2566"/>
      <c r="S81" s="2566"/>
      <c r="T81" s="2566"/>
      <c r="U81" s="2566"/>
      <c r="V81" s="2566"/>
      <c r="W81" s="2566"/>
      <c r="X81" s="2566"/>
      <c r="Y81" s="2566"/>
      <c r="Z81" s="2566"/>
      <c r="AA81" s="2566"/>
      <c r="AB81" s="2566"/>
      <c r="AC81" s="2566"/>
      <c r="AD81" s="369" t="str">
        <f>IF(ISBLANK(AE81),"",LARGE(AD68:AD80,1)+1)</f>
        <v/>
      </c>
      <c r="AE81" s="370"/>
      <c r="AF81" s="371"/>
      <c r="AG81" s="371"/>
      <c r="AH81" s="371"/>
      <c r="AI81" s="371"/>
      <c r="AJ81" s="371"/>
      <c r="AK81" s="371"/>
      <c r="AL81" s="371"/>
      <c r="AM81" s="371"/>
      <c r="AO81" s="369" t="str">
        <f>IF(ISBLANK(AP81),"",LARGE(AO68:AO80,1)+1)</f>
        <v/>
      </c>
      <c r="AP81" s="370"/>
      <c r="AQ81" s="371"/>
      <c r="AR81" s="371"/>
      <c r="AS81" s="371"/>
      <c r="AT81" s="371"/>
      <c r="AU81" s="371"/>
      <c r="AV81" s="371"/>
      <c r="AW81" s="371"/>
      <c r="AX81" s="371"/>
      <c r="AY81" s="371"/>
      <c r="AZ81" s="371"/>
      <c r="BA81" s="369" t="str">
        <f>IF(ISBLANK(BB81),"",LARGE(BA68:BA80,1)+1)</f>
        <v/>
      </c>
      <c r="BB81" s="370"/>
      <c r="BC81" s="371"/>
      <c r="BD81" s="371"/>
      <c r="BE81" s="371"/>
      <c r="BF81" s="371"/>
      <c r="BG81" s="371"/>
      <c r="BH81" s="371"/>
      <c r="BI81" s="371"/>
      <c r="BJ81" s="2694"/>
      <c r="BK81" s="2695"/>
      <c r="BL81" s="2384"/>
      <c r="BM81" s="218" t="str">
        <f t="shared" si="77"/>
        <v>►</v>
      </c>
      <c r="BN81" s="5"/>
      <c r="BO81" s="3"/>
      <c r="BP81" s="198" cm="1">
        <f t="array" ref="BP81">SUMPRODUCT(LEN(BQ81:BW81))</f>
        <v>0</v>
      </c>
      <c r="BQ81" s="199"/>
      <c r="BR81" s="200"/>
      <c r="BS81" s="200"/>
      <c r="BT81" s="200"/>
      <c r="BU81" s="200"/>
      <c r="BV81" s="200"/>
      <c r="BW81" s="201"/>
      <c r="BX81" s="3"/>
      <c r="BZ81" s="3177"/>
      <c r="CA81" s="3177"/>
      <c r="CB81" s="3174"/>
      <c r="CC81" s="3177"/>
      <c r="CD81" s="3151" t="str">
        <f t="shared" si="41"/>
        <v/>
      </c>
      <c r="CE81" s="3155" t="str">
        <f t="shared" si="42"/>
        <v/>
      </c>
      <c r="CF81" s="3156" t="str">
        <f>IF(LEN(TRIM(CK81))&gt;0,MAX(CF29:CF80)+1,"")</f>
        <v/>
      </c>
      <c r="CG81" s="3109" t="str">
        <f>IFERROR(INDEX(CK30:CK299,MATCH(ROW()-ROW(CK30)+1,CF30:CF299,0)),"")</f>
        <v/>
      </c>
      <c r="CH81" s="3178"/>
      <c r="CI81" s="3177"/>
      <c r="CJ81" s="3110"/>
      <c r="CK81" s="3111" t="str">
        <f>IF(OR(CL80="",CJ80=""),"",IF(LEN(CL80)&lt;=CJ80,CL80,IFERROR(LEFT(CL80,FIND("♦",SUBSTITUTE(LEFT(CL80,CJ80+1)," ","♦",LEN(LEFT(CL80,CJ80+1))-LEN(SUBSTITUTE(LEFT(CL80,CJ80+1)," ",""))))),LEFT(CL80,IFERROR(FIND(" ",CL80)-1,LEN(CL80))))))</f>
        <v/>
      </c>
      <c r="CL81" s="3111" t="str">
        <f t="shared" si="79"/>
        <v/>
      </c>
      <c r="CM81" s="3179"/>
      <c r="CN81" s="3173"/>
      <c r="CO81" s="3174"/>
      <c r="CP81" s="3"/>
      <c r="CQ81" s="287" t="s">
        <v>4054</v>
      </c>
      <c r="CR81" s="102"/>
      <c r="CS81" s="102"/>
      <c r="CT81" s="2625" t="s">
        <v>3960</v>
      </c>
      <c r="CU81" s="2664"/>
      <c r="CV81" s="3"/>
      <c r="CW81" s="3228"/>
      <c r="CX81" s="3228"/>
      <c r="CY81" s="3228"/>
      <c r="DA81" s="3235"/>
      <c r="DB81" s="3235"/>
      <c r="DC81" s="3235"/>
      <c r="DE81" s="3226"/>
      <c r="DF81" s="3226"/>
      <c r="DG81" s="3226"/>
      <c r="DI81" s="3227"/>
      <c r="DJ81" s="3227"/>
      <c r="DK81" s="3227"/>
      <c r="DQ81" s="3232"/>
      <c r="DR81" s="3232"/>
      <c r="DS81" s="3232"/>
      <c r="DU81" s="3223"/>
      <c r="DV81" s="3223"/>
      <c r="DW81" s="3223"/>
      <c r="DY81" s="3224"/>
      <c r="DZ81" s="3224"/>
      <c r="EA81" s="3224"/>
      <c r="EC81" s="3229"/>
      <c r="ED81" s="3229"/>
      <c r="EE81" s="3229"/>
      <c r="EG81" s="3230"/>
      <c r="EH81" s="3230"/>
      <c r="EI81" s="3230"/>
      <c r="EK81" s="3231"/>
      <c r="EL81" s="3231"/>
      <c r="EM81" s="3231"/>
      <c r="EO81" s="3"/>
      <c r="EP81" s="3"/>
      <c r="EQ81" s="3"/>
      <c r="ER81" s="3"/>
      <c r="ES81" s="3"/>
      <c r="ET81" s="3"/>
      <c r="EU81" s="3"/>
      <c r="EV81" s="3"/>
      <c r="EW81" s="3"/>
      <c r="EX81" s="725" t="s">
        <v>1074</v>
      </c>
      <c r="EY81" s="726" t="s">
        <v>1075</v>
      </c>
      <c r="EZ81" s="727" t="s">
        <v>1076</v>
      </c>
      <c r="FA81" s="728" t="s">
        <v>1077</v>
      </c>
      <c r="FB81" s="729" t="s">
        <v>1078</v>
      </c>
      <c r="FC81" s="730" t="s">
        <v>1079</v>
      </c>
      <c r="FD81" s="731" t="s">
        <v>1080</v>
      </c>
      <c r="FE81" s="732" t="s">
        <v>1081</v>
      </c>
      <c r="FF81" s="733" t="s">
        <v>1082</v>
      </c>
      <c r="FI81" s="734"/>
      <c r="FJ81" s="205" t="s">
        <v>399</v>
      </c>
      <c r="FK81" s="206" t="s">
        <v>1083</v>
      </c>
      <c r="FL81" s="207">
        <v>135</v>
      </c>
      <c r="FM81" s="208">
        <v>206</v>
      </c>
      <c r="FN81" s="209">
        <v>235</v>
      </c>
      <c r="FO81"/>
      <c r="FP81" s="735"/>
      <c r="FQ81" s="272" t="s">
        <v>1084</v>
      </c>
      <c r="FR81" s="192" t="s">
        <v>1085</v>
      </c>
      <c r="FS81" s="193">
        <v>132</v>
      </c>
      <c r="FT81" s="194">
        <v>132</v>
      </c>
      <c r="FU81" s="195">
        <v>130</v>
      </c>
      <c r="FV81"/>
      <c r="FW81" s="736"/>
      <c r="FX81" s="212" t="s">
        <v>1086</v>
      </c>
      <c r="FY81" s="192" t="s">
        <v>1087</v>
      </c>
      <c r="FZ81" s="193">
        <v>226</v>
      </c>
      <c r="GA81" s="194">
        <v>188</v>
      </c>
      <c r="GB81" s="195">
        <v>116</v>
      </c>
      <c r="GC81" s="10">
        <v>1</v>
      </c>
    </row>
    <row r="82" spans="1:185" ht="21" customHeight="1">
      <c r="A82" s="3"/>
      <c r="B82" s="218" t="str">
        <f t="shared" si="74"/>
        <v>A</v>
      </c>
      <c r="C82" s="2565"/>
      <c r="D82" s="2701" t="s">
        <v>3763</v>
      </c>
      <c r="E82" s="2559"/>
      <c r="F82" s="2559"/>
      <c r="G82" s="2559"/>
      <c r="H82" s="2559"/>
      <c r="I82" s="2559"/>
      <c r="J82" s="2559"/>
      <c r="K82" s="2559"/>
      <c r="L82" s="2559"/>
      <c r="M82" s="2560"/>
      <c r="N82" s="2567"/>
      <c r="O82" s="2567"/>
      <c r="P82" s="2560"/>
      <c r="Q82" s="2566"/>
      <c r="R82" s="2566"/>
      <c r="S82" s="2566"/>
      <c r="T82" s="2566"/>
      <c r="U82" s="2566"/>
      <c r="V82" s="2566"/>
      <c r="W82" s="2566"/>
      <c r="X82" s="2566"/>
      <c r="Y82" s="2566"/>
      <c r="Z82" s="2566"/>
      <c r="AA82" s="2566"/>
      <c r="AB82" s="2566"/>
      <c r="AC82" s="2566"/>
      <c r="AD82" s="369" t="str">
        <f>IF(ISBLANK(AE82),"",LARGE(AD68:AD81,1)+1)</f>
        <v/>
      </c>
      <c r="AE82" s="370"/>
      <c r="AF82" s="371" t="s">
        <v>3833</v>
      </c>
      <c r="AG82" s="371"/>
      <c r="AH82" s="371"/>
      <c r="AI82" s="371"/>
      <c r="AJ82" s="371"/>
      <c r="AK82" s="371"/>
      <c r="AL82" s="371"/>
      <c r="AM82" s="371"/>
      <c r="AO82" s="369" t="str">
        <f>IF(ISBLANK(AP82),"",LARGE(AO68:AO81,1)+1)</f>
        <v/>
      </c>
      <c r="AP82" s="370"/>
      <c r="AQ82" s="371"/>
      <c r="AR82" s="371"/>
      <c r="AS82" s="371"/>
      <c r="AT82" s="371"/>
      <c r="AU82" s="371"/>
      <c r="AV82" s="371"/>
      <c r="AW82" s="371"/>
      <c r="AX82" s="371"/>
      <c r="AY82" s="371"/>
      <c r="AZ82" s="371"/>
      <c r="BA82" s="369" t="str">
        <f>IF(ISBLANK(BB82),"",LARGE(BA68:BA81,1)+1)</f>
        <v/>
      </c>
      <c r="BB82" s="370"/>
      <c r="BC82" s="371"/>
      <c r="BD82" s="371"/>
      <c r="BE82" s="371"/>
      <c r="BF82" s="371"/>
      <c r="BG82" s="371"/>
      <c r="BH82" s="371"/>
      <c r="BI82" s="371"/>
      <c r="BJ82" s="2694"/>
      <c r="BK82" s="2695"/>
      <c r="BL82" s="2384"/>
      <c r="BM82" s="218" t="str">
        <f t="shared" si="77"/>
        <v>A</v>
      </c>
      <c r="BN82" s="5"/>
      <c r="BO82" s="3"/>
      <c r="BP82" s="198" cm="1">
        <f t="array" ref="BP82">SUMPRODUCT(LEN(BQ82:BW82))</f>
        <v>0</v>
      </c>
      <c r="BQ82" s="199"/>
      <c r="BR82" s="200"/>
      <c r="BS82" s="200"/>
      <c r="BT82" s="200"/>
      <c r="BU82" s="200"/>
      <c r="BV82" s="200"/>
      <c r="BW82" s="201"/>
      <c r="BX82" s="3"/>
      <c r="BZ82" s="3177"/>
      <c r="CA82" s="3177"/>
      <c r="CB82" s="3174"/>
      <c r="CC82" s="3177"/>
      <c r="CD82" s="3151" t="str">
        <f t="shared" si="41"/>
        <v/>
      </c>
      <c r="CE82" s="3155" t="str">
        <f t="shared" si="42"/>
        <v/>
      </c>
      <c r="CF82" s="3156" t="str">
        <f>IF(LEN(TRIM(CK82))&gt;0,MAX(CF29:CF81)+1,"")</f>
        <v/>
      </c>
      <c r="CG82" s="3109" t="str">
        <f>IFERROR(INDEX(CK30:CK299,MATCH(ROW()-ROW(CK30)+1,CF30:CF299,0)),"")</f>
        <v/>
      </c>
      <c r="CH82" s="3178"/>
      <c r="CI82" s="3177"/>
      <c r="CJ82" s="3163"/>
      <c r="CK82" s="3111" t="str">
        <f>IF(OR(CL81="",CJ80=""),"",IF(LEN(CL81)&lt;=CJ80,CL81,IFERROR(LEFT(CL81,FIND("♦",SUBSTITUTE(LEFT(CL81,CJ80+1)," ","♦",LEN(LEFT(CL81,CJ80+1))-LEN(SUBSTITUTE(LEFT(CL81,CJ80+1)," ",""))))),LEFT(CL81,IFERROR(FIND(" ",CL81)-1,LEN(CL81))))))</f>
        <v/>
      </c>
      <c r="CL82" s="3111" t="str">
        <f t="shared" si="79"/>
        <v/>
      </c>
      <c r="CM82" s="3179"/>
      <c r="CN82" s="3173"/>
      <c r="CO82" s="3174"/>
      <c r="CP82" s="3"/>
      <c r="CQ82" s="287" t="s">
        <v>3961</v>
      </c>
      <c r="CR82" s="102"/>
      <c r="CS82" s="102"/>
      <c r="CT82" s="2625" t="s">
        <v>3962</v>
      </c>
      <c r="CU82" s="2664"/>
      <c r="CV82" s="3"/>
      <c r="DE82"/>
      <c r="DF82"/>
      <c r="DG82"/>
      <c r="DI82"/>
      <c r="DJ82"/>
      <c r="DK82"/>
      <c r="DQ82" s="163"/>
      <c r="DR82" s="163"/>
      <c r="DS82" s="163"/>
      <c r="EC82" s="3"/>
      <c r="ED82" s="3"/>
      <c r="EE82" s="3"/>
      <c r="EF82" s="3"/>
      <c r="EG82" s="3"/>
      <c r="EH82" s="3"/>
      <c r="EI82" s="3"/>
      <c r="EJ82" s="3"/>
      <c r="EK82" s="3"/>
      <c r="EL82" s="3"/>
      <c r="EM82" s="3"/>
      <c r="EO82" s="3"/>
      <c r="EP82" s="3"/>
      <c r="EQ82" s="3"/>
      <c r="ER82" s="3"/>
      <c r="ES82" s="3"/>
      <c r="ET82" s="3"/>
      <c r="EU82" s="3"/>
      <c r="EV82" s="3"/>
      <c r="EW82" s="3"/>
      <c r="EX82" s="737" t="s">
        <v>1088</v>
      </c>
      <c r="EY82" s="738" t="s">
        <v>1089</v>
      </c>
      <c r="EZ82" s="739" t="s">
        <v>1090</v>
      </c>
      <c r="FA82" s="740" t="s">
        <v>1091</v>
      </c>
      <c r="FB82" s="741" t="s">
        <v>1092</v>
      </c>
      <c r="FC82" s="742" t="s">
        <v>1093</v>
      </c>
      <c r="FD82" s="743" t="s">
        <v>1094</v>
      </c>
      <c r="FE82" s="744" t="s">
        <v>1095</v>
      </c>
      <c r="FF82" s="745" t="s">
        <v>1096</v>
      </c>
      <c r="FI82" s="746"/>
      <c r="FJ82" s="205" t="s">
        <v>1097</v>
      </c>
      <c r="FK82" s="206" t="s">
        <v>1098</v>
      </c>
      <c r="FL82" s="207">
        <v>164</v>
      </c>
      <c r="FM82" s="208">
        <v>211</v>
      </c>
      <c r="FN82" s="209">
        <v>238</v>
      </c>
      <c r="FO82"/>
      <c r="FP82" s="747"/>
      <c r="FQ82" s="191" t="s">
        <v>1099</v>
      </c>
      <c r="FR82" s="192" t="s">
        <v>1100</v>
      </c>
      <c r="FS82" s="193">
        <v>139</v>
      </c>
      <c r="FT82" s="194">
        <v>139</v>
      </c>
      <c r="FU82" s="195">
        <v>122</v>
      </c>
      <c r="FV82"/>
      <c r="FW82" s="748"/>
      <c r="FX82" s="197" t="s">
        <v>1101</v>
      </c>
      <c r="FY82" s="192" t="s">
        <v>1102</v>
      </c>
      <c r="FZ82" s="193">
        <v>205</v>
      </c>
      <c r="GA82" s="194">
        <v>186</v>
      </c>
      <c r="GB82" s="195">
        <v>150</v>
      </c>
      <c r="GC82" s="10">
        <v>1</v>
      </c>
    </row>
    <row r="83" spans="1:185" ht="21" customHeight="1">
      <c r="A83" s="3"/>
      <c r="B83" s="218" t="str">
        <f t="shared" si="74"/>
        <v>►</v>
      </c>
      <c r="C83" s="2565"/>
      <c r="D83" s="3188" t="s">
        <v>3762</v>
      </c>
      <c r="E83" s="3188"/>
      <c r="F83" s="3188"/>
      <c r="G83" s="3188"/>
      <c r="H83" s="3188"/>
      <c r="I83" s="3188"/>
      <c r="J83" s="3188"/>
      <c r="K83" s="3188"/>
      <c r="L83" s="3188"/>
      <c r="M83" s="3188"/>
      <c r="N83" s="3188"/>
      <c r="O83" s="3188"/>
      <c r="P83" s="3188"/>
      <c r="Q83" s="3188"/>
      <c r="R83" s="3188"/>
      <c r="S83" s="3188"/>
      <c r="T83" s="3188"/>
      <c r="U83" s="3188"/>
      <c r="V83" s="3188"/>
      <c r="W83" s="3188"/>
      <c r="X83" s="3188"/>
      <c r="Y83" s="3188"/>
      <c r="Z83" s="3188"/>
      <c r="AA83" s="3188"/>
      <c r="AB83" s="3188"/>
      <c r="AC83" s="2566"/>
      <c r="AD83" s="369" t="str">
        <f>IF(ISBLANK(AE83),"",LARGE(AD68:AD82,1)+1)</f>
        <v/>
      </c>
      <c r="AE83" s="370"/>
      <c r="AF83" s="371"/>
      <c r="AG83" s="371"/>
      <c r="AH83" s="371"/>
      <c r="AI83" s="371"/>
      <c r="AJ83" s="371"/>
      <c r="AK83" s="371"/>
      <c r="AL83" s="371"/>
      <c r="AM83" s="371"/>
      <c r="AO83" s="369" t="str">
        <f>IF(ISBLANK(AP83),"",LARGE(AO68:AO82,1)+1)</f>
        <v/>
      </c>
      <c r="AP83" s="370"/>
      <c r="AQ83" s="371"/>
      <c r="AR83" s="371"/>
      <c r="AS83" s="371"/>
      <c r="AT83" s="371"/>
      <c r="AU83" s="371"/>
      <c r="AV83" s="371"/>
      <c r="AW83" s="371"/>
      <c r="AX83" s="371"/>
      <c r="AY83" s="371"/>
      <c r="AZ83" s="371"/>
      <c r="BA83" s="369" t="str">
        <f>IF(ISBLANK(BB83),"",LARGE(BA68:BA82,1)+1)</f>
        <v/>
      </c>
      <c r="BB83" s="370"/>
      <c r="BC83" s="371"/>
      <c r="BD83" s="371"/>
      <c r="BE83" s="371"/>
      <c r="BF83" s="371"/>
      <c r="BG83" s="371"/>
      <c r="BH83" s="371"/>
      <c r="BI83" s="371"/>
      <c r="BJ83" s="2694"/>
      <c r="BK83" s="2695"/>
      <c r="BL83" s="2384"/>
      <c r="BM83" s="218" t="str">
        <f t="shared" si="77"/>
        <v>►</v>
      </c>
      <c r="BN83" s="5"/>
      <c r="BO83" s="3"/>
      <c r="BP83" s="198" cm="1">
        <f t="array" ref="BP83">SUMPRODUCT(LEN(BQ83:BW83))</f>
        <v>0</v>
      </c>
      <c r="BQ83" s="199"/>
      <c r="BR83" s="200"/>
      <c r="BS83" s="200"/>
      <c r="BT83" s="200"/>
      <c r="BU83" s="200"/>
      <c r="BV83" s="200"/>
      <c r="BW83" s="201"/>
      <c r="BX83" s="3"/>
      <c r="BZ83" s="3177"/>
      <c r="CA83" s="3177"/>
      <c r="CB83" s="3174"/>
      <c r="CC83" s="3177"/>
      <c r="CD83" s="3151" t="str">
        <f t="shared" si="41"/>
        <v/>
      </c>
      <c r="CE83" s="3155" t="str">
        <f t="shared" si="42"/>
        <v/>
      </c>
      <c r="CF83" s="3156" t="str">
        <f>IF(LEN(TRIM(CK83))&gt;0,MAX(CF29:CF82)+1,"")</f>
        <v/>
      </c>
      <c r="CG83" s="3109" t="str">
        <f>IFERROR(INDEX(CK30:CK299,MATCH(ROW()-ROW(CK30)+1,CF30:CF299,0)),"")</f>
        <v/>
      </c>
      <c r="CH83" s="3178"/>
      <c r="CI83" s="3177"/>
      <c r="CJ83" s="3164"/>
      <c r="CK83" s="3111" t="str">
        <f>IF(OR(CL82="",CJ80=""),"",IF(LEN(CL82)&lt;=CJ80,CL82,IFERROR(LEFT(CL82,FIND("♦",SUBSTITUTE(LEFT(CL82,CJ80+1)," ","♦",LEN(LEFT(CL82,CJ80+1))-LEN(SUBSTITUTE(LEFT(CL82,CJ80+1)," ",""))))),LEFT(CL82,IFERROR(FIND(" ",CL82)-1,LEN(CL82))))))</f>
        <v/>
      </c>
      <c r="CL83" s="3111" t="str">
        <f t="shared" si="79"/>
        <v/>
      </c>
      <c r="CM83" s="3179"/>
      <c r="CN83" s="3173"/>
      <c r="CO83" s="3174"/>
      <c r="CP83" s="3"/>
      <c r="CQ83" s="287"/>
      <c r="CR83" s="102"/>
      <c r="CS83" s="102"/>
      <c r="CT83" s="102"/>
      <c r="CU83" s="2664"/>
      <c r="CV83" s="3"/>
      <c r="CW83" s="3228" t="s">
        <v>1103</v>
      </c>
      <c r="CX83" s="3228"/>
      <c r="CY83" s="3228"/>
      <c r="DA83" s="3225" t="s">
        <v>1104</v>
      </c>
      <c r="DB83" s="3225"/>
      <c r="DC83" s="3225"/>
      <c r="DE83" s="3226" t="s">
        <v>1105</v>
      </c>
      <c r="DF83" s="3226"/>
      <c r="DG83" s="3226"/>
      <c r="DI83" s="3227" t="s">
        <v>1106</v>
      </c>
      <c r="DJ83" s="3227"/>
      <c r="DK83" s="3227"/>
      <c r="DQ83" s="3232" t="s">
        <v>1107</v>
      </c>
      <c r="DR83" s="3232"/>
      <c r="DS83" s="3232"/>
      <c r="DU83" s="3223" t="s">
        <v>1108</v>
      </c>
      <c r="DV83" s="3223"/>
      <c r="DW83" s="3223"/>
      <c r="DY83" s="3224" t="s">
        <v>1109</v>
      </c>
      <c r="DZ83" s="3224"/>
      <c r="EA83" s="3224"/>
      <c r="EC83" s="3"/>
      <c r="ED83" s="3"/>
      <c r="EE83" s="3"/>
      <c r="EF83" s="3"/>
      <c r="EG83" s="3"/>
      <c r="EH83" s="3"/>
      <c r="EI83" s="3"/>
      <c r="EJ83" s="3"/>
      <c r="EK83" s="3"/>
      <c r="EL83" s="3"/>
      <c r="EM83" s="3"/>
      <c r="EO83" s="3"/>
      <c r="EP83" s="3"/>
      <c r="EQ83" s="3"/>
      <c r="ER83" s="3"/>
      <c r="ES83" s="3"/>
      <c r="ET83" s="3"/>
      <c r="EU83" s="3"/>
      <c r="EV83" s="3"/>
      <c r="EW83" s="3"/>
      <c r="EX83" s="749" t="s">
        <v>1110</v>
      </c>
      <c r="EY83" s="750" t="s">
        <v>1111</v>
      </c>
      <c r="EZ83" s="751" t="s">
        <v>1112</v>
      </c>
      <c r="FA83" s="752" t="s">
        <v>1113</v>
      </c>
      <c r="FB83" s="753" t="s">
        <v>1114</v>
      </c>
      <c r="FC83" s="754" t="s">
        <v>1115</v>
      </c>
      <c r="FD83" s="755" t="s">
        <v>1116</v>
      </c>
      <c r="FE83" s="756" t="s">
        <v>1117</v>
      </c>
      <c r="FF83" s="757" t="s">
        <v>1118</v>
      </c>
      <c r="FI83" s="758"/>
      <c r="FJ83" s="236" t="s">
        <v>1119</v>
      </c>
      <c r="FK83" s="206" t="s">
        <v>1120</v>
      </c>
      <c r="FL83" s="207">
        <v>187</v>
      </c>
      <c r="FM83" s="208">
        <v>210</v>
      </c>
      <c r="FN83" s="209">
        <v>225</v>
      </c>
      <c r="FO83"/>
      <c r="FP83" s="759"/>
      <c r="FQ83" s="272" t="s">
        <v>1121</v>
      </c>
      <c r="FR83" s="192" t="s">
        <v>1122</v>
      </c>
      <c r="FS83" s="193">
        <v>152</v>
      </c>
      <c r="FT83" s="194">
        <v>148</v>
      </c>
      <c r="FU83" s="195">
        <v>62</v>
      </c>
      <c r="FV83"/>
      <c r="FW83" s="760"/>
      <c r="FX83" s="212" t="s">
        <v>1123</v>
      </c>
      <c r="FY83" s="192" t="s">
        <v>1124</v>
      </c>
      <c r="FZ83" s="193">
        <v>243</v>
      </c>
      <c r="GA83" s="194">
        <v>195</v>
      </c>
      <c r="GB83" s="195">
        <v>0</v>
      </c>
      <c r="GC83" s="10">
        <v>1</v>
      </c>
    </row>
    <row r="84" spans="1:185" ht="21" customHeight="1">
      <c r="A84" s="3"/>
      <c r="B84" s="218" t="str">
        <f t="shared" si="74"/>
        <v>►</v>
      </c>
      <c r="C84" s="2565"/>
      <c r="D84" s="3188"/>
      <c r="E84" s="3188"/>
      <c r="F84" s="3188"/>
      <c r="G84" s="3188"/>
      <c r="H84" s="3188"/>
      <c r="I84" s="3188"/>
      <c r="J84" s="3188"/>
      <c r="K84" s="3188"/>
      <c r="L84" s="3188"/>
      <c r="M84" s="3188"/>
      <c r="N84" s="3188"/>
      <c r="O84" s="3188"/>
      <c r="P84" s="3188"/>
      <c r="Q84" s="3188"/>
      <c r="R84" s="3188"/>
      <c r="S84" s="3188"/>
      <c r="T84" s="3188"/>
      <c r="U84" s="3188"/>
      <c r="V84" s="3188"/>
      <c r="W84" s="3188"/>
      <c r="X84" s="3188"/>
      <c r="Y84" s="3188"/>
      <c r="Z84" s="3188"/>
      <c r="AA84" s="3188"/>
      <c r="AB84" s="3188"/>
      <c r="AC84" s="2566"/>
      <c r="AD84" s="369" t="str">
        <f>IF(ISBLANK(AE84),"",LARGE(AD68:AD83,1)+1)</f>
        <v/>
      </c>
      <c r="AE84" s="370"/>
      <c r="AF84" s="371"/>
      <c r="AG84" s="371"/>
      <c r="AH84" s="371"/>
      <c r="AI84" s="371"/>
      <c r="AJ84" s="371"/>
      <c r="AK84" s="371"/>
      <c r="AL84" s="371"/>
      <c r="AM84" s="371"/>
      <c r="AO84" s="369" t="str">
        <f>IF(ISBLANK(AP84),"",LARGE(AO68:AO83,1)+1)</f>
        <v/>
      </c>
      <c r="AP84" s="370"/>
      <c r="AQ84" s="371"/>
      <c r="AR84" s="371"/>
      <c r="AS84" s="371"/>
      <c r="AT84" s="371"/>
      <c r="AU84" s="371"/>
      <c r="AV84" s="371"/>
      <c r="AW84" s="371"/>
      <c r="AX84" s="371"/>
      <c r="AY84" s="371"/>
      <c r="AZ84" s="371"/>
      <c r="BA84" s="369" t="str">
        <f>IF(ISBLANK(BB84),"",LARGE(BA68:BA83,1)+1)</f>
        <v/>
      </c>
      <c r="BB84" s="370"/>
      <c r="BC84" s="371"/>
      <c r="BD84" s="371"/>
      <c r="BE84" s="371"/>
      <c r="BF84" s="371"/>
      <c r="BG84" s="371"/>
      <c r="BH84" s="371"/>
      <c r="BI84" s="371"/>
      <c r="BJ84" s="2694"/>
      <c r="BK84" s="2695"/>
      <c r="BL84" s="2384"/>
      <c r="BM84" s="218" t="str">
        <f t="shared" si="77"/>
        <v>►</v>
      </c>
      <c r="BN84" s="5"/>
      <c r="BO84" s="3"/>
      <c r="BP84" s="198" cm="1">
        <f t="array" ref="BP84">SUMPRODUCT(LEN(BQ84:BW84))</f>
        <v>0</v>
      </c>
      <c r="BQ84" s="199"/>
      <c r="BR84" s="200"/>
      <c r="BS84" s="200"/>
      <c r="BT84" s="200"/>
      <c r="BU84" s="200"/>
      <c r="BV84" s="200"/>
      <c r="BW84" s="201"/>
      <c r="BX84" s="3"/>
      <c r="BZ84" s="3177"/>
      <c r="CA84" s="3177"/>
      <c r="CB84" s="3174"/>
      <c r="CC84" s="3177"/>
      <c r="CD84" s="3151" t="str">
        <f t="shared" si="41"/>
        <v/>
      </c>
      <c r="CE84" s="3155" t="str">
        <f t="shared" si="42"/>
        <v/>
      </c>
      <c r="CF84" s="3156">
        <f>IF(LEN(TRIM(CK84))&gt;0,MAX(CF29:CF83)+1,"")</f>
        <v>12</v>
      </c>
      <c r="CG84" s="3109" t="str">
        <f>IFERROR(INDEX(CK30:CK299,MATCH(ROW()-ROW(CK30)+1,CF30:CF299,0)),"")</f>
        <v/>
      </c>
      <c r="CH84" s="3178"/>
      <c r="CI84" s="3177"/>
      <c r="CJ84" s="2462" t="str">
        <f>(SUBSTITUTE(SUBSTITUTE(CB39,CHAR(13)&amp;CHAR(10)," "),CHAR(10)," "))</f>
        <v>5. Remettez la viande dans la cocotte et versez la marinade filtrée par-dessus. Ajoutez de l’eau si nécessaire pour recouvrir la viande. Salez et poivrez.</v>
      </c>
      <c r="CK84" s="3165" t="str">
        <f>IF(OR(CJ85="",CJ86=""),"",IF(LEN(CJ85)&lt;=CJ86,CJ85,IFERROR(LEFT(CJ85,FIND("♦",SUBSTITUTE(LEFT(CJ85,CJ86+1)," ","♦",LEN(LEFT(CJ85,CJ86+1))-LEN(SUBSTITUTE(LEFT(CJ85,CJ86+1)," ",""))))),LEFT(CJ85,IFERROR(FIND(" ",CJ85)-1,LEN(CJ85))))))</f>
        <v xml:space="preserve">5 Remettez la viande dans la cocotte et versez la marinade filtrée par-dessus Ajoutez de l’eau si </v>
      </c>
      <c r="CL84" s="3166" t="str">
        <f>IF(CK84="","",TRIM(RIGHT(CJ85,LEN(CJ85)-LEN(CK84))))</f>
        <v>nécessaire pour recouvrir la viande Salez et poivrez</v>
      </c>
      <c r="CM84" s="3157" t="str">
        <f>CC39</f>
        <v xml:space="preserve"> ◄ ligne 39</v>
      </c>
      <c r="CN84" s="3173"/>
      <c r="CO84" s="3174"/>
      <c r="CP84" s="3"/>
      <c r="CQ84" s="287"/>
      <c r="CR84" s="102"/>
      <c r="CS84" s="102"/>
      <c r="CT84" s="102"/>
      <c r="CU84" s="2664"/>
      <c r="CV84" s="3"/>
      <c r="CW84" s="3228"/>
      <c r="CX84" s="3228"/>
      <c r="CY84" s="3228"/>
      <c r="DA84" s="3225"/>
      <c r="DB84" s="3225"/>
      <c r="DC84" s="3225"/>
      <c r="DE84" s="3226"/>
      <c r="DF84" s="3226"/>
      <c r="DG84" s="3226"/>
      <c r="DI84" s="3227"/>
      <c r="DJ84" s="3227"/>
      <c r="DK84" s="3227"/>
      <c r="DQ84" s="3232"/>
      <c r="DR84" s="3232"/>
      <c r="DS84" s="3232"/>
      <c r="DU84" s="3223"/>
      <c r="DV84" s="3223"/>
      <c r="DW84" s="3223"/>
      <c r="DY84" s="3224"/>
      <c r="DZ84" s="3224"/>
      <c r="EA84" s="3224"/>
      <c r="EC84" s="3"/>
      <c r="ED84" s="3"/>
      <c r="EE84" s="3"/>
      <c r="EF84" s="3"/>
      <c r="EG84" s="3"/>
      <c r="EH84" s="3"/>
      <c r="EI84" s="3"/>
      <c r="EJ84" s="3"/>
      <c r="EK84" s="3"/>
      <c r="EL84" s="3"/>
      <c r="EM84" s="3"/>
      <c r="EO84" s="3"/>
      <c r="EP84" s="3"/>
      <c r="EQ84" s="3"/>
      <c r="ER84" s="3"/>
      <c r="ES84" s="3"/>
      <c r="ET84" s="3"/>
      <c r="EU84" s="3"/>
      <c r="EV84" s="3"/>
      <c r="EW84" s="3"/>
      <c r="EX84" s="761" t="s">
        <v>1125</v>
      </c>
      <c r="EY84" s="762" t="s">
        <v>1126</v>
      </c>
      <c r="EZ84" s="763" t="s">
        <v>1127</v>
      </c>
      <c r="FA84" s="764" t="s">
        <v>1128</v>
      </c>
      <c r="FB84" s="765" t="s">
        <v>1129</v>
      </c>
      <c r="FC84" s="766" t="s">
        <v>1130</v>
      </c>
      <c r="FD84" s="767" t="s">
        <v>1131</v>
      </c>
      <c r="FE84" s="768" t="s">
        <v>1132</v>
      </c>
      <c r="FF84" s="769" t="s">
        <v>1133</v>
      </c>
      <c r="FI84" s="770"/>
      <c r="FJ84" s="205" t="s">
        <v>1134</v>
      </c>
      <c r="FK84" s="206" t="s">
        <v>1135</v>
      </c>
      <c r="FL84" s="207">
        <v>176</v>
      </c>
      <c r="FM84" s="208">
        <v>226</v>
      </c>
      <c r="FN84" s="209">
        <v>255</v>
      </c>
      <c r="FO84"/>
      <c r="FP84" s="771"/>
      <c r="FQ84" s="191" t="s">
        <v>1136</v>
      </c>
      <c r="FR84" s="192" t="s">
        <v>1137</v>
      </c>
      <c r="FS84" s="193">
        <v>139</v>
      </c>
      <c r="FT84" s="194">
        <v>139</v>
      </c>
      <c r="FU84" s="195">
        <v>0</v>
      </c>
      <c r="FV84"/>
      <c r="FW84" s="772"/>
      <c r="FX84" s="212" t="s">
        <v>1138</v>
      </c>
      <c r="FY84" s="192" t="s">
        <v>1139</v>
      </c>
      <c r="FZ84" s="193">
        <v>240</v>
      </c>
      <c r="GA84" s="194">
        <v>195</v>
      </c>
      <c r="GB84" s="195">
        <v>0</v>
      </c>
      <c r="GC84" s="10">
        <v>1</v>
      </c>
    </row>
    <row r="85" spans="1:185" ht="21" customHeight="1">
      <c r="A85" s="3"/>
      <c r="B85" s="218" t="str">
        <f t="shared" si="74"/>
        <v>►</v>
      </c>
      <c r="C85" s="2565"/>
      <c r="D85" s="2568" t="s">
        <v>3764</v>
      </c>
      <c r="E85" s="2565"/>
      <c r="F85" s="2565"/>
      <c r="G85" s="2565"/>
      <c r="H85" s="2565"/>
      <c r="I85" s="2565"/>
      <c r="J85" s="2565"/>
      <c r="K85" s="2565"/>
      <c r="L85" s="2565"/>
      <c r="M85" s="2560"/>
      <c r="N85" s="2567"/>
      <c r="O85" s="2567"/>
      <c r="P85" s="2560"/>
      <c r="Q85" s="2566"/>
      <c r="R85" s="2566"/>
      <c r="S85" s="2705" t="str">
        <f>"Liste des erreurs colonne "&amp;BK1</f>
        <v>Liste des erreurs colonne BK</v>
      </c>
      <c r="T85" s="2566"/>
      <c r="U85" s="2566"/>
      <c r="V85" s="2566"/>
      <c r="W85" s="2566"/>
      <c r="X85" s="2566"/>
      <c r="Y85" s="2566"/>
      <c r="Z85" s="2566"/>
      <c r="AA85" s="2566"/>
      <c r="AB85" s="2566"/>
      <c r="AC85" s="2566"/>
      <c r="AD85" s="369" t="str">
        <f>IF(ISBLANK(AE85),"",LARGE(AD68:AD84,1)+1)</f>
        <v/>
      </c>
      <c r="AE85" s="370"/>
      <c r="AF85" s="371"/>
      <c r="AG85" s="371"/>
      <c r="AH85" s="371"/>
      <c r="AI85" s="371"/>
      <c r="AJ85" s="371"/>
      <c r="AK85" s="371"/>
      <c r="AL85" s="371"/>
      <c r="AM85" s="371"/>
      <c r="AO85" s="369" t="str">
        <f>IF(ISBLANK(AP85),"",LARGE(AO68:AO84,1)+1)</f>
        <v/>
      </c>
      <c r="AP85" s="370"/>
      <c r="AQ85" s="371"/>
      <c r="AR85" s="371"/>
      <c r="AS85" s="371"/>
      <c r="AT85" s="371"/>
      <c r="AU85" s="371"/>
      <c r="AV85" s="371"/>
      <c r="AW85" s="371"/>
      <c r="AX85" s="371"/>
      <c r="AY85" s="371"/>
      <c r="AZ85" s="371"/>
      <c r="BA85" s="369" t="str">
        <f>IF(ISBLANK(BB85),"",LARGE(BA68:BA84,1)+1)</f>
        <v/>
      </c>
      <c r="BB85" s="370"/>
      <c r="BC85" s="371"/>
      <c r="BD85" s="371"/>
      <c r="BE85" s="371"/>
      <c r="BF85" s="371"/>
      <c r="BG85" s="371"/>
      <c r="BH85" s="371"/>
      <c r="BI85" s="371"/>
      <c r="BJ85" s="2694"/>
      <c r="BK85" s="2695"/>
      <c r="BL85" s="2384"/>
      <c r="BM85" s="218" t="str">
        <f t="shared" si="77"/>
        <v>►</v>
      </c>
      <c r="BN85" s="5"/>
      <c r="BO85" s="3"/>
      <c r="BP85" s="198" cm="1">
        <f t="array" ref="BP85">SUMPRODUCT(LEN(BQ85:BW85))</f>
        <v>0</v>
      </c>
      <c r="BQ85" s="199"/>
      <c r="BR85" s="200"/>
      <c r="BS85" s="200"/>
      <c r="BT85" s="200"/>
      <c r="BU85" s="200"/>
      <c r="BV85" s="200"/>
      <c r="BW85" s="201"/>
      <c r="BX85" s="3"/>
      <c r="BZ85" s="3177"/>
      <c r="CA85" s="3177"/>
      <c r="CB85" s="3174"/>
      <c r="CC85" s="3177"/>
      <c r="CD85" s="3151" t="str">
        <f t="shared" si="41"/>
        <v/>
      </c>
      <c r="CE85" s="3155" t="str">
        <f t="shared" si="42"/>
        <v/>
      </c>
      <c r="CF85" s="3156">
        <f>IF(LEN(TRIM(CK85))&gt;0,MAX(CF29:CF84)+1,"")</f>
        <v>13</v>
      </c>
      <c r="CG85" s="3109" t="str">
        <f>IFERROR(INDEX(CK30:CK299,MATCH(ROW()-ROW(CK30)+1,CF30:CF299,0)),"")</f>
        <v/>
      </c>
      <c r="CH85" s="3178"/>
      <c r="CI85" s="3177"/>
      <c r="CJ85" s="3165" t="str">
        <f>TRIM(SUBSTITUTE(SUBSTITUTE(SUBSTITUTE(SUBSTITUTE(IF(OR(LEFT(CJ84,1)="-",LEFT(CJ84,1)="="),MID(CJ84,2,9999),CJ84),CHAR(160)," "),","," "),";"," "),"."," "))</f>
        <v>5 Remettez la viande dans la cocotte et versez la marinade filtrée par-dessus Ajoutez de l’eau si nécessaire pour recouvrir la viande Salez et poivrez</v>
      </c>
      <c r="CK85" s="3166" t="str">
        <f>IF(OR(CL84="",CJ86=""),"",IF(LEN(CL84)&lt;=CJ86,CL84,IFERROR(LEFT(CL84,FIND("♦",SUBSTITUTE(LEFT(CL84,CJ86+1)," ","♦",LEN(LEFT(CL84,CJ86+1))-LEN(SUBSTITUTE(LEFT(CL84,CJ86+1)," ",""))))),LEFT(CL84,IFERROR(FIND(" ",CL84)-1,LEN(CL84))))))</f>
        <v>nécessaire pour recouvrir la viande Salez et poivrez</v>
      </c>
      <c r="CL85" s="3166" t="str">
        <f>IF(CK85="","",TRIM(RIGHT(CL84,LEN(CL84)-LEN(CK85))))</f>
        <v/>
      </c>
      <c r="CM85" s="3180"/>
      <c r="CN85" s="3173"/>
      <c r="CO85" s="3174"/>
      <c r="CP85" s="3"/>
      <c r="CQ85" s="2667" t="s">
        <v>3963</v>
      </c>
      <c r="CR85" s="102"/>
      <c r="CS85" s="102"/>
      <c r="CT85" s="102"/>
      <c r="CU85" s="2664"/>
      <c r="CV85" s="3"/>
      <c r="DE85"/>
      <c r="DF85"/>
      <c r="DG85"/>
      <c r="DI85"/>
      <c r="DJ85"/>
      <c r="DK85"/>
      <c r="DQ85" s="163"/>
      <c r="DR85" s="163"/>
      <c r="DS85" s="163"/>
      <c r="EC85" s="3"/>
      <c r="ED85" s="3"/>
      <c r="EE85" s="3"/>
      <c r="EF85" s="3"/>
      <c r="EG85" s="3"/>
      <c r="EH85" s="3"/>
      <c r="EI85" s="3"/>
      <c r="EJ85" s="3"/>
      <c r="EK85" s="3"/>
      <c r="EL85" s="3"/>
      <c r="EM85" s="3"/>
      <c r="EO85" s="3"/>
      <c r="EP85" s="3"/>
      <c r="EQ85" s="3"/>
      <c r="ER85" s="3"/>
      <c r="ES85" s="3"/>
      <c r="ET85" s="3"/>
      <c r="EU85" s="3"/>
      <c r="EV85" s="3"/>
      <c r="EW85" s="3"/>
      <c r="EX85" s="773" t="s">
        <v>1140</v>
      </c>
      <c r="EY85" s="774" t="s">
        <v>1141</v>
      </c>
      <c r="EZ85" s="775" t="s">
        <v>1142</v>
      </c>
      <c r="FA85" s="776" t="s">
        <v>1143</v>
      </c>
      <c r="FB85" s="777" t="s">
        <v>1144</v>
      </c>
      <c r="FC85" s="778" t="s">
        <v>1145</v>
      </c>
      <c r="FD85" s="779" t="s">
        <v>1146</v>
      </c>
      <c r="FE85" s="780" t="s">
        <v>1147</v>
      </c>
      <c r="FF85" s="781" t="s">
        <v>1148</v>
      </c>
      <c r="FI85" s="782"/>
      <c r="FJ85" s="236" t="s">
        <v>1149</v>
      </c>
      <c r="FK85" s="206" t="s">
        <v>1150</v>
      </c>
      <c r="FL85" s="207">
        <v>223</v>
      </c>
      <c r="FM85" s="208">
        <v>242</v>
      </c>
      <c r="FN85" s="209">
        <v>255</v>
      </c>
      <c r="FO85"/>
      <c r="FP85" s="783"/>
      <c r="FQ85" s="191" t="s">
        <v>1151</v>
      </c>
      <c r="FR85" s="192" t="s">
        <v>1152</v>
      </c>
      <c r="FS85" s="193">
        <v>128</v>
      </c>
      <c r="FT85" s="194">
        <v>128</v>
      </c>
      <c r="FU85" s="195">
        <v>0</v>
      </c>
      <c r="FV85"/>
      <c r="FW85" s="784"/>
      <c r="FX85" s="212" t="s">
        <v>1153</v>
      </c>
      <c r="FY85" s="192" t="s">
        <v>1154</v>
      </c>
      <c r="FZ85" s="193">
        <v>187</v>
      </c>
      <c r="GA85" s="194">
        <v>174</v>
      </c>
      <c r="GB85" s="195">
        <v>152</v>
      </c>
      <c r="GC85" s="10">
        <v>1</v>
      </c>
    </row>
    <row r="86" spans="1:185" ht="21" customHeight="1">
      <c r="A86" s="3"/>
      <c r="B86" s="218" t="str">
        <f t="shared" si="74"/>
        <v>A</v>
      </c>
      <c r="C86" s="2565"/>
      <c r="D86" s="2703" t="s">
        <v>3765</v>
      </c>
      <c r="E86" s="2565"/>
      <c r="F86" s="2565"/>
      <c r="G86" s="2565"/>
      <c r="H86" s="2565"/>
      <c r="I86" s="2565"/>
      <c r="J86" s="2565"/>
      <c r="K86" s="2565"/>
      <c r="L86" s="2565"/>
      <c r="M86" s="2560"/>
      <c r="N86" s="2567"/>
      <c r="O86" s="2567"/>
      <c r="P86" s="2560"/>
      <c r="Q86" s="2566"/>
      <c r="R86" s="2566"/>
      <c r="S86" s="2566" t="s">
        <v>3885</v>
      </c>
      <c r="T86" s="2566"/>
      <c r="U86" s="2566"/>
      <c r="V86" s="2566"/>
      <c r="W86" s="2566"/>
      <c r="X86" s="2566"/>
      <c r="Y86" s="2566"/>
      <c r="Z86" s="2566"/>
      <c r="AA86" s="2566"/>
      <c r="AB86" s="2566"/>
      <c r="AC86" s="2566"/>
      <c r="AD86" s="369" t="str">
        <f>IF(ISBLANK(AE86),"",LARGE(AD68:AD85,1)+1)</f>
        <v/>
      </c>
      <c r="AE86" s="370"/>
      <c r="AF86" s="371"/>
      <c r="AG86" s="371"/>
      <c r="AH86" s="371"/>
      <c r="AI86" s="371"/>
      <c r="AJ86" s="371"/>
      <c r="AK86" s="371"/>
      <c r="AL86" s="371"/>
      <c r="AM86" s="371"/>
      <c r="AO86" s="369" t="str">
        <f>IF(ISBLANK(AP86),"",LARGE(AO68:AO85,1)+1)</f>
        <v/>
      </c>
      <c r="AP86" s="370"/>
      <c r="AQ86" s="371"/>
      <c r="AR86" s="371"/>
      <c r="AS86" s="371"/>
      <c r="AT86" s="371"/>
      <c r="AU86" s="371"/>
      <c r="AV86" s="371"/>
      <c r="AW86" s="371"/>
      <c r="AX86" s="371"/>
      <c r="AY86" s="371"/>
      <c r="AZ86" s="371"/>
      <c r="BA86" s="369">
        <f>IF(ISBLANK(BB86),"",LARGE(BA68:BA85,1)+1)</f>
        <v>5</v>
      </c>
      <c r="BB86" s="370" t="s">
        <v>570</v>
      </c>
      <c r="BC86" s="371"/>
      <c r="BD86" s="371"/>
      <c r="BE86" s="371"/>
      <c r="BF86" s="371"/>
      <c r="BG86" s="371"/>
      <c r="BH86" s="371"/>
      <c r="BI86" s="371"/>
      <c r="BJ86" s="2694"/>
      <c r="BK86" s="2695"/>
      <c r="BL86" s="2384"/>
      <c r="BM86" s="218" t="str">
        <f t="shared" si="77"/>
        <v>A</v>
      </c>
      <c r="BN86" s="5"/>
      <c r="BO86" s="3"/>
      <c r="BP86" s="198" cm="1">
        <f t="array" ref="BP86">SUMPRODUCT(LEN(BQ86:BW86))</f>
        <v>0</v>
      </c>
      <c r="BQ86" s="199"/>
      <c r="BR86" s="200"/>
      <c r="BS86" s="200"/>
      <c r="BT86" s="200"/>
      <c r="BU86" s="200"/>
      <c r="BV86" s="200"/>
      <c r="BW86" s="201"/>
      <c r="BX86" s="3"/>
      <c r="BZ86" s="3177"/>
      <c r="CA86" s="3177"/>
      <c r="CB86" s="3174"/>
      <c r="CC86" s="3177"/>
      <c r="CD86" s="3151" t="str">
        <f t="shared" si="41"/>
        <v/>
      </c>
      <c r="CE86" s="3155" t="str">
        <f t="shared" si="42"/>
        <v/>
      </c>
      <c r="CF86" s="3156" t="str">
        <f>IF(LEN(TRIM(CK86))&gt;0,MAX(CF29:CF85)+1,"")</f>
        <v/>
      </c>
      <c r="CG86" s="3109" t="str">
        <f>IFERROR(INDEX(CK30:CK299,MATCH(ROW()-ROW(CK30)+1,CF30:CF299,0)),"")</f>
        <v/>
      </c>
      <c r="CH86" s="3178"/>
      <c r="CI86" s="3177"/>
      <c r="CJ86" s="3112">
        <f>CG17</f>
        <v>100</v>
      </c>
      <c r="CK86" s="3166" t="str">
        <f>IF(OR(CL85="",CJ86=""),"",IF(LEN(CL85)&lt;=CJ86,CL85,IFERROR(LEFT(CL85,FIND("♦",SUBSTITUTE(LEFT(CL85,CJ86+1)," ","♦",LEN(LEFT(CL85,CJ86+1))-LEN(SUBSTITUTE(LEFT(CL85,CJ86+1)," ",""))))),LEFT(CL85,IFERROR(FIND(" ",CL85)-1,LEN(CL85))))))</f>
        <v/>
      </c>
      <c r="CL86" s="3166" t="str">
        <f t="shared" ref="CL86:CL89" si="80">IF(CK86="","",TRIM(RIGHT(CL85,LEN(CL85)-LEN(CK86))))</f>
        <v/>
      </c>
      <c r="CM86" s="3180"/>
      <c r="CN86" s="3173"/>
      <c r="CO86" s="3174"/>
      <c r="CP86" s="3"/>
      <c r="CQ86" s="2667" t="s">
        <v>3964</v>
      </c>
      <c r="CR86" s="102"/>
      <c r="CS86" s="102"/>
      <c r="CT86" s="102"/>
      <c r="CU86" s="2664"/>
      <c r="CV86" s="3"/>
      <c r="CW86" s="3228" t="s">
        <v>1155</v>
      </c>
      <c r="CX86" s="3228"/>
      <c r="CY86" s="3228"/>
      <c r="DA86" s="3225" t="s">
        <v>1156</v>
      </c>
      <c r="DB86" s="3225"/>
      <c r="DC86" s="3225"/>
      <c r="DE86" s="3226" t="s">
        <v>1157</v>
      </c>
      <c r="DF86" s="3226"/>
      <c r="DG86" s="3226"/>
      <c r="DI86" s="3227" t="s">
        <v>1158</v>
      </c>
      <c r="DJ86" s="3227"/>
      <c r="DK86" s="3227"/>
      <c r="DQ86" s="3232"/>
      <c r="DR86" s="3232"/>
      <c r="DS86" s="3232"/>
      <c r="DU86" s="3223" t="s">
        <v>1159</v>
      </c>
      <c r="DV86" s="3223"/>
      <c r="DW86" s="3223"/>
      <c r="DY86" s="3224" t="s">
        <v>1160</v>
      </c>
      <c r="DZ86" s="3224"/>
      <c r="EA86" s="3224"/>
      <c r="EC86" s="3"/>
      <c r="ED86" s="3"/>
      <c r="EE86" s="3"/>
      <c r="EF86" s="3"/>
      <c r="EG86" s="3"/>
      <c r="EH86" s="3"/>
      <c r="EI86" s="3"/>
      <c r="EJ86" s="3"/>
      <c r="EK86" s="3"/>
      <c r="EL86" s="3"/>
      <c r="EM86" s="3"/>
      <c r="EO86" s="3"/>
      <c r="EP86" s="3"/>
      <c r="EQ86" s="3"/>
      <c r="ER86" s="3"/>
      <c r="ES86" s="3"/>
      <c r="ET86" s="3"/>
      <c r="EU86" s="3"/>
      <c r="EV86" s="3"/>
      <c r="EW86" s="3"/>
      <c r="EX86" s="785" t="s">
        <v>1161</v>
      </c>
      <c r="EY86" s="786" t="s">
        <v>1162</v>
      </c>
      <c r="EZ86" s="787" t="s">
        <v>1163</v>
      </c>
      <c r="FA86" s="788" t="s">
        <v>1164</v>
      </c>
      <c r="FB86" s="789" t="s">
        <v>1165</v>
      </c>
      <c r="FC86" s="790" t="s">
        <v>1166</v>
      </c>
      <c r="FD86" s="791" t="s">
        <v>1167</v>
      </c>
      <c r="FE86" s="792" t="s">
        <v>1168</v>
      </c>
      <c r="FF86" s="793" t="s">
        <v>1169</v>
      </c>
      <c r="FI86" s="794"/>
      <c r="FJ86" s="205" t="s">
        <v>1170</v>
      </c>
      <c r="FK86" s="206" t="s">
        <v>1171</v>
      </c>
      <c r="FL86" s="207">
        <v>141</v>
      </c>
      <c r="FM86" s="208">
        <v>182</v>
      </c>
      <c r="FN86" s="209">
        <v>205</v>
      </c>
      <c r="FO86"/>
      <c r="FP86" s="795"/>
      <c r="FQ86" s="191" t="s">
        <v>1172</v>
      </c>
      <c r="FR86" s="192" t="s">
        <v>1173</v>
      </c>
      <c r="FS86" s="193">
        <v>79</v>
      </c>
      <c r="FT86" s="194">
        <v>79</v>
      </c>
      <c r="FU86" s="195">
        <v>47</v>
      </c>
      <c r="FV86"/>
      <c r="FW86" s="796"/>
      <c r="FX86" s="212" t="s">
        <v>1174</v>
      </c>
      <c r="FY86" s="192" t="s">
        <v>1175</v>
      </c>
      <c r="FZ86" s="193">
        <v>200</v>
      </c>
      <c r="GA86" s="194">
        <v>173</v>
      </c>
      <c r="GB86" s="195">
        <v>127</v>
      </c>
      <c r="GC86" s="10">
        <v>1</v>
      </c>
    </row>
    <row r="87" spans="1:185" ht="21" customHeight="1">
      <c r="A87" s="3"/>
      <c r="B87" s="218" t="str">
        <f t="shared" si="74"/>
        <v>A</v>
      </c>
      <c r="C87" s="2565"/>
      <c r="D87" s="2706" t="s">
        <v>3769</v>
      </c>
      <c r="E87" s="2565"/>
      <c r="F87" s="2565"/>
      <c r="G87" s="2565"/>
      <c r="H87" s="2565"/>
      <c r="I87" s="2565"/>
      <c r="J87" s="2565"/>
      <c r="K87" s="2565"/>
      <c r="L87" s="2565"/>
      <c r="M87" s="2560"/>
      <c r="N87" s="2567"/>
      <c r="O87" s="2567"/>
      <c r="P87" s="2560"/>
      <c r="Q87" s="2566"/>
      <c r="R87" s="2566"/>
      <c r="S87" s="2566" t="s">
        <v>3886</v>
      </c>
      <c r="T87" s="2566"/>
      <c r="U87" s="2566"/>
      <c r="V87" s="2566"/>
      <c r="W87" s="2566"/>
      <c r="X87" s="2566"/>
      <c r="Y87" s="2566"/>
      <c r="Z87" s="2566"/>
      <c r="AA87" s="2566"/>
      <c r="AB87" s="2566"/>
      <c r="AC87" s="2566"/>
      <c r="AD87" s="369" t="str">
        <f>IF(ISBLANK(AE87),"",LARGE(AD68:AD86,1)+1)</f>
        <v/>
      </c>
      <c r="AE87" s="370"/>
      <c r="AF87" s="371"/>
      <c r="AG87" s="371"/>
      <c r="AH87" s="371"/>
      <c r="AI87" s="371"/>
      <c r="AJ87" s="371"/>
      <c r="AK87" s="371"/>
      <c r="AL87" s="371"/>
      <c r="AM87" s="371"/>
      <c r="AO87" s="369" t="str">
        <f>IF(ISBLANK(AP87),"",LARGE(AO68:AO86,1)+1)</f>
        <v/>
      </c>
      <c r="AP87" s="370"/>
      <c r="AQ87" s="371"/>
      <c r="AR87" s="371"/>
      <c r="AS87" s="371"/>
      <c r="AT87" s="371"/>
      <c r="AU87" s="371"/>
      <c r="AV87" s="371"/>
      <c r="AW87" s="371"/>
      <c r="AX87" s="371"/>
      <c r="AY87" s="371"/>
      <c r="AZ87" s="371"/>
      <c r="BA87" s="369">
        <f>IF(ISBLANK(BB87),"",LARGE(BA68:BA86,1)+1)</f>
        <v>6</v>
      </c>
      <c r="BB87" s="370" t="s">
        <v>578</v>
      </c>
      <c r="BC87" s="371"/>
      <c r="BD87" s="371"/>
      <c r="BE87" s="371"/>
      <c r="BF87" s="371"/>
      <c r="BG87" s="371"/>
      <c r="BH87" s="371"/>
      <c r="BI87" s="371"/>
      <c r="BJ87" s="2694"/>
      <c r="BK87" s="2695"/>
      <c r="BL87" s="2384"/>
      <c r="BM87" s="218" t="str">
        <f t="shared" si="77"/>
        <v>A</v>
      </c>
      <c r="BN87" s="5"/>
      <c r="BO87" s="3"/>
      <c r="BP87" s="198" cm="1">
        <f t="array" ref="BP87">SUMPRODUCT(LEN(BQ87:BW87))</f>
        <v>0</v>
      </c>
      <c r="BQ87" s="199"/>
      <c r="BR87" s="200"/>
      <c r="BS87" s="200"/>
      <c r="BT87" s="200"/>
      <c r="BU87" s="200"/>
      <c r="BV87" s="200"/>
      <c r="BW87" s="201"/>
      <c r="BX87" s="3"/>
      <c r="BZ87" s="3177"/>
      <c r="CA87" s="3177"/>
      <c r="CB87" s="3174"/>
      <c r="CC87" s="3177"/>
      <c r="CD87" s="3151" t="str">
        <f t="shared" si="41"/>
        <v/>
      </c>
      <c r="CE87" s="3155" t="str">
        <f t="shared" si="42"/>
        <v/>
      </c>
      <c r="CF87" s="3156" t="str">
        <f>IF(LEN(TRIM(CK87))&gt;0,MAX(CF29:CF86)+1,"")</f>
        <v/>
      </c>
      <c r="CG87" s="3109" t="str">
        <f>IFERROR(INDEX(CK30:CK299,MATCH(ROW()-ROW(CK30)+1,CF30:CF299,0)),"")</f>
        <v/>
      </c>
      <c r="CH87" s="3178"/>
      <c r="CI87" s="3177"/>
      <c r="CJ87" s="3165"/>
      <c r="CK87" s="3166" t="str">
        <f>IF(OR(CL86="",CJ86=""),"",IF(LEN(CL86)&lt;=CJ86,CL86,IFERROR(LEFT(CL86,FIND("♦",SUBSTITUTE(LEFT(CL86,CJ86+1)," ","♦",LEN(LEFT(CL86,CJ86+1))-LEN(SUBSTITUTE(LEFT(CL86,CJ86+1)," ",""))))),LEFT(CL86,IFERROR(FIND(" ",CL86)-1,LEN(CL86))))))</f>
        <v/>
      </c>
      <c r="CL87" s="3166" t="str">
        <f t="shared" si="80"/>
        <v/>
      </c>
      <c r="CM87" s="3180"/>
      <c r="CN87" s="3173"/>
      <c r="CO87" s="3174"/>
      <c r="CP87" s="3"/>
      <c r="CQ87" s="2667" t="s">
        <v>3965</v>
      </c>
      <c r="CR87" s="102"/>
      <c r="CS87" s="102"/>
      <c r="CT87" s="102"/>
      <c r="CU87" s="2664"/>
      <c r="CV87" s="3"/>
      <c r="CW87" s="3228"/>
      <c r="CX87" s="3228"/>
      <c r="CY87" s="3228"/>
      <c r="DA87" s="3225"/>
      <c r="DB87" s="3225"/>
      <c r="DC87" s="3225"/>
      <c r="DE87" s="3226"/>
      <c r="DF87" s="3226"/>
      <c r="DG87" s="3226"/>
      <c r="DI87" s="3227"/>
      <c r="DJ87" s="3227"/>
      <c r="DK87" s="3227"/>
      <c r="DQ87" s="3232"/>
      <c r="DR87" s="3232"/>
      <c r="DS87" s="3232"/>
      <c r="DU87" s="3223"/>
      <c r="DV87" s="3223"/>
      <c r="DW87" s="3223"/>
      <c r="DY87" s="3224"/>
      <c r="DZ87" s="3224"/>
      <c r="EA87" s="3224"/>
      <c r="EC87" s="3"/>
      <c r="ED87" s="3"/>
      <c r="EE87" s="3"/>
      <c r="EF87" s="3"/>
      <c r="EG87" s="3"/>
      <c r="EH87" s="3"/>
      <c r="EI87" s="3"/>
      <c r="EJ87" s="3"/>
      <c r="EK87" s="3"/>
      <c r="EL87" s="3"/>
      <c r="EM87" s="3"/>
      <c r="EO87" s="3"/>
      <c r="EP87" s="3"/>
      <c r="EQ87" s="3"/>
      <c r="ER87" s="3"/>
      <c r="ES87" s="3"/>
      <c r="ET87" s="3"/>
      <c r="EU87" s="3"/>
      <c r="EV87" s="3"/>
      <c r="EW87" s="3"/>
      <c r="EX87" s="797" t="s">
        <v>1176</v>
      </c>
      <c r="EY87" s="798" t="s">
        <v>1177</v>
      </c>
      <c r="EZ87" s="799" t="s">
        <v>1178</v>
      </c>
      <c r="FA87" s="800" t="s">
        <v>1179</v>
      </c>
      <c r="FB87" s="801" t="s">
        <v>1180</v>
      </c>
      <c r="FC87" s="802" t="s">
        <v>1181</v>
      </c>
      <c r="FD87" s="803" t="s">
        <v>1182</v>
      </c>
      <c r="FE87" s="804" t="s">
        <v>1183</v>
      </c>
      <c r="FF87" s="805" t="s">
        <v>1184</v>
      </c>
      <c r="FI87" s="806"/>
      <c r="FJ87" s="236" t="s">
        <v>1185</v>
      </c>
      <c r="FK87" s="206" t="s">
        <v>1186</v>
      </c>
      <c r="FL87" s="207">
        <v>38</v>
      </c>
      <c r="FM87" s="208">
        <v>196</v>
      </c>
      <c r="FN87" s="209">
        <v>236</v>
      </c>
      <c r="FO87"/>
      <c r="FP87" s="807"/>
      <c r="FQ87" s="272" t="s">
        <v>1187</v>
      </c>
      <c r="FR87" s="192" t="s">
        <v>1188</v>
      </c>
      <c r="FS87" s="193">
        <v>237</v>
      </c>
      <c r="FT87" s="194">
        <v>255</v>
      </c>
      <c r="FU87" s="195">
        <v>12</v>
      </c>
      <c r="FV87"/>
      <c r="FW87" s="808"/>
      <c r="FX87" s="212" t="s">
        <v>1189</v>
      </c>
      <c r="FY87" s="192" t="s">
        <v>1190</v>
      </c>
      <c r="FZ87" s="193">
        <v>223</v>
      </c>
      <c r="GA87" s="194">
        <v>175</v>
      </c>
      <c r="GB87" s="195">
        <v>44</v>
      </c>
      <c r="GC87" s="10">
        <v>1</v>
      </c>
    </row>
    <row r="88" spans="1:185" ht="21" customHeight="1">
      <c r="A88" s="3"/>
      <c r="B88" s="218" t="str">
        <f t="shared" si="74"/>
        <v>►</v>
      </c>
      <c r="C88" s="2559"/>
      <c r="D88" s="2703" t="s">
        <v>3766</v>
      </c>
      <c r="E88" s="2559"/>
      <c r="F88" s="2559"/>
      <c r="G88" s="2559"/>
      <c r="H88" s="2559"/>
      <c r="I88" s="2559"/>
      <c r="J88" s="2559"/>
      <c r="K88" s="2559"/>
      <c r="L88" s="2559"/>
      <c r="M88" s="2560"/>
      <c r="N88" s="2567"/>
      <c r="O88" s="2567"/>
      <c r="P88" s="2560"/>
      <c r="Q88" s="2566"/>
      <c r="R88" s="2566"/>
      <c r="S88" s="2566" t="s">
        <v>3887</v>
      </c>
      <c r="T88" s="2566"/>
      <c r="U88" s="2566"/>
      <c r="V88" s="2566"/>
      <c r="W88" s="2566"/>
      <c r="X88" s="2566"/>
      <c r="Y88" s="2566"/>
      <c r="Z88" s="2566"/>
      <c r="AA88" s="2566"/>
      <c r="AB88" s="2566"/>
      <c r="AC88" s="2566"/>
      <c r="AD88" s="369" t="str">
        <f>IF(ISBLANK(AE88),"",LARGE(AD68:AD87,1)+1)</f>
        <v/>
      </c>
      <c r="AE88" s="370"/>
      <c r="AF88" s="371"/>
      <c r="AG88" s="371"/>
      <c r="AH88" s="371"/>
      <c r="AI88" s="371"/>
      <c r="AJ88" s="371"/>
      <c r="AK88" s="371"/>
      <c r="AL88" s="371"/>
      <c r="AM88" s="371"/>
      <c r="AO88" s="369" t="str">
        <f>IF(ISBLANK(AP88),"",LARGE(AO68:AO87,1)+1)</f>
        <v/>
      </c>
      <c r="AP88" s="370"/>
      <c r="AQ88" s="371"/>
      <c r="AR88" s="371"/>
      <c r="AS88" s="371"/>
      <c r="AT88" s="371"/>
      <c r="AU88" s="371"/>
      <c r="AV88" s="371"/>
      <c r="AW88" s="371"/>
      <c r="AX88" s="371"/>
      <c r="AY88" s="371"/>
      <c r="AZ88" s="371"/>
      <c r="BA88" s="369" t="str">
        <f>IF(ISBLANK(BB88),"",LARGE(BA68:BA87,1)+1)</f>
        <v/>
      </c>
      <c r="BB88" s="370"/>
      <c r="BC88" s="371"/>
      <c r="BD88" s="371"/>
      <c r="BE88" s="371"/>
      <c r="BF88" s="371"/>
      <c r="BG88" s="371"/>
      <c r="BH88" s="371"/>
      <c r="BI88" s="371"/>
      <c r="BJ88" s="2694"/>
      <c r="BK88" s="2695"/>
      <c r="BL88" s="2384"/>
      <c r="BM88" s="218" t="str">
        <f t="shared" si="77"/>
        <v>►</v>
      </c>
      <c r="BN88" s="5"/>
      <c r="BO88" s="3"/>
      <c r="BP88" s="198" cm="1">
        <f t="array" ref="BP88">SUMPRODUCT(LEN(BQ88:BW88))</f>
        <v>0</v>
      </c>
      <c r="BQ88" s="199"/>
      <c r="BR88" s="200"/>
      <c r="BS88" s="200"/>
      <c r="BT88" s="200"/>
      <c r="BU88" s="200"/>
      <c r="BV88" s="200"/>
      <c r="BW88" s="201"/>
      <c r="BX88" s="3"/>
      <c r="BZ88" s="3177"/>
      <c r="CA88" s="3177"/>
      <c r="CB88" s="3174"/>
      <c r="CC88" s="3177"/>
      <c r="CD88" s="3151" t="str">
        <f t="shared" si="41"/>
        <v/>
      </c>
      <c r="CE88" s="3155" t="str">
        <f t="shared" si="42"/>
        <v/>
      </c>
      <c r="CF88" s="3156" t="str">
        <f>IF(LEN(TRIM(CK88))&gt;0,MAX(CF29:CF87)+1,"")</f>
        <v/>
      </c>
      <c r="CG88" s="3109" t="str">
        <f>IFERROR(INDEX(CK30:CK299,MATCH(ROW()-ROW(CK30)+1,CF30:CF299,0)),"")</f>
        <v/>
      </c>
      <c r="CH88" s="3178"/>
      <c r="CI88" s="3177"/>
      <c r="CJ88" s="3168"/>
      <c r="CK88" s="3166" t="str">
        <f>IF(OR(CL87="",CJ86=""),"",IF(LEN(CL87)&lt;=CJ86,CL87,IFERROR(LEFT(CL87,FIND("♦",SUBSTITUTE(LEFT(CL87,CJ86+1)," ","♦",LEN(LEFT(CL87,CJ86+1))-LEN(SUBSTITUTE(LEFT(CL87,CJ86+1)," ",""))))),LEFT(CL87,IFERROR(FIND(" ",CL87)-1,LEN(CL87))))))</f>
        <v/>
      </c>
      <c r="CL88" s="3166" t="str">
        <f t="shared" si="80"/>
        <v/>
      </c>
      <c r="CM88" s="3180"/>
      <c r="CN88" s="3173"/>
      <c r="CO88" s="3174"/>
      <c r="CP88" s="3"/>
      <c r="CQ88" s="2667" t="s">
        <v>3966</v>
      </c>
      <c r="CR88" s="102"/>
      <c r="CS88" s="102"/>
      <c r="CT88" s="102"/>
      <c r="CU88" s="2664"/>
      <c r="CV88" s="3"/>
      <c r="DE88"/>
      <c r="DF88"/>
      <c r="DG88"/>
      <c r="DI88"/>
      <c r="DJ88"/>
      <c r="DK88"/>
      <c r="DQ88" s="163"/>
      <c r="DR88" s="163"/>
      <c r="DS88" s="163"/>
      <c r="EC88" s="3"/>
      <c r="ED88" s="3"/>
      <c r="EE88" s="3"/>
      <c r="EF88" s="3"/>
      <c r="EG88" s="3"/>
      <c r="EH88" s="3"/>
      <c r="EI88" s="3"/>
      <c r="EJ88" s="3"/>
      <c r="EK88" s="3"/>
      <c r="EL88" s="3"/>
      <c r="EM88" s="3"/>
      <c r="EO88" s="3"/>
      <c r="EP88" s="3"/>
      <c r="EQ88" s="3"/>
      <c r="ER88" s="3"/>
      <c r="ES88" s="3"/>
      <c r="ET88" s="3"/>
      <c r="EU88" s="3"/>
      <c r="EV88" s="3"/>
      <c r="EW88" s="3"/>
      <c r="EX88" s="809" t="s">
        <v>1191</v>
      </c>
      <c r="EY88" s="810" t="s">
        <v>1192</v>
      </c>
      <c r="EZ88" s="811" t="s">
        <v>1193</v>
      </c>
      <c r="FA88" s="812" t="s">
        <v>1194</v>
      </c>
      <c r="FB88" s="813" t="s">
        <v>1195</v>
      </c>
      <c r="FC88" s="814" t="s">
        <v>1196</v>
      </c>
      <c r="FD88" s="815" t="s">
        <v>1197</v>
      </c>
      <c r="FE88" s="816" t="s">
        <v>1198</v>
      </c>
      <c r="FF88" s="817" t="s">
        <v>1199</v>
      </c>
      <c r="FI88" s="818"/>
      <c r="FJ88" s="205" t="s">
        <v>1200</v>
      </c>
      <c r="FK88" s="206" t="s">
        <v>1201</v>
      </c>
      <c r="FL88" s="207">
        <v>56</v>
      </c>
      <c r="FM88" s="208">
        <v>176</v>
      </c>
      <c r="FN88" s="209">
        <v>222</v>
      </c>
      <c r="FO88"/>
      <c r="FP88" s="819"/>
      <c r="FQ88" s="272" t="s">
        <v>1202</v>
      </c>
      <c r="FR88" s="192" t="s">
        <v>1203</v>
      </c>
      <c r="FS88" s="193">
        <v>218</v>
      </c>
      <c r="FT88" s="194">
        <v>223</v>
      </c>
      <c r="FU88" s="195">
        <v>183</v>
      </c>
      <c r="FV88"/>
      <c r="FW88" s="820"/>
      <c r="FX88" s="212" t="s">
        <v>1204</v>
      </c>
      <c r="FY88" s="192" t="s">
        <v>1205</v>
      </c>
      <c r="FZ88" s="193">
        <v>218</v>
      </c>
      <c r="GA88" s="194">
        <v>179</v>
      </c>
      <c r="GB88" s="195">
        <v>10</v>
      </c>
      <c r="GC88" s="10">
        <v>1</v>
      </c>
    </row>
    <row r="89" spans="1:185" ht="21" customHeight="1">
      <c r="A89" s="3"/>
      <c r="B89" s="218" t="str">
        <f t="shared" si="74"/>
        <v>►</v>
      </c>
      <c r="C89" s="2559"/>
      <c r="D89" s="2704" t="s">
        <v>3770</v>
      </c>
      <c r="E89" s="2559"/>
      <c r="F89" s="2559"/>
      <c r="G89" s="2559"/>
      <c r="H89" s="2559"/>
      <c r="I89" s="2559"/>
      <c r="J89" s="2559"/>
      <c r="K89" s="2559"/>
      <c r="L89" s="2559"/>
      <c r="M89" s="2560"/>
      <c r="N89" s="2567"/>
      <c r="O89" s="2567"/>
      <c r="P89" s="2560"/>
      <c r="Q89" s="2566"/>
      <c r="R89" s="2566"/>
      <c r="S89" s="3374" t="s">
        <v>3888</v>
      </c>
      <c r="T89" s="3374"/>
      <c r="U89" s="3374"/>
      <c r="V89" s="3374"/>
      <c r="W89" s="3374"/>
      <c r="X89" s="3374"/>
      <c r="Y89" s="3374"/>
      <c r="Z89" s="3374"/>
      <c r="AA89" s="3374"/>
      <c r="AB89" s="3374"/>
      <c r="AC89" s="2566"/>
      <c r="AD89" s="369" t="str">
        <f>IF(ISBLANK(AE89),"",LARGE(AD68:AD88,1)+1)</f>
        <v/>
      </c>
      <c r="AE89" s="370"/>
      <c r="AF89" s="371"/>
      <c r="AG89" s="371"/>
      <c r="AH89" s="371"/>
      <c r="AI89" s="371"/>
      <c r="AJ89" s="371"/>
      <c r="AK89" s="371"/>
      <c r="AL89" s="371"/>
      <c r="AM89" s="371"/>
      <c r="AO89" s="369" t="str">
        <f>IF(ISBLANK(AP89),"",LARGE(AO68:AO88,1)+1)</f>
        <v/>
      </c>
      <c r="AP89" s="370"/>
      <c r="AQ89" s="371"/>
      <c r="AR89" s="371"/>
      <c r="AS89" s="371"/>
      <c r="AT89" s="371"/>
      <c r="AU89" s="371"/>
      <c r="AV89" s="371"/>
      <c r="AW89" s="371"/>
      <c r="AX89" s="371"/>
      <c r="AY89" s="371"/>
      <c r="AZ89" s="371"/>
      <c r="BA89" s="369" t="str">
        <f>IF(ISBLANK(BB89),"",LARGE(BA68:BA88,1)+1)</f>
        <v/>
      </c>
      <c r="BB89" s="370"/>
      <c r="BC89" s="371"/>
      <c r="BD89" s="371"/>
      <c r="BE89" s="371"/>
      <c r="BF89" s="371"/>
      <c r="BG89" s="371"/>
      <c r="BH89" s="371"/>
      <c r="BI89" s="371"/>
      <c r="BJ89" s="371"/>
      <c r="BK89" s="2513"/>
      <c r="BL89" s="2384"/>
      <c r="BM89" s="218" t="str">
        <f t="shared" si="77"/>
        <v>►</v>
      </c>
      <c r="BN89" s="5"/>
      <c r="BO89" s="3"/>
      <c r="BP89" s="198" cm="1">
        <f t="array" ref="BP89">SUMPRODUCT(LEN(BQ89:BW89))</f>
        <v>0</v>
      </c>
      <c r="BQ89" s="199"/>
      <c r="BR89" s="200"/>
      <c r="BS89" s="200"/>
      <c r="BT89" s="200"/>
      <c r="BU89" s="200"/>
      <c r="BV89" s="200"/>
      <c r="BW89" s="201"/>
      <c r="BX89" s="3"/>
      <c r="BZ89" s="3177"/>
      <c r="CA89" s="3177"/>
      <c r="CB89" s="3174"/>
      <c r="CC89" s="3177"/>
      <c r="CD89" s="3151" t="str">
        <f t="shared" si="41"/>
        <v/>
      </c>
      <c r="CE89" s="3155" t="str">
        <f t="shared" si="42"/>
        <v/>
      </c>
      <c r="CF89" s="3156" t="str">
        <f>IF(LEN(TRIM(CK89))&gt;0,MAX(CF29:CF88)+1,"")</f>
        <v/>
      </c>
      <c r="CG89" s="3109" t="str">
        <f>IFERROR(INDEX(CK30:CK299,MATCH(ROW()-ROW(CK30)+1,CF30:CF299,0)),"")</f>
        <v/>
      </c>
      <c r="CH89" s="3178"/>
      <c r="CI89" s="3177"/>
      <c r="CJ89" s="3169"/>
      <c r="CK89" s="3166" t="str">
        <f>IF(OR(CL88="",CJ86=""),"",IF(LEN(CL88)&lt;=CJ86,CL88,IFERROR(LEFT(CL88,FIND("♦",SUBSTITUTE(LEFT(CL88,CJ86+1)," ","♦",LEN(LEFT(CL88,CJ86+1))-LEN(SUBSTITUTE(LEFT(CL88,CJ86+1)," ",""))))),LEFT(CL88,IFERROR(FIND(" ",CL88)-1,LEN(CL88))))))</f>
        <v/>
      </c>
      <c r="CL89" s="3166" t="str">
        <f t="shared" si="80"/>
        <v/>
      </c>
      <c r="CM89" s="3180"/>
      <c r="CN89" s="3173"/>
      <c r="CO89" s="3174"/>
      <c r="CP89" s="3"/>
      <c r="CQ89" s="2667" t="s">
        <v>3967</v>
      </c>
      <c r="CR89" s="102"/>
      <c r="CS89" s="102"/>
      <c r="CT89" s="102"/>
      <c r="CU89" s="2664"/>
      <c r="CV89" s="3"/>
      <c r="CW89" s="3228" t="s">
        <v>1206</v>
      </c>
      <c r="CX89" s="3228"/>
      <c r="CY89" s="3228"/>
      <c r="DA89" s="3225" t="s">
        <v>1207</v>
      </c>
      <c r="DB89" s="3225"/>
      <c r="DC89" s="3225"/>
      <c r="DE89" s="3226" t="s">
        <v>1208</v>
      </c>
      <c r="DF89" s="3226"/>
      <c r="DG89" s="3226"/>
      <c r="DI89" s="3227" t="s">
        <v>1209</v>
      </c>
      <c r="DJ89" s="3227"/>
      <c r="DK89" s="3227"/>
      <c r="DU89" s="3223" t="s">
        <v>1210</v>
      </c>
      <c r="DV89" s="3223"/>
      <c r="DW89" s="3223"/>
      <c r="DY89" s="3224" t="s">
        <v>1211</v>
      </c>
      <c r="DZ89" s="3224"/>
      <c r="EA89" s="3224"/>
      <c r="EC89" s="3"/>
      <c r="ED89" s="3"/>
      <c r="EE89" s="3"/>
      <c r="EF89" s="3"/>
      <c r="EG89" s="3"/>
      <c r="EH89" s="3"/>
      <c r="EI89" s="3"/>
      <c r="EJ89" s="3"/>
      <c r="EK89" s="3"/>
      <c r="EL89" s="3"/>
      <c r="EM89" s="3"/>
      <c r="EN89" s="3"/>
      <c r="EO89" s="3"/>
      <c r="EP89" s="3"/>
      <c r="EQ89" s="3"/>
      <c r="ER89" s="3"/>
      <c r="ES89" s="3"/>
      <c r="ET89" s="3"/>
      <c r="EU89" s="3"/>
      <c r="EV89" s="3"/>
      <c r="EW89" s="3"/>
      <c r="EX89" s="821" t="s">
        <v>1212</v>
      </c>
      <c r="EY89" s="822" t="s">
        <v>1213</v>
      </c>
      <c r="EZ89" s="823" t="s">
        <v>1214</v>
      </c>
      <c r="FA89" s="824" t="s">
        <v>1215</v>
      </c>
      <c r="FB89" s="825" t="s">
        <v>1216</v>
      </c>
      <c r="FC89" s="826" t="s">
        <v>1217</v>
      </c>
      <c r="FD89" s="827" t="s">
        <v>1218</v>
      </c>
      <c r="FE89" s="828" t="s">
        <v>1219</v>
      </c>
      <c r="FF89" s="829" t="s">
        <v>1220</v>
      </c>
      <c r="FI89" s="830"/>
      <c r="FJ89" s="236" t="s">
        <v>1221</v>
      </c>
      <c r="FK89" s="206" t="s">
        <v>1222</v>
      </c>
      <c r="FL89" s="207">
        <v>0</v>
      </c>
      <c r="FM89" s="208">
        <v>161</v>
      </c>
      <c r="FN89" s="209">
        <v>194</v>
      </c>
      <c r="FO89"/>
      <c r="FP89" s="831"/>
      <c r="FQ89" s="272" t="s">
        <v>1223</v>
      </c>
      <c r="FR89" s="192" t="s">
        <v>1224</v>
      </c>
      <c r="FS89" s="193">
        <v>231</v>
      </c>
      <c r="FT89" s="194">
        <v>240</v>
      </c>
      <c r="FU89" s="195">
        <v>13</v>
      </c>
      <c r="FV89"/>
      <c r="FW89" s="832"/>
      <c r="FX89" s="212" t="s">
        <v>1225</v>
      </c>
      <c r="FY89" s="192" t="s">
        <v>1226</v>
      </c>
      <c r="FZ89" s="193">
        <v>201</v>
      </c>
      <c r="GA89" s="194">
        <v>174</v>
      </c>
      <c r="GB89" s="195">
        <v>93</v>
      </c>
      <c r="GC89" s="10">
        <v>1</v>
      </c>
    </row>
    <row r="90" spans="1:185" ht="21" customHeight="1">
      <c r="A90" s="3"/>
      <c r="B90" s="218" t="str">
        <f t="shared" si="74"/>
        <v>A</v>
      </c>
      <c r="C90" s="2559"/>
      <c r="D90" s="2704" t="s">
        <v>3771</v>
      </c>
      <c r="E90" s="2559"/>
      <c r="F90" s="2559"/>
      <c r="G90" s="2559"/>
      <c r="H90" s="2559"/>
      <c r="I90" s="2559"/>
      <c r="J90" s="2559"/>
      <c r="K90" s="2559"/>
      <c r="L90" s="2559"/>
      <c r="M90" s="2560"/>
      <c r="N90" s="2567"/>
      <c r="O90" s="2567"/>
      <c r="P90" s="2560"/>
      <c r="Q90" s="2566"/>
      <c r="R90" s="2566"/>
      <c r="S90" s="3374"/>
      <c r="T90" s="3374"/>
      <c r="U90" s="3374"/>
      <c r="V90" s="3374"/>
      <c r="W90" s="3374"/>
      <c r="X90" s="3374"/>
      <c r="Y90" s="3374"/>
      <c r="Z90" s="3374"/>
      <c r="AA90" s="3374"/>
      <c r="AB90" s="3374"/>
      <c r="AC90" s="2566"/>
      <c r="AD90" s="369" t="str">
        <f>IF(ISBLANK(AE90),"",LARGE(AD68:AD89,1)+1)</f>
        <v/>
      </c>
      <c r="AE90" s="370"/>
      <c r="AF90" s="2514" t="s">
        <v>3834</v>
      </c>
      <c r="AG90" s="371"/>
      <c r="AH90" s="371"/>
      <c r="AI90" s="371"/>
      <c r="AJ90" s="371"/>
      <c r="AK90" s="371"/>
      <c r="AL90" s="371"/>
      <c r="AM90" s="371"/>
      <c r="AO90" s="369" t="str">
        <f>IF(ISBLANK(AP90),"",LARGE(AO68:AO89,1)+1)</f>
        <v/>
      </c>
      <c r="AP90" s="370"/>
      <c r="AQ90" s="371"/>
      <c r="AR90" s="371"/>
      <c r="AS90" s="371"/>
      <c r="AT90" s="371"/>
      <c r="AU90" s="371"/>
      <c r="AV90" s="371"/>
      <c r="AW90" s="371"/>
      <c r="AX90" s="371"/>
      <c r="AY90" s="371"/>
      <c r="AZ90" s="371"/>
      <c r="BA90" s="369" t="str">
        <f>IF(ISBLANK(BB90),"",LARGE(BA68:BA89,1)+1)</f>
        <v/>
      </c>
      <c r="BB90" s="370"/>
      <c r="BC90" s="371" t="s">
        <v>606</v>
      </c>
      <c r="BD90" s="371"/>
      <c r="BE90" s="371"/>
      <c r="BF90" s="371"/>
      <c r="BG90" s="371"/>
      <c r="BH90" s="371"/>
      <c r="BI90" s="371"/>
      <c r="BJ90" s="371"/>
      <c r="BK90" s="2513"/>
      <c r="BL90" s="2384"/>
      <c r="BM90" s="218" t="str">
        <f t="shared" si="77"/>
        <v>A</v>
      </c>
      <c r="BN90" s="5"/>
      <c r="BO90" s="3"/>
      <c r="BP90" s="198" cm="1">
        <f t="array" ref="BP90">SUMPRODUCT(LEN(BQ90:BW90))</f>
        <v>0</v>
      </c>
      <c r="BQ90" s="199"/>
      <c r="BR90" s="200"/>
      <c r="BS90" s="200"/>
      <c r="BT90" s="200"/>
      <c r="BU90" s="200"/>
      <c r="BV90" s="200"/>
      <c r="BW90" s="201"/>
      <c r="BX90" s="3"/>
      <c r="BZ90" s="3177"/>
      <c r="CA90" s="3177"/>
      <c r="CB90" s="3174"/>
      <c r="CC90" s="3177"/>
      <c r="CD90" s="3151" t="str">
        <f t="shared" si="41"/>
        <v/>
      </c>
      <c r="CE90" s="3155" t="str">
        <f t="shared" si="42"/>
        <v/>
      </c>
      <c r="CF90" s="3156">
        <f>IF(LEN(TRIM(CK90))&gt;0,MAX(CF29:CF89)+1,"")</f>
        <v>14</v>
      </c>
      <c r="CG90" s="3109" t="str">
        <f>IFERROR(INDEX(CK30:CK299,MATCH(ROW()-ROW(CK30)+1,CF30:CF299,0)),"")</f>
        <v/>
      </c>
      <c r="CH90" s="3178"/>
      <c r="CI90" s="3177"/>
      <c r="CJ90" s="2462" t="str">
        <f>(SUBSTITUTE(SUBSTITUTE(CB40,CHAR(13)&amp;CHAR(10)," "),CHAR(10)," "))</f>
        <v>6. Portez à ébullition, puis baissez le feu et laissez mijoter à feu doux pendant environ 3 heures, en remuant de temps en temps. La viande doit être tendre et la sauce onctueuse.</v>
      </c>
      <c r="CK90" s="3110" t="str">
        <f>IF(OR(CJ91="",CJ92=""),"",IF(LEN(CJ91)&lt;=CJ92,CJ91,IFERROR(LEFT(CJ91,FIND("♦",SUBSTITUTE(LEFT(CJ91,CJ92+1)," ","♦",LEN(LEFT(CJ91,CJ92+1))-LEN(SUBSTITUTE(LEFT(CJ91,CJ92+1)," ",""))))),LEFT(CJ91,IFERROR(FIND(" ",CJ91)-1,LEN(CJ91))))))</f>
        <v xml:space="preserve">6 Portez à ébullition puis baissez le feu et laissez mijoter à feu doux pendant environ 3 heures en </v>
      </c>
      <c r="CL90" s="3111" t="str">
        <f>IF(CK90="","",TRIM(RIGHT(CJ91,LEN(CJ91)-LEN(CK90))))</f>
        <v>remuant de temps en temps La viande doit être tendre et la sauce onctueuse</v>
      </c>
      <c r="CM90" s="3157" t="str">
        <f>CC40</f>
        <v xml:space="preserve"> ◄ ligne 40</v>
      </c>
      <c r="CN90" s="3173"/>
      <c r="CO90" s="3174"/>
      <c r="CP90" s="3"/>
      <c r="CQ90" s="2667" t="s">
        <v>3968</v>
      </c>
      <c r="CR90" s="102"/>
      <c r="CS90" s="102"/>
      <c r="CT90" s="102"/>
      <c r="CU90" s="2664"/>
      <c r="CV90" s="3"/>
      <c r="CW90" s="3228"/>
      <c r="CX90" s="3228"/>
      <c r="CY90" s="3228"/>
      <c r="DA90" s="3225"/>
      <c r="DB90" s="3225"/>
      <c r="DC90" s="3225"/>
      <c r="DE90" s="3226"/>
      <c r="DF90" s="3226"/>
      <c r="DG90" s="3226"/>
      <c r="DI90" s="3227"/>
      <c r="DJ90" s="3227"/>
      <c r="DK90" s="3227"/>
      <c r="DU90" s="3223"/>
      <c r="DV90" s="3223"/>
      <c r="DW90" s="3223"/>
      <c r="DY90" s="3224"/>
      <c r="DZ90" s="3224"/>
      <c r="EA90" s="3224"/>
      <c r="EC90" s="3"/>
      <c r="ED90" s="3"/>
      <c r="EE90" s="3"/>
      <c r="EF90" s="3"/>
      <c r="EG90" s="3"/>
      <c r="EH90" s="3"/>
      <c r="EI90" s="3"/>
      <c r="EJ90" s="3"/>
      <c r="EK90" s="3"/>
      <c r="EL90" s="3"/>
      <c r="EM90" s="3"/>
      <c r="EN90" s="3"/>
      <c r="EO90" s="3"/>
      <c r="EP90" s="3"/>
      <c r="EQ90" s="3"/>
      <c r="ER90" s="3"/>
      <c r="ES90" s="3"/>
      <c r="ET90" s="3"/>
      <c r="EU90" s="3"/>
      <c r="EV90" s="3"/>
      <c r="EW90" s="3"/>
      <c r="EX90" s="833" t="s">
        <v>1227</v>
      </c>
      <c r="EY90" s="834" t="s">
        <v>1228</v>
      </c>
      <c r="EZ90" s="835" t="s">
        <v>1229</v>
      </c>
      <c r="FA90" s="836" t="s">
        <v>1230</v>
      </c>
      <c r="FB90" s="837" t="s">
        <v>1231</v>
      </c>
      <c r="FC90" s="838" t="s">
        <v>1232</v>
      </c>
      <c r="FD90" s="839" t="s">
        <v>1233</v>
      </c>
      <c r="FE90" s="840" t="s">
        <v>1234</v>
      </c>
      <c r="FF90" s="841" t="s">
        <v>1235</v>
      </c>
      <c r="FI90" s="842"/>
      <c r="FJ90" s="236" t="s">
        <v>1236</v>
      </c>
      <c r="FK90" s="206" t="s">
        <v>1237</v>
      </c>
      <c r="FL90" s="207">
        <v>129</v>
      </c>
      <c r="FM90" s="208">
        <v>135</v>
      </c>
      <c r="FN90" s="209">
        <v>139</v>
      </c>
      <c r="FO90"/>
      <c r="FP90" s="843"/>
      <c r="FQ90" s="272" t="s">
        <v>1238</v>
      </c>
      <c r="FR90" s="192" t="s">
        <v>1239</v>
      </c>
      <c r="FS90" s="193">
        <v>199</v>
      </c>
      <c r="FT90" s="194">
        <v>207</v>
      </c>
      <c r="FU90" s="195">
        <v>0</v>
      </c>
      <c r="FV90"/>
      <c r="FW90" s="844"/>
      <c r="FX90" s="212" t="s">
        <v>1240</v>
      </c>
      <c r="FY90" s="192" t="s">
        <v>1241</v>
      </c>
      <c r="FZ90" s="193">
        <v>212</v>
      </c>
      <c r="GA90" s="194">
        <v>175</v>
      </c>
      <c r="GB90" s="195">
        <v>55</v>
      </c>
      <c r="GC90" s="10">
        <v>1</v>
      </c>
    </row>
    <row r="91" spans="1:185" ht="21" customHeight="1">
      <c r="A91" s="3"/>
      <c r="B91" s="218" t="str">
        <f t="shared" si="74"/>
        <v>►</v>
      </c>
      <c r="C91" s="2559"/>
      <c r="D91" s="2704" t="s">
        <v>3772</v>
      </c>
      <c r="E91" s="2559"/>
      <c r="F91" s="2559"/>
      <c r="G91" s="2559"/>
      <c r="H91" s="2559"/>
      <c r="I91" s="2559"/>
      <c r="J91" s="2559"/>
      <c r="K91" s="2559"/>
      <c r="L91" s="2559"/>
      <c r="M91" s="2560"/>
      <c r="N91" s="2567"/>
      <c r="O91" s="2567"/>
      <c r="P91" s="2560"/>
      <c r="Q91" s="2566"/>
      <c r="R91" s="2566"/>
      <c r="S91" s="2568" t="s">
        <v>3889</v>
      </c>
      <c r="T91" s="2568"/>
      <c r="U91" s="2568"/>
      <c r="V91" s="2568"/>
      <c r="W91" s="2568"/>
      <c r="X91" s="2566"/>
      <c r="Y91" s="2566"/>
      <c r="Z91" s="2566"/>
      <c r="AA91" s="2566"/>
      <c r="AB91" s="2566"/>
      <c r="AC91" s="2566"/>
      <c r="AD91" s="369" t="str">
        <f>IF(ISBLANK(AE91),"",LARGE(AD68:AD90,1)+1)</f>
        <v/>
      </c>
      <c r="AE91" s="370"/>
      <c r="AF91" s="2514"/>
      <c r="AG91" s="371"/>
      <c r="AH91" s="371"/>
      <c r="AI91" s="371"/>
      <c r="AJ91" s="371"/>
      <c r="AK91" s="371"/>
      <c r="AL91" s="371"/>
      <c r="AM91" s="371"/>
      <c r="AO91" s="369" t="str">
        <f>IF(ISBLANK(AP91),"",LARGE(AO68:AO90,1)+1)</f>
        <v/>
      </c>
      <c r="AP91" s="370"/>
      <c r="AQ91" s="371"/>
      <c r="AR91" s="371"/>
      <c r="AS91" s="371"/>
      <c r="AT91" s="371"/>
      <c r="AU91" s="371"/>
      <c r="AV91" s="371"/>
      <c r="AW91" s="371"/>
      <c r="AX91" s="371"/>
      <c r="AY91" s="371"/>
      <c r="AZ91" s="371"/>
      <c r="BA91" s="369" t="str">
        <f>IF(ISBLANK(BB91),"",LARGE(BA68:BA90,1)+1)</f>
        <v/>
      </c>
      <c r="BB91" s="370"/>
      <c r="BC91" s="371"/>
      <c r="BD91" s="371"/>
      <c r="BE91" s="371"/>
      <c r="BF91" s="371"/>
      <c r="BG91" s="371"/>
      <c r="BH91" s="371"/>
      <c r="BI91" s="371"/>
      <c r="BJ91" s="371"/>
      <c r="BK91" s="2513"/>
      <c r="BL91" s="2384"/>
      <c r="BM91" s="218" t="str">
        <f t="shared" si="77"/>
        <v>►</v>
      </c>
      <c r="BN91" s="5"/>
      <c r="BO91" s="3"/>
      <c r="BP91" s="198" cm="1">
        <f t="array" ref="BP91">SUMPRODUCT(LEN(BQ91:BW91))</f>
        <v>0</v>
      </c>
      <c r="BQ91" s="199"/>
      <c r="BR91" s="200"/>
      <c r="BS91" s="200"/>
      <c r="BT91" s="200"/>
      <c r="BU91" s="200"/>
      <c r="BV91" s="200"/>
      <c r="BW91" s="201"/>
      <c r="BX91" s="3"/>
      <c r="BZ91" s="3177"/>
      <c r="CA91" s="3177"/>
      <c r="CB91" s="3174"/>
      <c r="CC91" s="3177"/>
      <c r="CD91" s="3151" t="str">
        <f t="shared" si="41"/>
        <v/>
      </c>
      <c r="CE91" s="3155" t="str">
        <f t="shared" si="42"/>
        <v/>
      </c>
      <c r="CF91" s="3156">
        <f>IF(LEN(TRIM(CK91))&gt;0,MAX(CF29:CF90)+1,"")</f>
        <v>15</v>
      </c>
      <c r="CG91" s="3109" t="str">
        <f>IFERROR(INDEX(CK30:CK299,MATCH(ROW()-ROW(CK30)+1,CF30:CF299,0)),"")</f>
        <v/>
      </c>
      <c r="CH91" s="3178"/>
      <c r="CI91" s="3177"/>
      <c r="CJ91" s="3110" t="str">
        <f>TRIM(SUBSTITUTE(SUBSTITUTE(SUBSTITUTE(SUBSTITUTE(IF(OR(LEFT(CJ90,1)="-",LEFT(CJ90,1)="="),MID(CJ90,2,9999),CJ90),CHAR(160)," "),","," "),";"," "),"."," "))</f>
        <v>6 Portez à ébullition puis baissez le feu et laissez mijoter à feu doux pendant environ 3 heures en remuant de temps en temps La viande doit être tendre et la sauce onctueuse</v>
      </c>
      <c r="CK91" s="3111" t="str">
        <f>IF(OR(CL90="",CJ92=""),"",IF(LEN(CL90)&lt;=CJ92,CL90,IFERROR(LEFT(CL90,FIND("♦",SUBSTITUTE(LEFT(CL90,CJ92+1)," ","♦",LEN(LEFT(CL90,CJ92+1))-LEN(SUBSTITUTE(LEFT(CL90,CJ92+1)," ",""))))),LEFT(CL90,IFERROR(FIND(" ",CL90)-1,LEN(CL90))))))</f>
        <v>remuant de temps en temps La viande doit être tendre et la sauce onctueuse</v>
      </c>
      <c r="CL91" s="3111" t="str">
        <f>IF(CK91="","",TRIM(RIGHT(CL90,LEN(CL90)-LEN(CK91))))</f>
        <v/>
      </c>
      <c r="CM91" s="3179"/>
      <c r="CN91" s="3173"/>
      <c r="CO91" s="3174"/>
      <c r="CP91" s="3"/>
      <c r="CQ91" s="2667" t="s">
        <v>3969</v>
      </c>
      <c r="CR91" s="102"/>
      <c r="CS91" s="2668" t="s">
        <v>3970</v>
      </c>
      <c r="CT91" s="2669"/>
      <c r="CU91" s="2670" t="s">
        <v>3971</v>
      </c>
      <c r="CV91" s="3"/>
      <c r="DE91"/>
      <c r="DF91"/>
      <c r="DG91"/>
      <c r="DI91"/>
      <c r="DJ91"/>
      <c r="DK91"/>
      <c r="EC91" s="3"/>
      <c r="ED91" s="3"/>
      <c r="EE91" s="3"/>
      <c r="EF91" s="3"/>
      <c r="EG91" s="3"/>
      <c r="EH91" s="3"/>
      <c r="EI91" s="3"/>
      <c r="EJ91" s="3"/>
      <c r="EK91" s="3"/>
      <c r="EL91" s="3"/>
      <c r="EM91" s="3"/>
      <c r="EN91" s="3"/>
      <c r="EO91" s="3"/>
      <c r="EP91" s="3"/>
      <c r="EQ91" s="3"/>
      <c r="ER91" s="3"/>
      <c r="ES91" s="3"/>
      <c r="ET91" s="3"/>
      <c r="EU91" s="3"/>
      <c r="EV91" s="3"/>
      <c r="EW91" s="3"/>
      <c r="EX91" s="845" t="s">
        <v>1242</v>
      </c>
      <c r="EY91" s="846" t="s">
        <v>1243</v>
      </c>
      <c r="EZ91" s="847" t="s">
        <v>1244</v>
      </c>
      <c r="FA91" s="848" t="s">
        <v>1245</v>
      </c>
      <c r="FB91" s="849" t="s">
        <v>1246</v>
      </c>
      <c r="FC91" s="850" t="s">
        <v>1247</v>
      </c>
      <c r="FD91" s="851" t="s">
        <v>1248</v>
      </c>
      <c r="FE91" s="852" t="s">
        <v>1249</v>
      </c>
      <c r="FF91" s="853" t="s">
        <v>1250</v>
      </c>
      <c r="FI91" s="854"/>
      <c r="FJ91" s="205" t="s">
        <v>1251</v>
      </c>
      <c r="FK91" s="206" t="s">
        <v>1252</v>
      </c>
      <c r="FL91" s="207">
        <v>96</v>
      </c>
      <c r="FM91" s="208">
        <v>123</v>
      </c>
      <c r="FN91" s="209">
        <v>139</v>
      </c>
      <c r="FO91"/>
      <c r="FP91" s="855"/>
      <c r="FQ91" s="191" t="s">
        <v>1253</v>
      </c>
      <c r="FR91" s="192" t="s">
        <v>1254</v>
      </c>
      <c r="FS91" s="193">
        <v>205</v>
      </c>
      <c r="FT91" s="194">
        <v>201</v>
      </c>
      <c r="FU91" s="195">
        <v>165</v>
      </c>
      <c r="FV91"/>
      <c r="FW91" s="856"/>
      <c r="FX91" s="212" t="s">
        <v>1255</v>
      </c>
      <c r="FY91" s="192" t="s">
        <v>1256</v>
      </c>
      <c r="FZ91" s="193">
        <v>186</v>
      </c>
      <c r="GA91" s="194">
        <v>155</v>
      </c>
      <c r="GB91" s="195">
        <v>97</v>
      </c>
      <c r="GC91" s="10">
        <v>1</v>
      </c>
    </row>
    <row r="92" spans="1:185" ht="21" customHeight="1">
      <c r="A92" s="3"/>
      <c r="B92" s="218" t="str">
        <f t="shared" si="74"/>
        <v>►</v>
      </c>
      <c r="C92" s="2559"/>
      <c r="D92" s="2703" t="s">
        <v>3767</v>
      </c>
      <c r="E92" s="2568"/>
      <c r="F92" s="2568"/>
      <c r="G92" s="2568"/>
      <c r="H92" s="2568"/>
      <c r="I92" s="2568"/>
      <c r="J92" s="2568"/>
      <c r="K92" s="2568"/>
      <c r="L92" s="2568"/>
      <c r="M92" s="2568"/>
      <c r="N92" s="2568"/>
      <c r="O92" s="2568"/>
      <c r="P92" s="2568"/>
      <c r="Q92" s="2568"/>
      <c r="R92" s="2568"/>
      <c r="S92" s="3374" t="s">
        <v>3890</v>
      </c>
      <c r="T92" s="3374"/>
      <c r="U92" s="3374"/>
      <c r="V92" s="3374"/>
      <c r="W92" s="3374"/>
      <c r="X92" s="3374"/>
      <c r="Y92" s="3374"/>
      <c r="Z92" s="3374"/>
      <c r="AA92" s="3374"/>
      <c r="AB92" s="3374"/>
      <c r="AC92" s="2566"/>
      <c r="AD92" s="369" t="str">
        <f>IF(ISBLANK(AE92),"",LARGE(AD68:AD91,1)+1)</f>
        <v/>
      </c>
      <c r="AE92" s="370"/>
      <c r="AF92" s="371"/>
      <c r="AG92" s="371"/>
      <c r="AH92" s="371"/>
      <c r="AI92" s="371"/>
      <c r="AJ92" s="371"/>
      <c r="AK92" s="371"/>
      <c r="AL92" s="371"/>
      <c r="AM92" s="371"/>
      <c r="AO92" s="369" t="str">
        <f>IF(ISBLANK(AP92),"",LARGE(AO68:AO91,1)+1)</f>
        <v/>
      </c>
      <c r="AP92" s="370"/>
      <c r="AQ92" s="371"/>
      <c r="AR92" s="371"/>
      <c r="AS92" s="371"/>
      <c r="AT92" s="371"/>
      <c r="AU92" s="371"/>
      <c r="AV92" s="371"/>
      <c r="AW92" s="371"/>
      <c r="AX92" s="371"/>
      <c r="AY92" s="371"/>
      <c r="AZ92" s="371"/>
      <c r="BA92" s="369" t="str">
        <f>IF(ISBLANK(BB92),"",LARGE(BA68:BA91,1)+1)</f>
        <v/>
      </c>
      <c r="BB92" s="370"/>
      <c r="BC92" s="371"/>
      <c r="BD92" s="371"/>
      <c r="BE92" s="371"/>
      <c r="BF92" s="371"/>
      <c r="BG92" s="371"/>
      <c r="BH92" s="371"/>
      <c r="BI92" s="371"/>
      <c r="BJ92" s="371"/>
      <c r="BK92" s="2513"/>
      <c r="BL92" s="2384"/>
      <c r="BM92" s="218" t="str">
        <f t="shared" si="77"/>
        <v>►</v>
      </c>
      <c r="BN92" s="5"/>
      <c r="BO92" s="3"/>
      <c r="BP92" s="198" cm="1">
        <f t="array" ref="BP92">SUMPRODUCT(LEN(BQ92:BW92))</f>
        <v>0</v>
      </c>
      <c r="BQ92" s="199"/>
      <c r="BR92" s="200"/>
      <c r="BS92" s="200"/>
      <c r="BT92" s="200"/>
      <c r="BU92" s="200"/>
      <c r="BV92" s="200"/>
      <c r="BW92" s="201"/>
      <c r="BX92" s="3"/>
      <c r="BZ92" s="3177"/>
      <c r="CA92" s="3177"/>
      <c r="CB92" s="3174"/>
      <c r="CC92" s="3177"/>
      <c r="CD92" s="3151" t="str">
        <f t="shared" si="41"/>
        <v/>
      </c>
      <c r="CE92" s="3155" t="str">
        <f t="shared" si="42"/>
        <v/>
      </c>
      <c r="CF92" s="3156" t="str">
        <f>IF(LEN(TRIM(CK92))&gt;0,MAX(CF29:CF91)+1,"")</f>
        <v/>
      </c>
      <c r="CG92" s="3109" t="str">
        <f>IFERROR(INDEX(CK30:CK299,MATCH(ROW()-ROW(CK30)+1,CF30:CF299,0)),"")</f>
        <v/>
      </c>
      <c r="CH92" s="3178"/>
      <c r="CI92" s="3177"/>
      <c r="CJ92" s="3112">
        <f>CG17</f>
        <v>100</v>
      </c>
      <c r="CK92" s="3111" t="str">
        <f>IF(OR(CL91="",CJ92=""),"",IF(LEN(CL91)&lt;=CJ92,CL91,IFERROR(LEFT(CL91,FIND("♦",SUBSTITUTE(LEFT(CL91,CJ92+1)," ","♦",LEN(LEFT(CL91,CJ92+1))-LEN(SUBSTITUTE(LEFT(CL91,CJ92+1)," ",""))))),LEFT(CL91,IFERROR(FIND(" ",CL91)-1,LEN(CL91))))))</f>
        <v/>
      </c>
      <c r="CL92" s="3111" t="str">
        <f t="shared" ref="CL92:CL95" si="81">IF(CK92="","",TRIM(RIGHT(CL91,LEN(CL91)-LEN(CK92))))</f>
        <v/>
      </c>
      <c r="CM92" s="3179"/>
      <c r="CN92" s="3173"/>
      <c r="CO92" s="3174"/>
      <c r="CP92" s="3"/>
      <c r="CQ92" s="2671" t="s">
        <v>3972</v>
      </c>
      <c r="CR92" s="2672"/>
      <c r="CS92" s="2673" t="str" cm="1">
        <f t="array" ref="CS92">IF(TRIM(CQ92)="","&lt; VIDE",IF(SUMPRODUCT((UPPER(TRIM($BA$92:CQ92))=UPPER(TRIM(CQ92)))*1)&gt;1,"◄ Doublon","Unique"))</f>
        <v>Unique</v>
      </c>
      <c r="CT92" s="222" t="s">
        <v>3677</v>
      </c>
      <c r="CU92" s="2674" t="s">
        <v>3973</v>
      </c>
      <c r="CV92" s="3"/>
      <c r="CW92" s="3228" t="s">
        <v>1257</v>
      </c>
      <c r="CX92" s="3228"/>
      <c r="CY92" s="3228"/>
      <c r="DA92" s="3225" t="s">
        <v>1258</v>
      </c>
      <c r="DB92" s="3225"/>
      <c r="DC92" s="3225"/>
      <c r="DE92" s="3226" t="s">
        <v>1259</v>
      </c>
      <c r="DF92" s="3226"/>
      <c r="DG92" s="3226"/>
      <c r="DI92" s="3227" t="s">
        <v>1260</v>
      </c>
      <c r="DJ92" s="3227"/>
      <c r="DK92" s="3227"/>
      <c r="DU92" s="3223" t="s">
        <v>1261</v>
      </c>
      <c r="DV92" s="3223"/>
      <c r="DW92" s="3223"/>
      <c r="DY92" s="3224" t="s">
        <v>1262</v>
      </c>
      <c r="DZ92" s="3224"/>
      <c r="EA92" s="3224"/>
      <c r="EC92" s="3"/>
      <c r="ED92" s="3"/>
      <c r="EE92" s="3"/>
      <c r="EF92" s="3"/>
      <c r="EG92" s="3"/>
      <c r="EH92" s="3"/>
      <c r="EI92" s="3"/>
      <c r="EJ92" s="3"/>
      <c r="EK92" s="3"/>
      <c r="EL92" s="3"/>
      <c r="EM92" s="3"/>
      <c r="EN92" s="3"/>
      <c r="EO92" s="3"/>
      <c r="EP92" s="3"/>
      <c r="EQ92" s="3"/>
      <c r="ER92" s="3"/>
      <c r="ES92" s="3"/>
      <c r="ET92" s="3"/>
      <c r="EU92" s="3"/>
      <c r="EV92" s="3"/>
      <c r="EW92" s="3"/>
      <c r="EX92" s="857" t="s">
        <v>1263</v>
      </c>
      <c r="EY92" s="858" t="s">
        <v>1264</v>
      </c>
      <c r="EZ92" s="859" t="s">
        <v>1265</v>
      </c>
      <c r="FA92" s="860" t="s">
        <v>1266</v>
      </c>
      <c r="FB92" s="861" t="s">
        <v>1267</v>
      </c>
      <c r="FC92" s="862" t="s">
        <v>1268</v>
      </c>
      <c r="FD92" s="863" t="s">
        <v>1269</v>
      </c>
      <c r="FE92" s="864" t="s">
        <v>1270</v>
      </c>
      <c r="FF92" s="865" t="s">
        <v>1271</v>
      </c>
      <c r="FI92" s="866"/>
      <c r="FJ92" s="236" t="s">
        <v>1272</v>
      </c>
      <c r="FK92" s="206" t="s">
        <v>1273</v>
      </c>
      <c r="FL92" s="207">
        <v>0</v>
      </c>
      <c r="FM92" s="208">
        <v>133</v>
      </c>
      <c r="FN92" s="209">
        <v>161</v>
      </c>
      <c r="FO92"/>
      <c r="FP92" s="867"/>
      <c r="FQ92" s="272" t="s">
        <v>1274</v>
      </c>
      <c r="FR92" s="192" t="s">
        <v>1275</v>
      </c>
      <c r="FS92" s="193">
        <v>240</v>
      </c>
      <c r="FT92" s="194">
        <v>227</v>
      </c>
      <c r="FU92" s="195">
        <v>107</v>
      </c>
      <c r="FV92"/>
      <c r="FW92" s="868"/>
      <c r="FX92" s="212" t="s">
        <v>1276</v>
      </c>
      <c r="FY92" s="192" t="s">
        <v>1277</v>
      </c>
      <c r="FZ92" s="193">
        <v>168</v>
      </c>
      <c r="GA92" s="194">
        <v>152</v>
      </c>
      <c r="GB92" s="195">
        <v>116</v>
      </c>
      <c r="GC92" s="10">
        <v>1</v>
      </c>
    </row>
    <row r="93" spans="1:185" ht="21" customHeight="1">
      <c r="A93" s="3"/>
      <c r="B93" s="218" t="str">
        <f t="shared" si="74"/>
        <v>A</v>
      </c>
      <c r="C93" s="2559"/>
      <c r="D93" s="2706" t="s">
        <v>3773</v>
      </c>
      <c r="E93" s="2568"/>
      <c r="F93" s="2568"/>
      <c r="G93" s="2568"/>
      <c r="H93" s="2568"/>
      <c r="I93" s="2568"/>
      <c r="J93" s="2568"/>
      <c r="K93" s="2568"/>
      <c r="L93" s="2568"/>
      <c r="M93" s="2568"/>
      <c r="N93" s="2568"/>
      <c r="O93" s="2568"/>
      <c r="P93" s="2568"/>
      <c r="Q93" s="2568"/>
      <c r="R93" s="2568"/>
      <c r="S93" s="3374"/>
      <c r="T93" s="3374"/>
      <c r="U93" s="3374"/>
      <c r="V93" s="3374"/>
      <c r="W93" s="3374"/>
      <c r="X93" s="3374"/>
      <c r="Y93" s="3374"/>
      <c r="Z93" s="3374"/>
      <c r="AA93" s="3374"/>
      <c r="AB93" s="3374"/>
      <c r="AC93" s="2566"/>
      <c r="AD93" s="369" t="str">
        <f>IF(ISBLANK(AE93),"",LARGE(AD68:AD92,1)+1)</f>
        <v/>
      </c>
      <c r="AE93" s="370"/>
      <c r="AF93" s="371"/>
      <c r="AG93" s="371"/>
      <c r="AH93" s="371"/>
      <c r="AI93" s="371"/>
      <c r="AJ93" s="371"/>
      <c r="AK93" s="371"/>
      <c r="AL93" s="371"/>
      <c r="AM93" s="371"/>
      <c r="AO93" s="369">
        <f>IF(ISBLANK(AP93),"",LARGE(AO68:AO92,1)+1)</f>
        <v>3</v>
      </c>
      <c r="AP93" s="370" t="s">
        <v>570</v>
      </c>
      <c r="AQ93" s="371"/>
      <c r="AR93" s="371"/>
      <c r="AS93" s="371"/>
      <c r="AT93" s="371"/>
      <c r="AU93" s="371"/>
      <c r="AV93" s="371"/>
      <c r="AW93" s="371"/>
      <c r="AX93" s="371"/>
      <c r="AY93" s="371"/>
      <c r="AZ93" s="371"/>
      <c r="BA93" s="369" t="str">
        <f>IF(ISBLANK(BB93),"",LARGE(BA68:BA92,1)+1)</f>
        <v/>
      </c>
      <c r="BB93" s="370"/>
      <c r="BC93" s="371"/>
      <c r="BD93" s="371"/>
      <c r="BE93" s="371"/>
      <c r="BF93" s="371"/>
      <c r="BG93" s="371"/>
      <c r="BH93" s="371"/>
      <c r="BI93" s="371"/>
      <c r="BJ93" s="371"/>
      <c r="BK93" s="2513"/>
      <c r="BL93" s="2384"/>
      <c r="BM93" s="218" t="str">
        <f t="shared" si="77"/>
        <v>A</v>
      </c>
      <c r="BN93" s="5"/>
      <c r="BO93" s="3"/>
      <c r="BP93" s="198" cm="1">
        <f t="array" ref="BP93">SUMPRODUCT(LEN(BQ93:BW93))</f>
        <v>0</v>
      </c>
      <c r="BQ93" s="199"/>
      <c r="BR93" s="200"/>
      <c r="BS93" s="200"/>
      <c r="BT93" s="200"/>
      <c r="BU93" s="200"/>
      <c r="BV93" s="200"/>
      <c r="BW93" s="201"/>
      <c r="BX93" s="3"/>
      <c r="BZ93" s="3177"/>
      <c r="CA93" s="3177"/>
      <c r="CB93" s="3174"/>
      <c r="CC93" s="3177"/>
      <c r="CD93" s="3151" t="str">
        <f t="shared" si="41"/>
        <v/>
      </c>
      <c r="CE93" s="3155" t="str">
        <f t="shared" si="42"/>
        <v/>
      </c>
      <c r="CF93" s="3156" t="str">
        <f>IF(LEN(TRIM(CK93))&gt;0,MAX(CF29:CF92)+1,"")</f>
        <v/>
      </c>
      <c r="CG93" s="3109" t="str">
        <f>IFERROR(INDEX(CK30:CK299,MATCH(ROW()-ROW(CK30)+1,CF30:CF299,0)),"")</f>
        <v/>
      </c>
      <c r="CH93" s="3178"/>
      <c r="CI93" s="3177"/>
      <c r="CJ93" s="3110"/>
      <c r="CK93" s="3111" t="str">
        <f>IF(OR(CL92="",CJ92=""),"",IF(LEN(CL92)&lt;=CJ92,CL92,IFERROR(LEFT(CL92,FIND("♦",SUBSTITUTE(LEFT(CL92,CJ92+1)," ","♦",LEN(LEFT(CL92,CJ92+1))-LEN(SUBSTITUTE(LEFT(CL92,CJ92+1)," ",""))))),LEFT(CL92,IFERROR(FIND(" ",CL92)-1,LEN(CL92))))))</f>
        <v/>
      </c>
      <c r="CL93" s="3111" t="str">
        <f t="shared" si="81"/>
        <v/>
      </c>
      <c r="CM93" s="3179"/>
      <c r="CN93" s="3173"/>
      <c r="CO93" s="3174"/>
      <c r="CP93" s="3"/>
      <c r="CQ93" s="2675" t="s">
        <v>3974</v>
      </c>
      <c r="CR93" s="2672">
        <v>2409</v>
      </c>
      <c r="CS93" s="2673" t="str" cm="1">
        <f t="array" ref="CS93">IF(TRIM(CQ93)="","&lt; VIDE",IF(SUMPRODUCT((UPPER(TRIM($BA$92:CQ93))=UPPER(TRIM(CQ93)))*1)&gt;1,"◄ Doublon","Unique"))</f>
        <v>Unique</v>
      </c>
      <c r="CT93" s="222" t="s">
        <v>3678</v>
      </c>
      <c r="CU93" s="2674" t="s">
        <v>3975</v>
      </c>
      <c r="CV93" s="3"/>
      <c r="CW93" s="3228"/>
      <c r="CX93" s="3228"/>
      <c r="CY93" s="3228"/>
      <c r="DA93" s="3225"/>
      <c r="DB93" s="3225"/>
      <c r="DC93" s="3225"/>
      <c r="DE93" s="3226"/>
      <c r="DF93" s="3226"/>
      <c r="DG93" s="3226"/>
      <c r="DI93" s="3227"/>
      <c r="DJ93" s="3227"/>
      <c r="DK93" s="3227"/>
      <c r="DU93" s="3223"/>
      <c r="DV93" s="3223"/>
      <c r="DW93" s="3223"/>
      <c r="DY93" s="3224"/>
      <c r="DZ93" s="3224"/>
      <c r="EA93" s="3224"/>
      <c r="EC93" s="3"/>
      <c r="ED93" s="3"/>
      <c r="EE93" s="3"/>
      <c r="EF93" s="3"/>
      <c r="EG93" s="3"/>
      <c r="EH93" s="3"/>
      <c r="EI93" s="3"/>
      <c r="EJ93" s="3"/>
      <c r="EK93" s="3"/>
      <c r="EL93" s="3"/>
      <c r="EM93" s="3"/>
      <c r="EN93" s="3"/>
      <c r="EO93" s="3"/>
      <c r="EP93" s="3"/>
      <c r="EQ93" s="3"/>
      <c r="ER93" s="3"/>
      <c r="ES93" s="3"/>
      <c r="ET93" s="3"/>
      <c r="EU93" s="3"/>
      <c r="EV93" s="3"/>
      <c r="EW93" s="3"/>
      <c r="EX93" s="869" t="s">
        <v>1278</v>
      </c>
      <c r="EY93" s="870" t="s">
        <v>1279</v>
      </c>
      <c r="EZ93" s="871" t="s">
        <v>1280</v>
      </c>
      <c r="FA93" s="872" t="s">
        <v>1281</v>
      </c>
      <c r="FB93" s="873" t="s">
        <v>1282</v>
      </c>
      <c r="FC93" s="874" t="s">
        <v>1283</v>
      </c>
      <c r="FD93" s="875" t="s">
        <v>1284</v>
      </c>
      <c r="FE93" s="876" t="s">
        <v>1285</v>
      </c>
      <c r="FF93" s="877" t="s">
        <v>1286</v>
      </c>
      <c r="FI93" s="878"/>
      <c r="FJ93" s="236" t="s">
        <v>1287</v>
      </c>
      <c r="FK93" s="206" t="s">
        <v>1288</v>
      </c>
      <c r="FL93" s="207">
        <v>0</v>
      </c>
      <c r="FM93" s="208">
        <v>119</v>
      </c>
      <c r="FN93" s="209">
        <v>145</v>
      </c>
      <c r="FO93"/>
      <c r="FP93" s="879"/>
      <c r="FQ93" s="272" t="s">
        <v>1289</v>
      </c>
      <c r="FR93" s="192" t="s">
        <v>1290</v>
      </c>
      <c r="FS93" s="193">
        <v>247</v>
      </c>
      <c r="FT93" s="194">
        <v>227</v>
      </c>
      <c r="FU93" s="195">
        <v>95</v>
      </c>
      <c r="FV93"/>
      <c r="FW93" s="880"/>
      <c r="FX93" s="212" t="s">
        <v>1291</v>
      </c>
      <c r="FY93" s="192" t="s">
        <v>1292</v>
      </c>
      <c r="FZ93" s="193">
        <v>161</v>
      </c>
      <c r="GA93" s="194">
        <v>143</v>
      </c>
      <c r="GB93" s="195">
        <v>96</v>
      </c>
      <c r="GC93" s="10">
        <v>1</v>
      </c>
    </row>
    <row r="94" spans="1:185" ht="21" customHeight="1">
      <c r="A94" s="3"/>
      <c r="B94" s="218" t="str">
        <f t="shared" si="74"/>
        <v>A</v>
      </c>
      <c r="C94" s="2559"/>
      <c r="D94" s="2703" t="s">
        <v>3768</v>
      </c>
      <c r="E94" s="2568"/>
      <c r="F94" s="2568"/>
      <c r="G94" s="2568"/>
      <c r="H94" s="2568"/>
      <c r="I94" s="2568"/>
      <c r="J94" s="2568"/>
      <c r="K94" s="2568"/>
      <c r="L94" s="2568"/>
      <c r="M94" s="2568"/>
      <c r="N94" s="2568"/>
      <c r="O94" s="2568"/>
      <c r="P94" s="2568"/>
      <c r="Q94" s="2568"/>
      <c r="R94" s="2568"/>
      <c r="S94" s="2566" t="s">
        <v>3891</v>
      </c>
      <c r="T94" s="2569"/>
      <c r="U94" s="2569"/>
      <c r="V94" s="2569"/>
      <c r="W94" s="2569"/>
      <c r="X94" s="2566"/>
      <c r="Y94" s="2566"/>
      <c r="Z94" s="2566"/>
      <c r="AA94" s="2566"/>
      <c r="AB94" s="2566"/>
      <c r="AC94" s="2566"/>
      <c r="AD94" s="369" t="str">
        <f>IF(ISBLANK(AE94),"",LARGE(AD68:AD93,1)+1)</f>
        <v/>
      </c>
      <c r="AE94" s="370"/>
      <c r="AF94" s="371"/>
      <c r="AG94" s="371"/>
      <c r="AH94" s="371"/>
      <c r="AI94" s="371"/>
      <c r="AJ94" s="371"/>
      <c r="AK94" s="371"/>
      <c r="AL94" s="371"/>
      <c r="AM94" s="371"/>
      <c r="AO94" s="369">
        <f>IF(ISBLANK(AP94),"",LARGE(AO68:AO93,1)+1)</f>
        <v>4</v>
      </c>
      <c r="AP94" s="370" t="s">
        <v>578</v>
      </c>
      <c r="AQ94" s="371"/>
      <c r="AR94" s="371"/>
      <c r="AS94" s="371"/>
      <c r="AT94" s="371"/>
      <c r="AU94" s="371"/>
      <c r="AV94" s="371"/>
      <c r="AW94" s="371"/>
      <c r="AX94" s="371"/>
      <c r="AY94" s="371"/>
      <c r="AZ94" s="371"/>
      <c r="BA94" s="369" t="str">
        <f>IF(ISBLANK(BB94),"",LARGE(BA68:BA93,1)+1)</f>
        <v/>
      </c>
      <c r="BB94" s="370"/>
      <c r="BC94" s="371"/>
      <c r="BD94" s="371"/>
      <c r="BE94" s="371"/>
      <c r="BF94" s="371"/>
      <c r="BG94" s="371"/>
      <c r="BH94" s="371"/>
      <c r="BI94" s="371"/>
      <c r="BJ94" s="371"/>
      <c r="BK94" s="2513"/>
      <c r="BL94" s="2384"/>
      <c r="BM94" s="218" t="str">
        <f t="shared" si="77"/>
        <v>A</v>
      </c>
      <c r="BN94" s="5"/>
      <c r="BO94" s="3"/>
      <c r="BP94" s="198" cm="1">
        <f t="array" ref="BP94">SUMPRODUCT(LEN(BQ94:BW94))</f>
        <v>0</v>
      </c>
      <c r="BQ94" s="199"/>
      <c r="BR94" s="200"/>
      <c r="BS94" s="200"/>
      <c r="BT94" s="200"/>
      <c r="BU94" s="200"/>
      <c r="BV94" s="200"/>
      <c r="BW94" s="201"/>
      <c r="BX94" s="2384"/>
      <c r="BZ94" s="3177"/>
      <c r="CA94" s="3177"/>
      <c r="CB94" s="3174"/>
      <c r="CC94" s="3177"/>
      <c r="CD94" s="3151" t="str">
        <f t="shared" si="41"/>
        <v/>
      </c>
      <c r="CE94" s="3155" t="str">
        <f t="shared" si="42"/>
        <v/>
      </c>
      <c r="CF94" s="3156" t="str">
        <f>IF(LEN(TRIM(CK94))&gt;0,MAX(CF29:CF93)+1,"")</f>
        <v/>
      </c>
      <c r="CG94" s="3109" t="str">
        <f>IFERROR(INDEX(CK30:CK299,MATCH(ROW()-ROW(CK30)+1,CF30:CF299,0)),"")</f>
        <v/>
      </c>
      <c r="CH94" s="3178"/>
      <c r="CI94" s="3177"/>
      <c r="CJ94" s="3163"/>
      <c r="CK94" s="3111" t="str">
        <f>IF(OR(CL93="",CJ92=""),"",IF(LEN(CL93)&lt;=CJ92,CL93,IFERROR(LEFT(CL93,FIND("♦",SUBSTITUTE(LEFT(CL93,CJ92+1)," ","♦",LEN(LEFT(CL93,CJ92+1))-LEN(SUBSTITUTE(LEFT(CL93,CJ92+1)," ",""))))),LEFT(CL93,IFERROR(FIND(" ",CL93)-1,LEN(CL93))))))</f>
        <v/>
      </c>
      <c r="CL94" s="3111" t="str">
        <f t="shared" si="81"/>
        <v/>
      </c>
      <c r="CM94" s="3179"/>
      <c r="CN94" s="3173"/>
      <c r="CO94" s="3174"/>
      <c r="CP94" s="2384"/>
      <c r="CQ94" s="2675" t="s">
        <v>3976</v>
      </c>
      <c r="CR94" s="2672">
        <v>90</v>
      </c>
      <c r="CS94" s="2673" t="str" cm="1">
        <f t="array" ref="CS94">IF(TRIM(CQ94)="","&lt; VIDE",IF(SUMPRODUCT((UPPER(TRIM($BA$92:CQ94))=UPPER(TRIM(CQ94)))*1)&gt;1,"◄ Doublon","Unique"))</f>
        <v>Unique</v>
      </c>
      <c r="CT94" s="222" t="s">
        <v>3679</v>
      </c>
      <c r="CU94" s="2674" t="s">
        <v>3977</v>
      </c>
      <c r="CV94" s="3"/>
      <c r="DE94"/>
      <c r="DF94"/>
      <c r="DG94"/>
      <c r="DI94"/>
      <c r="DJ94"/>
      <c r="DK94"/>
      <c r="EC94" s="3"/>
      <c r="ED94" s="3"/>
      <c r="EE94" s="3"/>
      <c r="EF94" s="3"/>
      <c r="EG94" s="3"/>
      <c r="EH94" s="3"/>
      <c r="EI94" s="3"/>
      <c r="EJ94" s="3"/>
      <c r="EK94" s="3"/>
      <c r="EL94" s="3"/>
      <c r="EM94" s="3"/>
      <c r="EN94" s="3"/>
      <c r="EO94" s="3"/>
      <c r="EP94" s="3"/>
      <c r="EQ94" s="3"/>
      <c r="ER94" s="3"/>
      <c r="ES94" s="3"/>
      <c r="ET94" s="3"/>
      <c r="EU94" s="3"/>
      <c r="EV94" s="3"/>
      <c r="EW94" s="3"/>
      <c r="EX94" s="881" t="s">
        <v>1293</v>
      </c>
      <c r="EY94" s="882" t="s">
        <v>1294</v>
      </c>
      <c r="EZ94" s="883" t="s">
        <v>1295</v>
      </c>
      <c r="FA94" s="884" t="s">
        <v>1296</v>
      </c>
      <c r="FB94" s="885" t="s">
        <v>1297</v>
      </c>
      <c r="FC94" s="886" t="s">
        <v>1298</v>
      </c>
      <c r="FD94" s="887" t="s">
        <v>1299</v>
      </c>
      <c r="FE94" s="888" t="s">
        <v>1300</v>
      </c>
      <c r="FF94" s="889" t="s">
        <v>1301</v>
      </c>
      <c r="FI94" s="890"/>
      <c r="FJ94" s="236" t="s">
        <v>1302</v>
      </c>
      <c r="FK94" s="206" t="s">
        <v>1303</v>
      </c>
      <c r="FL94" s="207">
        <v>6</v>
      </c>
      <c r="FM94" s="208">
        <v>119</v>
      </c>
      <c r="FN94" s="209">
        <v>144</v>
      </c>
      <c r="FO94"/>
      <c r="FP94" s="891"/>
      <c r="FQ94" s="191" t="s">
        <v>1304</v>
      </c>
      <c r="FR94" s="192" t="s">
        <v>1305</v>
      </c>
      <c r="FS94" s="193">
        <v>205</v>
      </c>
      <c r="FT94" s="194">
        <v>200</v>
      </c>
      <c r="FU94" s="195">
        <v>177</v>
      </c>
      <c r="FV94"/>
      <c r="FW94" s="892"/>
      <c r="FX94" s="212" t="s">
        <v>1306</v>
      </c>
      <c r="FY94" s="192" t="s">
        <v>1307</v>
      </c>
      <c r="FZ94" s="193">
        <v>171</v>
      </c>
      <c r="GA94" s="194">
        <v>145</v>
      </c>
      <c r="GB94" s="195">
        <v>68</v>
      </c>
      <c r="GC94" s="10">
        <v>1</v>
      </c>
    </row>
    <row r="95" spans="1:185" ht="21" customHeight="1">
      <c r="A95" s="3"/>
      <c r="B95" s="218" t="str">
        <f t="shared" si="74"/>
        <v>►</v>
      </c>
      <c r="C95" s="2559"/>
      <c r="D95" s="2706" t="s">
        <v>3774</v>
      </c>
      <c r="E95" s="2569"/>
      <c r="F95" s="2569"/>
      <c r="G95" s="2569"/>
      <c r="H95" s="2569"/>
      <c r="I95" s="2569"/>
      <c r="J95" s="2569"/>
      <c r="K95" s="2569"/>
      <c r="L95" s="2569"/>
      <c r="M95" s="2569"/>
      <c r="N95" s="2569"/>
      <c r="O95" s="2569"/>
      <c r="P95" s="2569"/>
      <c r="Q95" s="2569"/>
      <c r="R95" s="2569"/>
      <c r="S95" s="2566" t="s">
        <v>3893</v>
      </c>
      <c r="T95" s="2569"/>
      <c r="U95" s="2569"/>
      <c r="V95" s="2569"/>
      <c r="W95" s="2569"/>
      <c r="X95" s="2566"/>
      <c r="Y95" s="2566"/>
      <c r="Z95" s="2566"/>
      <c r="AA95" s="2566"/>
      <c r="AB95" s="2566"/>
      <c r="AC95" s="2566"/>
      <c r="AD95" s="369" t="str">
        <f>IF(ISBLANK(AE95),"",LARGE(AD68:AD94,1)+1)</f>
        <v/>
      </c>
      <c r="AE95" s="370"/>
      <c r="AF95" s="371"/>
      <c r="AG95" s="371"/>
      <c r="AH95" s="371"/>
      <c r="AI95" s="371"/>
      <c r="AJ95" s="371"/>
      <c r="AK95" s="371"/>
      <c r="AL95" s="371"/>
      <c r="AM95" s="371"/>
      <c r="AO95" s="369" t="str">
        <f>IF(ISBLANK(AP95),"",LARGE(AO68:AO94,1)+1)</f>
        <v/>
      </c>
      <c r="AP95" s="370"/>
      <c r="AQ95" s="371"/>
      <c r="AR95" s="371"/>
      <c r="AS95" s="371"/>
      <c r="AT95" s="371"/>
      <c r="AU95" s="371"/>
      <c r="AV95" s="371"/>
      <c r="AW95" s="371"/>
      <c r="AX95" s="371"/>
      <c r="AY95" s="371"/>
      <c r="AZ95" s="371"/>
      <c r="BA95" s="369" t="str">
        <f>IF(ISBLANK(BB95),"",LARGE(BA68:BA94,1)+1)</f>
        <v/>
      </c>
      <c r="BB95" s="370"/>
      <c r="BC95" s="371"/>
      <c r="BD95" s="371"/>
      <c r="BE95" s="371"/>
      <c r="BF95" s="371"/>
      <c r="BG95" s="371"/>
      <c r="BH95" s="371"/>
      <c r="BI95" s="371"/>
      <c r="BJ95" s="371"/>
      <c r="BK95" s="2513"/>
      <c r="BL95" s="2384"/>
      <c r="BM95" s="218" t="str">
        <f t="shared" si="77"/>
        <v>►</v>
      </c>
      <c r="BN95" s="5"/>
      <c r="BO95" s="3"/>
      <c r="BP95" s="198" cm="1">
        <f t="array" ref="BP95">SUMPRODUCT(LEN(BQ95:BW95))</f>
        <v>0</v>
      </c>
      <c r="BQ95" s="199"/>
      <c r="BR95" s="200"/>
      <c r="BS95" s="200"/>
      <c r="BT95" s="200"/>
      <c r="BU95" s="200"/>
      <c r="BV95" s="200"/>
      <c r="BW95" s="201"/>
      <c r="BX95" s="2384"/>
      <c r="BZ95" s="3177"/>
      <c r="CA95" s="3177"/>
      <c r="CB95" s="3174"/>
      <c r="CC95" s="3177"/>
      <c r="CD95" s="3151" t="str">
        <f t="shared" si="41"/>
        <v/>
      </c>
      <c r="CE95" s="3155" t="str">
        <f t="shared" si="42"/>
        <v/>
      </c>
      <c r="CF95" s="3156" t="str">
        <f>IF(LEN(TRIM(CK95))&gt;0,MAX(CF29:CF94)+1,"")</f>
        <v/>
      </c>
      <c r="CG95" s="3109" t="str">
        <f>IFERROR(INDEX(CK30:CK299,MATCH(ROW()-ROW(CK30)+1,CF30:CF299,0)),"")</f>
        <v/>
      </c>
      <c r="CH95" s="3178"/>
      <c r="CI95" s="3177"/>
      <c r="CJ95" s="3164"/>
      <c r="CK95" s="3111" t="str">
        <f>IF(OR(CL94="",CJ92=""),"",IF(LEN(CL94)&lt;=CJ92,CL94,IFERROR(LEFT(CL94,FIND("♦",SUBSTITUTE(LEFT(CL94,CJ92+1)," ","♦",LEN(LEFT(CL94,CJ92+1))-LEN(SUBSTITUTE(LEFT(CL94,CJ92+1)," ",""))))),LEFT(CL94,IFERROR(FIND(" ",CL94)-1,LEN(CL94))))))</f>
        <v/>
      </c>
      <c r="CL95" s="3111" t="str">
        <f t="shared" si="81"/>
        <v/>
      </c>
      <c r="CM95" s="3179"/>
      <c r="CN95" s="3173"/>
      <c r="CO95" s="3174"/>
      <c r="CP95" s="2384"/>
      <c r="CQ95" s="2675" t="s">
        <v>3978</v>
      </c>
      <c r="CR95" s="2672">
        <v>6</v>
      </c>
      <c r="CS95" s="2673" t="str" cm="1">
        <f t="array" ref="CS95">IF(TRIM(CQ95)="","&lt; VIDE",IF(SUMPRODUCT((UPPER(TRIM($BA$92:CQ95))=UPPER(TRIM(CQ95)))*1)&gt;1,"◄ Doublon","Unique"))</f>
        <v>Unique</v>
      </c>
      <c r="CT95" s="222" t="s">
        <v>3680</v>
      </c>
      <c r="CU95" s="2674" t="s">
        <v>3652</v>
      </c>
      <c r="CV95" s="3"/>
      <c r="CW95" s="3228" t="s">
        <v>1308</v>
      </c>
      <c r="CX95" s="3228"/>
      <c r="CY95" s="3228"/>
      <c r="DA95" s="3225" t="s">
        <v>1309</v>
      </c>
      <c r="DB95" s="3225"/>
      <c r="DC95" s="3225"/>
      <c r="DE95" s="3226" t="s">
        <v>1310</v>
      </c>
      <c r="DF95" s="3226"/>
      <c r="DG95" s="3226"/>
      <c r="DI95" s="3227" t="s">
        <v>1311</v>
      </c>
      <c r="DJ95" s="3227"/>
      <c r="DK95" s="3227"/>
      <c r="DU95" s="3223" t="s">
        <v>1312</v>
      </c>
      <c r="DV95" s="3223"/>
      <c r="DW95" s="3223"/>
      <c r="DY95" s="3224" t="s">
        <v>1313</v>
      </c>
      <c r="DZ95" s="3224"/>
      <c r="EA95" s="3224"/>
      <c r="EC95" s="3"/>
      <c r="ED95" s="3"/>
      <c r="EE95" s="3"/>
      <c r="EF95" s="3"/>
      <c r="EG95" s="3"/>
      <c r="EH95" s="3"/>
      <c r="EI95" s="3"/>
      <c r="EJ95" s="3"/>
      <c r="EK95" s="3"/>
      <c r="EL95" s="3"/>
      <c r="EM95" s="3"/>
      <c r="EN95" s="3"/>
      <c r="EO95" s="3"/>
      <c r="EP95" s="3"/>
      <c r="EQ95" s="3"/>
      <c r="ER95" s="3"/>
      <c r="ES95" s="3"/>
      <c r="ET95" s="3"/>
      <c r="EU95" s="3"/>
      <c r="EV95" s="3"/>
      <c r="EW95" s="3"/>
      <c r="EX95" s="893" t="s">
        <v>1314</v>
      </c>
      <c r="EY95" s="894" t="s">
        <v>1315</v>
      </c>
      <c r="EZ95" s="895" t="s">
        <v>1316</v>
      </c>
      <c r="FA95" s="896" t="s">
        <v>1317</v>
      </c>
      <c r="FB95" s="897" t="s">
        <v>1318</v>
      </c>
      <c r="FC95" s="898" t="s">
        <v>1319</v>
      </c>
      <c r="FD95" s="899" t="s">
        <v>1320</v>
      </c>
      <c r="FE95" s="900" t="s">
        <v>1321</v>
      </c>
      <c r="FF95" s="901" t="s">
        <v>1322</v>
      </c>
      <c r="FI95" s="902"/>
      <c r="FJ95" s="236" t="s">
        <v>1323</v>
      </c>
      <c r="FK95" s="206" t="s">
        <v>1324</v>
      </c>
      <c r="FL95" s="207">
        <v>0</v>
      </c>
      <c r="FM95" s="208">
        <v>46</v>
      </c>
      <c r="FN95" s="209">
        <v>59</v>
      </c>
      <c r="FO95"/>
      <c r="FP95" s="903"/>
      <c r="FQ95" s="191" t="s">
        <v>1325</v>
      </c>
      <c r="FR95" s="192" t="s">
        <v>1326</v>
      </c>
      <c r="FS95" s="193">
        <v>238</v>
      </c>
      <c r="FT95" s="194">
        <v>230</v>
      </c>
      <c r="FU95" s="195">
        <v>133</v>
      </c>
      <c r="FV95"/>
      <c r="FW95" s="904"/>
      <c r="FX95" s="197" t="s">
        <v>1327</v>
      </c>
      <c r="FY95" s="192" t="s">
        <v>1328</v>
      </c>
      <c r="FZ95" s="193">
        <v>139</v>
      </c>
      <c r="GA95" s="194">
        <v>131</v>
      </c>
      <c r="GB95" s="195">
        <v>120</v>
      </c>
      <c r="GC95" s="10">
        <v>1</v>
      </c>
    </row>
    <row r="96" spans="1:185" ht="21" customHeight="1">
      <c r="A96" s="3"/>
      <c r="B96" s="218" t="str">
        <f t="shared" si="74"/>
        <v>A</v>
      </c>
      <c r="C96" s="2559"/>
      <c r="D96" s="2568" t="s">
        <v>3775</v>
      </c>
      <c r="E96" s="2559"/>
      <c r="F96" s="2559"/>
      <c r="G96" s="2559"/>
      <c r="H96" s="2559"/>
      <c r="I96" s="2559"/>
      <c r="J96" s="2559"/>
      <c r="K96" s="2559"/>
      <c r="L96" s="2559"/>
      <c r="M96" s="2560"/>
      <c r="N96" s="2567"/>
      <c r="O96" s="2567"/>
      <c r="P96" s="2560"/>
      <c r="Q96" s="2566"/>
      <c r="R96" s="2566"/>
      <c r="S96" s="2566" t="s">
        <v>3894</v>
      </c>
      <c r="T96" s="2566"/>
      <c r="U96" s="2566"/>
      <c r="V96" s="2566"/>
      <c r="W96" s="2566"/>
      <c r="X96" s="2566"/>
      <c r="Y96" s="2566"/>
      <c r="Z96" s="2566"/>
      <c r="AA96" s="2566"/>
      <c r="AB96" s="2566"/>
      <c r="AC96" s="2566"/>
      <c r="AD96" s="369" t="str">
        <f>IF(ISBLANK(AE96),"",LARGE(AD68:AD95,1)+1)</f>
        <v/>
      </c>
      <c r="AE96" s="370"/>
      <c r="AF96" s="371"/>
      <c r="AG96" s="371"/>
      <c r="AH96" s="371"/>
      <c r="AI96" s="371"/>
      <c r="AJ96" s="371"/>
      <c r="AK96" s="371"/>
      <c r="AL96" s="371"/>
      <c r="AM96" s="371"/>
      <c r="AO96" s="369" t="str">
        <f>IF(ISBLANK(AP96),"",LARGE(AO68:AO95,1)+1)</f>
        <v/>
      </c>
      <c r="AP96" s="370"/>
      <c r="AQ96" s="371" t="s">
        <v>606</v>
      </c>
      <c r="AR96" s="371"/>
      <c r="AS96" s="371"/>
      <c r="AT96" s="371"/>
      <c r="AU96" s="371"/>
      <c r="AV96" s="371"/>
      <c r="AW96" s="371"/>
      <c r="AX96" s="371"/>
      <c r="AY96" s="371"/>
      <c r="AZ96" s="371"/>
      <c r="BA96" s="369" t="str">
        <f>IF(ISBLANK(BB96),"",LARGE(BA68:BA95,1)+1)</f>
        <v/>
      </c>
      <c r="BB96" s="370"/>
      <c r="BC96" s="371"/>
      <c r="BD96" s="371"/>
      <c r="BE96" s="371"/>
      <c r="BF96" s="371"/>
      <c r="BG96" s="371"/>
      <c r="BH96" s="371"/>
      <c r="BI96" s="371"/>
      <c r="BJ96" s="371"/>
      <c r="BK96" s="2513"/>
      <c r="BL96" s="2384"/>
      <c r="BM96" s="218" t="str">
        <f t="shared" si="77"/>
        <v>A</v>
      </c>
      <c r="BN96" s="5"/>
      <c r="BO96" s="3"/>
      <c r="BP96" s="198" cm="1">
        <f t="array" ref="BP96">SUMPRODUCT(LEN(BQ96:BW96))</f>
        <v>0</v>
      </c>
      <c r="BQ96" s="199"/>
      <c r="BR96" s="200"/>
      <c r="BS96" s="200"/>
      <c r="BT96" s="200"/>
      <c r="BU96" s="200"/>
      <c r="BV96" s="200"/>
      <c r="BW96" s="201"/>
      <c r="BX96" s="2384"/>
      <c r="BZ96" s="3177"/>
      <c r="CA96" s="3177"/>
      <c r="CB96" s="3174"/>
      <c r="CC96" s="3177"/>
      <c r="CD96" s="3151" t="str">
        <f t="shared" ref="CD96:CD159" si="82">IF(CG96="","",(LEN(TRIM(SUBSTITUTE(CG96,CHAR(160)," ")))-LEN(SUBSTITUTE(TRIM(SUBSTITUTE(CG96,CHAR(160)," "))," ",""))+1)&amp;" mot"&amp;IF((LEN(TRIM(SUBSTITUTE(CG96,CHAR(160)," ")))-LEN(SUBSTITUTE(TRIM(SUBSTITUTE(CG96,CHAR(160)," "))," ",""))+1)&gt;1,"s",""))</f>
        <v/>
      </c>
      <c r="CE96" s="3155" t="str">
        <f t="shared" ref="CE96:CE159" si="83">IF(CG96="","",LEN(TRIM(SUBSTITUTE(CG96,CHAR(160),"")))&amp;" car. ►")</f>
        <v/>
      </c>
      <c r="CF96" s="3156">
        <f>IF(LEN(TRIM(CK96))&gt;0,MAX(CF29:CF95)+1,"")</f>
        <v>16</v>
      </c>
      <c r="CG96" s="3109" t="str">
        <f>IFERROR(INDEX(CK30:CK299,MATCH(ROW()-ROW(CK30)+1,CF30:CF299,0)),"")</f>
        <v/>
      </c>
      <c r="CH96" s="3178"/>
      <c r="CI96" s="3177"/>
      <c r="CJ96" s="2462" t="str">
        <f>(SUBSTITUTE(SUBSTITUTE(CB41,CHAR(13)&amp;CHAR(10)," "),CHAR(10)," "))</f>
        <v>7. Pendant ce temps, faites revenir les champignons dans une poêle avec un peu d’huile d’olive pendant environ 5 minutes.</v>
      </c>
      <c r="CK96" s="3165" t="str">
        <f>IF(OR(CJ97="",CJ98=""),"",IF(LEN(CJ97)&lt;=CJ98,CJ97,IFERROR(LEFT(CJ97,FIND("♦",SUBSTITUTE(LEFT(CJ97,CJ98+1)," ","♦",LEN(LEFT(CJ97,CJ98+1))-LEN(SUBSTITUTE(LEFT(CJ97,CJ98+1)," ",""))))),LEFT(CJ97,IFERROR(FIND(" ",CJ97)-1,LEN(CJ97))))))</f>
        <v xml:space="preserve">7 Pendant ce temps faites revenir les champignons dans une poêle avec un peu d’huile d’olive pendant </v>
      </c>
      <c r="CL96" s="3166" t="str">
        <f>IF(CK96="","",TRIM(RIGHT(CJ97,LEN(CJ97)-LEN(CK96))))</f>
        <v>environ 5 minutes</v>
      </c>
      <c r="CM96" s="3157" t="str">
        <f>CC41</f>
        <v xml:space="preserve"> ◄ ligne 41</v>
      </c>
      <c r="CN96" s="3173"/>
      <c r="CO96" s="3174"/>
      <c r="CP96" s="2384"/>
      <c r="CQ96" s="2675" t="s">
        <v>3979</v>
      </c>
      <c r="CR96" s="2672">
        <v>150</v>
      </c>
      <c r="CS96" s="2673" t="str" cm="1">
        <f t="array" ref="CS96">IF(TRIM(CQ96)="","&lt; VIDE",IF(SUMPRODUCT((UPPER(TRIM($BA$92:CQ96))=UPPER(TRIM(CQ96)))*1)&gt;1,"◄ Doublon","Unique"))</f>
        <v>Unique</v>
      </c>
      <c r="CT96" s="222" t="s">
        <v>3681</v>
      </c>
      <c r="CU96" s="2674" t="s">
        <v>3980</v>
      </c>
      <c r="CV96" s="3"/>
      <c r="CW96" s="3228"/>
      <c r="CX96" s="3228"/>
      <c r="CY96" s="3228"/>
      <c r="DA96" s="3225"/>
      <c r="DB96" s="3225"/>
      <c r="DC96" s="3225"/>
      <c r="DE96" s="3226"/>
      <c r="DF96" s="3226"/>
      <c r="DG96" s="3226"/>
      <c r="DI96" s="3227"/>
      <c r="DJ96" s="3227"/>
      <c r="DK96" s="3227"/>
      <c r="DU96" s="3223"/>
      <c r="DV96" s="3223"/>
      <c r="DW96" s="3223"/>
      <c r="DY96" s="3224"/>
      <c r="DZ96" s="3224"/>
      <c r="EA96" s="3224"/>
      <c r="EC96" s="3"/>
      <c r="ED96" s="3"/>
      <c r="EE96" s="3"/>
      <c r="EF96" s="3"/>
      <c r="EG96" s="3"/>
      <c r="EH96" s="3"/>
      <c r="EI96" s="3"/>
      <c r="EJ96" s="3"/>
      <c r="EK96" s="3"/>
      <c r="EL96" s="3"/>
      <c r="EM96" s="3"/>
      <c r="EN96" s="3"/>
      <c r="EO96" s="3"/>
      <c r="EP96" s="3"/>
      <c r="EQ96" s="3"/>
      <c r="ER96" s="3"/>
      <c r="ES96" s="3"/>
      <c r="ET96" s="3"/>
      <c r="EU96" s="3"/>
      <c r="EV96" s="3"/>
      <c r="EW96" s="3"/>
      <c r="EX96" s="905" t="s">
        <v>1329</v>
      </c>
      <c r="EY96" s="906" t="s">
        <v>1330</v>
      </c>
      <c r="EZ96" s="907" t="s">
        <v>1331</v>
      </c>
      <c r="FA96" s="908" t="s">
        <v>1332</v>
      </c>
      <c r="FB96" s="909" t="s">
        <v>1333</v>
      </c>
      <c r="FC96" s="910" t="s">
        <v>1334</v>
      </c>
      <c r="FD96" s="911" t="s">
        <v>1335</v>
      </c>
      <c r="FE96" s="912" t="s">
        <v>1336</v>
      </c>
      <c r="FF96" s="913" t="s">
        <v>1337</v>
      </c>
      <c r="FI96" s="914"/>
      <c r="FJ96" s="236" t="s">
        <v>273</v>
      </c>
      <c r="FK96" s="206" t="s">
        <v>273</v>
      </c>
      <c r="FL96" s="207">
        <v>255</v>
      </c>
      <c r="FM96" s="208">
        <v>255</v>
      </c>
      <c r="FN96" s="209">
        <v>255</v>
      </c>
      <c r="FO96"/>
      <c r="FP96" s="915"/>
      <c r="FQ96" s="272" t="s">
        <v>1338</v>
      </c>
      <c r="FR96" s="192" t="s">
        <v>1339</v>
      </c>
      <c r="FS96" s="193">
        <v>250</v>
      </c>
      <c r="FT96" s="194">
        <v>234</v>
      </c>
      <c r="FU96" s="195">
        <v>115</v>
      </c>
      <c r="FV96"/>
      <c r="FW96" s="916"/>
      <c r="FX96" s="212" t="s">
        <v>1340</v>
      </c>
      <c r="FY96" s="192" t="s">
        <v>1341</v>
      </c>
      <c r="FZ96" s="193">
        <v>175</v>
      </c>
      <c r="GA96" s="194">
        <v>141</v>
      </c>
      <c r="GB96" s="195">
        <v>19</v>
      </c>
      <c r="GC96" s="10">
        <v>1</v>
      </c>
    </row>
    <row r="97" spans="1:185" ht="21" customHeight="1">
      <c r="A97" s="3"/>
      <c r="B97" s="218" t="str">
        <f t="shared" si="74"/>
        <v>►</v>
      </c>
      <c r="C97" s="2559"/>
      <c r="D97" s="2568" t="s">
        <v>3776</v>
      </c>
      <c r="E97" s="2559"/>
      <c r="F97" s="2559"/>
      <c r="G97" s="2559"/>
      <c r="H97" s="2559"/>
      <c r="I97" s="2559"/>
      <c r="J97" s="2559"/>
      <c r="K97" s="2559"/>
      <c r="L97" s="2559"/>
      <c r="M97" s="2560"/>
      <c r="N97" s="2567"/>
      <c r="O97" s="2567"/>
      <c r="P97" s="2560"/>
      <c r="Q97" s="2566"/>
      <c r="R97" s="2566"/>
      <c r="S97" s="2566" t="s">
        <v>3895</v>
      </c>
      <c r="T97" s="2566"/>
      <c r="U97" s="2566"/>
      <c r="V97" s="2566"/>
      <c r="W97" s="2566"/>
      <c r="X97" s="2566"/>
      <c r="Y97" s="2566"/>
      <c r="Z97" s="2566"/>
      <c r="AA97" s="2566"/>
      <c r="AB97" s="2566"/>
      <c r="AC97" s="2566"/>
      <c r="AD97" s="369" t="str">
        <f>IF(ISBLANK(AE97),"",LARGE(AD68:AD96,1)+1)</f>
        <v/>
      </c>
      <c r="AE97" s="370"/>
      <c r="AF97" s="371"/>
      <c r="AG97" s="371"/>
      <c r="AH97" s="371"/>
      <c r="AI97" s="371"/>
      <c r="AJ97" s="371"/>
      <c r="AK97" s="371"/>
      <c r="AL97" s="371"/>
      <c r="AM97" s="371"/>
      <c r="AO97" s="369" t="str">
        <f>IF(ISBLANK(AP97),"",LARGE(AO68:AO96,1)+1)</f>
        <v/>
      </c>
      <c r="AP97" s="370"/>
      <c r="AQ97" s="371"/>
      <c r="AR97" s="371"/>
      <c r="AS97" s="371"/>
      <c r="AT97" s="371"/>
      <c r="AU97" s="371"/>
      <c r="AV97" s="371"/>
      <c r="AW97" s="371"/>
      <c r="AX97" s="371"/>
      <c r="AY97" s="371"/>
      <c r="AZ97" s="371"/>
      <c r="BA97" s="369" t="str">
        <f>IF(ISBLANK(BB97),"",LARGE(BA68:BA96,1)+1)</f>
        <v/>
      </c>
      <c r="BB97" s="370"/>
      <c r="BC97" s="371"/>
      <c r="BD97" s="371"/>
      <c r="BE97" s="371"/>
      <c r="BF97" s="371"/>
      <c r="BG97" s="371"/>
      <c r="BH97" s="371"/>
      <c r="BI97" s="371"/>
      <c r="BJ97" s="371"/>
      <c r="BK97" s="2513"/>
      <c r="BL97" s="2384"/>
      <c r="BM97" s="218" t="str">
        <f t="shared" si="77"/>
        <v>►</v>
      </c>
      <c r="BN97" s="5"/>
      <c r="BO97" s="3"/>
      <c r="BP97" s="198" cm="1">
        <f t="array" ref="BP97">SUMPRODUCT(LEN(BQ97:BW97))</f>
        <v>0</v>
      </c>
      <c r="BQ97" s="199"/>
      <c r="BR97" s="200"/>
      <c r="BS97" s="200"/>
      <c r="BT97" s="200"/>
      <c r="BU97" s="200"/>
      <c r="BV97" s="200"/>
      <c r="BW97" s="201"/>
      <c r="BX97" s="2384"/>
      <c r="BZ97" s="3177"/>
      <c r="CA97" s="3177"/>
      <c r="CB97" s="3174"/>
      <c r="CC97" s="3177"/>
      <c r="CD97" s="3151" t="str">
        <f t="shared" si="82"/>
        <v/>
      </c>
      <c r="CE97" s="3155" t="str">
        <f t="shared" si="83"/>
        <v/>
      </c>
      <c r="CF97" s="3156">
        <f>IF(LEN(TRIM(CK97))&gt;0,MAX(CF29:CF96)+1,"")</f>
        <v>17</v>
      </c>
      <c r="CG97" s="3109" t="str">
        <f>IFERROR(INDEX(CK30:CK299,MATCH(ROW()-ROW(CK30)+1,CF30:CF299,0)),"")</f>
        <v/>
      </c>
      <c r="CH97" s="3178"/>
      <c r="CI97" s="3177"/>
      <c r="CJ97" s="3165" t="str">
        <f>TRIM(SUBSTITUTE(SUBSTITUTE(SUBSTITUTE(SUBSTITUTE(IF(OR(LEFT(CJ96,1)="-",LEFT(CJ96,1)="="),MID(CJ96,2,9999),CJ96),CHAR(160)," "),","," "),";"," "),"."," "))</f>
        <v>7 Pendant ce temps faites revenir les champignons dans une poêle avec un peu d’huile d’olive pendant environ 5 minutes</v>
      </c>
      <c r="CK97" s="3166" t="str">
        <f>IF(OR(CL96="",CJ98=""),"",IF(LEN(CL96)&lt;=CJ98,CL96,IFERROR(LEFT(CL96,FIND("♦",SUBSTITUTE(LEFT(CL96,CJ98+1)," ","♦",LEN(LEFT(CL96,CJ98+1))-LEN(SUBSTITUTE(LEFT(CL96,CJ98+1)," ",""))))),LEFT(CL96,IFERROR(FIND(" ",CL96)-1,LEN(CL96))))))</f>
        <v>environ 5 minutes</v>
      </c>
      <c r="CL97" s="3166" t="str">
        <f>IF(CK97="","",TRIM(RIGHT(CL96,LEN(CL96)-LEN(CK97))))</f>
        <v/>
      </c>
      <c r="CM97" s="3180"/>
      <c r="CN97" s="3173"/>
      <c r="CO97" s="3174"/>
      <c r="CP97" s="2384"/>
      <c r="CQ97" s="2675" t="s">
        <v>3981</v>
      </c>
      <c r="CR97" s="2672">
        <v>345</v>
      </c>
      <c r="CS97" s="2673" t="str" cm="1">
        <f t="array" ref="CS97">IF(TRIM(CQ97)="","&lt; VIDE",IF(SUMPRODUCT((UPPER(TRIM($BA$92:CQ97))=UPPER(TRIM(CQ97)))*1)&gt;1,"◄ Doublon","Unique"))</f>
        <v>Unique</v>
      </c>
      <c r="CT97" s="222" t="s">
        <v>3682</v>
      </c>
      <c r="CU97" s="2674" t="s">
        <v>3979</v>
      </c>
      <c r="CV97" s="3"/>
      <c r="DE97"/>
      <c r="DF97"/>
      <c r="DG97"/>
      <c r="DI97"/>
      <c r="DJ97"/>
      <c r="DK97"/>
      <c r="EC97" s="3"/>
      <c r="ED97" s="3"/>
      <c r="EE97" s="3"/>
      <c r="EF97" s="3"/>
      <c r="EG97" s="3"/>
      <c r="EH97" s="3"/>
      <c r="EI97" s="3"/>
      <c r="EJ97" s="3"/>
      <c r="EK97" s="3"/>
      <c r="EL97" s="3"/>
      <c r="EM97" s="3"/>
      <c r="EN97" s="3"/>
      <c r="EO97" s="3"/>
      <c r="EP97" s="3"/>
      <c r="EQ97" s="3"/>
      <c r="ER97" s="3"/>
      <c r="ES97" s="3"/>
      <c r="ET97" s="3"/>
      <c r="EU97" s="3"/>
      <c r="EV97" s="3"/>
      <c r="EW97" s="3"/>
      <c r="EX97" s="917" t="s">
        <v>1342</v>
      </c>
      <c r="EY97" s="918" t="s">
        <v>1343</v>
      </c>
      <c r="EZ97" s="919" t="s">
        <v>1344</v>
      </c>
      <c r="FA97" s="920" t="s">
        <v>1345</v>
      </c>
      <c r="FB97" s="921" t="s">
        <v>1346</v>
      </c>
      <c r="FC97" s="922" t="s">
        <v>1347</v>
      </c>
      <c r="FD97" s="923" t="s">
        <v>1348</v>
      </c>
      <c r="FE97" s="924" t="s">
        <v>1349</v>
      </c>
      <c r="FF97" s="925" t="s">
        <v>1350</v>
      </c>
      <c r="FI97" s="926"/>
      <c r="FJ97" s="236" t="s">
        <v>1351</v>
      </c>
      <c r="FK97" s="206" t="s">
        <v>1352</v>
      </c>
      <c r="FL97" s="207">
        <v>0</v>
      </c>
      <c r="FM97" s="208">
        <v>0</v>
      </c>
      <c r="FN97" s="209">
        <v>255</v>
      </c>
      <c r="FO97"/>
      <c r="FP97" s="927"/>
      <c r="FQ97" s="191" t="s">
        <v>1353</v>
      </c>
      <c r="FR97" s="192" t="s">
        <v>1354</v>
      </c>
      <c r="FS97" s="193">
        <v>240</v>
      </c>
      <c r="FT97" s="194">
        <v>230</v>
      </c>
      <c r="FU97" s="195">
        <v>140</v>
      </c>
      <c r="FV97"/>
      <c r="FW97" s="928"/>
      <c r="FX97" s="197" t="s">
        <v>1355</v>
      </c>
      <c r="FY97" s="192" t="s">
        <v>1356</v>
      </c>
      <c r="FZ97" s="193">
        <v>139</v>
      </c>
      <c r="GA97" s="194">
        <v>126</v>
      </c>
      <c r="GB97" s="195">
        <v>102</v>
      </c>
      <c r="GC97" s="10">
        <v>1</v>
      </c>
    </row>
    <row r="98" spans="1:185" ht="21" customHeight="1">
      <c r="A98" s="3"/>
      <c r="B98" s="218" t="str">
        <f t="shared" si="74"/>
        <v>►</v>
      </c>
      <c r="C98" s="2559"/>
      <c r="D98" s="2568"/>
      <c r="E98" s="2559"/>
      <c r="F98" s="2559"/>
      <c r="G98" s="2559"/>
      <c r="H98" s="2559"/>
      <c r="I98" s="2559"/>
      <c r="J98" s="2559"/>
      <c r="K98" s="2559"/>
      <c r="L98" s="2559"/>
      <c r="M98" s="2560"/>
      <c r="N98" s="2567"/>
      <c r="O98" s="2567"/>
      <c r="P98" s="2560"/>
      <c r="Q98" s="2566"/>
      <c r="R98" s="2566"/>
      <c r="S98" s="2566" t="s">
        <v>3892</v>
      </c>
      <c r="T98" s="2566"/>
      <c r="U98" s="2566"/>
      <c r="V98" s="2566"/>
      <c r="W98" s="2566"/>
      <c r="X98" s="2566"/>
      <c r="Y98" s="2566"/>
      <c r="Z98" s="2566"/>
      <c r="AA98" s="2566"/>
      <c r="AB98" s="2566"/>
      <c r="AC98" s="2566"/>
      <c r="AD98" s="369" t="str">
        <f>IF(ISBLANK(AE98),"",LARGE(AD68:AD97,1)+1)</f>
        <v/>
      </c>
      <c r="AE98" s="370"/>
      <c r="AF98" s="371"/>
      <c r="AG98" s="371"/>
      <c r="AH98" s="371"/>
      <c r="AI98" s="371"/>
      <c r="AJ98" s="371"/>
      <c r="AK98" s="371"/>
      <c r="AL98" s="371"/>
      <c r="AM98" s="371"/>
      <c r="AO98" s="369" t="str">
        <f>IF(ISBLANK(AP98),"",LARGE(AO68:AO97,1)+1)</f>
        <v/>
      </c>
      <c r="AP98" s="370"/>
      <c r="AQ98" s="371"/>
      <c r="AR98" s="371"/>
      <c r="AS98" s="371"/>
      <c r="AT98" s="371"/>
      <c r="AU98" s="371"/>
      <c r="AV98" s="371"/>
      <c r="AW98" s="371"/>
      <c r="AX98" s="371"/>
      <c r="AY98" s="371"/>
      <c r="AZ98" s="371"/>
      <c r="BA98" s="369" t="str">
        <f>IF(ISBLANK(BB98),"",LARGE(BA68:BA97,1)+1)</f>
        <v/>
      </c>
      <c r="BB98" s="370"/>
      <c r="BC98" s="371"/>
      <c r="BD98" s="371"/>
      <c r="BE98" s="371"/>
      <c r="BF98" s="371"/>
      <c r="BG98" s="371"/>
      <c r="BH98" s="371"/>
      <c r="BI98" s="371"/>
      <c r="BJ98" s="371"/>
      <c r="BK98" s="2513"/>
      <c r="BL98" s="2384"/>
      <c r="BM98" s="218" t="str">
        <f t="shared" si="77"/>
        <v>►</v>
      </c>
      <c r="BN98" s="5"/>
      <c r="BO98" s="3"/>
      <c r="BP98" s="198" cm="1">
        <f t="array" ref="BP98">SUMPRODUCT(LEN(BQ98:BW98))</f>
        <v>0</v>
      </c>
      <c r="BQ98" s="199"/>
      <c r="BR98" s="200"/>
      <c r="BS98" s="200"/>
      <c r="BT98" s="200"/>
      <c r="BU98" s="200"/>
      <c r="BV98" s="200"/>
      <c r="BW98" s="201"/>
      <c r="BX98" s="2384"/>
      <c r="BZ98" s="3177"/>
      <c r="CA98" s="3177"/>
      <c r="CB98" s="3174"/>
      <c r="CC98" s="3177"/>
      <c r="CD98" s="3151" t="str">
        <f t="shared" si="82"/>
        <v/>
      </c>
      <c r="CE98" s="3155" t="str">
        <f t="shared" si="83"/>
        <v/>
      </c>
      <c r="CF98" s="3156" t="str">
        <f>IF(LEN(TRIM(CK98))&gt;0,MAX(CF29:CF97)+1,"")</f>
        <v/>
      </c>
      <c r="CG98" s="3109" t="str">
        <f>IFERROR(INDEX(CK30:CK299,MATCH(ROW()-ROW(CK30)+1,CF30:CF299,0)),"")</f>
        <v/>
      </c>
      <c r="CH98" s="3178"/>
      <c r="CI98" s="3177"/>
      <c r="CJ98" s="3112">
        <f>CG17</f>
        <v>100</v>
      </c>
      <c r="CK98" s="3166" t="str">
        <f>IF(OR(CL97="",CJ98=""),"",IF(LEN(CL97)&lt;=CJ98,CL97,IFERROR(LEFT(CL97,FIND("♦",SUBSTITUTE(LEFT(CL97,CJ98+1)," ","♦",LEN(LEFT(CL97,CJ98+1))-LEN(SUBSTITUTE(LEFT(CL97,CJ98+1)," ",""))))),LEFT(CL97,IFERROR(FIND(" ",CL97)-1,LEN(CL97))))))</f>
        <v/>
      </c>
      <c r="CL98" s="3166" t="str">
        <f t="shared" ref="CL98:CL101" si="84">IF(CK98="","",TRIM(RIGHT(CL97,LEN(CL97)-LEN(CK98))))</f>
        <v/>
      </c>
      <c r="CM98" s="3180"/>
      <c r="CN98" s="3173"/>
      <c r="CO98" s="3174"/>
      <c r="CP98" s="2384"/>
      <c r="CQ98" s="2675"/>
      <c r="CR98" s="2672"/>
      <c r="CS98" s="2673" t="str" cm="1">
        <f t="array" ref="CS98">IF(TRIM(CQ98)="","&lt; VIDE",IF(SUMPRODUCT((UPPER(TRIM($BA$92:CQ98))=UPPER(TRIM(CQ98)))*1)&gt;1,"◄ Doublon","Unique"))</f>
        <v>&lt; VIDE</v>
      </c>
      <c r="CT98" s="222" t="s">
        <v>3683</v>
      </c>
      <c r="CU98" s="2674" t="s">
        <v>3982</v>
      </c>
      <c r="CV98" s="3"/>
      <c r="CW98" s="3228" t="s">
        <v>1357</v>
      </c>
      <c r="CX98" s="3228"/>
      <c r="CY98" s="3228"/>
      <c r="DA98" s="3225" t="s">
        <v>1358</v>
      </c>
      <c r="DB98" s="3225"/>
      <c r="DC98" s="3225"/>
      <c r="DE98" s="3226" t="s">
        <v>1359</v>
      </c>
      <c r="DF98" s="3226"/>
      <c r="DG98" s="3226"/>
      <c r="DI98" s="3227" t="s">
        <v>1360</v>
      </c>
      <c r="DJ98" s="3227"/>
      <c r="DK98" s="3227"/>
      <c r="DU98" s="3223" t="s">
        <v>1361</v>
      </c>
      <c r="DV98" s="3223"/>
      <c r="DW98" s="3223"/>
      <c r="DY98" s="3224" t="s">
        <v>1362</v>
      </c>
      <c r="DZ98" s="3224"/>
      <c r="EA98" s="3224"/>
      <c r="EC98" s="3"/>
      <c r="ED98" s="3"/>
      <c r="EE98" s="3"/>
      <c r="EF98" s="3"/>
      <c r="EG98" s="3"/>
      <c r="EH98" s="3"/>
      <c r="EI98" s="3"/>
      <c r="EJ98" s="3"/>
      <c r="EK98" s="3"/>
      <c r="EL98" s="3"/>
      <c r="EM98" s="3"/>
      <c r="EN98" s="3"/>
      <c r="EO98" s="3"/>
      <c r="EP98" s="3"/>
      <c r="EQ98" s="3"/>
      <c r="ER98" s="3"/>
      <c r="ES98" s="3"/>
      <c r="ET98" s="3"/>
      <c r="EU98" s="3"/>
      <c r="EV98" s="3"/>
      <c r="EW98" s="3"/>
      <c r="EX98" s="929" t="s">
        <v>1363</v>
      </c>
      <c r="EY98" s="930" t="s">
        <v>1364</v>
      </c>
      <c r="EZ98" s="931" t="s">
        <v>1365</v>
      </c>
      <c r="FA98" s="932" t="s">
        <v>1366</v>
      </c>
      <c r="FB98" s="933" t="s">
        <v>1367</v>
      </c>
      <c r="FC98" s="934" t="s">
        <v>1368</v>
      </c>
      <c r="FD98" s="935" t="s">
        <v>1369</v>
      </c>
      <c r="FE98" s="936" t="s">
        <v>1370</v>
      </c>
      <c r="FF98" s="937" t="s">
        <v>1371</v>
      </c>
      <c r="FI98" s="938"/>
      <c r="FJ98" s="205" t="s">
        <v>1372</v>
      </c>
      <c r="FK98" s="206" t="s">
        <v>1373</v>
      </c>
      <c r="FL98" s="207">
        <v>77</v>
      </c>
      <c r="FM98" s="208">
        <v>77</v>
      </c>
      <c r="FN98" s="209">
        <v>255</v>
      </c>
      <c r="FO98"/>
      <c r="FP98" s="939"/>
      <c r="FQ98" s="191" t="s">
        <v>1374</v>
      </c>
      <c r="FR98" s="192" t="s">
        <v>1375</v>
      </c>
      <c r="FS98" s="193">
        <v>238</v>
      </c>
      <c r="FT98" s="194">
        <v>232</v>
      </c>
      <c r="FU98" s="195">
        <v>170</v>
      </c>
      <c r="FV98"/>
      <c r="FW98" s="940"/>
      <c r="FX98" s="197" t="s">
        <v>1376</v>
      </c>
      <c r="FY98" s="192" t="s">
        <v>1377</v>
      </c>
      <c r="FZ98" s="193">
        <v>140</v>
      </c>
      <c r="GA98" s="194">
        <v>120</v>
      </c>
      <c r="GB98" s="195">
        <v>83</v>
      </c>
      <c r="GC98" s="10">
        <v>1</v>
      </c>
    </row>
    <row r="99" spans="1:185" ht="21" customHeight="1">
      <c r="A99" s="3"/>
      <c r="B99" s="218" t="str">
        <f t="shared" si="74"/>
        <v>►</v>
      </c>
      <c r="C99" s="2559"/>
      <c r="D99" s="2701" t="s">
        <v>3778</v>
      </c>
      <c r="E99" s="2559"/>
      <c r="F99" s="2559"/>
      <c r="G99" s="2559"/>
      <c r="H99" s="2559"/>
      <c r="I99" s="2559"/>
      <c r="J99" s="2559"/>
      <c r="K99" s="2559"/>
      <c r="L99" s="2559"/>
      <c r="M99" s="2560"/>
      <c r="N99" s="2567"/>
      <c r="O99" s="2567"/>
      <c r="P99" s="2560"/>
      <c r="Q99" s="2566"/>
      <c r="R99" s="2566"/>
      <c r="S99" s="2566"/>
      <c r="T99" s="2566"/>
      <c r="U99" s="2566"/>
      <c r="V99" s="2566"/>
      <c r="W99" s="2566"/>
      <c r="X99" s="2566"/>
      <c r="Y99" s="2566"/>
      <c r="Z99" s="2566"/>
      <c r="AA99" s="2566"/>
      <c r="AB99" s="2566"/>
      <c r="AC99" s="2566"/>
      <c r="AD99" s="369" t="str">
        <f>IF(ISBLANK(AE99),"",LARGE(AD68:AD98,1)+1)</f>
        <v/>
      </c>
      <c r="AE99" s="370"/>
      <c r="AF99" s="371"/>
      <c r="AG99" s="371"/>
      <c r="AH99" s="371"/>
      <c r="AI99" s="371"/>
      <c r="AJ99" s="371"/>
      <c r="AK99" s="371"/>
      <c r="AL99" s="371"/>
      <c r="AM99" s="371"/>
      <c r="AO99" s="369" t="str">
        <f>IF(ISBLANK(AP99),"",LARGE(AO68:AO98,1)+1)</f>
        <v/>
      </c>
      <c r="AP99" s="370"/>
      <c r="AQ99" s="371"/>
      <c r="AR99" s="371"/>
      <c r="AS99" s="371"/>
      <c r="AT99" s="371"/>
      <c r="AU99" s="371"/>
      <c r="AV99" s="371"/>
      <c r="AW99" s="371"/>
      <c r="AX99" s="371"/>
      <c r="AY99" s="371"/>
      <c r="AZ99" s="371"/>
      <c r="BA99" s="369" t="str">
        <f>IF(ISBLANK(BB99),"",LARGE(BA68:BA98,1)+1)</f>
        <v/>
      </c>
      <c r="BB99" s="370"/>
      <c r="BC99" s="371"/>
      <c r="BD99" s="371"/>
      <c r="BE99" s="371"/>
      <c r="BF99" s="371"/>
      <c r="BG99" s="371"/>
      <c r="BH99" s="371"/>
      <c r="BI99" s="371"/>
      <c r="BJ99" s="371"/>
      <c r="BK99" s="2513"/>
      <c r="BL99" s="2384"/>
      <c r="BM99" s="218" t="str">
        <f t="shared" si="77"/>
        <v>►</v>
      </c>
      <c r="BN99" s="5"/>
      <c r="BO99" s="3"/>
      <c r="BP99" s="198" cm="1">
        <f t="array" ref="BP99">SUMPRODUCT(LEN(BQ99:BW99))</f>
        <v>0</v>
      </c>
      <c r="BQ99" s="199"/>
      <c r="BR99" s="200"/>
      <c r="BS99" s="200"/>
      <c r="BT99" s="200"/>
      <c r="BU99" s="200"/>
      <c r="BV99" s="200"/>
      <c r="BW99" s="201"/>
      <c r="BX99" s="2384"/>
      <c r="BZ99" s="3177"/>
      <c r="CA99" s="3177"/>
      <c r="CB99" s="3174"/>
      <c r="CC99" s="3177"/>
      <c r="CD99" s="3151" t="str">
        <f t="shared" si="82"/>
        <v/>
      </c>
      <c r="CE99" s="3155" t="str">
        <f t="shared" si="83"/>
        <v/>
      </c>
      <c r="CF99" s="3156" t="str">
        <f>IF(LEN(TRIM(CK99))&gt;0,MAX(CF29:CF98)+1,"")</f>
        <v/>
      </c>
      <c r="CG99" s="3109" t="str">
        <f>IFERROR(INDEX(CK30:CK299,MATCH(ROW()-ROW(CK30)+1,CF30:CF299,0)),"")</f>
        <v/>
      </c>
      <c r="CH99" s="3178"/>
      <c r="CI99" s="3177"/>
      <c r="CJ99" s="3165"/>
      <c r="CK99" s="3166" t="str">
        <f>IF(OR(CL98="",CJ98=""),"",IF(LEN(CL98)&lt;=CJ98,CL98,IFERROR(LEFT(CL98,FIND("♦",SUBSTITUTE(LEFT(CL98,CJ98+1)," ","♦",LEN(LEFT(CL98,CJ98+1))-LEN(SUBSTITUTE(LEFT(CL98,CJ98+1)," ",""))))),LEFT(CL98,IFERROR(FIND(" ",CL98)-1,LEN(CL98))))))</f>
        <v/>
      </c>
      <c r="CL99" s="3166" t="str">
        <f t="shared" si="84"/>
        <v/>
      </c>
      <c r="CM99" s="3180"/>
      <c r="CN99" s="3173"/>
      <c r="CO99" s="3174"/>
      <c r="CP99" s="2384"/>
      <c r="CQ99" s="2676" t="s">
        <v>3983</v>
      </c>
      <c r="CR99" s="2677">
        <v>3</v>
      </c>
      <c r="CS99" s="2673" t="str" cm="1">
        <f t="array" ref="CS99">IF(TRIM(CQ99)="","&lt; VIDE",IF(SUMPRODUCT((UPPER(TRIM($BA$92:CQ99))=UPPER(TRIM(CQ99)))*1)&gt;1,"◄ Doublon","Unique"))</f>
        <v>Unique</v>
      </c>
      <c r="CT99" s="222" t="s">
        <v>3684</v>
      </c>
      <c r="CU99" s="2674" t="s">
        <v>3976</v>
      </c>
      <c r="CV99" s="3"/>
      <c r="CW99" s="3228"/>
      <c r="CX99" s="3228"/>
      <c r="CY99" s="3228"/>
      <c r="DA99" s="3225"/>
      <c r="DB99" s="3225"/>
      <c r="DC99" s="3225"/>
      <c r="DE99" s="3226"/>
      <c r="DF99" s="3226"/>
      <c r="DG99" s="3226"/>
      <c r="DI99" s="3227"/>
      <c r="DJ99" s="3227"/>
      <c r="DK99" s="3227"/>
      <c r="DU99" s="3223"/>
      <c r="DV99" s="3223"/>
      <c r="DW99" s="3223"/>
      <c r="DY99" s="3224"/>
      <c r="DZ99" s="3224"/>
      <c r="EA99" s="3224"/>
      <c r="EC99" s="3"/>
      <c r="ED99" s="3"/>
      <c r="EE99" s="3"/>
      <c r="EF99" s="3"/>
      <c r="EG99" s="3"/>
      <c r="EH99" s="3"/>
      <c r="EI99" s="3"/>
      <c r="EJ99" s="3"/>
      <c r="EK99" s="3"/>
      <c r="EL99" s="3"/>
      <c r="EM99" s="3"/>
      <c r="EN99" s="3"/>
      <c r="EO99" s="3"/>
      <c r="EP99" s="3"/>
      <c r="EQ99" s="3"/>
      <c r="ER99" s="3"/>
      <c r="ES99" s="3"/>
      <c r="ET99" s="3"/>
      <c r="EU99" s="3"/>
      <c r="EV99" s="3"/>
      <c r="EW99" s="3"/>
      <c r="EX99" s="941" t="s">
        <v>1378</v>
      </c>
      <c r="EY99" s="942" t="s">
        <v>1379</v>
      </c>
      <c r="EZ99" s="943" t="s">
        <v>1380</v>
      </c>
      <c r="FA99" s="944" t="s">
        <v>1381</v>
      </c>
      <c r="FB99" s="945" t="s">
        <v>1382</v>
      </c>
      <c r="FC99" s="946" t="s">
        <v>1383</v>
      </c>
      <c r="FD99" s="947" t="s">
        <v>1384</v>
      </c>
      <c r="FE99" s="948" t="s">
        <v>1385</v>
      </c>
      <c r="FF99" s="949" t="s">
        <v>1386</v>
      </c>
      <c r="FI99" s="950"/>
      <c r="FJ99" s="236" t="s">
        <v>1387</v>
      </c>
      <c r="FK99" s="206" t="s">
        <v>1388</v>
      </c>
      <c r="FL99" s="207">
        <v>196</v>
      </c>
      <c r="FM99" s="208">
        <v>195</v>
      </c>
      <c r="FN99" s="209">
        <v>221</v>
      </c>
      <c r="FO99"/>
      <c r="FP99" s="951"/>
      <c r="FQ99" s="272" t="s">
        <v>1389</v>
      </c>
      <c r="FR99" s="192" t="s">
        <v>1390</v>
      </c>
      <c r="FS99" s="193">
        <v>255</v>
      </c>
      <c r="FT99" s="194">
        <v>244</v>
      </c>
      <c r="FU99" s="195">
        <v>141</v>
      </c>
      <c r="FV99"/>
      <c r="FW99" s="952"/>
      <c r="FX99" s="212" t="s">
        <v>1391</v>
      </c>
      <c r="FY99" s="192" t="s">
        <v>1392</v>
      </c>
      <c r="FZ99" s="193">
        <v>118</v>
      </c>
      <c r="GA99" s="194">
        <v>111</v>
      </c>
      <c r="GB99" s="195">
        <v>100</v>
      </c>
      <c r="GC99" s="10">
        <v>1</v>
      </c>
    </row>
    <row r="100" spans="1:185" ht="21" customHeight="1">
      <c r="A100" s="3"/>
      <c r="B100" s="218" t="str">
        <f t="shared" si="74"/>
        <v>►</v>
      </c>
      <c r="C100" s="2559"/>
      <c r="D100" s="3188" t="s">
        <v>3777</v>
      </c>
      <c r="E100" s="3188"/>
      <c r="F100" s="3188"/>
      <c r="G100" s="3188"/>
      <c r="H100" s="3188"/>
      <c r="I100" s="3188"/>
      <c r="J100" s="3188"/>
      <c r="K100" s="3188"/>
      <c r="L100" s="3188"/>
      <c r="M100" s="3188"/>
      <c r="N100" s="3188"/>
      <c r="O100" s="3188"/>
      <c r="P100" s="3188"/>
      <c r="Q100" s="3188"/>
      <c r="R100" s="3188"/>
      <c r="S100" s="3188"/>
      <c r="T100" s="3188"/>
      <c r="U100" s="3188"/>
      <c r="V100" s="3188"/>
      <c r="W100" s="3188"/>
      <c r="X100" s="3188"/>
      <c r="Y100" s="3188"/>
      <c r="Z100" s="3188"/>
      <c r="AA100" s="3188"/>
      <c r="AB100" s="3188"/>
      <c r="AC100" s="2566"/>
      <c r="AD100" s="369" t="str">
        <f>IF(ISBLANK(AE100),"",LARGE(AD68:AD99,1)+1)</f>
        <v/>
      </c>
      <c r="AE100" s="370"/>
      <c r="AF100" s="371"/>
      <c r="AG100" s="371"/>
      <c r="AH100" s="371"/>
      <c r="AI100" s="371"/>
      <c r="AJ100" s="371"/>
      <c r="AK100" s="371"/>
      <c r="AL100" s="371"/>
      <c r="AM100" s="371"/>
      <c r="AO100" s="369" t="str">
        <f>IF(ISBLANK(AP100),"",LARGE(AO68:AO99,1)+1)</f>
        <v/>
      </c>
      <c r="AP100" s="370"/>
      <c r="AQ100" s="371"/>
      <c r="AR100" s="371"/>
      <c r="AS100" s="371"/>
      <c r="AT100" s="371"/>
      <c r="AU100" s="371"/>
      <c r="AV100" s="371"/>
      <c r="AW100" s="371"/>
      <c r="AX100" s="371"/>
      <c r="AY100" s="371"/>
      <c r="AZ100" s="371"/>
      <c r="BA100" s="369" t="str">
        <f>IF(ISBLANK(BB100),"",LARGE(BA68:BA99,1)+1)</f>
        <v/>
      </c>
      <c r="BB100" s="370"/>
      <c r="BC100" s="371"/>
      <c r="BD100" s="371"/>
      <c r="BE100" s="371"/>
      <c r="BF100" s="371"/>
      <c r="BG100" s="371"/>
      <c r="BH100" s="371"/>
      <c r="BI100" s="371"/>
      <c r="BJ100" s="371"/>
      <c r="BK100" s="2513"/>
      <c r="BL100" s="2384"/>
      <c r="BM100" s="218" t="str">
        <f t="shared" si="77"/>
        <v>►</v>
      </c>
      <c r="BN100" s="5"/>
      <c r="BO100" s="3"/>
      <c r="BP100" s="198" cm="1">
        <f t="array" ref="BP100">SUMPRODUCT(LEN(BQ100:BW100))</f>
        <v>0</v>
      </c>
      <c r="BQ100" s="199"/>
      <c r="BR100" s="200"/>
      <c r="BS100" s="200"/>
      <c r="BT100" s="200"/>
      <c r="BU100" s="200"/>
      <c r="BV100" s="200"/>
      <c r="BW100" s="201"/>
      <c r="BX100" s="2384"/>
      <c r="BZ100" s="3177"/>
      <c r="CA100" s="3177"/>
      <c r="CB100" s="3174"/>
      <c r="CC100" s="3177"/>
      <c r="CD100" s="3151" t="str">
        <f t="shared" si="82"/>
        <v/>
      </c>
      <c r="CE100" s="3155" t="str">
        <f t="shared" si="83"/>
        <v/>
      </c>
      <c r="CF100" s="3156" t="str">
        <f>IF(LEN(TRIM(CK100))&gt;0,MAX(CF29:CF99)+1,"")</f>
        <v/>
      </c>
      <c r="CG100" s="3109" t="str">
        <f>IFERROR(INDEX(CK30:CK299,MATCH(ROW()-ROW(CK30)+1,CF30:CF299,0)),"")</f>
        <v/>
      </c>
      <c r="CH100" s="3178"/>
      <c r="CI100" s="3177"/>
      <c r="CJ100" s="3168"/>
      <c r="CK100" s="3166" t="str">
        <f>IF(OR(CL99="",CJ98=""),"",IF(LEN(CL99)&lt;=CJ98,CL99,IFERROR(LEFT(CL99,FIND("♦",SUBSTITUTE(LEFT(CL99,CJ98+1)," ","♦",LEN(LEFT(CL99,CJ98+1))-LEN(SUBSTITUTE(LEFT(CL99,CJ98+1)," ",""))))),LEFT(CL99,IFERROR(FIND(" ",CL99)-1,LEN(CL99))))))</f>
        <v/>
      </c>
      <c r="CL100" s="3166" t="str">
        <f t="shared" si="84"/>
        <v/>
      </c>
      <c r="CM100" s="3180"/>
      <c r="CN100" s="3173"/>
      <c r="CO100" s="3174"/>
      <c r="CP100" s="2384"/>
      <c r="CQ100" s="2675"/>
      <c r="CR100" s="2672"/>
      <c r="CS100" s="2673" t="str" cm="1">
        <f t="array" ref="CS100">IF(TRIM(CQ100)="","&lt; VIDE",IF(SUMPRODUCT((UPPER(TRIM($BA$92:CQ100))=UPPER(TRIM(CQ100)))*1)&gt;1,"◄ Doublon","Unique"))</f>
        <v>&lt; VIDE</v>
      </c>
      <c r="CT100" s="222" t="s">
        <v>3685</v>
      </c>
      <c r="CU100" s="2674" t="s">
        <v>3974</v>
      </c>
      <c r="CV100" s="3"/>
      <c r="DE100"/>
      <c r="DF100"/>
      <c r="DG100"/>
      <c r="DI100"/>
      <c r="DJ100"/>
      <c r="DK100"/>
      <c r="EC100" s="3"/>
      <c r="ED100" s="3"/>
      <c r="EE100" s="3"/>
      <c r="EF100" s="3"/>
      <c r="EG100" s="3"/>
      <c r="EH100" s="3"/>
      <c r="EI100" s="3"/>
      <c r="EJ100" s="3"/>
      <c r="EK100" s="3"/>
      <c r="EL100" s="3"/>
      <c r="EM100" s="3"/>
      <c r="EN100" s="3"/>
      <c r="EO100" s="3"/>
      <c r="EP100" s="3"/>
      <c r="EQ100" s="3"/>
      <c r="ER100" s="3"/>
      <c r="ES100" s="3"/>
      <c r="ET100" s="3"/>
      <c r="EU100" s="3"/>
      <c r="EV100" s="3"/>
      <c r="EW100" s="3"/>
      <c r="EX100" s="953" t="s">
        <v>1393</v>
      </c>
      <c r="EY100" s="954" t="s">
        <v>1394</v>
      </c>
      <c r="EZ100" s="955" t="s">
        <v>1395</v>
      </c>
      <c r="FA100" s="956" t="s">
        <v>1396</v>
      </c>
      <c r="FB100" s="957" t="s">
        <v>1397</v>
      </c>
      <c r="FC100" s="958" t="s">
        <v>1398</v>
      </c>
      <c r="FD100" s="959" t="s">
        <v>1399</v>
      </c>
      <c r="FE100" s="960" t="s">
        <v>1400</v>
      </c>
      <c r="FF100" s="961" t="s">
        <v>1401</v>
      </c>
      <c r="FI100" s="962"/>
      <c r="FJ100" s="205" t="s">
        <v>1402</v>
      </c>
      <c r="FK100" s="206" t="s">
        <v>1403</v>
      </c>
      <c r="FL100" s="207">
        <v>217</v>
      </c>
      <c r="FM100" s="208">
        <v>217</v>
      </c>
      <c r="FN100" s="209">
        <v>243</v>
      </c>
      <c r="FO100"/>
      <c r="FP100" s="963"/>
      <c r="FQ100" s="191" t="s">
        <v>1404</v>
      </c>
      <c r="FR100" s="192" t="s">
        <v>1405</v>
      </c>
      <c r="FS100" s="193">
        <v>255</v>
      </c>
      <c r="FT100" s="194">
        <v>246</v>
      </c>
      <c r="FU100" s="195">
        <v>143</v>
      </c>
      <c r="FV100"/>
      <c r="FW100" s="964"/>
      <c r="FX100" s="212" t="s">
        <v>1406</v>
      </c>
      <c r="FY100" s="192" t="s">
        <v>1407</v>
      </c>
      <c r="FZ100" s="193">
        <v>107</v>
      </c>
      <c r="GA100" s="194">
        <v>87</v>
      </c>
      <c r="GB100" s="195">
        <v>49</v>
      </c>
      <c r="GC100" s="10">
        <v>1</v>
      </c>
    </row>
    <row r="101" spans="1:185" ht="21" customHeight="1">
      <c r="A101" s="3"/>
      <c r="B101" s="218" t="str">
        <f t="shared" si="74"/>
        <v>►</v>
      </c>
      <c r="C101" s="2559"/>
      <c r="D101" s="3188"/>
      <c r="E101" s="3188"/>
      <c r="F101" s="3188"/>
      <c r="G101" s="3188"/>
      <c r="H101" s="3188"/>
      <c r="I101" s="3188"/>
      <c r="J101" s="3188"/>
      <c r="K101" s="3188"/>
      <c r="L101" s="3188"/>
      <c r="M101" s="3188"/>
      <c r="N101" s="3188"/>
      <c r="O101" s="3188"/>
      <c r="P101" s="3188"/>
      <c r="Q101" s="3188"/>
      <c r="R101" s="3188"/>
      <c r="S101" s="3188"/>
      <c r="T101" s="3188"/>
      <c r="U101" s="3188"/>
      <c r="V101" s="3188"/>
      <c r="W101" s="3188"/>
      <c r="X101" s="3188"/>
      <c r="Y101" s="3188"/>
      <c r="Z101" s="3188"/>
      <c r="AA101" s="3188"/>
      <c r="AB101" s="3188"/>
      <c r="AC101" s="2566"/>
      <c r="AD101" s="369" t="str">
        <f>IF(ISBLANK(AE101),"",LARGE(AD68:AD100,1)+1)</f>
        <v/>
      </c>
      <c r="AE101" s="370"/>
      <c r="AF101" s="371"/>
      <c r="AG101" s="371"/>
      <c r="AH101" s="371"/>
      <c r="AI101" s="371"/>
      <c r="AJ101" s="371"/>
      <c r="AK101" s="371"/>
      <c r="AL101" s="371"/>
      <c r="AM101" s="371"/>
      <c r="AO101" s="369" t="str">
        <f>IF(ISBLANK(AP101),"",LARGE(AO68:AO100,1)+1)</f>
        <v/>
      </c>
      <c r="AP101" s="370"/>
      <c r="AQ101" s="371"/>
      <c r="AR101" s="371"/>
      <c r="AS101" s="371"/>
      <c r="AT101" s="371"/>
      <c r="AU101" s="371"/>
      <c r="AV101" s="371"/>
      <c r="AW101" s="371"/>
      <c r="AX101" s="371"/>
      <c r="AY101" s="371"/>
      <c r="AZ101" s="371"/>
      <c r="BA101" s="369" t="str">
        <f>IF(ISBLANK(BB101),"",LARGE(BA68:BA100,1)+1)</f>
        <v/>
      </c>
      <c r="BB101" s="370"/>
      <c r="BC101" s="371"/>
      <c r="BD101" s="371"/>
      <c r="BE101" s="371"/>
      <c r="BF101" s="371"/>
      <c r="BG101" s="371"/>
      <c r="BH101" s="371"/>
      <c r="BI101" s="371"/>
      <c r="BJ101" s="371"/>
      <c r="BK101" s="2513"/>
      <c r="BL101" s="2384"/>
      <c r="BM101" s="218" t="str">
        <f t="shared" si="77"/>
        <v>►</v>
      </c>
      <c r="BN101" s="5"/>
      <c r="BO101" s="3"/>
      <c r="BP101" s="198" cm="1">
        <f t="array" ref="BP101">SUMPRODUCT(LEN(BQ101:BW101))</f>
        <v>0</v>
      </c>
      <c r="BQ101" s="199"/>
      <c r="BR101" s="200"/>
      <c r="BS101" s="200"/>
      <c r="BT101" s="200"/>
      <c r="BU101" s="200"/>
      <c r="BV101" s="200"/>
      <c r="BW101" s="201"/>
      <c r="BX101" s="2384"/>
      <c r="BZ101" s="3177"/>
      <c r="CA101" s="3177"/>
      <c r="CB101" s="3174"/>
      <c r="CC101" s="3177"/>
      <c r="CD101" s="3151" t="str">
        <f t="shared" si="82"/>
        <v/>
      </c>
      <c r="CE101" s="3155" t="str">
        <f t="shared" si="83"/>
        <v/>
      </c>
      <c r="CF101" s="3156" t="str">
        <f>IF(LEN(TRIM(CK101))&gt;0,MAX(CF29:CF100)+1,"")</f>
        <v/>
      </c>
      <c r="CG101" s="3109" t="str">
        <f>IFERROR(INDEX(CK30:CK299,MATCH(ROW()-ROW(CK30)+1,CF30:CF299,0)),"")</f>
        <v/>
      </c>
      <c r="CH101" s="3178"/>
      <c r="CI101" s="3177"/>
      <c r="CJ101" s="3169"/>
      <c r="CK101" s="3166" t="str">
        <f>IF(OR(CL100="",CJ98=""),"",IF(LEN(CL100)&lt;=CJ98,CL100,IFERROR(LEFT(CL100,FIND("♦",SUBSTITUTE(LEFT(CL100,CJ98+1)," ","♦",LEN(LEFT(CL100,CJ98+1))-LEN(SUBSTITUTE(LEFT(CL100,CJ98+1)," ",""))))),LEFT(CL100,IFERROR(FIND(" ",CL100)-1,LEN(CL100))))))</f>
        <v/>
      </c>
      <c r="CL101" s="3166" t="str">
        <f t="shared" si="84"/>
        <v/>
      </c>
      <c r="CM101" s="3180"/>
      <c r="CN101" s="3173"/>
      <c r="CO101" s="3174"/>
      <c r="CP101" s="2384"/>
      <c r="CQ101" s="2675" t="s">
        <v>3984</v>
      </c>
      <c r="CR101" s="2672">
        <v>45</v>
      </c>
      <c r="CS101" s="2673" t="str" cm="1">
        <f t="array" ref="CS101">IF(TRIM(CQ101)="","&lt; VIDE",IF(SUMPRODUCT((UPPER(TRIM($BA$92:CQ101))=UPPER(TRIM(CQ101)))*1)&gt;1,"◄ Doublon","Unique"))</f>
        <v>Unique</v>
      </c>
      <c r="CT101" s="222" t="s">
        <v>3686</v>
      </c>
      <c r="CU101" s="2674" t="s">
        <v>3985</v>
      </c>
      <c r="CV101" s="3"/>
      <c r="CW101" s="3228" t="s">
        <v>1408</v>
      </c>
      <c r="CX101" s="3228"/>
      <c r="CY101" s="3228"/>
      <c r="DA101" s="3225" t="s">
        <v>1409</v>
      </c>
      <c r="DB101" s="3225"/>
      <c r="DC101" s="3225"/>
      <c r="DE101" s="3226" t="s">
        <v>1410</v>
      </c>
      <c r="DF101" s="3226"/>
      <c r="DG101" s="3226"/>
      <c r="DI101" s="3227" t="s">
        <v>1411</v>
      </c>
      <c r="DJ101" s="3227"/>
      <c r="DK101" s="3227"/>
      <c r="DU101" s="3223" t="s">
        <v>1412</v>
      </c>
      <c r="DV101" s="3223"/>
      <c r="DW101" s="3223"/>
      <c r="DY101" s="3224" t="s">
        <v>1413</v>
      </c>
      <c r="DZ101" s="3224"/>
      <c r="EA101" s="3224"/>
      <c r="EC101" s="3"/>
      <c r="ED101" s="3"/>
      <c r="EE101" s="3"/>
      <c r="EF101" s="3"/>
      <c r="EG101" s="3"/>
      <c r="EH101" s="3"/>
      <c r="EI101" s="3"/>
      <c r="EJ101" s="3"/>
      <c r="EK101" s="3"/>
      <c r="EL101" s="3"/>
      <c r="EM101" s="3"/>
      <c r="EN101" s="3"/>
      <c r="EO101" s="3"/>
      <c r="EP101" s="3"/>
      <c r="EQ101" s="3"/>
      <c r="ER101" s="3"/>
      <c r="ES101" s="3"/>
      <c r="ET101" s="3"/>
      <c r="EU101" s="3"/>
      <c r="EV101" s="3"/>
      <c r="EW101" s="3"/>
      <c r="EX101" s="965" t="s">
        <v>1414</v>
      </c>
      <c r="EY101" s="966" t="s">
        <v>1415</v>
      </c>
      <c r="EZ101" s="967" t="s">
        <v>1416</v>
      </c>
      <c r="FA101" s="968" t="s">
        <v>1417</v>
      </c>
      <c r="FB101" s="969" t="s">
        <v>1418</v>
      </c>
      <c r="FC101" s="970" t="s">
        <v>1419</v>
      </c>
      <c r="FD101" s="971" t="s">
        <v>1420</v>
      </c>
      <c r="FE101" s="972" t="s">
        <v>1421</v>
      </c>
      <c r="FF101" s="973" t="s">
        <v>1422</v>
      </c>
      <c r="FI101" s="974"/>
      <c r="FJ101" s="236" t="s">
        <v>1423</v>
      </c>
      <c r="FK101" s="206" t="s">
        <v>1424</v>
      </c>
      <c r="FL101" s="207">
        <v>204</v>
      </c>
      <c r="FM101" s="208">
        <v>204</v>
      </c>
      <c r="FN101" s="209">
        <v>255</v>
      </c>
      <c r="FO101"/>
      <c r="FP101" s="975"/>
      <c r="FQ101" s="191" t="s">
        <v>1425</v>
      </c>
      <c r="FR101" s="192" t="s">
        <v>1426</v>
      </c>
      <c r="FS101" s="193">
        <v>238</v>
      </c>
      <c r="FT101" s="194">
        <v>233</v>
      </c>
      <c r="FU101" s="195">
        <v>191</v>
      </c>
      <c r="FV101"/>
      <c r="FW101" s="976"/>
      <c r="FX101" s="212" t="s">
        <v>1427</v>
      </c>
      <c r="FY101" s="192" t="s">
        <v>1428</v>
      </c>
      <c r="FZ101" s="193">
        <v>97</v>
      </c>
      <c r="GA101" s="194">
        <v>78</v>
      </c>
      <c r="GB101" s="195">
        <v>26</v>
      </c>
      <c r="GC101" s="10">
        <v>1</v>
      </c>
    </row>
    <row r="102" spans="1:185" ht="21" customHeight="1">
      <c r="A102" s="3"/>
      <c r="B102" s="218" t="str">
        <f t="shared" si="74"/>
        <v>►</v>
      </c>
      <c r="C102" s="2559"/>
      <c r="D102" s="2702" t="s">
        <v>3779</v>
      </c>
      <c r="E102" s="2566"/>
      <c r="F102" s="2566"/>
      <c r="G102" s="2566"/>
      <c r="H102" s="2566"/>
      <c r="I102" s="2566"/>
      <c r="J102" s="2566"/>
      <c r="K102" s="2566"/>
      <c r="L102" s="2566"/>
      <c r="M102" s="2566"/>
      <c r="N102" s="2566"/>
      <c r="O102" s="2566"/>
      <c r="P102" s="2566"/>
      <c r="Q102" s="2566"/>
      <c r="R102" s="2566"/>
      <c r="S102" s="2566"/>
      <c r="T102" s="2566"/>
      <c r="U102" s="2566"/>
      <c r="V102" s="2566"/>
      <c r="W102" s="2566"/>
      <c r="X102" s="2566"/>
      <c r="Y102" s="2566"/>
      <c r="Z102" s="2566"/>
      <c r="AA102" s="2566"/>
      <c r="AB102" s="2566"/>
      <c r="AC102" s="2566"/>
      <c r="AD102" s="369" t="str">
        <f>IF(ISBLANK(AE102),"",LARGE(AD68:AD101,1)+1)</f>
        <v/>
      </c>
      <c r="AE102" s="370"/>
      <c r="AF102" s="371"/>
      <c r="AG102" s="371"/>
      <c r="AH102" s="371"/>
      <c r="AI102" s="371"/>
      <c r="AJ102" s="371"/>
      <c r="AK102" s="371"/>
      <c r="AL102" s="371"/>
      <c r="AM102" s="371"/>
      <c r="AO102" s="369" t="str">
        <f>IF(ISBLANK(AP102),"",LARGE(AO68:AO101,1)+1)</f>
        <v/>
      </c>
      <c r="AP102" s="370"/>
      <c r="AQ102" s="371"/>
      <c r="AR102" s="371"/>
      <c r="AS102" s="371"/>
      <c r="AT102" s="371"/>
      <c r="AU102" s="371"/>
      <c r="AV102" s="371"/>
      <c r="AW102" s="371"/>
      <c r="AX102" s="371"/>
      <c r="AY102" s="371"/>
      <c r="AZ102" s="371"/>
      <c r="BA102" s="369" t="str">
        <f>IF(ISBLANK(BB102),"",LARGE(BA68:BA101,1)+1)</f>
        <v/>
      </c>
      <c r="BB102" s="370"/>
      <c r="BC102" s="371"/>
      <c r="BD102" s="371"/>
      <c r="BE102" s="371"/>
      <c r="BF102" s="371"/>
      <c r="BG102" s="371"/>
      <c r="BH102" s="371"/>
      <c r="BI102" s="371"/>
      <c r="BJ102" s="371"/>
      <c r="BK102" s="2513"/>
      <c r="BL102" s="2384"/>
      <c r="BM102" s="218" t="str">
        <f t="shared" si="77"/>
        <v>►</v>
      </c>
      <c r="BN102" s="5"/>
      <c r="BO102" s="3"/>
      <c r="BP102" s="198" cm="1">
        <f t="array" ref="BP102">SUMPRODUCT(LEN(BQ102:BW102))</f>
        <v>0</v>
      </c>
      <c r="BQ102" s="199"/>
      <c r="BR102" s="200"/>
      <c r="BS102" s="200"/>
      <c r="BT102" s="200"/>
      <c r="BU102" s="200"/>
      <c r="BV102" s="200"/>
      <c r="BW102" s="201"/>
      <c r="BX102" s="2384"/>
      <c r="BZ102" s="3177"/>
      <c r="CA102" s="3177"/>
      <c r="CB102" s="3174"/>
      <c r="CC102" s="3177"/>
      <c r="CD102" s="3151" t="str">
        <f t="shared" si="82"/>
        <v/>
      </c>
      <c r="CE102" s="3155" t="str">
        <f t="shared" si="83"/>
        <v/>
      </c>
      <c r="CF102" s="3156">
        <f>IF(LEN(TRIM(CK102))&gt;0,MAX(CF29:CF101)+1,"")</f>
        <v>18</v>
      </c>
      <c r="CG102" s="3109" t="str">
        <f>IFERROR(INDEX(CK30:CK299,MATCH(ROW()-ROW(CK30)+1,CF30:CF299,0)),"")</f>
        <v/>
      </c>
      <c r="CH102" s="3178"/>
      <c r="CI102" s="3177"/>
      <c r="CJ102" s="2462" t="str">
        <f>(SUBSTITUTE(SUBSTITUTE(CB42,CHAR(13)&amp;CHAR(10)," "),CHAR(10)," "))</f>
        <v>8. Ajoutez les champignons dans la cocotte environ 30 minutes avant la fin de la cuisson.</v>
      </c>
      <c r="CK102" s="3110" t="str">
        <f>IF(OR(CJ103="",CJ104=""),"",IF(LEN(CJ103)&lt;=CJ104,CJ103,IFERROR(LEFT(CJ103,FIND("♦",SUBSTITUTE(LEFT(CJ103,CJ104+1)," ","♦",LEN(LEFT(CJ103,CJ104+1))-LEN(SUBSTITUTE(LEFT(CJ103,CJ104+1)," ",""))))),LEFT(CJ103,IFERROR(FIND(" ",CJ103)-1,LEN(CJ103))))))</f>
        <v>8 Ajoutez les champignons dans la cocotte environ 30 minutes avant la fin de la cuisson</v>
      </c>
      <c r="CL102" s="3111" t="str">
        <f>IF(CK102="","",TRIM(RIGHT(CJ103,LEN(CJ103)-LEN(CK102))))</f>
        <v/>
      </c>
      <c r="CM102" s="3157" t="str">
        <f>CC42</f>
        <v xml:space="preserve"> ◄ ligne 42</v>
      </c>
      <c r="CN102" s="3173"/>
      <c r="CO102" s="3174"/>
      <c r="CP102" s="2384"/>
      <c r="CQ102" s="2675" t="s">
        <v>3986</v>
      </c>
      <c r="CR102" s="2672">
        <v>51.000000000000007</v>
      </c>
      <c r="CS102" s="2673" t="str" cm="1">
        <f t="array" ref="CS102">IF(TRIM(CQ102)="","&lt; VIDE",IF(SUMPRODUCT((UPPER(TRIM($BA$92:CQ102))=UPPER(TRIM(CQ102)))*1)&gt;1,"◄ Doublon","Unique"))</f>
        <v>Unique</v>
      </c>
      <c r="CT102" s="222" t="s">
        <v>3687</v>
      </c>
      <c r="CU102" s="2674" t="s">
        <v>3978</v>
      </c>
      <c r="CV102" s="3"/>
      <c r="CW102" s="3228"/>
      <c r="CX102" s="3228"/>
      <c r="CY102" s="3228"/>
      <c r="DA102" s="3225"/>
      <c r="DB102" s="3225"/>
      <c r="DC102" s="3225"/>
      <c r="DE102" s="3226"/>
      <c r="DF102" s="3226"/>
      <c r="DG102" s="3226"/>
      <c r="DI102" s="3227"/>
      <c r="DJ102" s="3227"/>
      <c r="DK102" s="3227"/>
      <c r="DU102" s="3223"/>
      <c r="DV102" s="3223"/>
      <c r="DW102" s="3223"/>
      <c r="DY102" s="3224"/>
      <c r="DZ102" s="3224"/>
      <c r="EA102" s="3224"/>
      <c r="EC102" s="3"/>
      <c r="ED102" s="3"/>
      <c r="EE102" s="3"/>
      <c r="EF102" s="3"/>
      <c r="EG102" s="3"/>
      <c r="EH102" s="3"/>
      <c r="EI102" s="3"/>
      <c r="EJ102" s="3"/>
      <c r="EK102" s="3"/>
      <c r="EL102" s="3"/>
      <c r="EM102" s="3"/>
      <c r="EN102" s="3"/>
      <c r="EO102" s="3"/>
      <c r="EP102" s="3"/>
      <c r="EQ102" s="3"/>
      <c r="ER102" s="3"/>
      <c r="ES102" s="3"/>
      <c r="ET102" s="3"/>
      <c r="EU102" s="3"/>
      <c r="EV102" s="3"/>
      <c r="EW102" s="3"/>
      <c r="EX102" s="977" t="s">
        <v>1429</v>
      </c>
      <c r="EY102" s="978" t="s">
        <v>1430</v>
      </c>
      <c r="EZ102" s="979" t="s">
        <v>1431</v>
      </c>
      <c r="FA102" s="980" t="s">
        <v>1432</v>
      </c>
      <c r="FB102" s="981" t="s">
        <v>1433</v>
      </c>
      <c r="FC102" s="982" t="s">
        <v>1434</v>
      </c>
      <c r="FD102" s="983" t="s">
        <v>1435</v>
      </c>
      <c r="FE102" s="984" t="s">
        <v>1436</v>
      </c>
      <c r="FF102" s="985" t="s">
        <v>1437</v>
      </c>
      <c r="FI102" s="986"/>
      <c r="FJ102" s="236" t="s">
        <v>1438</v>
      </c>
      <c r="FK102" s="206" t="s">
        <v>1439</v>
      </c>
      <c r="FL102" s="207">
        <v>233</v>
      </c>
      <c r="FM102" s="208">
        <v>233</v>
      </c>
      <c r="FN102" s="209">
        <v>237</v>
      </c>
      <c r="FO102"/>
      <c r="FP102" s="987"/>
      <c r="FQ102" s="272" t="s">
        <v>1440</v>
      </c>
      <c r="FR102" s="192" t="s">
        <v>1441</v>
      </c>
      <c r="FS102" s="193">
        <v>251</v>
      </c>
      <c r="FT102" s="194">
        <v>242</v>
      </c>
      <c r="FU102" s="195">
        <v>183</v>
      </c>
      <c r="FV102"/>
      <c r="FW102" s="988"/>
      <c r="FX102" s="212" t="s">
        <v>1442</v>
      </c>
      <c r="FY102" s="192" t="s">
        <v>1443</v>
      </c>
      <c r="FZ102" s="193">
        <v>70</v>
      </c>
      <c r="GA102" s="194">
        <v>63</v>
      </c>
      <c r="GB102" s="195">
        <v>50</v>
      </c>
      <c r="GC102" s="10">
        <v>1</v>
      </c>
    </row>
    <row r="103" spans="1:185" ht="21" customHeight="1">
      <c r="A103" s="3"/>
      <c r="B103" s="218" t="str">
        <f t="shared" si="74"/>
        <v>►</v>
      </c>
      <c r="C103" s="2559"/>
      <c r="D103" s="2703" t="s">
        <v>3780</v>
      </c>
      <c r="E103" s="2559"/>
      <c r="F103" s="2559"/>
      <c r="G103" s="2559"/>
      <c r="H103" s="2559"/>
      <c r="I103" s="2559"/>
      <c r="J103" s="2559"/>
      <c r="K103" s="2559"/>
      <c r="L103" s="2559"/>
      <c r="M103" s="2707" t="s">
        <v>3789</v>
      </c>
      <c r="N103" s="2567"/>
      <c r="O103" s="2567"/>
      <c r="P103" s="2560"/>
      <c r="Q103" s="2566"/>
      <c r="R103" s="2566"/>
      <c r="S103" s="2566"/>
      <c r="T103" s="2566"/>
      <c r="U103" s="2566"/>
      <c r="V103" s="2566"/>
      <c r="W103" s="2566"/>
      <c r="X103" s="2566"/>
      <c r="Y103" s="2566"/>
      <c r="Z103" s="2566"/>
      <c r="AA103" s="2566"/>
      <c r="AB103" s="2566"/>
      <c r="AC103" s="2566"/>
      <c r="AD103" s="369" t="str">
        <f>IF(ISBLANK(AE103),"",LARGE(AD68:AD102,1)+1)</f>
        <v/>
      </c>
      <c r="AE103" s="370"/>
      <c r="AF103" s="371"/>
      <c r="AG103" s="371"/>
      <c r="AH103" s="371"/>
      <c r="AI103" s="371"/>
      <c r="AJ103" s="371"/>
      <c r="AK103" s="371"/>
      <c r="AL103" s="371"/>
      <c r="AM103" s="371"/>
      <c r="AO103" s="369" t="str">
        <f>IF(ISBLANK(AP103),"",LARGE(AO68:AO102,1)+1)</f>
        <v/>
      </c>
      <c r="AP103" s="370"/>
      <c r="AQ103" s="371"/>
      <c r="AR103" s="371"/>
      <c r="AS103" s="371"/>
      <c r="AT103" s="371"/>
      <c r="AU103" s="371"/>
      <c r="AV103" s="371"/>
      <c r="AW103" s="371"/>
      <c r="AX103" s="371"/>
      <c r="AY103" s="371"/>
      <c r="AZ103" s="371"/>
      <c r="BA103" s="369" t="str">
        <f>IF(ISBLANK(BB103),"",LARGE(BA68:BA102,1)+1)</f>
        <v/>
      </c>
      <c r="BB103" s="370"/>
      <c r="BC103" s="371"/>
      <c r="BD103" s="371"/>
      <c r="BE103" s="371"/>
      <c r="BF103" s="371"/>
      <c r="BG103" s="371"/>
      <c r="BH103" s="371"/>
      <c r="BI103" s="371"/>
      <c r="BJ103" s="371"/>
      <c r="BK103" s="2513"/>
      <c r="BL103" s="2384"/>
      <c r="BM103" s="218" t="str">
        <f t="shared" si="77"/>
        <v>►</v>
      </c>
      <c r="BN103" s="5"/>
      <c r="BO103" s="3"/>
      <c r="BP103" s="198" cm="1">
        <f t="array" ref="BP103">SUMPRODUCT(LEN(BQ103:BW103))</f>
        <v>0</v>
      </c>
      <c r="BQ103" s="199"/>
      <c r="BR103" s="200"/>
      <c r="BS103" s="200"/>
      <c r="BT103" s="200"/>
      <c r="BU103" s="200"/>
      <c r="BV103" s="200"/>
      <c r="BW103" s="201"/>
      <c r="BX103" s="2384"/>
      <c r="BZ103" s="3177"/>
      <c r="CA103" s="3177"/>
      <c r="CB103" s="3174"/>
      <c r="CC103" s="3177"/>
      <c r="CD103" s="3151" t="str">
        <f t="shared" si="82"/>
        <v/>
      </c>
      <c r="CE103" s="3155" t="str">
        <f t="shared" si="83"/>
        <v/>
      </c>
      <c r="CF103" s="3156" t="str">
        <f>IF(LEN(TRIM(CK103))&gt;0,MAX(CF29:CF102)+1,"")</f>
        <v/>
      </c>
      <c r="CG103" s="3109" t="str">
        <f>IFERROR(INDEX(CK30:CK299,MATCH(ROW()-ROW(CK30)+1,CF30:CF299,0)),"")</f>
        <v/>
      </c>
      <c r="CH103" s="3178"/>
      <c r="CI103" s="3177"/>
      <c r="CJ103" s="3110" t="str">
        <f>TRIM(SUBSTITUTE(SUBSTITUTE(SUBSTITUTE(SUBSTITUTE(IF(OR(LEFT(CJ102,1)="-",LEFT(CJ102,1)="="),MID(CJ102,2,9999),CJ102),CHAR(160)," "),","," "),";"," "),"."," "))</f>
        <v>8 Ajoutez les champignons dans la cocotte environ 30 minutes avant la fin de la cuisson</v>
      </c>
      <c r="CK103" s="3111" t="str">
        <f>IF(OR(CL102="",CJ104=""),"",IF(LEN(CL102)&lt;=CJ104,CL102,IFERROR(LEFT(CL102,FIND("♦",SUBSTITUTE(LEFT(CL102,CJ104+1)," ","♦",LEN(LEFT(CL102,CJ104+1))-LEN(SUBSTITUTE(LEFT(CL102,CJ104+1)," ",""))))),LEFT(CL102,IFERROR(FIND(" ",CL102)-1,LEN(CL102))))))</f>
        <v/>
      </c>
      <c r="CL103" s="3111" t="str">
        <f>IF(CK103="","",TRIM(RIGHT(CL102,LEN(CL102)-LEN(CK103))))</f>
        <v/>
      </c>
      <c r="CM103" s="3179"/>
      <c r="CN103" s="3173"/>
      <c r="CO103" s="3174"/>
      <c r="CP103" s="2384"/>
      <c r="CQ103" s="2675"/>
      <c r="CR103" s="2672"/>
      <c r="CS103" s="2673" t="str" cm="1">
        <f t="array" ref="CS103">IF(TRIM(CQ103)="","&lt; VIDE",IF(SUMPRODUCT((UPPER(TRIM($BA$92:CQ103))=UPPER(TRIM(CQ103)))*1)&gt;1,"◄ Doublon","Unique"))</f>
        <v>&lt; VIDE</v>
      </c>
      <c r="CT103" s="222" t="s">
        <v>3688</v>
      </c>
      <c r="CU103" s="2674" t="s">
        <v>3987</v>
      </c>
      <c r="CV103" s="3"/>
      <c r="DE103"/>
      <c r="DF103"/>
      <c r="DG103"/>
      <c r="DI103"/>
      <c r="DJ103"/>
      <c r="DK103"/>
      <c r="EC103" s="3"/>
      <c r="ED103" s="3"/>
      <c r="EE103" s="3"/>
      <c r="EF103" s="3"/>
      <c r="EG103" s="3"/>
      <c r="EH103" s="3"/>
      <c r="EI103" s="3"/>
      <c r="EJ103" s="3"/>
      <c r="EK103" s="3"/>
      <c r="EL103" s="3"/>
      <c r="EM103" s="3"/>
      <c r="EN103" s="3"/>
      <c r="EO103" s="3"/>
      <c r="EP103" s="3"/>
      <c r="EQ103" s="3"/>
      <c r="ER103" s="3"/>
      <c r="ES103" s="3"/>
      <c r="ET103" s="3"/>
      <c r="EU103" s="3"/>
      <c r="EV103" s="3"/>
      <c r="EW103" s="3"/>
      <c r="EX103" s="989" t="s">
        <v>1444</v>
      </c>
      <c r="EY103" s="990" t="s">
        <v>1445</v>
      </c>
      <c r="EZ103" s="991" t="s">
        <v>1446</v>
      </c>
      <c r="FA103" s="992" t="s">
        <v>1447</v>
      </c>
      <c r="FB103" s="993" t="s">
        <v>1448</v>
      </c>
      <c r="FC103" s="994" t="s">
        <v>1449</v>
      </c>
      <c r="FD103" s="995" t="s">
        <v>1450</v>
      </c>
      <c r="FE103" s="996" t="s">
        <v>1451</v>
      </c>
      <c r="FF103" s="997" t="s">
        <v>1452</v>
      </c>
      <c r="FI103" s="998"/>
      <c r="FJ103" s="205" t="s">
        <v>1453</v>
      </c>
      <c r="FK103" s="206" t="s">
        <v>1454</v>
      </c>
      <c r="FL103" s="207">
        <v>230</v>
      </c>
      <c r="FM103" s="208">
        <v>230</v>
      </c>
      <c r="FN103" s="209">
        <v>250</v>
      </c>
      <c r="FO103"/>
      <c r="FP103" s="999"/>
      <c r="FQ103" s="272" t="s">
        <v>1455</v>
      </c>
      <c r="FR103" s="192" t="s">
        <v>1456</v>
      </c>
      <c r="FS103" s="193">
        <v>253</v>
      </c>
      <c r="FT103" s="194">
        <v>241</v>
      </c>
      <c r="FU103" s="195">
        <v>184</v>
      </c>
      <c r="FV103"/>
      <c r="FW103" s="1000"/>
      <c r="FX103" s="212" t="s">
        <v>1457</v>
      </c>
      <c r="FY103" s="192" t="s">
        <v>1458</v>
      </c>
      <c r="FZ103" s="193">
        <v>41</v>
      </c>
      <c r="GA103" s="194">
        <v>33</v>
      </c>
      <c r="GB103" s="195">
        <v>7</v>
      </c>
      <c r="GC103" s="10">
        <v>1</v>
      </c>
    </row>
    <row r="104" spans="1:185" ht="21" customHeight="1">
      <c r="A104" s="3"/>
      <c r="B104" s="218" t="str">
        <f>IF(COUNTA(AE104:AG104,AP104:AQ104)&gt;0, "A", "►")</f>
        <v>►</v>
      </c>
      <c r="C104" s="2559"/>
      <c r="D104" s="2706" t="s">
        <v>3781</v>
      </c>
      <c r="E104" s="2559"/>
      <c r="F104" s="2559"/>
      <c r="G104" s="2559"/>
      <c r="H104" s="2559"/>
      <c r="I104" s="2559"/>
      <c r="J104" s="2559"/>
      <c r="K104" s="2559"/>
      <c r="L104" s="2559"/>
      <c r="M104" s="2708" t="s">
        <v>3790</v>
      </c>
      <c r="N104" s="2567"/>
      <c r="O104" s="2567"/>
      <c r="P104" s="2560"/>
      <c r="Q104" s="2566"/>
      <c r="R104" s="2566"/>
      <c r="S104" s="2566"/>
      <c r="T104" s="2566"/>
      <c r="U104" s="2566"/>
      <c r="V104" s="2566"/>
      <c r="W104" s="2566"/>
      <c r="X104" s="2566"/>
      <c r="Y104" s="2566"/>
      <c r="Z104" s="2566"/>
      <c r="AA104" s="2566"/>
      <c r="AB104" s="2566"/>
      <c r="AC104" s="2566"/>
      <c r="AD104" s="369" t="str">
        <f>IF(ISBLANK(AE104),"",LARGE(AD68:AD103,1)+1)</f>
        <v/>
      </c>
      <c r="AE104" s="370"/>
      <c r="AF104" s="371"/>
      <c r="AG104" s="371"/>
      <c r="AH104" s="371"/>
      <c r="AI104" s="371"/>
      <c r="AJ104" s="371"/>
      <c r="AK104" s="371"/>
      <c r="AL104" s="371"/>
      <c r="AM104" s="371"/>
      <c r="AO104" s="369" t="str">
        <f>IF(ISBLANK(AP104),"",LARGE(AO68:AO103,1)+1)</f>
        <v/>
      </c>
      <c r="AP104" s="370"/>
      <c r="AQ104" s="371"/>
      <c r="AR104" s="371"/>
      <c r="AS104" s="371"/>
      <c r="AT104" s="371"/>
      <c r="AU104" s="371"/>
      <c r="AV104" s="371"/>
      <c r="AW104" s="371"/>
      <c r="AX104" s="371"/>
      <c r="AY104" s="371"/>
      <c r="AZ104" s="371"/>
      <c r="BA104" s="369" t="str">
        <f>IF(ISBLANK(BB104),"",LARGE(BA68:BA103,1)+1)</f>
        <v/>
      </c>
      <c r="BB104" s="370"/>
      <c r="BC104" s="371"/>
      <c r="BD104" s="371"/>
      <c r="BE104" s="371"/>
      <c r="BF104" s="371"/>
      <c r="BG104" s="371"/>
      <c r="BH104" s="371"/>
      <c r="BI104" s="371"/>
      <c r="BJ104" s="371"/>
      <c r="BK104" s="2513"/>
      <c r="BL104" s="2384"/>
      <c r="BM104" s="218" t="str">
        <f t="shared" si="77"/>
        <v>►</v>
      </c>
      <c r="BN104" s="5"/>
      <c r="BO104" s="3"/>
      <c r="BP104" s="198" cm="1">
        <f t="array" ref="BP104">SUMPRODUCT(LEN(BQ104:BW104))</f>
        <v>0</v>
      </c>
      <c r="BQ104" s="199"/>
      <c r="BR104" s="200"/>
      <c r="BS104" s="200"/>
      <c r="BT104" s="200"/>
      <c r="BU104" s="200"/>
      <c r="BV104" s="200"/>
      <c r="BW104" s="201"/>
      <c r="BX104" s="2384"/>
      <c r="BZ104" s="3177"/>
      <c r="CA104" s="3177"/>
      <c r="CB104" s="3174"/>
      <c r="CC104" s="3177"/>
      <c r="CD104" s="3151" t="str">
        <f t="shared" si="82"/>
        <v/>
      </c>
      <c r="CE104" s="3155" t="str">
        <f t="shared" si="83"/>
        <v/>
      </c>
      <c r="CF104" s="3156" t="str">
        <f>IF(LEN(TRIM(CK104))&gt;0,MAX(CF29:CF103)+1,"")</f>
        <v/>
      </c>
      <c r="CG104" s="3109" t="str">
        <f>IFERROR(INDEX(CK30:CK299,MATCH(ROW()-ROW(CK30)+1,CF30:CF299,0)),"")</f>
        <v/>
      </c>
      <c r="CH104" s="3178"/>
      <c r="CI104" s="3177"/>
      <c r="CJ104" s="3112">
        <f>CG17</f>
        <v>100</v>
      </c>
      <c r="CK104" s="3111" t="str">
        <f>IF(OR(CL103="",CJ104=""),"",IF(LEN(CL103)&lt;=CJ104,CL103,IFERROR(LEFT(CL103,FIND("♦",SUBSTITUTE(LEFT(CL103,CJ104+1)," ","♦",LEN(LEFT(CL103,CJ104+1))-LEN(SUBSTITUTE(LEFT(CL103,CJ104+1)," ",""))))),LEFT(CL103,IFERROR(FIND(" ",CL103)-1,LEN(CL103))))))</f>
        <v/>
      </c>
      <c r="CL104" s="3111" t="str">
        <f t="shared" ref="CL104:CL107" si="85">IF(CK104="","",TRIM(RIGHT(CL103,LEN(CL103)-LEN(CK104))))</f>
        <v/>
      </c>
      <c r="CM104" s="3179"/>
      <c r="CN104" s="3173"/>
      <c r="CO104" s="3174"/>
      <c r="CP104" s="2384"/>
      <c r="CQ104" s="2676" t="s">
        <v>3983</v>
      </c>
      <c r="CR104" s="2677" t="s">
        <v>3988</v>
      </c>
      <c r="CS104" s="2673" t="str" cm="1">
        <f t="array" ref="CS104">IF(TRIM(CQ104)="","&lt; VIDE",IF(SUMPRODUCT((UPPER(TRIM($BA$92:CQ104))=UPPER(TRIM(CQ104)))*1)&gt;1,"◄ Doublon","Unique"))</f>
        <v>◄ Doublon</v>
      </c>
      <c r="CT104" s="222" t="s">
        <v>3689</v>
      </c>
      <c r="CU104" s="2674" t="s">
        <v>3989</v>
      </c>
      <c r="CV104" s="3"/>
      <c r="CW104" s="3228"/>
      <c r="CX104" s="3228"/>
      <c r="CY104" s="3228"/>
      <c r="DA104" s="3225" t="s">
        <v>1459</v>
      </c>
      <c r="DB104" s="3225"/>
      <c r="DC104" s="3225"/>
      <c r="DE104" s="3226" t="s">
        <v>103</v>
      </c>
      <c r="DF104" s="3226"/>
      <c r="DG104" s="3226"/>
      <c r="DI104" s="3227" t="s">
        <v>1460</v>
      </c>
      <c r="DJ104" s="3227"/>
      <c r="DK104" s="3227"/>
      <c r="DU104" s="3223" t="s">
        <v>1461</v>
      </c>
      <c r="DV104" s="3223"/>
      <c r="DW104" s="3223"/>
      <c r="DY104" s="3224" t="s">
        <v>1462</v>
      </c>
      <c r="DZ104" s="3224"/>
      <c r="EA104" s="3224"/>
      <c r="EC104" s="3"/>
      <c r="ED104" s="3"/>
      <c r="EE104" s="3"/>
      <c r="EF104" s="3"/>
      <c r="EG104" s="3"/>
      <c r="EH104" s="3"/>
      <c r="EI104" s="3"/>
      <c r="EJ104" s="3"/>
      <c r="EK104" s="3"/>
      <c r="EL104" s="3"/>
      <c r="EM104" s="3"/>
      <c r="EN104" s="3"/>
      <c r="EO104" s="3"/>
      <c r="EP104" s="3"/>
      <c r="EQ104" s="3"/>
      <c r="ER104" s="3"/>
      <c r="ES104" s="3"/>
      <c r="ET104" s="3"/>
      <c r="EU104" s="3"/>
      <c r="EV104" s="3"/>
      <c r="EW104" s="3"/>
      <c r="EX104" s="1001" t="s">
        <v>1463</v>
      </c>
      <c r="EY104" s="1002" t="s">
        <v>1464</v>
      </c>
      <c r="EZ104" s="1003" t="s">
        <v>1465</v>
      </c>
      <c r="FA104" s="1004" t="s">
        <v>1466</v>
      </c>
      <c r="FB104" s="1005" t="s">
        <v>1467</v>
      </c>
      <c r="FC104" s="1006" t="s">
        <v>1468</v>
      </c>
      <c r="FD104" s="1007" t="s">
        <v>1469</v>
      </c>
      <c r="FE104" s="1008" t="s">
        <v>1470</v>
      </c>
      <c r="FF104" s="1009" t="s">
        <v>1471</v>
      </c>
      <c r="FI104" s="1010"/>
      <c r="FJ104" s="205" t="s">
        <v>1472</v>
      </c>
      <c r="FK104" s="206" t="s">
        <v>1473</v>
      </c>
      <c r="FL104" s="207">
        <v>248</v>
      </c>
      <c r="FM104" s="208">
        <v>248</v>
      </c>
      <c r="FN104" s="209">
        <v>255</v>
      </c>
      <c r="FO104"/>
      <c r="FP104" s="1011"/>
      <c r="FQ104" s="191" t="s">
        <v>1474</v>
      </c>
      <c r="FR104" s="192" t="s">
        <v>1475</v>
      </c>
      <c r="FS104" s="193">
        <v>238</v>
      </c>
      <c r="FT104" s="194">
        <v>232</v>
      </c>
      <c r="FU104" s="195">
        <v>205</v>
      </c>
      <c r="FV104"/>
      <c r="FW104" s="1012"/>
      <c r="FX104" s="197" t="s">
        <v>1476</v>
      </c>
      <c r="FY104" s="192" t="s">
        <v>1477</v>
      </c>
      <c r="FZ104" s="193">
        <v>255</v>
      </c>
      <c r="GA104" s="194">
        <v>165</v>
      </c>
      <c r="GB104" s="195">
        <v>0</v>
      </c>
      <c r="GC104" s="10">
        <v>1</v>
      </c>
    </row>
    <row r="105" spans="1:185" ht="21" customHeight="1">
      <c r="A105" s="3"/>
      <c r="B105" s="74" t="s">
        <v>28</v>
      </c>
      <c r="C105" s="566"/>
      <c r="D105" s="2422" t="s">
        <v>3782</v>
      </c>
      <c r="E105" s="566"/>
      <c r="F105" s="566"/>
      <c r="G105" s="566"/>
      <c r="H105" s="566"/>
      <c r="I105" s="566"/>
      <c r="J105" s="566"/>
      <c r="K105" s="566"/>
      <c r="L105" s="566"/>
      <c r="M105" s="2421" t="s">
        <v>3791</v>
      </c>
      <c r="N105" s="567"/>
      <c r="O105" s="567"/>
      <c r="P105" s="568"/>
      <c r="Q105" s="568"/>
      <c r="R105" s="568"/>
      <c r="S105" s="568"/>
      <c r="T105" s="568"/>
      <c r="U105" s="568"/>
      <c r="V105" s="568"/>
      <c r="W105" s="568"/>
      <c r="X105" s="568"/>
      <c r="Y105" s="568"/>
      <c r="Z105" s="568"/>
      <c r="AA105" s="568"/>
      <c r="AB105" s="568"/>
      <c r="AC105" s="568"/>
      <c r="AD105" s="568"/>
      <c r="AE105" s="567"/>
      <c r="AF105" s="567"/>
      <c r="AG105" s="568"/>
      <c r="AH105" s="568"/>
      <c r="AI105" s="568"/>
      <c r="AJ105" s="568"/>
      <c r="AK105" s="568"/>
      <c r="AL105" s="568"/>
      <c r="AM105" s="568"/>
      <c r="AN105" s="568"/>
      <c r="AO105" s="568"/>
      <c r="AP105" s="568"/>
      <c r="AQ105" s="567" t="s">
        <v>3754</v>
      </c>
      <c r="AR105" s="568"/>
      <c r="AS105" s="568"/>
      <c r="AT105" s="568"/>
      <c r="AU105" s="568"/>
      <c r="AV105" s="568"/>
      <c r="AW105" s="568"/>
      <c r="AX105" s="568"/>
      <c r="AY105" s="568"/>
      <c r="AZ105" s="568"/>
      <c r="BA105" s="568"/>
      <c r="BB105" s="568"/>
      <c r="BC105" s="568"/>
      <c r="BD105" s="568"/>
      <c r="BE105" s="568"/>
      <c r="BF105" s="568"/>
      <c r="BG105" s="568"/>
      <c r="BH105" s="568"/>
      <c r="BI105" s="568"/>
      <c r="BJ105" s="568"/>
      <c r="BK105" s="569"/>
      <c r="BL105" s="2384"/>
      <c r="BM105" s="74" t="str">
        <f t="shared" si="77"/>
        <v>A</v>
      </c>
      <c r="BN105" s="5">
        <v>1</v>
      </c>
      <c r="BO105" s="3"/>
      <c r="BP105" s="198" cm="1">
        <f t="array" ref="BP105">SUMPRODUCT(LEN(BQ105:BW105))</f>
        <v>0</v>
      </c>
      <c r="BQ105" s="199"/>
      <c r="BR105" s="200"/>
      <c r="BS105" s="200"/>
      <c r="BT105" s="200"/>
      <c r="BU105" s="200"/>
      <c r="BV105" s="200"/>
      <c r="BW105" s="201"/>
      <c r="BX105" s="2384"/>
      <c r="CB105" s="3174"/>
      <c r="CD105" s="3151" t="str">
        <f t="shared" si="82"/>
        <v/>
      </c>
      <c r="CE105" s="3155" t="str">
        <f t="shared" si="83"/>
        <v/>
      </c>
      <c r="CF105" s="3156" t="str">
        <f>IF(LEN(TRIM(CK105))&gt;0,MAX(CF29:CF104)+1,"")</f>
        <v/>
      </c>
      <c r="CG105" s="3109" t="str">
        <f>IFERROR(INDEX(CK30:CK299,MATCH(ROW()-ROW(CK30)+1,CF30:CF299,0)),"")</f>
        <v/>
      </c>
      <c r="CH105" s="419"/>
      <c r="CJ105" s="3110"/>
      <c r="CK105" s="3111" t="str">
        <f>IF(OR(CL104="",CJ104=""),"",IF(LEN(CL104)&lt;=CJ104,CL104,IFERROR(LEFT(CL104,FIND("♦",SUBSTITUTE(LEFT(CL104,CJ104+1)," ","♦",LEN(LEFT(CL104,CJ104+1))-LEN(SUBSTITUTE(LEFT(CL104,CJ104+1)," ",""))))),LEFT(CL104,IFERROR(FIND(" ",CL104)-1,LEN(CL104))))))</f>
        <v/>
      </c>
      <c r="CL105" s="3111" t="str">
        <f t="shared" si="85"/>
        <v/>
      </c>
      <c r="CM105" s="3179"/>
      <c r="CN105" s="3173"/>
      <c r="CO105" s="3174"/>
      <c r="CP105" s="2384"/>
      <c r="CQ105" s="2671"/>
      <c r="CR105" s="2672"/>
      <c r="CS105" s="2673" t="str" cm="1">
        <f t="array" ref="CS105">IF(TRIM(CQ105)="","&lt; VIDE",IF(SUMPRODUCT((UPPER(TRIM($BA$92:CQ105))=UPPER(TRIM(CQ105)))*1)&gt;1,"◄ Doublon","Unique"))</f>
        <v>&lt; VIDE</v>
      </c>
      <c r="CT105" s="222" t="s">
        <v>3690</v>
      </c>
      <c r="CU105" s="2674" t="s">
        <v>3654</v>
      </c>
      <c r="CV105" s="3"/>
      <c r="CW105" s="3228"/>
      <c r="CX105" s="3228"/>
      <c r="CY105" s="3228"/>
      <c r="DA105" s="3225"/>
      <c r="DB105" s="3225"/>
      <c r="DC105" s="3225"/>
      <c r="DE105" s="3226"/>
      <c r="DF105" s="3226"/>
      <c r="DG105" s="3226"/>
      <c r="DI105" s="3227"/>
      <c r="DJ105" s="3227"/>
      <c r="DK105" s="3227"/>
      <c r="DU105" s="3223"/>
      <c r="DV105" s="3223"/>
      <c r="DW105" s="3223"/>
      <c r="DY105" s="3224"/>
      <c r="DZ105" s="3224"/>
      <c r="EA105" s="3224"/>
      <c r="EC105" s="3"/>
      <c r="ED105" s="3"/>
      <c r="EE105" s="3"/>
      <c r="EF105" s="3"/>
      <c r="EG105" s="3"/>
      <c r="EH105" s="3"/>
      <c r="EI105" s="3"/>
      <c r="EJ105" s="3"/>
      <c r="EK105" s="3"/>
      <c r="EL105" s="3"/>
      <c r="EM105" s="3"/>
      <c r="EN105" s="3"/>
      <c r="EO105" s="3"/>
      <c r="EP105" s="3"/>
      <c r="EQ105" s="3"/>
      <c r="ER105" s="3"/>
      <c r="ES105" s="3"/>
      <c r="ET105" s="3"/>
      <c r="EU105" s="3"/>
      <c r="EV105" s="3"/>
      <c r="EW105" s="3"/>
      <c r="EX105" s="1013" t="s">
        <v>1478</v>
      </c>
      <c r="EY105" s="1014" t="s">
        <v>1479</v>
      </c>
      <c r="EZ105" s="1015" t="s">
        <v>1480</v>
      </c>
      <c r="FA105" s="1016" t="s">
        <v>1481</v>
      </c>
      <c r="FB105" s="1017" t="s">
        <v>1482</v>
      </c>
      <c r="FC105" s="1018" t="s">
        <v>1483</v>
      </c>
      <c r="FD105" s="1019" t="s">
        <v>1484</v>
      </c>
      <c r="FE105" s="1020" t="s">
        <v>1485</v>
      </c>
      <c r="FF105" s="1021" t="s">
        <v>1486</v>
      </c>
      <c r="FI105" s="1022"/>
      <c r="FJ105" s="205" t="s">
        <v>1487</v>
      </c>
      <c r="FK105" s="206" t="s">
        <v>1488</v>
      </c>
      <c r="FL105" s="207">
        <v>0</v>
      </c>
      <c r="FM105" s="208">
        <v>0</v>
      </c>
      <c r="FN105" s="209">
        <v>238</v>
      </c>
      <c r="FO105"/>
      <c r="FP105" s="1023"/>
      <c r="FQ105" s="191" t="s">
        <v>1489</v>
      </c>
      <c r="FR105" s="192" t="s">
        <v>1490</v>
      </c>
      <c r="FS105" s="193">
        <v>255</v>
      </c>
      <c r="FT105" s="194">
        <v>250</v>
      </c>
      <c r="FU105" s="195">
        <v>205</v>
      </c>
      <c r="FV105"/>
      <c r="FW105" s="1024"/>
      <c r="FX105" s="197" t="s">
        <v>1491</v>
      </c>
      <c r="FY105" s="192" t="s">
        <v>1492</v>
      </c>
      <c r="FZ105" s="193">
        <v>244</v>
      </c>
      <c r="GA105" s="194">
        <v>164</v>
      </c>
      <c r="GB105" s="195">
        <v>96</v>
      </c>
      <c r="GC105" s="10">
        <v>1</v>
      </c>
    </row>
    <row r="106" spans="1:185" ht="21" customHeight="1">
      <c r="A106" s="3"/>
      <c r="B106" s="74" t="s">
        <v>28</v>
      </c>
      <c r="C106" s="582"/>
      <c r="D106" s="2417" t="s">
        <v>3783</v>
      </c>
      <c r="E106" s="582"/>
      <c r="F106" s="582"/>
      <c r="G106" s="582"/>
      <c r="H106" s="582"/>
      <c r="I106" s="582"/>
      <c r="J106" s="582"/>
      <c r="K106" s="582"/>
      <c r="L106" s="582"/>
      <c r="M106" s="2415" t="s">
        <v>3792</v>
      </c>
      <c r="N106" s="582"/>
      <c r="O106" s="582"/>
      <c r="P106" s="582"/>
      <c r="Q106" s="582"/>
      <c r="R106" s="582"/>
      <c r="S106" s="582"/>
      <c r="T106" s="582"/>
      <c r="U106" s="582"/>
      <c r="V106" s="582"/>
      <c r="W106" s="582"/>
      <c r="X106" s="582"/>
      <c r="Y106" s="582"/>
      <c r="Z106" s="582"/>
      <c r="AA106" s="582"/>
      <c r="AB106" s="582"/>
      <c r="AC106" s="582"/>
      <c r="AD106" s="2287"/>
      <c r="AE106" s="2281" t="s">
        <v>134</v>
      </c>
      <c r="AF106" s="2285" t="s">
        <v>3623</v>
      </c>
      <c r="AG106" s="2287" t="s">
        <v>3630</v>
      </c>
      <c r="AH106" s="2283"/>
      <c r="AI106" s="2283"/>
      <c r="AJ106" s="2283"/>
      <c r="AK106" s="2283"/>
      <c r="AL106" s="2283"/>
      <c r="AM106" s="2283"/>
      <c r="AN106" s="2283"/>
      <c r="AO106" s="2283"/>
      <c r="AP106" s="2283"/>
      <c r="AQ106" s="2281" t="s">
        <v>875</v>
      </c>
      <c r="AR106" s="2393" t="s">
        <v>3634</v>
      </c>
      <c r="AS106" s="2283"/>
      <c r="AT106" s="2283"/>
      <c r="AU106" s="2283"/>
      <c r="AV106" s="2283"/>
      <c r="AW106" s="2283"/>
      <c r="AX106" s="2283"/>
      <c r="AY106" s="2283"/>
      <c r="AZ106" s="2283"/>
      <c r="BA106" s="2283"/>
      <c r="BB106" s="2283"/>
      <c r="BC106" s="2283"/>
      <c r="BD106" s="2283"/>
      <c r="BE106" s="2283"/>
      <c r="BF106" s="2283"/>
      <c r="BG106" s="2283"/>
      <c r="BH106" s="2283"/>
      <c r="BI106" s="2283"/>
      <c r="BJ106" s="2283"/>
      <c r="BK106" s="2284"/>
      <c r="BL106" s="2384"/>
      <c r="BM106" s="74" t="str">
        <f t="shared" si="77"/>
        <v>A</v>
      </c>
      <c r="BN106" s="5">
        <v>1</v>
      </c>
      <c r="BO106" s="3"/>
      <c r="BP106" s="198" cm="1">
        <f t="array" ref="BP106">SUMPRODUCT(LEN(BQ106:BW106))</f>
        <v>0</v>
      </c>
      <c r="BQ106" s="199"/>
      <c r="BR106" s="200"/>
      <c r="BS106" s="200"/>
      <c r="BT106" s="200"/>
      <c r="BU106" s="200"/>
      <c r="BV106" s="200"/>
      <c r="BW106" s="201"/>
      <c r="BX106" s="2384"/>
      <c r="CB106" s="3174"/>
      <c r="CD106" s="3151" t="str">
        <f t="shared" si="82"/>
        <v/>
      </c>
      <c r="CE106" s="3155" t="str">
        <f t="shared" si="83"/>
        <v/>
      </c>
      <c r="CF106" s="3156" t="str">
        <f>IF(LEN(TRIM(CK106))&gt;0,MAX(CF29:CF105)+1,"")</f>
        <v/>
      </c>
      <c r="CG106" s="3109" t="str">
        <f>IFERROR(INDEX(CK30:CK299,MATCH(ROW()-ROW(CK30)+1,CF30:CF299,0)),"")</f>
        <v/>
      </c>
      <c r="CH106" s="419"/>
      <c r="CJ106" s="3163"/>
      <c r="CK106" s="3111" t="str">
        <f>IF(OR(CL105="",CJ104=""),"",IF(LEN(CL105)&lt;=CJ104,CL105,IFERROR(LEFT(CL105,FIND("♦",SUBSTITUTE(LEFT(CL105,CJ104+1)," ","♦",LEN(LEFT(CL105,CJ104+1))-LEN(SUBSTITUTE(LEFT(CL105,CJ104+1)," ",""))))),LEFT(CL105,IFERROR(FIND(" ",CL105)-1,LEN(CL105))))))</f>
        <v/>
      </c>
      <c r="CL106" s="3111" t="str">
        <f t="shared" si="85"/>
        <v/>
      </c>
      <c r="CM106" s="3179"/>
      <c r="CN106" s="3173"/>
      <c r="CO106" s="3174"/>
      <c r="CP106" s="2384"/>
      <c r="CQ106" s="2671" t="s">
        <v>3990</v>
      </c>
      <c r="CR106" s="2672"/>
      <c r="CS106" s="2673" t="str" cm="1">
        <f t="array" ref="CS106">IF(TRIM(CQ106)="","&lt; VIDE",IF(SUMPRODUCT((UPPER(TRIM($BA$92:CQ106))=UPPER(TRIM(CQ106)))*1)&gt;1,"◄ Doublon","Unique"))</f>
        <v>Unique</v>
      </c>
      <c r="CT106" s="222" t="s">
        <v>3691</v>
      </c>
      <c r="CU106" s="2674" t="s">
        <v>3991</v>
      </c>
      <c r="CV106" s="3"/>
      <c r="DI106"/>
      <c r="DJ106"/>
      <c r="DK106"/>
      <c r="DU106" s="1025">
        <v>1</v>
      </c>
      <c r="DV106" s="1025"/>
      <c r="DW106" s="1025">
        <v>1</v>
      </c>
      <c r="DY106" s="1025">
        <v>1</v>
      </c>
      <c r="DZ106" s="1025"/>
      <c r="EA106" s="1025">
        <v>1</v>
      </c>
      <c r="EC106" s="3"/>
      <c r="ED106" s="3"/>
      <c r="EE106" s="3"/>
      <c r="EF106" s="3"/>
      <c r="EG106" s="3"/>
      <c r="EH106" s="3"/>
      <c r="EI106" s="3"/>
      <c r="EJ106" s="3"/>
      <c r="EK106" s="3"/>
      <c r="EL106" s="3"/>
      <c r="EM106" s="3"/>
      <c r="EN106" s="3"/>
      <c r="EO106" s="3"/>
      <c r="EP106" s="3"/>
      <c r="EQ106" s="3"/>
      <c r="ER106" s="3"/>
      <c r="ES106" s="3"/>
      <c r="ET106" s="3"/>
      <c r="EU106" s="3"/>
      <c r="EV106" s="3"/>
      <c r="EW106" s="3"/>
      <c r="EX106" s="1026" t="s">
        <v>1493</v>
      </c>
      <c r="EY106" s="1027" t="s">
        <v>1494</v>
      </c>
      <c r="EZ106" s="1028" t="s">
        <v>1495</v>
      </c>
      <c r="FA106" s="1029" t="s">
        <v>1496</v>
      </c>
      <c r="FB106" s="1030" t="s">
        <v>1497</v>
      </c>
      <c r="FC106" s="1031" t="s">
        <v>1498</v>
      </c>
      <c r="FD106" s="1032" t="s">
        <v>1499</v>
      </c>
      <c r="FE106" s="1033" t="s">
        <v>1500</v>
      </c>
      <c r="FF106" s="1034" t="s">
        <v>1501</v>
      </c>
      <c r="FI106" s="1035"/>
      <c r="FJ106" s="236" t="s">
        <v>1502</v>
      </c>
      <c r="FK106" s="206" t="s">
        <v>1503</v>
      </c>
      <c r="FL106" s="207">
        <v>96</v>
      </c>
      <c r="FM106" s="208">
        <v>80</v>
      </c>
      <c r="FN106" s="209">
        <v>220</v>
      </c>
      <c r="FO106"/>
      <c r="FP106" s="1036"/>
      <c r="FQ106" s="272" t="s">
        <v>1504</v>
      </c>
      <c r="FR106" s="192" t="s">
        <v>1505</v>
      </c>
      <c r="FS106" s="193">
        <v>254</v>
      </c>
      <c r="FT106" s="194">
        <v>253</v>
      </c>
      <c r="FU106" s="195">
        <v>240</v>
      </c>
      <c r="FV106"/>
      <c r="FW106" s="1037"/>
      <c r="FX106" s="212" t="s">
        <v>1506</v>
      </c>
      <c r="FY106" s="192" t="s">
        <v>1507</v>
      </c>
      <c r="FZ106" s="193">
        <v>254</v>
      </c>
      <c r="GA106" s="194">
        <v>163</v>
      </c>
      <c r="GB106" s="195">
        <v>71</v>
      </c>
      <c r="GC106" s="10">
        <v>1</v>
      </c>
    </row>
    <row r="107" spans="1:185" ht="21" customHeight="1">
      <c r="A107" s="3"/>
      <c r="B107" s="74" t="s">
        <v>28</v>
      </c>
      <c r="C107" s="582"/>
      <c r="D107" s="2419" t="s">
        <v>3784</v>
      </c>
      <c r="E107" s="582"/>
      <c r="F107" s="582"/>
      <c r="G107" s="582"/>
      <c r="H107" s="582"/>
      <c r="I107" s="582"/>
      <c r="J107" s="582"/>
      <c r="K107" s="582"/>
      <c r="L107" s="582"/>
      <c r="M107" s="2416" t="s">
        <v>3793</v>
      </c>
      <c r="N107" s="582"/>
      <c r="O107" s="582"/>
      <c r="P107" s="582"/>
      <c r="Q107" s="582"/>
      <c r="R107" s="582"/>
      <c r="S107" s="582"/>
      <c r="T107" s="582"/>
      <c r="U107" s="582"/>
      <c r="V107" s="582"/>
      <c r="W107" s="582"/>
      <c r="X107" s="582"/>
      <c r="Y107" s="582"/>
      <c r="Z107" s="582"/>
      <c r="AA107" s="582"/>
      <c r="AB107" s="582"/>
      <c r="AC107" s="582"/>
      <c r="AD107" s="2287"/>
      <c r="AE107" s="2282" t="s">
        <v>135</v>
      </c>
      <c r="AF107" s="2286" t="s">
        <v>3623</v>
      </c>
      <c r="AG107" s="2287"/>
      <c r="AH107" s="2283"/>
      <c r="AI107" s="2283"/>
      <c r="AJ107" s="2283"/>
      <c r="AK107" s="2283"/>
      <c r="AL107" s="2283"/>
      <c r="AM107" s="2283"/>
      <c r="AN107" s="2283"/>
      <c r="AO107" s="2283"/>
      <c r="AP107" s="2283"/>
      <c r="AQ107" s="2282" t="s">
        <v>875</v>
      </c>
      <c r="AR107" s="2394"/>
      <c r="AS107" s="2283"/>
      <c r="AT107" s="2283"/>
      <c r="AU107" s="2283"/>
      <c r="AV107" s="2283"/>
      <c r="AW107" s="2283"/>
      <c r="AX107" s="2283"/>
      <c r="AY107" s="2283"/>
      <c r="AZ107" s="2283"/>
      <c r="BA107" s="2283"/>
      <c r="BB107" s="2283"/>
      <c r="BC107" s="2283"/>
      <c r="BD107" s="2283"/>
      <c r="BE107" s="2283"/>
      <c r="BF107" s="2283"/>
      <c r="BG107" s="2283"/>
      <c r="BH107" s="2283"/>
      <c r="BI107" s="2283"/>
      <c r="BJ107" s="2283"/>
      <c r="BK107" s="2284"/>
      <c r="BL107" s="2384"/>
      <c r="BM107" s="74" t="str">
        <f t="shared" si="77"/>
        <v>A</v>
      </c>
      <c r="BN107" s="5">
        <v>1</v>
      </c>
      <c r="BO107" s="3"/>
      <c r="BP107" s="198" cm="1">
        <f t="array" ref="BP107">SUMPRODUCT(LEN(BQ107:BW107))</f>
        <v>0</v>
      </c>
      <c r="BQ107" s="199"/>
      <c r="BR107" s="200"/>
      <c r="BS107" s="200"/>
      <c r="BT107" s="200"/>
      <c r="BU107" s="200"/>
      <c r="BV107" s="200"/>
      <c r="BW107" s="201"/>
      <c r="BX107" s="2384"/>
      <c r="CB107" s="3174"/>
      <c r="CD107" s="3151" t="str">
        <f t="shared" si="82"/>
        <v/>
      </c>
      <c r="CE107" s="3155" t="str">
        <f t="shared" si="83"/>
        <v/>
      </c>
      <c r="CF107" s="3156" t="str">
        <f>IF(LEN(TRIM(CK107))&gt;0,MAX(CF29:CF106)+1,"")</f>
        <v/>
      </c>
      <c r="CG107" s="3109" t="str">
        <f>IFERROR(INDEX(CK30:CK299,MATCH(ROW()-ROW(CK30)+1,CF30:CF299,0)),"")</f>
        <v/>
      </c>
      <c r="CH107" s="419"/>
      <c r="CJ107" s="3164"/>
      <c r="CK107" s="3111" t="str">
        <f>IF(OR(CL106="",CJ104=""),"",IF(LEN(CL106)&lt;=CJ104,CL106,IFERROR(LEFT(CL106,FIND("♦",SUBSTITUTE(LEFT(CL106,CJ104+1)," ","♦",LEN(LEFT(CL106,CJ104+1))-LEN(SUBSTITUTE(LEFT(CL106,CJ104+1)," ",""))))),LEFT(CL106,IFERROR(FIND(" ",CL106)-1,LEN(CL106))))))</f>
        <v/>
      </c>
      <c r="CL107" s="3111" t="str">
        <f t="shared" si="85"/>
        <v/>
      </c>
      <c r="CM107" s="3179"/>
      <c r="CN107" s="3173"/>
      <c r="CO107" s="3174"/>
      <c r="CP107" s="2384"/>
      <c r="CQ107" s="2678" t="s">
        <v>3992</v>
      </c>
      <c r="CR107" s="2672"/>
      <c r="CS107" s="2673" t="str" cm="1">
        <f t="array" ref="CS107">IF(TRIM(CQ107)="","&lt; VIDE",IF(SUMPRODUCT((UPPER(TRIM($BA$92:CQ107))=UPPER(TRIM(CQ107)))*1)&gt;1,"◄ Doublon","Unique"))</f>
        <v>Unique</v>
      </c>
      <c r="CT107" s="222" t="s">
        <v>3692</v>
      </c>
      <c r="CU107" s="2674" t="s">
        <v>3993</v>
      </c>
      <c r="CV107" s="3"/>
      <c r="CW107" s="3"/>
      <c r="CX107" s="3"/>
      <c r="CY107" s="3"/>
      <c r="DA107" s="3225" t="s">
        <v>1508</v>
      </c>
      <c r="DB107" s="3225"/>
      <c r="DC107" s="3225"/>
      <c r="DE107" s="3226"/>
      <c r="DF107" s="3226"/>
      <c r="DG107" s="3226"/>
      <c r="DI107" s="3227" t="s">
        <v>104</v>
      </c>
      <c r="DJ107" s="3227"/>
      <c r="DK107" s="3227"/>
      <c r="DU107" s="3223" t="s">
        <v>1509</v>
      </c>
      <c r="DV107" s="3223"/>
      <c r="DW107" s="3223"/>
      <c r="DY107" s="3224" t="s">
        <v>1510</v>
      </c>
      <c r="DZ107" s="3224"/>
      <c r="EA107" s="3224"/>
      <c r="EC107" s="3"/>
      <c r="ED107" s="3"/>
      <c r="EE107" s="3"/>
      <c r="EF107" s="3"/>
      <c r="EG107" s="3"/>
      <c r="EH107" s="3"/>
      <c r="EI107" s="3"/>
      <c r="EJ107" s="3"/>
      <c r="EK107" s="3"/>
      <c r="EL107" s="3"/>
      <c r="EM107" s="3"/>
      <c r="EN107" s="3"/>
      <c r="EO107" s="3"/>
      <c r="EP107" s="3"/>
      <c r="EQ107" s="3"/>
      <c r="ER107" s="3"/>
      <c r="ES107" s="3"/>
      <c r="ET107" s="3"/>
      <c r="EU107" s="3"/>
      <c r="EV107" s="3"/>
      <c r="EW107" s="3"/>
      <c r="EX107" s="1038" t="s">
        <v>1511</v>
      </c>
      <c r="EY107" s="1039" t="s">
        <v>1512</v>
      </c>
      <c r="EZ107" s="1040" t="s">
        <v>1513</v>
      </c>
      <c r="FA107" s="1041" t="s">
        <v>1514</v>
      </c>
      <c r="FB107" s="1042" t="s">
        <v>1515</v>
      </c>
      <c r="FC107" s="1043" t="s">
        <v>1516</v>
      </c>
      <c r="FD107" s="1044" t="s">
        <v>1517</v>
      </c>
      <c r="FE107" s="1045" t="s">
        <v>1518</v>
      </c>
      <c r="FF107" s="1046" t="s">
        <v>1519</v>
      </c>
      <c r="FI107" s="1047"/>
      <c r="FJ107" s="205" t="s">
        <v>1520</v>
      </c>
      <c r="FK107" s="206" t="s">
        <v>1521</v>
      </c>
      <c r="FL107" s="207">
        <v>0</v>
      </c>
      <c r="FM107" s="208">
        <v>0</v>
      </c>
      <c r="FN107" s="209">
        <v>205</v>
      </c>
      <c r="FO107"/>
      <c r="FP107" s="1048"/>
      <c r="FQ107" s="272" t="s">
        <v>1522</v>
      </c>
      <c r="FR107" s="192" t="s">
        <v>1523</v>
      </c>
      <c r="FS107" s="193">
        <v>193</v>
      </c>
      <c r="FT107" s="194">
        <v>191</v>
      </c>
      <c r="FU107" s="195">
        <v>177</v>
      </c>
      <c r="FV107"/>
      <c r="FW107" s="1049"/>
      <c r="FX107" s="197" t="s">
        <v>1524</v>
      </c>
      <c r="FY107" s="192" t="s">
        <v>1525</v>
      </c>
      <c r="FZ107" s="193">
        <v>255</v>
      </c>
      <c r="GA107" s="194">
        <v>165</v>
      </c>
      <c r="GB107" s="195">
        <v>79</v>
      </c>
      <c r="GC107" s="10">
        <v>1</v>
      </c>
    </row>
    <row r="108" spans="1:185" ht="21" customHeight="1">
      <c r="A108" s="3"/>
      <c r="B108" s="74" t="s">
        <v>28</v>
      </c>
      <c r="C108" s="582"/>
      <c r="D108" s="2417" t="s">
        <v>3785</v>
      </c>
      <c r="E108" s="582"/>
      <c r="F108" s="582"/>
      <c r="G108" s="582"/>
      <c r="H108" s="582"/>
      <c r="I108" s="582"/>
      <c r="J108" s="582"/>
      <c r="K108" s="582"/>
      <c r="L108" s="582"/>
      <c r="M108" s="2416" t="s">
        <v>3794</v>
      </c>
      <c r="N108" s="582"/>
      <c r="O108" s="582"/>
      <c r="P108" s="582"/>
      <c r="Q108" s="582"/>
      <c r="R108" s="582"/>
      <c r="S108" s="582"/>
      <c r="T108" s="582"/>
      <c r="U108" s="582"/>
      <c r="V108" s="582"/>
      <c r="W108" s="582"/>
      <c r="X108" s="582"/>
      <c r="Y108" s="582"/>
      <c r="Z108" s="582"/>
      <c r="AA108" s="582"/>
      <c r="AB108" s="582"/>
      <c r="AC108" s="582"/>
      <c r="AD108" s="2287"/>
      <c r="AE108" s="2385" t="s">
        <v>136</v>
      </c>
      <c r="AF108" s="2389" t="s">
        <v>3623</v>
      </c>
      <c r="AG108" s="2287"/>
      <c r="AH108" s="2283"/>
      <c r="AI108" s="2283"/>
      <c r="AJ108" s="2283"/>
      <c r="AK108" s="2283"/>
      <c r="AL108" s="583"/>
      <c r="AM108" s="583"/>
      <c r="AN108" s="583"/>
      <c r="AO108" s="583"/>
      <c r="AP108" s="583"/>
      <c r="AQ108" s="2385" t="s">
        <v>875</v>
      </c>
      <c r="AR108" s="2394"/>
      <c r="AS108" s="583"/>
      <c r="AT108" s="583"/>
      <c r="AU108" s="583"/>
      <c r="AV108" s="583"/>
      <c r="AW108" s="583"/>
      <c r="AX108" s="583"/>
      <c r="AY108" s="583"/>
      <c r="AZ108" s="583"/>
      <c r="BA108" s="583"/>
      <c r="BB108" s="583"/>
      <c r="BC108" s="583"/>
      <c r="BD108" s="583"/>
      <c r="BE108" s="583"/>
      <c r="BF108" s="583"/>
      <c r="BG108" s="583"/>
      <c r="BH108" s="583"/>
      <c r="BI108" s="583"/>
      <c r="BJ108" s="583"/>
      <c r="BK108" s="584"/>
      <c r="BL108" s="2384"/>
      <c r="BM108" s="74" t="str">
        <f t="shared" ref="BM108:BM114" si="86">B108</f>
        <v>A</v>
      </c>
      <c r="BN108" s="5"/>
      <c r="BO108" s="3"/>
      <c r="BP108" s="198" cm="1">
        <f t="array" ref="BP108">SUMPRODUCT(LEN(BQ108:BW108))</f>
        <v>0</v>
      </c>
      <c r="BQ108" s="199"/>
      <c r="BR108" s="200"/>
      <c r="BS108" s="200"/>
      <c r="BT108" s="200"/>
      <c r="BU108" s="200"/>
      <c r="BV108" s="200"/>
      <c r="BW108" s="201"/>
      <c r="BX108" s="2384"/>
      <c r="CB108" s="3174"/>
      <c r="CD108" s="3151" t="str">
        <f t="shared" si="82"/>
        <v/>
      </c>
      <c r="CE108" s="3155" t="str">
        <f t="shared" si="83"/>
        <v/>
      </c>
      <c r="CF108" s="3156">
        <f>IF(LEN(TRIM(CK108))&gt;0,MAX(CF29:CF107)+1,"")</f>
        <v>19</v>
      </c>
      <c r="CG108" s="3109" t="str">
        <f>IFERROR(INDEX(CK30:CK299,MATCH(ROW()-ROW(CK30)+1,CF30:CF299,0)),"")</f>
        <v/>
      </c>
      <c r="CH108" s="419"/>
      <c r="CJ108" s="2462" t="str">
        <f>(SUBSTITUTE(SUBSTITUTE(CB43,CHAR(13)&amp;CHAR(10)," "),CHAR(10)," "))</f>
        <v>9. Servez le bœuf bourguignon bien chaud accompagné de pommes de terre, de pâtes ou de riz.</v>
      </c>
      <c r="CK108" s="3165" t="str">
        <f>IF(OR(CJ109="",CJ110=""),"",IF(LEN(CJ109)&lt;=CJ110,CJ109,IFERROR(LEFT(CJ109,FIND("♦",SUBSTITUTE(LEFT(CJ109,CJ110+1)," ","♦",LEN(LEFT(CJ109,CJ110+1))-LEN(SUBSTITUTE(LEFT(CJ109,CJ110+1)," ",""))))),LEFT(CJ109,IFERROR(FIND(" ",CJ109)-1,LEN(CJ109))))))</f>
        <v>9 Servez le bœuf bourguignon bien chaud accompagné de pommes de terre de pâtes ou de riz</v>
      </c>
      <c r="CL108" s="3166" t="str">
        <f>IF(CK108="","",TRIM(RIGHT(CJ109,LEN(CJ109)-LEN(CK108))))</f>
        <v/>
      </c>
      <c r="CM108" s="3157" t="str">
        <f>CC43</f>
        <v xml:space="preserve"> ◄ ligne 43</v>
      </c>
      <c r="CN108" s="3173"/>
      <c r="CO108" s="3174"/>
      <c r="CP108" s="2384"/>
      <c r="CQ108" s="2675" t="s">
        <v>3994</v>
      </c>
      <c r="CR108" s="2672"/>
      <c r="CS108" s="2673" t="str" cm="1">
        <f t="array" ref="CS108">IF(TRIM(CQ108)="","&lt; VIDE",IF(SUMPRODUCT((UPPER(TRIM($BA$92:CQ108))=UPPER(TRIM(CQ108)))*1)&gt;1,"◄ Doublon","Unique"))</f>
        <v>Unique</v>
      </c>
      <c r="CT108" s="222" t="s">
        <v>3693</v>
      </c>
      <c r="CU108" s="2674" t="s">
        <v>3995</v>
      </c>
      <c r="CV108" s="3"/>
      <c r="CW108" s="3"/>
      <c r="CX108" s="3"/>
      <c r="CY108" s="3"/>
      <c r="DA108" s="3225"/>
      <c r="DB108" s="3225"/>
      <c r="DC108" s="3225"/>
      <c r="DE108" s="3226"/>
      <c r="DF108" s="3226"/>
      <c r="DG108" s="3226"/>
      <c r="DI108" s="3227"/>
      <c r="DJ108" s="3227"/>
      <c r="DK108" s="3227"/>
      <c r="DU108" s="3223"/>
      <c r="DV108" s="3223"/>
      <c r="DW108" s="3223"/>
      <c r="DY108" s="3224"/>
      <c r="DZ108" s="3224"/>
      <c r="EA108" s="3224"/>
      <c r="EC108" s="3"/>
      <c r="ED108" s="3"/>
      <c r="EE108" s="3"/>
      <c r="EF108" s="3"/>
      <c r="EG108" s="3"/>
      <c r="EH108" s="3"/>
      <c r="EI108" s="3"/>
      <c r="EJ108" s="3"/>
      <c r="EK108" s="3"/>
      <c r="EL108" s="3"/>
      <c r="EM108" s="3"/>
      <c r="EN108" s="3"/>
      <c r="EO108" s="3"/>
      <c r="EP108" s="3"/>
      <c r="EQ108" s="3"/>
      <c r="ER108" s="3"/>
      <c r="ES108" s="3"/>
      <c r="ET108" s="3"/>
      <c r="EU108" s="3"/>
      <c r="EV108" s="3"/>
      <c r="EW108" s="3"/>
      <c r="EX108" s="1050" t="s">
        <v>1526</v>
      </c>
      <c r="EY108" s="1051" t="s">
        <v>1527</v>
      </c>
      <c r="EZ108" s="1052" t="s">
        <v>1528</v>
      </c>
      <c r="FA108" s="1053" t="s">
        <v>1529</v>
      </c>
      <c r="FB108" s="1054" t="s">
        <v>1530</v>
      </c>
      <c r="FC108" s="1055" t="s">
        <v>1531</v>
      </c>
      <c r="FD108" s="1056" t="s">
        <v>1532</v>
      </c>
      <c r="FE108" s="1057" t="s">
        <v>1533</v>
      </c>
      <c r="FF108" s="1058" t="s">
        <v>1534</v>
      </c>
      <c r="FI108" s="1059"/>
      <c r="FJ108" s="205" t="s">
        <v>1535</v>
      </c>
      <c r="FK108" s="206" t="s">
        <v>1536</v>
      </c>
      <c r="FL108" s="207">
        <v>89</v>
      </c>
      <c r="FM108" s="208">
        <v>89</v>
      </c>
      <c r="FN108" s="209">
        <v>171</v>
      </c>
      <c r="FO108"/>
      <c r="FP108" s="1060"/>
      <c r="FQ108" s="272" t="s">
        <v>1537</v>
      </c>
      <c r="FR108" s="192" t="s">
        <v>1538</v>
      </c>
      <c r="FS108" s="193">
        <v>239</v>
      </c>
      <c r="FT108" s="194">
        <v>216</v>
      </c>
      <c r="FU108" s="195">
        <v>7</v>
      </c>
      <c r="FV108"/>
      <c r="FW108" s="1061"/>
      <c r="FX108" s="197" t="s">
        <v>1539</v>
      </c>
      <c r="FY108" s="192" t="s">
        <v>1540</v>
      </c>
      <c r="FZ108" s="193">
        <v>205</v>
      </c>
      <c r="GA108" s="194">
        <v>197</v>
      </c>
      <c r="GB108" s="195">
        <v>191</v>
      </c>
      <c r="GC108" s="10">
        <v>1</v>
      </c>
    </row>
    <row r="109" spans="1:185" ht="21" customHeight="1">
      <c r="A109" s="3"/>
      <c r="B109" s="74" t="s">
        <v>28</v>
      </c>
      <c r="C109" s="582"/>
      <c r="D109" s="2419" t="s">
        <v>3786</v>
      </c>
      <c r="E109" s="582"/>
      <c r="F109" s="582"/>
      <c r="G109" s="582"/>
      <c r="H109" s="582"/>
      <c r="I109" s="582"/>
      <c r="J109" s="582"/>
      <c r="K109" s="582"/>
      <c r="L109" s="582"/>
      <c r="M109" s="2416" t="s">
        <v>3795</v>
      </c>
      <c r="N109" s="582"/>
      <c r="O109" s="582"/>
      <c r="P109" s="582"/>
      <c r="Q109" s="582"/>
      <c r="R109" s="582"/>
      <c r="S109" s="582"/>
      <c r="T109" s="582"/>
      <c r="U109" s="582"/>
      <c r="V109" s="582"/>
      <c r="W109" s="582"/>
      <c r="X109" s="582"/>
      <c r="Y109" s="582"/>
      <c r="Z109" s="582"/>
      <c r="AA109" s="582"/>
      <c r="AB109" s="582"/>
      <c r="AC109" s="582"/>
      <c r="AD109" s="2287"/>
      <c r="AE109" s="2386" t="s">
        <v>3612</v>
      </c>
      <c r="AF109" s="2390" t="s">
        <v>3623</v>
      </c>
      <c r="AG109" s="2287"/>
      <c r="AH109" s="2283"/>
      <c r="AI109" s="2283"/>
      <c r="AJ109" s="2283"/>
      <c r="AK109" s="2283"/>
      <c r="AL109" s="583"/>
      <c r="AM109" s="583"/>
      <c r="AN109" s="583"/>
      <c r="AO109" s="583"/>
      <c r="AP109" s="583"/>
      <c r="AQ109" s="2386" t="s">
        <v>875</v>
      </c>
      <c r="AR109" s="2394"/>
      <c r="AS109" s="583"/>
      <c r="AT109" s="583"/>
      <c r="AU109" s="583"/>
      <c r="AV109" s="583"/>
      <c r="AW109" s="583"/>
      <c r="AX109" s="583"/>
      <c r="AY109" s="583"/>
      <c r="AZ109" s="583"/>
      <c r="BA109" s="583"/>
      <c r="BB109" s="583"/>
      <c r="BC109" s="583"/>
      <c r="BD109" s="583"/>
      <c r="BE109" s="583"/>
      <c r="BF109" s="583"/>
      <c r="BG109" s="583"/>
      <c r="BH109" s="583"/>
      <c r="BI109" s="583"/>
      <c r="BJ109" s="583"/>
      <c r="BK109" s="584"/>
      <c r="BL109" s="2384"/>
      <c r="BM109" s="74" t="str">
        <f t="shared" si="86"/>
        <v>A</v>
      </c>
      <c r="BN109" s="5"/>
      <c r="BO109" s="3"/>
      <c r="BP109" s="198" cm="1">
        <f t="array" ref="BP109">SUMPRODUCT(LEN(BQ109:BW109))</f>
        <v>0</v>
      </c>
      <c r="BQ109" s="199"/>
      <c r="BR109" s="200"/>
      <c r="BS109" s="200"/>
      <c r="BT109" s="200"/>
      <c r="BU109" s="200"/>
      <c r="BV109" s="200"/>
      <c r="BW109" s="201"/>
      <c r="BX109" s="3"/>
      <c r="CB109" s="3174"/>
      <c r="CD109" s="3151" t="str">
        <f t="shared" si="82"/>
        <v/>
      </c>
      <c r="CE109" s="3155" t="str">
        <f t="shared" si="83"/>
        <v/>
      </c>
      <c r="CF109" s="3156" t="str">
        <f>IF(LEN(TRIM(CK109))&gt;0,MAX(CF29:CF108)+1,"")</f>
        <v/>
      </c>
      <c r="CG109" s="3109" t="str">
        <f>IFERROR(INDEX(CK30:CK299,MATCH(ROW()-ROW(CK30)+1,CF30:CF299,0)),"")</f>
        <v/>
      </c>
      <c r="CH109" s="419"/>
      <c r="CJ109" s="3165" t="str">
        <f>TRIM(SUBSTITUTE(SUBSTITUTE(SUBSTITUTE(SUBSTITUTE(IF(OR(LEFT(CJ108,1)="-",LEFT(CJ108,1)="="),MID(CJ108,2,9999),CJ108),CHAR(160)," "),","," "),";"," "),"."," "))</f>
        <v>9 Servez le bœuf bourguignon bien chaud accompagné de pommes de terre de pâtes ou de riz</v>
      </c>
      <c r="CK109" s="3166" t="str">
        <f>IF(OR(CL108="",CJ110=""),"",IF(LEN(CL108)&lt;=CJ110,CL108,IFERROR(LEFT(CL108,FIND("♦",SUBSTITUTE(LEFT(CL108,CJ110+1)," ","♦",LEN(LEFT(CL108,CJ110+1))-LEN(SUBSTITUTE(LEFT(CL108,CJ110+1)," ",""))))),LEFT(CL108,IFERROR(FIND(" ",CL108)-1,LEN(CL108))))))</f>
        <v/>
      </c>
      <c r="CL109" s="3166" t="str">
        <f>IF(CK109="","",TRIM(RIGHT(CL108,LEN(CL108)-LEN(CK109))))</f>
        <v/>
      </c>
      <c r="CM109" s="3180"/>
      <c r="CN109" s="3173"/>
      <c r="CO109" s="3174"/>
      <c r="CP109" s="3"/>
      <c r="CQ109" s="2675" t="s">
        <v>3652</v>
      </c>
      <c r="CR109" s="2672"/>
      <c r="CS109" s="2673" t="str" cm="1">
        <f t="array" ref="CS109">IF(TRIM(CQ109)="","&lt; VIDE",IF(SUMPRODUCT((UPPER(TRIM($BA$92:CQ109))=UPPER(TRIM(CQ109)))*1)&gt;1,"◄ Doublon","Unique"))</f>
        <v>Unique</v>
      </c>
      <c r="CT109" s="222" t="s">
        <v>3694</v>
      </c>
      <c r="CU109" s="2674" t="s">
        <v>3996</v>
      </c>
      <c r="CV109" s="3"/>
      <c r="CW109" s="3"/>
      <c r="CX109" s="3"/>
      <c r="CY109" s="3"/>
      <c r="DU109" s="1025">
        <v>1</v>
      </c>
      <c r="DV109" s="1025"/>
      <c r="DW109" s="1025">
        <v>1</v>
      </c>
      <c r="DY109" s="1025">
        <v>1</v>
      </c>
      <c r="DZ109" s="1025"/>
      <c r="EA109" s="1025">
        <v>1</v>
      </c>
      <c r="EC109" s="3"/>
      <c r="ED109" s="3"/>
      <c r="EE109" s="3"/>
      <c r="EF109" s="3"/>
      <c r="EG109" s="3"/>
      <c r="EH109" s="3"/>
      <c r="EI109" s="3"/>
      <c r="EJ109" s="3"/>
      <c r="EK109" s="3"/>
      <c r="EL109" s="3"/>
      <c r="EM109" s="3"/>
      <c r="EN109" s="3"/>
      <c r="EO109" s="3"/>
      <c r="EP109" s="3"/>
      <c r="EQ109" s="3"/>
      <c r="ER109" s="3"/>
      <c r="ES109" s="3"/>
      <c r="ET109" s="3"/>
      <c r="EU109" s="3"/>
      <c r="EV109" s="3"/>
      <c r="EW109" s="3"/>
      <c r="EX109" s="1062" t="s">
        <v>1541</v>
      </c>
      <c r="EY109" s="1063" t="s">
        <v>1542</v>
      </c>
      <c r="EZ109" s="1064" t="s">
        <v>1543</v>
      </c>
      <c r="FA109" s="1065" t="s">
        <v>1544</v>
      </c>
      <c r="FB109" s="1066" t="s">
        <v>1545</v>
      </c>
      <c r="FC109" s="1067" t="s">
        <v>1546</v>
      </c>
      <c r="FD109" s="1068" t="s">
        <v>1547</v>
      </c>
      <c r="FE109" s="1069" t="s">
        <v>1548</v>
      </c>
      <c r="FF109" s="1070" t="s">
        <v>1549</v>
      </c>
      <c r="FI109" s="1071"/>
      <c r="FJ109" s="236" t="s">
        <v>1550</v>
      </c>
      <c r="FK109" s="206" t="s">
        <v>1551</v>
      </c>
      <c r="FL109" s="207">
        <v>84</v>
      </c>
      <c r="FM109" s="208">
        <v>90</v>
      </c>
      <c r="FN109" s="209">
        <v>167</v>
      </c>
      <c r="FO109"/>
      <c r="FP109" s="1072"/>
      <c r="FQ109" s="272" t="s">
        <v>1552</v>
      </c>
      <c r="FR109" s="192" t="s">
        <v>1553</v>
      </c>
      <c r="FS109" s="193">
        <v>232</v>
      </c>
      <c r="FT109" s="194">
        <v>214</v>
      </c>
      <c r="FU109" s="195">
        <v>48</v>
      </c>
      <c r="FV109"/>
      <c r="FW109" s="1073"/>
      <c r="FX109" s="212" t="s">
        <v>1554</v>
      </c>
      <c r="FY109" s="192" t="s">
        <v>1555</v>
      </c>
      <c r="FZ109" s="193">
        <v>250</v>
      </c>
      <c r="GA109" s="194">
        <v>181</v>
      </c>
      <c r="GB109" s="195">
        <v>127</v>
      </c>
      <c r="GC109" s="10">
        <v>1</v>
      </c>
    </row>
    <row r="110" spans="1:185" ht="21" customHeight="1">
      <c r="A110" s="3"/>
      <c r="B110" s="74" t="s">
        <v>28</v>
      </c>
      <c r="C110" s="582"/>
      <c r="D110" s="2419" t="s">
        <v>3787</v>
      </c>
      <c r="E110" s="582"/>
      <c r="F110" s="582"/>
      <c r="G110" s="582"/>
      <c r="H110" s="582"/>
      <c r="I110" s="582"/>
      <c r="J110" s="582"/>
      <c r="K110" s="582"/>
      <c r="L110" s="582"/>
      <c r="M110" s="2417" t="s">
        <v>3796</v>
      </c>
      <c r="N110" s="582"/>
      <c r="O110" s="582"/>
      <c r="P110" s="582"/>
      <c r="Q110" s="582"/>
      <c r="R110" s="582"/>
      <c r="S110" s="582"/>
      <c r="T110" s="582"/>
      <c r="U110" s="582"/>
      <c r="V110" s="582"/>
      <c r="W110" s="582"/>
      <c r="X110" s="582"/>
      <c r="Y110" s="582"/>
      <c r="Z110" s="582"/>
      <c r="AA110" s="582"/>
      <c r="AB110" s="582"/>
      <c r="AC110" s="582"/>
      <c r="AD110" s="2287"/>
      <c r="AE110" s="2387" t="s">
        <v>3613</v>
      </c>
      <c r="AF110" s="2391" t="s">
        <v>3623</v>
      </c>
      <c r="AG110" s="2287"/>
      <c r="AH110" s="2283"/>
      <c r="AI110" s="2283"/>
      <c r="AJ110" s="2283"/>
      <c r="AK110" s="2283"/>
      <c r="AL110" s="583"/>
      <c r="AM110" s="583"/>
      <c r="AN110" s="583"/>
      <c r="AO110" s="583"/>
      <c r="AP110" s="583"/>
      <c r="AQ110" s="2387" t="s">
        <v>875</v>
      </c>
      <c r="AR110" s="2394"/>
      <c r="AS110" s="583"/>
      <c r="AT110" s="583"/>
      <c r="AU110" s="583"/>
      <c r="AV110" s="583"/>
      <c r="AW110" s="583"/>
      <c r="AX110" s="583"/>
      <c r="AY110" s="583"/>
      <c r="AZ110" s="583"/>
      <c r="BA110" s="583"/>
      <c r="BB110" s="583"/>
      <c r="BC110" s="583"/>
      <c r="BD110" s="583"/>
      <c r="BE110" s="583"/>
      <c r="BF110" s="583"/>
      <c r="BG110" s="583"/>
      <c r="BH110" s="583"/>
      <c r="BI110" s="583"/>
      <c r="BJ110" s="583"/>
      <c r="BK110" s="584"/>
      <c r="BL110" s="2384"/>
      <c r="BM110" s="74" t="str">
        <f t="shared" si="86"/>
        <v>A</v>
      </c>
      <c r="BN110" s="5"/>
      <c r="BO110" s="3"/>
      <c r="BP110" s="198" cm="1">
        <f t="array" ref="BP110">SUMPRODUCT(LEN(BQ110:BW110))</f>
        <v>0</v>
      </c>
      <c r="BQ110" s="199"/>
      <c r="BR110" s="200"/>
      <c r="BS110" s="200"/>
      <c r="BT110" s="200"/>
      <c r="BU110" s="200"/>
      <c r="BV110" s="200"/>
      <c r="BW110" s="201"/>
      <c r="BX110" s="3"/>
      <c r="CB110" s="3174"/>
      <c r="CD110" s="3151" t="str">
        <f t="shared" si="82"/>
        <v/>
      </c>
      <c r="CE110" s="3155" t="str">
        <f t="shared" si="83"/>
        <v/>
      </c>
      <c r="CF110" s="3156" t="str">
        <f>IF(LEN(TRIM(CK110))&gt;0,MAX(CF29:CF109)+1,"")</f>
        <v/>
      </c>
      <c r="CG110" s="3109" t="str">
        <f>IFERROR(INDEX(CK30:CK299,MATCH(ROW()-ROW(CK30)+1,CF30:CF299,0)),"")</f>
        <v/>
      </c>
      <c r="CH110" s="419"/>
      <c r="CJ110" s="3112">
        <f>CG17</f>
        <v>100</v>
      </c>
      <c r="CK110" s="3166" t="str">
        <f>IF(OR(CL109="",CJ110=""),"",IF(LEN(CL109)&lt;=CJ110,CL109,IFERROR(LEFT(CL109,FIND("♦",SUBSTITUTE(LEFT(CL109,CJ110+1)," ","♦",LEN(LEFT(CL109,CJ110+1))-LEN(SUBSTITUTE(LEFT(CL109,CJ110+1)," ",""))))),LEFT(CL109,IFERROR(FIND(" ",CL109)-1,LEN(CL109))))))</f>
        <v/>
      </c>
      <c r="CL110" s="3166" t="str">
        <f t="shared" ref="CL110:CL113" si="87">IF(CK110="","",TRIM(RIGHT(CL109,LEN(CL109)-LEN(CK110))))</f>
        <v/>
      </c>
      <c r="CM110" s="3180"/>
      <c r="CN110" s="3173"/>
      <c r="CO110" s="3174"/>
      <c r="CP110" s="3"/>
      <c r="CQ110" s="2675" t="s">
        <v>3997</v>
      </c>
      <c r="CR110" s="2672"/>
      <c r="CS110" s="2673" t="str" cm="1">
        <f t="array" ref="CS110">IF(TRIM(CQ110)="","&lt; VIDE",IF(SUMPRODUCT((UPPER(TRIM($BA$92:CQ110))=UPPER(TRIM(CQ110)))*1)&gt;1,"◄ Doublon","Unique"))</f>
        <v>Unique</v>
      </c>
      <c r="CT110" s="222" t="s">
        <v>3695</v>
      </c>
      <c r="CU110" s="2674" t="s">
        <v>3998</v>
      </c>
      <c r="CV110" s="3"/>
      <c r="CW110" s="3"/>
      <c r="CX110" s="3"/>
      <c r="CY110" s="3"/>
      <c r="DA110" s="3225" t="s">
        <v>1556</v>
      </c>
      <c r="DB110" s="3225"/>
      <c r="DC110" s="3225"/>
      <c r="DI110" s="3227"/>
      <c r="DJ110" s="3227"/>
      <c r="DK110" s="3227"/>
      <c r="DU110" s="3223" t="s">
        <v>1557</v>
      </c>
      <c r="DV110" s="3223"/>
      <c r="DW110" s="3223"/>
      <c r="DY110" s="3224" t="s">
        <v>1558</v>
      </c>
      <c r="DZ110" s="3224"/>
      <c r="EA110" s="3224"/>
      <c r="EC110" s="3"/>
      <c r="ED110" s="3"/>
      <c r="EE110" s="3"/>
      <c r="EF110" s="3"/>
      <c r="EG110" s="3"/>
      <c r="EH110" s="3"/>
      <c r="EI110" s="3"/>
      <c r="EJ110" s="3"/>
      <c r="EK110" s="3"/>
      <c r="EL110" s="3"/>
      <c r="EM110" s="3"/>
      <c r="EN110" s="3"/>
      <c r="EO110" s="3"/>
      <c r="EP110" s="3"/>
      <c r="EQ110" s="3"/>
      <c r="ER110" s="3"/>
      <c r="ES110" s="3"/>
      <c r="ET110" s="3"/>
      <c r="EU110" s="3"/>
      <c r="EV110" s="3"/>
      <c r="EW110" s="3"/>
      <c r="EX110" s="1074" t="s">
        <v>1559</v>
      </c>
      <c r="EY110" s="1075" t="s">
        <v>1560</v>
      </c>
      <c r="EZ110" s="1076" t="s">
        <v>1561</v>
      </c>
      <c r="FA110" s="1077" t="s">
        <v>1562</v>
      </c>
      <c r="FB110" s="1078" t="s">
        <v>1563</v>
      </c>
      <c r="FC110" s="1079" t="s">
        <v>1564</v>
      </c>
      <c r="FD110" s="1080" t="s">
        <v>1565</v>
      </c>
      <c r="FE110" s="1081" t="s">
        <v>1566</v>
      </c>
      <c r="FF110" s="1082" t="s">
        <v>1567</v>
      </c>
      <c r="FI110" s="1083"/>
      <c r="FJ110" s="236" t="s">
        <v>1568</v>
      </c>
      <c r="FK110" s="206" t="s">
        <v>1569</v>
      </c>
      <c r="FL110" s="207">
        <v>1</v>
      </c>
      <c r="FM110" s="208">
        <v>49</v>
      </c>
      <c r="FN110" s="209">
        <v>180</v>
      </c>
      <c r="FO110"/>
      <c r="FP110" s="1084"/>
      <c r="FQ110" s="191" t="s">
        <v>1570</v>
      </c>
      <c r="FR110" s="192" t="s">
        <v>1571</v>
      </c>
      <c r="FS110" s="193">
        <v>205</v>
      </c>
      <c r="FT110" s="194">
        <v>198</v>
      </c>
      <c r="FU110" s="195">
        <v>115</v>
      </c>
      <c r="FV110"/>
      <c r="FW110" s="1085"/>
      <c r="FX110" s="212" t="s">
        <v>1572</v>
      </c>
      <c r="FY110" s="192" t="s">
        <v>1573</v>
      </c>
      <c r="FZ110" s="193">
        <v>233</v>
      </c>
      <c r="GA110" s="194">
        <v>201</v>
      </c>
      <c r="GB110" s="195">
        <v>177</v>
      </c>
      <c r="GC110" s="10">
        <v>1</v>
      </c>
    </row>
    <row r="111" spans="1:185" ht="21" customHeight="1">
      <c r="A111" s="3"/>
      <c r="B111" s="74" t="s">
        <v>28</v>
      </c>
      <c r="C111" s="582"/>
      <c r="D111" s="2417" t="s">
        <v>3788</v>
      </c>
      <c r="E111" s="582"/>
      <c r="F111" s="582"/>
      <c r="G111" s="582"/>
      <c r="H111" s="582"/>
      <c r="I111" s="582"/>
      <c r="J111" s="582"/>
      <c r="K111" s="582"/>
      <c r="L111" s="582"/>
      <c r="M111" s="2418" t="s">
        <v>3797</v>
      </c>
      <c r="N111" s="582"/>
      <c r="O111" s="582"/>
      <c r="P111" s="582"/>
      <c r="Q111" s="582"/>
      <c r="R111" s="582"/>
      <c r="S111" s="582"/>
      <c r="T111" s="582"/>
      <c r="U111" s="582"/>
      <c r="V111" s="582"/>
      <c r="W111" s="582"/>
      <c r="X111" s="582"/>
      <c r="Y111" s="582"/>
      <c r="Z111" s="582"/>
      <c r="AA111" s="582"/>
      <c r="AB111" s="582"/>
      <c r="AC111" s="582"/>
      <c r="AD111" s="2287"/>
      <c r="AE111" s="2388" t="s">
        <v>3744</v>
      </c>
      <c r="AF111" s="2392" t="s">
        <v>3623</v>
      </c>
      <c r="AG111" s="2287"/>
      <c r="AH111" s="2283"/>
      <c r="AI111" s="2283"/>
      <c r="AJ111" s="2283"/>
      <c r="AK111" s="2283"/>
      <c r="AL111" s="583"/>
      <c r="AM111" s="583"/>
      <c r="AN111" s="583"/>
      <c r="AO111" s="583"/>
      <c r="AP111" s="583"/>
      <c r="AQ111" s="2388" t="s">
        <v>875</v>
      </c>
      <c r="AR111" s="2394"/>
      <c r="AS111" s="583"/>
      <c r="AT111" s="583"/>
      <c r="AU111" s="583"/>
      <c r="AV111" s="583"/>
      <c r="AW111" s="583"/>
      <c r="AX111" s="583"/>
      <c r="AY111" s="583"/>
      <c r="AZ111" s="583"/>
      <c r="BA111" s="583"/>
      <c r="BB111" s="583"/>
      <c r="BC111" s="583"/>
      <c r="BD111" s="583"/>
      <c r="BE111" s="583"/>
      <c r="BF111" s="583"/>
      <c r="BG111" s="583"/>
      <c r="BH111" s="583"/>
      <c r="BI111" s="583"/>
      <c r="BJ111" s="583"/>
      <c r="BK111" s="584"/>
      <c r="BL111" s="2384"/>
      <c r="BM111" s="74" t="str">
        <f t="shared" si="86"/>
        <v>A</v>
      </c>
      <c r="BN111" s="5"/>
      <c r="BO111" s="3"/>
      <c r="BP111" s="198" cm="1">
        <f t="array" ref="BP111">SUMPRODUCT(LEN(BQ111:BW111))</f>
        <v>0</v>
      </c>
      <c r="BQ111" s="199"/>
      <c r="BR111" s="200"/>
      <c r="BS111" s="200"/>
      <c r="BT111" s="200"/>
      <c r="BU111" s="200"/>
      <c r="BV111" s="200"/>
      <c r="BW111" s="201"/>
      <c r="BX111" s="3"/>
      <c r="CB111" s="3174"/>
      <c r="CD111" s="3151" t="str">
        <f t="shared" si="82"/>
        <v/>
      </c>
      <c r="CE111" s="3155" t="str">
        <f t="shared" si="83"/>
        <v/>
      </c>
      <c r="CF111" s="3156" t="str">
        <f>IF(LEN(TRIM(CK111))&gt;0,MAX(CF29:CF110)+1,"")</f>
        <v/>
      </c>
      <c r="CG111" s="3109" t="str">
        <f>IFERROR(INDEX(CK30:CK299,MATCH(ROW()-ROW(CK30)+1,CF30:CF299,0)),"")</f>
        <v/>
      </c>
      <c r="CH111" s="419"/>
      <c r="CJ111" s="3165"/>
      <c r="CK111" s="3166" t="str">
        <f>IF(OR(CL110="",CJ110=""),"",IF(LEN(CL110)&lt;=CJ110,CL110,IFERROR(LEFT(CL110,FIND("♦",SUBSTITUTE(LEFT(CL110,CJ110+1)," ","♦",LEN(LEFT(CL110,CJ110+1))-LEN(SUBSTITUTE(LEFT(CL110,CJ110+1)," ",""))))),LEFT(CL110,IFERROR(FIND(" ",CL110)-1,LEN(CL110))))))</f>
        <v/>
      </c>
      <c r="CL111" s="3166" t="str">
        <f t="shared" si="87"/>
        <v/>
      </c>
      <c r="CM111" s="3180"/>
      <c r="CN111" s="3173"/>
      <c r="CO111" s="3174"/>
      <c r="CP111" s="3"/>
      <c r="CQ111" s="2675" t="s">
        <v>3975</v>
      </c>
      <c r="CR111" s="2672"/>
      <c r="CS111" s="2673" t="str" cm="1">
        <f t="array" ref="CS111">IF(TRIM(CQ111)="","&lt; VIDE",IF(SUMPRODUCT((UPPER(TRIM($BA$92:CQ111))=UPPER(TRIM(CQ111)))*1)&gt;1,"◄ Doublon","Unique"))</f>
        <v>Unique</v>
      </c>
      <c r="CT111" s="222" t="s">
        <v>3696</v>
      </c>
      <c r="CU111" s="2674" t="s">
        <v>3994</v>
      </c>
      <c r="CV111" s="3"/>
      <c r="CW111" s="3"/>
      <c r="CX111" s="3"/>
      <c r="CY111" s="3"/>
      <c r="DA111" s="3225"/>
      <c r="DB111" s="3225"/>
      <c r="DC111" s="3225"/>
      <c r="DI111" s="3227"/>
      <c r="DJ111" s="3227"/>
      <c r="DK111" s="3227"/>
      <c r="DU111" s="3223"/>
      <c r="DV111" s="3223"/>
      <c r="DW111" s="3223"/>
      <c r="DY111" s="3224"/>
      <c r="DZ111" s="3224"/>
      <c r="EA111" s="3224"/>
      <c r="EC111" s="3"/>
      <c r="ED111" s="3"/>
      <c r="EE111" s="3"/>
      <c r="EF111" s="3"/>
      <c r="EG111" s="3"/>
      <c r="EH111" s="3"/>
      <c r="EI111" s="3"/>
      <c r="EJ111" s="3"/>
      <c r="EK111" s="3"/>
      <c r="EL111" s="3"/>
      <c r="EM111" s="3"/>
      <c r="EN111" s="3"/>
      <c r="EO111" s="3"/>
      <c r="EP111" s="3"/>
      <c r="EQ111" s="3"/>
      <c r="ER111" s="3"/>
      <c r="ES111" s="3"/>
      <c r="ET111" s="3"/>
      <c r="EU111" s="3"/>
      <c r="EV111" s="3"/>
      <c r="EW111" s="3"/>
      <c r="EX111" s="1086" t="s">
        <v>1574</v>
      </c>
      <c r="EY111" s="1087" t="s">
        <v>1575</v>
      </c>
      <c r="EZ111" s="1088" t="s">
        <v>1576</v>
      </c>
      <c r="FA111" s="1089" t="s">
        <v>1577</v>
      </c>
      <c r="FB111" s="1090" t="s">
        <v>1578</v>
      </c>
      <c r="FC111" s="1091" t="s">
        <v>1579</v>
      </c>
      <c r="FD111" s="1092" t="s">
        <v>1580</v>
      </c>
      <c r="FE111" s="1093" t="s">
        <v>1581</v>
      </c>
      <c r="FF111" s="1094" t="s">
        <v>1582</v>
      </c>
      <c r="FI111" s="1095"/>
      <c r="FJ111" s="205" t="s">
        <v>1583</v>
      </c>
      <c r="FK111" s="206" t="s">
        <v>1584</v>
      </c>
      <c r="FL111" s="207">
        <v>0</v>
      </c>
      <c r="FM111" s="208">
        <v>0</v>
      </c>
      <c r="FN111" s="209">
        <v>156</v>
      </c>
      <c r="FO111"/>
      <c r="FP111" s="1096"/>
      <c r="FQ111" s="272" t="s">
        <v>1585</v>
      </c>
      <c r="FR111" s="192" t="s">
        <v>1586</v>
      </c>
      <c r="FS111" s="193">
        <v>220</v>
      </c>
      <c r="FT111" s="194">
        <v>211</v>
      </c>
      <c r="FU111" s="195">
        <v>0</v>
      </c>
      <c r="FV111"/>
      <c r="FW111" s="1097"/>
      <c r="FX111" s="197" t="s">
        <v>1587</v>
      </c>
      <c r="FY111" s="192" t="s">
        <v>1588</v>
      </c>
      <c r="FZ111" s="193">
        <v>238</v>
      </c>
      <c r="GA111" s="194">
        <v>203</v>
      </c>
      <c r="GB111" s="195">
        <v>173</v>
      </c>
      <c r="GC111" s="10">
        <v>1</v>
      </c>
    </row>
    <row r="112" spans="1:185" ht="21" customHeight="1">
      <c r="A112" s="3"/>
      <c r="B112" s="74" t="s">
        <v>28</v>
      </c>
      <c r="C112" s="582"/>
      <c r="D112" s="2423"/>
      <c r="E112" s="582"/>
      <c r="F112" s="582"/>
      <c r="G112" s="582"/>
      <c r="H112" s="582"/>
      <c r="I112" s="582"/>
      <c r="J112" s="582"/>
      <c r="K112" s="582"/>
      <c r="L112" s="582"/>
      <c r="M112" s="2416" t="s">
        <v>3798</v>
      </c>
      <c r="N112" s="582"/>
      <c r="O112" s="582"/>
      <c r="P112" s="582"/>
      <c r="Q112" s="582"/>
      <c r="R112" s="582"/>
      <c r="S112" s="582"/>
      <c r="T112" s="582"/>
      <c r="U112" s="582"/>
      <c r="V112" s="582"/>
      <c r="W112" s="582"/>
      <c r="X112" s="582"/>
      <c r="Y112" s="582"/>
      <c r="Z112" s="582"/>
      <c r="AA112" s="582"/>
      <c r="AB112" s="582"/>
      <c r="AC112" s="582"/>
      <c r="AD112" s="621"/>
      <c r="AE112" s="621"/>
      <c r="AF112" s="621" t="s">
        <v>930</v>
      </c>
      <c r="AG112" s="621"/>
      <c r="AH112" s="621"/>
      <c r="AI112" s="621"/>
      <c r="AJ112" s="621"/>
      <c r="AK112" s="621"/>
      <c r="AL112" s="621"/>
      <c r="AM112" s="621"/>
      <c r="AN112" s="621"/>
      <c r="AO112" s="621"/>
      <c r="AP112" s="621"/>
      <c r="AQ112" s="621"/>
      <c r="AR112" s="621"/>
      <c r="AS112" s="621"/>
      <c r="AT112" s="621"/>
      <c r="AU112" s="621"/>
      <c r="AV112" s="621"/>
      <c r="AW112" s="621"/>
      <c r="AX112" s="621"/>
      <c r="AY112" s="621"/>
      <c r="AZ112" s="621"/>
      <c r="BA112" s="621"/>
      <c r="BB112" s="621"/>
      <c r="BC112" s="621"/>
      <c r="BD112" s="621"/>
      <c r="BE112" s="621"/>
      <c r="BF112" s="621"/>
      <c r="BG112" s="621"/>
      <c r="BH112" s="621"/>
      <c r="BI112" s="621"/>
      <c r="BJ112" s="621"/>
      <c r="BK112" s="622"/>
      <c r="BL112" s="2384"/>
      <c r="BM112" s="74" t="str">
        <f t="shared" si="86"/>
        <v>A</v>
      </c>
      <c r="BN112" s="5">
        <v>1</v>
      </c>
      <c r="BO112" s="3"/>
      <c r="BP112" s="198" cm="1">
        <f t="array" ref="BP112">SUMPRODUCT(LEN(BQ112:BW112))</f>
        <v>0</v>
      </c>
      <c r="BQ112" s="199"/>
      <c r="BR112" s="200"/>
      <c r="BS112" s="200"/>
      <c r="BT112" s="200"/>
      <c r="BU112" s="200"/>
      <c r="BV112" s="200"/>
      <c r="BW112" s="201"/>
      <c r="BX112" s="3"/>
      <c r="CB112" s="3174"/>
      <c r="CD112" s="3151" t="str">
        <f t="shared" si="82"/>
        <v/>
      </c>
      <c r="CE112" s="3155" t="str">
        <f t="shared" si="83"/>
        <v/>
      </c>
      <c r="CF112" s="3156" t="str">
        <f>IF(LEN(TRIM(CK112))&gt;0,MAX(CF29:CF111)+1,"")</f>
        <v/>
      </c>
      <c r="CG112" s="3109" t="str">
        <f>IFERROR(INDEX(CK30:CK299,MATCH(ROW()-ROW(CK30)+1,CF30:CF299,0)),"")</f>
        <v/>
      </c>
      <c r="CH112" s="419"/>
      <c r="CJ112" s="3168"/>
      <c r="CK112" s="3166" t="str">
        <f>IF(OR(CL111="",CJ110=""),"",IF(LEN(CL111)&lt;=CJ110,CL111,IFERROR(LEFT(CL111,FIND("♦",SUBSTITUTE(LEFT(CL111,CJ110+1)," ","♦",LEN(LEFT(CL111,CJ110+1))-LEN(SUBSTITUTE(LEFT(CL111,CJ110+1)," ",""))))),LEFT(CL111,IFERROR(FIND(" ",CL111)-1,LEN(CL111))))))</f>
        <v/>
      </c>
      <c r="CL112" s="3166" t="str">
        <f t="shared" si="87"/>
        <v/>
      </c>
      <c r="CM112" s="3180"/>
      <c r="CN112" s="3173"/>
      <c r="CO112" s="3174"/>
      <c r="CP112" s="3"/>
      <c r="CQ112" s="2675" t="s">
        <v>3658</v>
      </c>
      <c r="CR112" s="2672"/>
      <c r="CS112" s="2673" t="str" cm="1">
        <f t="array" ref="CS112">IF(TRIM(CQ112)="","&lt; VIDE",IF(SUMPRODUCT((UPPER(TRIM($BA$92:CQ112))=UPPER(TRIM(CQ112)))*1)&gt;1,"◄ Doublon","Unique"))</f>
        <v>Unique</v>
      </c>
      <c r="CT112" s="222" t="s">
        <v>3697</v>
      </c>
      <c r="CU112" s="2674" t="s">
        <v>3658</v>
      </c>
      <c r="CV112" s="3"/>
      <c r="CW112" s="3"/>
      <c r="CX112" s="3"/>
      <c r="CY112" s="3"/>
      <c r="DU112" s="1025">
        <v>1</v>
      </c>
      <c r="DV112" s="1025"/>
      <c r="DW112" s="1025">
        <v>1</v>
      </c>
      <c r="DY112" s="1025">
        <v>1</v>
      </c>
      <c r="DZ112" s="1025"/>
      <c r="EA112" s="1025">
        <v>1</v>
      </c>
      <c r="EC112" s="3"/>
      <c r="ED112" s="3"/>
      <c r="EE112" s="3"/>
      <c r="EF112" s="3"/>
      <c r="EG112" s="3"/>
      <c r="EH112" s="3"/>
      <c r="EI112" s="3"/>
      <c r="EJ112" s="3"/>
      <c r="EK112" s="3"/>
      <c r="EL112" s="3"/>
      <c r="EM112" s="3"/>
      <c r="EN112" s="3"/>
      <c r="EO112" s="3"/>
      <c r="EP112" s="3"/>
      <c r="EQ112" s="3"/>
      <c r="ER112" s="3"/>
      <c r="ES112" s="3"/>
      <c r="ET112" s="3"/>
      <c r="EU112" s="3"/>
      <c r="EV112" s="3"/>
      <c r="EW112" s="3"/>
      <c r="EX112" s="1098" t="s">
        <v>1589</v>
      </c>
      <c r="EY112" s="1099" t="s">
        <v>1590</v>
      </c>
      <c r="EZ112" s="1100" t="s">
        <v>1591</v>
      </c>
      <c r="FA112" s="1101" t="s">
        <v>1592</v>
      </c>
      <c r="FB112" s="1102" t="s">
        <v>1593</v>
      </c>
      <c r="FC112" s="1103" t="s">
        <v>1594</v>
      </c>
      <c r="FD112" s="1104" t="s">
        <v>1595</v>
      </c>
      <c r="FE112" s="1105" t="s">
        <v>1596</v>
      </c>
      <c r="FF112" s="1106" t="s">
        <v>1597</v>
      </c>
      <c r="FI112" s="1107"/>
      <c r="FJ112" s="236" t="s">
        <v>1598</v>
      </c>
      <c r="FK112" s="206" t="s">
        <v>1599</v>
      </c>
      <c r="FL112" s="207">
        <v>27</v>
      </c>
      <c r="FM112" s="208">
        <v>1</v>
      </c>
      <c r="FN112" s="209">
        <v>155</v>
      </c>
      <c r="FO112"/>
      <c r="FP112" s="1108"/>
      <c r="FQ112" s="272" t="s">
        <v>1600</v>
      </c>
      <c r="FR112" s="192" t="s">
        <v>1601</v>
      </c>
      <c r="FS112" s="193">
        <v>185</v>
      </c>
      <c r="FT112" s="194">
        <v>181</v>
      </c>
      <c r="FU112" s="195">
        <v>125</v>
      </c>
      <c r="FV112"/>
      <c r="FW112" s="1109"/>
      <c r="FX112" s="197" t="s">
        <v>1602</v>
      </c>
      <c r="FY112" s="192" t="s">
        <v>1603</v>
      </c>
      <c r="FZ112" s="193">
        <v>245</v>
      </c>
      <c r="GA112" s="194">
        <v>204</v>
      </c>
      <c r="GB112" s="195">
        <v>176</v>
      </c>
      <c r="GC112" s="10">
        <v>1</v>
      </c>
    </row>
    <row r="113" spans="1:185" ht="21" customHeight="1">
      <c r="A113" s="3"/>
      <c r="B113" s="74" t="s">
        <v>28</v>
      </c>
      <c r="C113" s="566"/>
      <c r="D113" s="2424" t="s">
        <v>3745</v>
      </c>
      <c r="E113" s="566"/>
      <c r="F113" s="566"/>
      <c r="G113" s="566"/>
      <c r="H113" s="566"/>
      <c r="I113" s="566"/>
      <c r="J113" s="566"/>
      <c r="K113" s="566"/>
      <c r="L113" s="566"/>
      <c r="M113" s="2420"/>
      <c r="N113" s="566"/>
      <c r="O113" s="566"/>
      <c r="P113" s="566"/>
      <c r="Q113" s="566"/>
      <c r="R113" s="566"/>
      <c r="S113" s="636"/>
      <c r="T113" s="636"/>
      <c r="U113" s="636"/>
      <c r="V113" s="636"/>
      <c r="W113" s="636"/>
      <c r="X113" s="636"/>
      <c r="Y113" s="636"/>
      <c r="Z113" s="636"/>
      <c r="AA113" s="636"/>
      <c r="AB113" s="636"/>
      <c r="AC113" s="636"/>
      <c r="AD113" s="635" t="s">
        <v>13</v>
      </c>
      <c r="AE113" s="636" t="str">
        <f ca="1">CELL("nomfichier")</f>
        <v>D:\Données\1.UPRT\0-UPRT.fait\1-UPRT.FR-SITE-WEB\ff-fiches-fabrications\ff.fiches.fabrication.2023\ffr.restaurant.2023\[ff.3.OU.6.RECETTES.29.11.2025.xlsx]62.col.55.lignes</v>
      </c>
      <c r="AF113" s="636"/>
      <c r="AG113" s="636"/>
      <c r="AH113" s="636"/>
      <c r="AI113" s="636"/>
      <c r="AJ113" s="636"/>
      <c r="AK113" s="636"/>
      <c r="AL113" s="636"/>
      <c r="AM113" s="636"/>
      <c r="AN113" s="636"/>
      <c r="AO113" s="636"/>
      <c r="AP113" s="636"/>
      <c r="AQ113" s="636"/>
      <c r="AR113" s="636"/>
      <c r="AS113" s="636"/>
      <c r="AT113" s="636"/>
      <c r="AU113" s="636"/>
      <c r="AV113" s="636"/>
      <c r="AW113" s="636"/>
      <c r="AX113" s="636"/>
      <c r="AY113" s="636"/>
      <c r="AZ113" s="636"/>
      <c r="BA113" s="636"/>
      <c r="BB113" s="636"/>
      <c r="BC113" s="636"/>
      <c r="BD113" s="636"/>
      <c r="BE113" s="636"/>
      <c r="BF113" s="636"/>
      <c r="BG113" s="636"/>
      <c r="BH113" s="636"/>
      <c r="BI113" s="636"/>
      <c r="BJ113" s="636"/>
      <c r="BK113" s="2288"/>
      <c r="BL113" s="2384"/>
      <c r="BM113" s="74" t="str">
        <f t="shared" si="86"/>
        <v>A</v>
      </c>
      <c r="BN113" s="5">
        <v>1</v>
      </c>
      <c r="BO113" s="3"/>
      <c r="BP113" s="198" cm="1">
        <f t="array" ref="BP113">SUMPRODUCT(LEN(BQ113:BW113))</f>
        <v>0</v>
      </c>
      <c r="BQ113" s="199"/>
      <c r="BR113" s="200"/>
      <c r="BS113" s="200"/>
      <c r="BT113" s="200"/>
      <c r="BU113" s="200"/>
      <c r="BV113" s="200"/>
      <c r="BW113" s="201"/>
      <c r="BX113" s="3"/>
      <c r="CB113" s="3174"/>
      <c r="CD113" s="3151" t="str">
        <f t="shared" si="82"/>
        <v/>
      </c>
      <c r="CE113" s="3155" t="str">
        <f t="shared" si="83"/>
        <v/>
      </c>
      <c r="CF113" s="3156" t="str">
        <f>IF(LEN(TRIM(CK113))&gt;0,MAX(CF29:CF112)+1,"")</f>
        <v/>
      </c>
      <c r="CG113" s="3109" t="str">
        <f>IFERROR(INDEX(CK30:CK299,MATCH(ROW()-ROW(CK30)+1,CF30:CF299,0)),"")</f>
        <v/>
      </c>
      <c r="CH113" s="419"/>
      <c r="CJ113" s="3169"/>
      <c r="CK113" s="3166" t="str">
        <f>IF(OR(CL112="",CJ110=""),"",IF(LEN(CL112)&lt;=CJ110,CL112,IFERROR(LEFT(CL112,FIND("♦",SUBSTITUTE(LEFT(CL112,CJ110+1)," ","♦",LEN(LEFT(CL112,CJ110+1))-LEN(SUBSTITUTE(LEFT(CL112,CJ110+1)," ",""))))),LEFT(CL112,IFERROR(FIND(" ",CL112)-1,LEN(CL112))))))</f>
        <v/>
      </c>
      <c r="CL113" s="3166" t="str">
        <f t="shared" si="87"/>
        <v/>
      </c>
      <c r="CM113" s="3180"/>
      <c r="CN113" s="3173"/>
      <c r="CO113" s="3174"/>
      <c r="CP113" s="3"/>
      <c r="CQ113" s="2675" t="s">
        <v>3999</v>
      </c>
      <c r="CR113" s="2672"/>
      <c r="CS113" s="2673" t="str" cm="1">
        <f t="array" ref="CS113">IF(TRIM(CQ113)="","&lt; VIDE",IF(SUMPRODUCT((UPPER(TRIM($BA$92:CQ113))=UPPER(TRIM(CQ113)))*1)&gt;1,"◄ Doublon","Unique"))</f>
        <v>Unique</v>
      </c>
      <c r="CT113" s="222" t="s">
        <v>3698</v>
      </c>
      <c r="CU113" s="2674" t="s">
        <v>4000</v>
      </c>
      <c r="CV113" s="3"/>
      <c r="CW113" s="3"/>
      <c r="CX113" s="3"/>
      <c r="CY113" s="3"/>
      <c r="DA113" s="3225" t="s">
        <v>1604</v>
      </c>
      <c r="DB113" s="3225"/>
      <c r="DC113" s="3225"/>
      <c r="DU113" s="3223" t="s">
        <v>1605</v>
      </c>
      <c r="DV113" s="3223"/>
      <c r="DW113" s="3223"/>
      <c r="DY113" s="3224" t="s">
        <v>1606</v>
      </c>
      <c r="DZ113" s="3224"/>
      <c r="EA113" s="3224"/>
      <c r="EC113" s="3"/>
      <c r="ED113" s="3"/>
      <c r="EE113" s="3"/>
      <c r="EF113" s="3"/>
      <c r="EG113" s="3"/>
      <c r="EH113" s="3"/>
      <c r="EI113" s="3"/>
      <c r="EJ113" s="3"/>
      <c r="EK113" s="3"/>
      <c r="EL113" s="3"/>
      <c r="EM113" s="3"/>
      <c r="EN113" s="3"/>
      <c r="EO113" s="3"/>
      <c r="EP113" s="3"/>
      <c r="EQ113" s="3"/>
      <c r="ER113" s="3"/>
      <c r="ES113" s="3"/>
      <c r="ET113" s="3"/>
      <c r="EU113" s="3"/>
      <c r="EV113" s="3"/>
      <c r="EW113" s="3"/>
      <c r="EX113" s="1110" t="s">
        <v>1607</v>
      </c>
      <c r="EY113" s="1111" t="s">
        <v>1608</v>
      </c>
      <c r="EZ113" s="1112" t="s">
        <v>1609</v>
      </c>
      <c r="FA113" s="1113" t="s">
        <v>1610</v>
      </c>
      <c r="FB113" s="1114" t="s">
        <v>1611</v>
      </c>
      <c r="FC113" s="1115" t="s">
        <v>1612</v>
      </c>
      <c r="FD113" s="1116" t="s">
        <v>1613</v>
      </c>
      <c r="FE113" s="1117" t="s">
        <v>1614</v>
      </c>
      <c r="FF113" s="1118" t="s">
        <v>1615</v>
      </c>
      <c r="FI113" s="1119"/>
      <c r="FJ113" s="236" t="s">
        <v>1616</v>
      </c>
      <c r="FK113" s="206" t="s">
        <v>1617</v>
      </c>
      <c r="FL113" s="207">
        <v>78</v>
      </c>
      <c r="FM113" s="208">
        <v>81</v>
      </c>
      <c r="FN113" s="209">
        <v>128</v>
      </c>
      <c r="FO113"/>
      <c r="FP113" s="1120"/>
      <c r="FQ113" s="272" t="s">
        <v>1618</v>
      </c>
      <c r="FR113" s="192" t="s">
        <v>1619</v>
      </c>
      <c r="FS113" s="193">
        <v>185</v>
      </c>
      <c r="FT113" s="194">
        <v>178</v>
      </c>
      <c r="FU113" s="195">
        <v>118</v>
      </c>
      <c r="FV113"/>
      <c r="FW113" s="1121"/>
      <c r="FX113" s="212" t="s">
        <v>1620</v>
      </c>
      <c r="FY113" s="192" t="s">
        <v>1621</v>
      </c>
      <c r="FZ113" s="193">
        <v>236</v>
      </c>
      <c r="GA113" s="194">
        <v>213</v>
      </c>
      <c r="GB113" s="195">
        <v>197</v>
      </c>
      <c r="GC113" s="10">
        <v>1</v>
      </c>
    </row>
    <row r="114" spans="1:185" ht="21" customHeight="1" thickBot="1">
      <c r="A114" s="3"/>
      <c r="B114" s="649" t="s">
        <v>28</v>
      </c>
      <c r="C114" s="650">
        <v>6</v>
      </c>
      <c r="D114" s="650">
        <v>7</v>
      </c>
      <c r="E114" s="650">
        <v>8</v>
      </c>
      <c r="F114" s="650">
        <v>8</v>
      </c>
      <c r="G114" s="650">
        <v>8</v>
      </c>
      <c r="H114" s="650">
        <v>8</v>
      </c>
      <c r="I114" s="650">
        <v>8</v>
      </c>
      <c r="J114" s="650">
        <v>15</v>
      </c>
      <c r="K114" s="650">
        <v>2</v>
      </c>
      <c r="L114" s="650">
        <v>10</v>
      </c>
      <c r="M114" s="650">
        <v>10</v>
      </c>
      <c r="N114" s="650">
        <v>10</v>
      </c>
      <c r="O114" s="650">
        <v>10</v>
      </c>
      <c r="P114" s="650">
        <v>10</v>
      </c>
      <c r="Q114" s="650">
        <v>10</v>
      </c>
      <c r="R114" s="650">
        <v>10</v>
      </c>
      <c r="S114" s="650">
        <v>10</v>
      </c>
      <c r="T114" s="650">
        <v>10</v>
      </c>
      <c r="U114" s="650">
        <v>10</v>
      </c>
      <c r="V114" s="650">
        <v>10</v>
      </c>
      <c r="W114" s="650">
        <v>10</v>
      </c>
      <c r="X114" s="650">
        <v>10</v>
      </c>
      <c r="Y114" s="650">
        <v>10</v>
      </c>
      <c r="Z114" s="650">
        <v>10</v>
      </c>
      <c r="AA114" s="650">
        <v>10</v>
      </c>
      <c r="AB114" s="650">
        <v>10</v>
      </c>
      <c r="AC114" s="650">
        <v>10</v>
      </c>
      <c r="AD114" s="650">
        <v>9</v>
      </c>
      <c r="AE114" s="650">
        <v>20</v>
      </c>
      <c r="AF114" s="650">
        <v>20</v>
      </c>
      <c r="AG114" s="650">
        <v>20</v>
      </c>
      <c r="AH114" s="650">
        <v>10</v>
      </c>
      <c r="AI114" s="650">
        <v>10</v>
      </c>
      <c r="AJ114" s="650">
        <v>10</v>
      </c>
      <c r="AK114" s="650">
        <v>10</v>
      </c>
      <c r="AL114" s="650">
        <v>10</v>
      </c>
      <c r="AM114" s="650">
        <v>10</v>
      </c>
      <c r="AN114" s="650">
        <v>12</v>
      </c>
      <c r="AO114" s="650">
        <v>10</v>
      </c>
      <c r="AP114" s="650">
        <v>10</v>
      </c>
      <c r="AQ114" s="650">
        <v>14</v>
      </c>
      <c r="AR114" s="650">
        <v>10</v>
      </c>
      <c r="AS114" s="650">
        <v>10</v>
      </c>
      <c r="AT114" s="650">
        <v>10</v>
      </c>
      <c r="AU114" s="650">
        <v>12</v>
      </c>
      <c r="AV114" s="650">
        <v>10</v>
      </c>
      <c r="AW114" s="650">
        <v>10</v>
      </c>
      <c r="AX114" s="650">
        <v>10</v>
      </c>
      <c r="AY114" s="650">
        <v>10</v>
      </c>
      <c r="AZ114" s="650">
        <v>10</v>
      </c>
      <c r="BA114" s="650">
        <v>10</v>
      </c>
      <c r="BB114" s="650">
        <v>10</v>
      </c>
      <c r="BC114" s="650">
        <v>10</v>
      </c>
      <c r="BD114" s="650">
        <v>10</v>
      </c>
      <c r="BE114" s="650">
        <v>10</v>
      </c>
      <c r="BF114" s="650">
        <v>10</v>
      </c>
      <c r="BG114" s="650">
        <v>29</v>
      </c>
      <c r="BH114" s="650">
        <v>12</v>
      </c>
      <c r="BI114" s="650">
        <v>9</v>
      </c>
      <c r="BJ114" s="650">
        <v>9</v>
      </c>
      <c r="BK114" s="2289">
        <v>19</v>
      </c>
      <c r="BL114" s="2384"/>
      <c r="BM114" s="649" t="str">
        <f t="shared" si="86"/>
        <v>A</v>
      </c>
      <c r="BN114" s="651">
        <v>41</v>
      </c>
      <c r="BO114" s="3"/>
      <c r="BP114" s="198" cm="1">
        <f t="array" ref="BP114">SUMPRODUCT(LEN(BQ114:BW114))</f>
        <v>0</v>
      </c>
      <c r="BQ114" s="199"/>
      <c r="BR114" s="200"/>
      <c r="BS114" s="200"/>
      <c r="BT114" s="200"/>
      <c r="BU114" s="200"/>
      <c r="BV114" s="200"/>
      <c r="BW114" s="201"/>
      <c r="BX114" s="3"/>
      <c r="CB114" s="3174"/>
      <c r="CD114" s="3151" t="str">
        <f t="shared" si="82"/>
        <v/>
      </c>
      <c r="CE114" s="3155" t="str">
        <f t="shared" si="83"/>
        <v/>
      </c>
      <c r="CF114" s="3156" t="str">
        <f>IF(LEN(TRIM(CK114))&gt;0,MAX(CF29:CF113)+1,"")</f>
        <v/>
      </c>
      <c r="CG114" s="3109" t="str">
        <f>IFERROR(INDEX(CK30:CK299,MATCH(ROW()-ROW(CK30)+1,CF30:CF299,0)),"")</f>
        <v/>
      </c>
      <c r="CH114" s="419"/>
      <c r="CJ114" s="2462" t="str">
        <f>(SUBSTITUTE(SUBSTITUTE(CB44,CHAR(13)&amp;CHAR(10)," "),CHAR(10)," "))</f>
        <v/>
      </c>
      <c r="CK114" s="3110" t="str">
        <f>IF(OR(CJ115="",CJ116=""),"",IF(LEN(CJ115)&lt;=CJ116,CJ115,IFERROR(LEFT(CJ115,FIND("♦",SUBSTITUTE(LEFT(CJ115,CJ116+1)," ","♦",LEN(LEFT(CJ115,CJ116+1))-LEN(SUBSTITUTE(LEFT(CJ115,CJ116+1)," ",""))))),LEFT(CJ115,IFERROR(FIND(" ",CJ115)-1,LEN(CJ115))))))</f>
        <v/>
      </c>
      <c r="CL114" s="3111" t="str">
        <f>IF(CK114="","",TRIM(RIGHT(CJ115,LEN(CJ115)-LEN(CK114))))</f>
        <v/>
      </c>
      <c r="CM114" s="3157" t="str">
        <f>CC44</f>
        <v xml:space="preserve"> ◄ ligne 44</v>
      </c>
      <c r="CN114" s="3173"/>
      <c r="CO114" s="3174"/>
      <c r="CP114" s="3"/>
      <c r="CQ114" s="2675" t="s">
        <v>3654</v>
      </c>
      <c r="CR114" s="2672"/>
      <c r="CS114" s="2673" t="str" cm="1">
        <f t="array" ref="CS114">IF(TRIM(CQ114)="","&lt; VIDE",IF(SUMPRODUCT((UPPER(TRIM($BA$92:CQ114))=UPPER(TRIM(CQ114)))*1)&gt;1,"◄ Doublon","Unique"))</f>
        <v>Unique</v>
      </c>
      <c r="CT114" s="222" t="s">
        <v>3699</v>
      </c>
      <c r="CU114" s="2674" t="s">
        <v>3997</v>
      </c>
      <c r="CV114" s="3"/>
      <c r="CW114" s="3"/>
      <c r="CX114" s="3"/>
      <c r="CY114" s="3"/>
      <c r="DA114" s="3225"/>
      <c r="DB114" s="3225"/>
      <c r="DC114" s="3225"/>
      <c r="DU114" s="3223"/>
      <c r="DV114" s="3223"/>
      <c r="DW114" s="3223"/>
      <c r="DY114" s="3224"/>
      <c r="DZ114" s="3224"/>
      <c r="EA114" s="3224"/>
      <c r="EC114" s="3"/>
      <c r="ED114" s="3"/>
      <c r="EE114" s="3"/>
      <c r="EF114" s="3"/>
      <c r="EG114" s="3"/>
      <c r="EH114" s="3"/>
      <c r="EI114" s="3"/>
      <c r="EJ114" s="3"/>
      <c r="EK114" s="3"/>
      <c r="EL114" s="3"/>
      <c r="EM114" s="3"/>
      <c r="EN114" s="3"/>
      <c r="EO114" s="3"/>
      <c r="EP114" s="3"/>
      <c r="EQ114" s="3"/>
      <c r="ER114" s="3"/>
      <c r="ES114" s="3"/>
      <c r="ET114" s="3"/>
      <c r="EU114" s="3"/>
      <c r="EV114" s="3"/>
      <c r="EW114" s="3"/>
      <c r="EX114" s="1122" t="s">
        <v>1622</v>
      </c>
      <c r="EY114" s="1123" t="s">
        <v>1623</v>
      </c>
      <c r="EZ114" s="1124" t="s">
        <v>1624</v>
      </c>
      <c r="FA114" s="1125" t="s">
        <v>1625</v>
      </c>
      <c r="FB114" s="1126" t="s">
        <v>1626</v>
      </c>
      <c r="FC114" s="1127" t="s">
        <v>1627</v>
      </c>
      <c r="FD114" s="1128" t="s">
        <v>1628</v>
      </c>
      <c r="FE114" s="1129" t="s">
        <v>1629</v>
      </c>
      <c r="FF114" s="1130" t="s">
        <v>1630</v>
      </c>
      <c r="FI114" s="1131"/>
      <c r="FJ114" s="205" t="s">
        <v>1631</v>
      </c>
      <c r="FK114" s="206" t="s">
        <v>1632</v>
      </c>
      <c r="FL114" s="207">
        <v>35</v>
      </c>
      <c r="FM114" s="208">
        <v>35</v>
      </c>
      <c r="FN114" s="209">
        <v>142</v>
      </c>
      <c r="FO114"/>
      <c r="FP114" s="1132"/>
      <c r="FQ114" s="191" t="s">
        <v>1633</v>
      </c>
      <c r="FR114" s="192" t="s">
        <v>1634</v>
      </c>
      <c r="FS114" s="193">
        <v>189</v>
      </c>
      <c r="FT114" s="194">
        <v>183</v>
      </c>
      <c r="FU114" s="195">
        <v>107</v>
      </c>
      <c r="FV114"/>
      <c r="FW114" s="1133"/>
      <c r="FX114" s="197" t="s">
        <v>1635</v>
      </c>
      <c r="FY114" s="192" t="s">
        <v>1636</v>
      </c>
      <c r="FZ114" s="193">
        <v>255</v>
      </c>
      <c r="GA114" s="194">
        <v>218</v>
      </c>
      <c r="GB114" s="195">
        <v>185</v>
      </c>
      <c r="GC114" s="10">
        <v>1</v>
      </c>
    </row>
    <row r="115" spans="1:185" ht="21" customHeight="1">
      <c r="A115" s="3"/>
      <c r="B115" s="13">
        <f t="shared" ref="B115:BK115" ca="1" si="88">CELL("largeur",B115)</f>
        <v>3</v>
      </c>
      <c r="C115" s="13">
        <f t="shared" ca="1" si="88"/>
        <v>6</v>
      </c>
      <c r="D115" s="13">
        <f t="shared" ca="1" si="88"/>
        <v>7</v>
      </c>
      <c r="E115" s="13">
        <f t="shared" ca="1" si="88"/>
        <v>8</v>
      </c>
      <c r="F115" s="13">
        <f t="shared" ca="1" si="88"/>
        <v>8</v>
      </c>
      <c r="G115" s="13">
        <f t="shared" ca="1" si="88"/>
        <v>8</v>
      </c>
      <c r="H115" s="13">
        <f t="shared" ca="1" si="88"/>
        <v>8</v>
      </c>
      <c r="I115" s="13">
        <f t="shared" ca="1" si="88"/>
        <v>8</v>
      </c>
      <c r="J115" s="13">
        <f t="shared" ca="1" si="88"/>
        <v>56</v>
      </c>
      <c r="K115" s="13">
        <f t="shared" ca="1" si="88"/>
        <v>2</v>
      </c>
      <c r="L115" s="13">
        <f t="shared" ca="1" si="88"/>
        <v>11</v>
      </c>
      <c r="M115" s="13">
        <f t="shared" ca="1" si="88"/>
        <v>10</v>
      </c>
      <c r="N115" s="13">
        <f t="shared" ca="1" si="88"/>
        <v>10</v>
      </c>
      <c r="O115" s="13">
        <f t="shared" ca="1" si="88"/>
        <v>10</v>
      </c>
      <c r="P115" s="13">
        <f t="shared" ca="1" si="88"/>
        <v>10</v>
      </c>
      <c r="Q115" s="13">
        <f t="shared" ca="1" si="88"/>
        <v>10</v>
      </c>
      <c r="R115" s="13">
        <f t="shared" ca="1" si="88"/>
        <v>10</v>
      </c>
      <c r="S115" s="13">
        <f t="shared" ca="1" si="88"/>
        <v>10</v>
      </c>
      <c r="T115" s="13">
        <f t="shared" ca="1" si="88"/>
        <v>10</v>
      </c>
      <c r="U115" s="13">
        <f t="shared" ca="1" si="88"/>
        <v>10</v>
      </c>
      <c r="V115" s="13">
        <f t="shared" ca="1" si="88"/>
        <v>10</v>
      </c>
      <c r="W115" s="13">
        <f t="shared" ca="1" si="88"/>
        <v>10</v>
      </c>
      <c r="X115" s="13">
        <f t="shared" ca="1" si="88"/>
        <v>10</v>
      </c>
      <c r="Y115" s="13">
        <f t="shared" ca="1" si="88"/>
        <v>10</v>
      </c>
      <c r="Z115" s="13">
        <f t="shared" ca="1" si="88"/>
        <v>10</v>
      </c>
      <c r="AA115" s="13">
        <f t="shared" ca="1" si="88"/>
        <v>10</v>
      </c>
      <c r="AB115" s="13">
        <f t="shared" ca="1" si="88"/>
        <v>10</v>
      </c>
      <c r="AC115" s="13">
        <f t="shared" ca="1" si="88"/>
        <v>10</v>
      </c>
      <c r="AD115" s="13">
        <f ca="1">CELL("largeur",AD115)</f>
        <v>9</v>
      </c>
      <c r="AE115" s="13">
        <f t="shared" ca="1" si="88"/>
        <v>9</v>
      </c>
      <c r="AF115" s="13">
        <f t="shared" ca="1" si="88"/>
        <v>14</v>
      </c>
      <c r="AG115" s="13">
        <f t="shared" ca="1" si="88"/>
        <v>20</v>
      </c>
      <c r="AH115" s="13">
        <f t="shared" ca="1" si="88"/>
        <v>10</v>
      </c>
      <c r="AI115" s="13">
        <f t="shared" ca="1" si="88"/>
        <v>10</v>
      </c>
      <c r="AJ115" s="13">
        <f t="shared" ca="1" si="88"/>
        <v>10</v>
      </c>
      <c r="AK115" s="13">
        <f t="shared" ca="1" si="88"/>
        <v>10</v>
      </c>
      <c r="AL115" s="13">
        <f t="shared" ca="1" si="88"/>
        <v>10</v>
      </c>
      <c r="AM115" s="13">
        <f t="shared" ca="1" si="88"/>
        <v>10</v>
      </c>
      <c r="AN115" s="13">
        <f t="shared" ca="1" si="88"/>
        <v>12</v>
      </c>
      <c r="AO115" s="13">
        <f t="shared" ca="1" si="88"/>
        <v>10</v>
      </c>
      <c r="AP115" s="13">
        <f t="shared" ca="1" si="88"/>
        <v>10</v>
      </c>
      <c r="AQ115" s="13">
        <f t="shared" ca="1" si="88"/>
        <v>14</v>
      </c>
      <c r="AR115" s="13">
        <f t="shared" ca="1" si="88"/>
        <v>10</v>
      </c>
      <c r="AS115" s="13">
        <f t="shared" ca="1" si="88"/>
        <v>10</v>
      </c>
      <c r="AT115" s="13">
        <f t="shared" ca="1" si="88"/>
        <v>10</v>
      </c>
      <c r="AU115" s="13">
        <f t="shared" ca="1" si="88"/>
        <v>12</v>
      </c>
      <c r="AV115" s="13">
        <f t="shared" ca="1" si="88"/>
        <v>10</v>
      </c>
      <c r="AW115" s="13">
        <f t="shared" ca="1" si="88"/>
        <v>10</v>
      </c>
      <c r="AX115" s="13">
        <f t="shared" ca="1" si="88"/>
        <v>10</v>
      </c>
      <c r="AY115" s="13">
        <f t="shared" ca="1" si="88"/>
        <v>10</v>
      </c>
      <c r="AZ115" s="13">
        <f t="shared" ca="1" si="88"/>
        <v>10</v>
      </c>
      <c r="BA115" s="13">
        <f t="shared" ca="1" si="88"/>
        <v>10</v>
      </c>
      <c r="BB115" s="13">
        <f t="shared" ca="1" si="88"/>
        <v>10</v>
      </c>
      <c r="BC115" s="13">
        <f t="shared" ca="1" si="88"/>
        <v>10</v>
      </c>
      <c r="BD115" s="13">
        <f t="shared" ca="1" si="88"/>
        <v>10</v>
      </c>
      <c r="BE115" s="13">
        <f t="shared" ca="1" si="88"/>
        <v>10</v>
      </c>
      <c r="BF115" s="13">
        <f t="shared" ca="1" si="88"/>
        <v>10</v>
      </c>
      <c r="BG115" s="13">
        <f t="shared" ca="1" si="88"/>
        <v>29</v>
      </c>
      <c r="BH115" s="13">
        <f t="shared" ca="1" si="88"/>
        <v>12</v>
      </c>
      <c r="BI115" s="13">
        <f t="shared" ca="1" si="88"/>
        <v>9</v>
      </c>
      <c r="BJ115" s="13">
        <f t="shared" ca="1" si="88"/>
        <v>11</v>
      </c>
      <c r="BK115" s="13">
        <f t="shared" ca="1" si="88"/>
        <v>17</v>
      </c>
      <c r="BL115" s="2384"/>
      <c r="BM115" s="13">
        <f ca="1">CELL("largeur",BM115)</f>
        <v>5</v>
      </c>
      <c r="BN115" s="13">
        <f ca="1">CELL("largeur",BN115)</f>
        <v>41</v>
      </c>
      <c r="BO115" s="3"/>
      <c r="BP115" s="198" cm="1">
        <f t="array" ref="BP115">SUMPRODUCT(LEN(BQ115:BW115))</f>
        <v>0</v>
      </c>
      <c r="BQ115" s="199"/>
      <c r="BR115" s="200"/>
      <c r="BS115" s="200"/>
      <c r="BT115" s="200"/>
      <c r="BU115" s="200"/>
      <c r="BV115" s="200"/>
      <c r="BW115" s="201"/>
      <c r="BX115" s="3"/>
      <c r="CB115" s="3174"/>
      <c r="CD115" s="3151" t="str">
        <f t="shared" si="82"/>
        <v/>
      </c>
      <c r="CE115" s="3155" t="str">
        <f t="shared" si="83"/>
        <v/>
      </c>
      <c r="CF115" s="3156" t="str">
        <f>IF(LEN(TRIM(CK115))&gt;0,MAX(CF29:CF114)+1,"")</f>
        <v/>
      </c>
      <c r="CG115" s="3109" t="str">
        <f>IFERROR(INDEX(CK30:CK299,MATCH(ROW()-ROW(CK30)+1,CF30:CF299,0)),"")</f>
        <v/>
      </c>
      <c r="CH115" s="419"/>
      <c r="CJ115" s="3110" t="str">
        <f>TRIM(SUBSTITUTE(SUBSTITUTE(SUBSTITUTE(SUBSTITUTE(IF(OR(LEFT(CJ114,1)="-",LEFT(CJ114,1)="="),MID(CJ114,2,9999),CJ114),CHAR(160)," "),","," "),";"," "),"."," "))</f>
        <v/>
      </c>
      <c r="CK115" s="3111" t="str">
        <f>IF(OR(CL114="",CJ116=""),"",IF(LEN(CL114)&lt;=CJ116,CL114,IFERROR(LEFT(CL114,FIND("♦",SUBSTITUTE(LEFT(CL114,CJ116+1)," ","♦",LEN(LEFT(CL114,CJ116+1))-LEN(SUBSTITUTE(LEFT(CL114,CJ116+1)," ",""))))),LEFT(CL114,IFERROR(FIND(" ",CL114)-1,LEN(CL114))))))</f>
        <v/>
      </c>
      <c r="CL115" s="3111" t="str">
        <f>IF(CK115="","",TRIM(RIGHT(CL114,LEN(CL114)-LEN(CK115))))</f>
        <v/>
      </c>
      <c r="CM115" s="3179"/>
      <c r="CN115" s="3173"/>
      <c r="CO115" s="3174"/>
      <c r="CP115" s="3"/>
      <c r="CQ115" s="2675" t="s">
        <v>4001</v>
      </c>
      <c r="CR115" s="2672"/>
      <c r="CS115" s="2673" t="str" cm="1">
        <f t="array" aca="1" ref="CS115" ca="1">IF(TRIM(CQ115)="","&lt; VIDE",IF(SUMPRODUCT((UPPER(TRIM($BA$92:CQ115))=UPPER(TRIM(CQ115)))*1)&gt;1,"◄ Doublon","Unique"))</f>
        <v>Unique</v>
      </c>
      <c r="CT115" s="222" t="s">
        <v>3700</v>
      </c>
      <c r="CU115" s="2674" t="s">
        <v>4002</v>
      </c>
      <c r="CV115" s="3"/>
      <c r="CW115" s="3"/>
      <c r="CX115" s="3"/>
      <c r="CY115" s="3"/>
      <c r="DU115" s="1025">
        <v>1</v>
      </c>
      <c r="DV115" s="1025"/>
      <c r="DW115" s="1025">
        <v>1</v>
      </c>
      <c r="DY115" s="1025">
        <v>1</v>
      </c>
      <c r="DZ115" s="1025"/>
      <c r="EA115" s="1025">
        <v>1</v>
      </c>
      <c r="EC115" s="3"/>
      <c r="ED115" s="3"/>
      <c r="EE115" s="3"/>
      <c r="EF115" s="3"/>
      <c r="EG115" s="3"/>
      <c r="EH115" s="3"/>
      <c r="EI115" s="3"/>
      <c r="EJ115" s="3"/>
      <c r="EK115" s="3"/>
      <c r="EL115" s="3"/>
      <c r="EM115" s="3"/>
      <c r="EN115" s="3"/>
      <c r="EO115" s="3"/>
      <c r="EP115" s="3"/>
      <c r="EQ115" s="3"/>
      <c r="ER115" s="3"/>
      <c r="ES115" s="3"/>
      <c r="ET115" s="3"/>
      <c r="EU115" s="3"/>
      <c r="EV115" s="3"/>
      <c r="EW115" s="3"/>
      <c r="EX115" s="1134" t="s">
        <v>1637</v>
      </c>
      <c r="EY115" s="1135" t="s">
        <v>1638</v>
      </c>
      <c r="EZ115" s="1136" t="s">
        <v>1639</v>
      </c>
      <c r="FA115" s="1137" t="s">
        <v>1640</v>
      </c>
      <c r="FB115" s="1138" t="s">
        <v>1641</v>
      </c>
      <c r="FC115" s="1139" t="s">
        <v>1642</v>
      </c>
      <c r="FD115" s="1140" t="s">
        <v>1643</v>
      </c>
      <c r="FE115" s="1141" t="s">
        <v>1644</v>
      </c>
      <c r="FF115" s="1142" t="s">
        <v>1645</v>
      </c>
      <c r="FI115" s="1143"/>
      <c r="FJ115" s="205" t="s">
        <v>1646</v>
      </c>
      <c r="FK115" s="206" t="s">
        <v>1647</v>
      </c>
      <c r="FL115" s="207">
        <v>0</v>
      </c>
      <c r="FM115" s="208">
        <v>0</v>
      </c>
      <c r="FN115" s="209">
        <v>139</v>
      </c>
      <c r="FO115"/>
      <c r="FP115" s="1144"/>
      <c r="FQ115" s="272" t="s">
        <v>1648</v>
      </c>
      <c r="FR115" s="192" t="s">
        <v>1649</v>
      </c>
      <c r="FS115" s="193">
        <v>175</v>
      </c>
      <c r="FT115" s="194">
        <v>167</v>
      </c>
      <c r="FU115" s="195">
        <v>123</v>
      </c>
      <c r="FV115"/>
      <c r="FW115" s="1145"/>
      <c r="FX115" s="197" t="s">
        <v>1650</v>
      </c>
      <c r="FY115" s="192" t="s">
        <v>1651</v>
      </c>
      <c r="FZ115" s="193">
        <v>238</v>
      </c>
      <c r="GA115" s="194">
        <v>229</v>
      </c>
      <c r="GB115" s="195">
        <v>222</v>
      </c>
      <c r="GC115" s="10">
        <v>1</v>
      </c>
    </row>
    <row r="116" spans="1:185" ht="21" customHeight="1">
      <c r="A116" s="3"/>
      <c r="D116" s="2382"/>
      <c r="BG116" s="3"/>
      <c r="BH116" s="3"/>
      <c r="BI116" s="3"/>
      <c r="BJ116" s="3"/>
      <c r="BK116" s="3"/>
      <c r="BL116" s="3"/>
      <c r="BM116" s="3"/>
      <c r="BN116" s="3"/>
      <c r="BO116" s="3"/>
      <c r="BP116" s="198" cm="1">
        <f t="array" ref="BP116">SUMPRODUCT(LEN(BQ116:BW116))</f>
        <v>0</v>
      </c>
      <c r="BQ116" s="199"/>
      <c r="BR116" s="200"/>
      <c r="BS116" s="200"/>
      <c r="BT116" s="200"/>
      <c r="BU116" s="200"/>
      <c r="BV116" s="200"/>
      <c r="BW116" s="201"/>
      <c r="BX116" s="3"/>
      <c r="CB116" s="3174"/>
      <c r="CD116" s="3151" t="str">
        <f t="shared" si="82"/>
        <v/>
      </c>
      <c r="CE116" s="3155" t="str">
        <f t="shared" si="83"/>
        <v/>
      </c>
      <c r="CF116" s="3156" t="str">
        <f>IF(LEN(TRIM(CK116))&gt;0,MAX(CF29:CF115)+1,"")</f>
        <v/>
      </c>
      <c r="CG116" s="3109" t="str">
        <f>IFERROR(INDEX(CK30:CK299,MATCH(ROW()-ROW(CK30)+1,CF30:CF299,0)),"")</f>
        <v/>
      </c>
      <c r="CH116" s="419"/>
      <c r="CJ116" s="3112">
        <f>CG17</f>
        <v>100</v>
      </c>
      <c r="CK116" s="3111" t="str">
        <f>IF(OR(CL115="",CJ116=""),"",IF(LEN(CL115)&lt;=CJ116,CL115,IFERROR(LEFT(CL115,FIND("♦",SUBSTITUTE(LEFT(CL115,CJ116+1)," ","♦",LEN(LEFT(CL115,CJ116+1))-LEN(SUBSTITUTE(LEFT(CL115,CJ116+1)," ",""))))),LEFT(CL115,IFERROR(FIND(" ",CL115)-1,LEN(CL115))))))</f>
        <v/>
      </c>
      <c r="CL116" s="3111" t="str">
        <f t="shared" ref="CL116:CL119" si="89">IF(CK116="","",TRIM(RIGHT(CL115,LEN(CL115)-LEN(CK116))))</f>
        <v/>
      </c>
      <c r="CM116" s="3179"/>
      <c r="CN116" s="3173"/>
      <c r="CO116" s="3174"/>
      <c r="CP116" s="3"/>
      <c r="CQ116" s="2675" t="s">
        <v>4002</v>
      </c>
      <c r="CR116" s="2672"/>
      <c r="CS116" s="2673" t="str" cm="1">
        <f t="array" aca="1" ref="CS116" ca="1">IF(TRIM(CQ116)="","&lt; VIDE",IF(SUMPRODUCT((UPPER(TRIM($BA$92:CQ116))=UPPER(TRIM(CQ116)))*1)&gt;1,"◄ Doublon","Unique"))</f>
        <v>Unique</v>
      </c>
      <c r="CT116" s="222" t="s">
        <v>3701</v>
      </c>
      <c r="CU116" s="2674" t="s">
        <v>4003</v>
      </c>
      <c r="CV116" s="3"/>
      <c r="CW116" s="3"/>
      <c r="CX116" s="3"/>
      <c r="CY116" s="3"/>
      <c r="DA116" s="3225" t="s">
        <v>1652</v>
      </c>
      <c r="DB116" s="3225"/>
      <c r="DC116" s="3225"/>
      <c r="DU116" s="3223" t="s">
        <v>1653</v>
      </c>
      <c r="DV116" s="3223"/>
      <c r="DW116" s="3223"/>
      <c r="DY116" s="3224" t="s">
        <v>1654</v>
      </c>
      <c r="DZ116" s="3224"/>
      <c r="EA116" s="3224"/>
      <c r="EC116" s="3"/>
      <c r="ED116" s="3"/>
      <c r="EE116" s="3"/>
      <c r="EF116" s="3"/>
      <c r="EG116" s="3"/>
      <c r="EH116" s="3"/>
      <c r="EI116" s="3"/>
      <c r="EJ116" s="3"/>
      <c r="EK116" s="3"/>
      <c r="EL116" s="3"/>
      <c r="EM116" s="3"/>
      <c r="EN116" s="3"/>
      <c r="EO116" s="3"/>
      <c r="EP116" s="3"/>
      <c r="EQ116" s="3"/>
      <c r="ER116" s="3"/>
      <c r="ES116" s="3"/>
      <c r="ET116" s="3"/>
      <c r="EU116" s="3"/>
      <c r="EV116" s="3"/>
      <c r="EW116" s="3"/>
      <c r="EX116" s="1146" t="s">
        <v>1655</v>
      </c>
      <c r="EY116" s="1147" t="s">
        <v>1656</v>
      </c>
      <c r="EZ116" s="1148" t="s">
        <v>1657</v>
      </c>
      <c r="FA116" s="1149" t="s">
        <v>1658</v>
      </c>
      <c r="FB116" s="1150" t="s">
        <v>1659</v>
      </c>
      <c r="FC116" s="1151" t="s">
        <v>1660</v>
      </c>
      <c r="FD116" s="1152" t="s">
        <v>1661</v>
      </c>
      <c r="FE116" s="1153" t="s">
        <v>1662</v>
      </c>
      <c r="FF116" s="1154" t="s">
        <v>1663</v>
      </c>
      <c r="FI116" s="1155"/>
      <c r="FJ116" s="205" t="s">
        <v>1664</v>
      </c>
      <c r="FK116" s="206" t="s">
        <v>1665</v>
      </c>
      <c r="FL116" s="207">
        <v>36</v>
      </c>
      <c r="FM116" s="208">
        <v>24</v>
      </c>
      <c r="FN116" s="209">
        <v>130</v>
      </c>
      <c r="FO116"/>
      <c r="FP116" s="1156"/>
      <c r="FQ116" s="272" t="s">
        <v>1666</v>
      </c>
      <c r="FR116" s="192" t="s">
        <v>1667</v>
      </c>
      <c r="FS116" s="193">
        <v>185</v>
      </c>
      <c r="FT116" s="194">
        <v>180</v>
      </c>
      <c r="FU116" s="195">
        <v>89</v>
      </c>
      <c r="FV116"/>
      <c r="FW116" s="1157"/>
      <c r="FX116" s="197" t="s">
        <v>1668</v>
      </c>
      <c r="FY116" s="192" t="s">
        <v>1669</v>
      </c>
      <c r="FZ116" s="193">
        <v>255</v>
      </c>
      <c r="GA116" s="194">
        <v>245</v>
      </c>
      <c r="GB116" s="195">
        <v>238</v>
      </c>
      <c r="GC116" s="10">
        <v>1</v>
      </c>
    </row>
    <row r="117" spans="1:185" ht="21" customHeight="1">
      <c r="A117" s="3"/>
      <c r="D117" s="2382"/>
      <c r="M117" s="688"/>
      <c r="N117" s="688"/>
      <c r="O117" s="688"/>
      <c r="P117" s="688"/>
      <c r="Q117" s="688"/>
      <c r="R117" s="688"/>
      <c r="S117" s="688"/>
      <c r="T117" s="688"/>
      <c r="U117" s="688"/>
      <c r="V117" s="688"/>
      <c r="W117" s="688"/>
      <c r="X117" s="688"/>
      <c r="Y117" s="688"/>
      <c r="Z117" s="688"/>
      <c r="AA117" s="688"/>
      <c r="AB117" s="688"/>
      <c r="BB117" s="3"/>
      <c r="BC117" s="3"/>
      <c r="BD117" s="3"/>
      <c r="BE117" s="3"/>
      <c r="BF117" s="3"/>
      <c r="BG117" s="3"/>
      <c r="BH117" s="3"/>
      <c r="BI117" s="3"/>
      <c r="BJ117" s="3"/>
      <c r="BK117" s="3"/>
      <c r="BL117" s="3"/>
      <c r="BM117" s="3"/>
      <c r="BN117" s="3"/>
      <c r="BO117" s="3"/>
      <c r="BP117" s="198" cm="1">
        <f t="array" ref="BP117">SUMPRODUCT(LEN(BQ117:BW117))</f>
        <v>0</v>
      </c>
      <c r="BQ117" s="199"/>
      <c r="BR117" s="200"/>
      <c r="BS117" s="200"/>
      <c r="BT117" s="200"/>
      <c r="BU117" s="200"/>
      <c r="BV117" s="200"/>
      <c r="BW117" s="201"/>
      <c r="BX117" s="3"/>
      <c r="CB117" s="3174"/>
      <c r="CD117" s="3151" t="str">
        <f t="shared" si="82"/>
        <v/>
      </c>
      <c r="CE117" s="3155" t="str">
        <f t="shared" si="83"/>
        <v/>
      </c>
      <c r="CF117" s="3156" t="str">
        <f>IF(LEN(TRIM(CK117))&gt;0,MAX(CF29:CF116)+1,"")</f>
        <v/>
      </c>
      <c r="CG117" s="3109" t="str">
        <f>IFERROR(INDEX(CK30:CK299,MATCH(ROW()-ROW(CK30)+1,CF30:CF299,0)),"")</f>
        <v/>
      </c>
      <c r="CH117" s="419"/>
      <c r="CJ117" s="3110"/>
      <c r="CK117" s="3111" t="str">
        <f>IF(OR(CL116="",CJ116=""),"",IF(LEN(CL116)&lt;=CJ116,CL116,IFERROR(LEFT(CL116,FIND("♦",SUBSTITUTE(LEFT(CL116,CJ116+1)," ","♦",LEN(LEFT(CL116,CJ116+1))-LEN(SUBSTITUTE(LEFT(CL116,CJ116+1)," ",""))))),LEFT(CL116,IFERROR(FIND(" ",CL116)-1,LEN(CL116))))))</f>
        <v/>
      </c>
      <c r="CL117" s="3111" t="str">
        <f t="shared" si="89"/>
        <v/>
      </c>
      <c r="CM117" s="3179"/>
      <c r="CN117" s="3173"/>
      <c r="CO117" s="3174"/>
      <c r="CP117" s="3"/>
      <c r="CQ117" s="2675" t="s">
        <v>3996</v>
      </c>
      <c r="CR117" s="2672"/>
      <c r="CS117" s="2673" t="str" cm="1">
        <f t="array" aca="1" ref="CS117" ca="1">IF(TRIM(CQ117)="","&lt; VIDE",IF(SUMPRODUCT((UPPER(TRIM($BA$92:CQ117))=UPPER(TRIM(CQ117)))*1)&gt;1,"◄ Doublon","Unique"))</f>
        <v>Unique</v>
      </c>
      <c r="CT117" s="222" t="s">
        <v>3702</v>
      </c>
      <c r="CU117" s="2674" t="s">
        <v>4004</v>
      </c>
      <c r="CV117" s="3"/>
      <c r="CW117" s="3"/>
      <c r="CX117" s="3"/>
      <c r="CY117" s="3"/>
      <c r="DA117" s="3225"/>
      <c r="DB117" s="3225"/>
      <c r="DC117" s="3225"/>
      <c r="DU117" s="3223"/>
      <c r="DV117" s="3223"/>
      <c r="DW117" s="3223"/>
      <c r="DY117" s="3224"/>
      <c r="DZ117" s="3224"/>
      <c r="EA117" s="3224"/>
      <c r="EC117" s="3"/>
      <c r="ED117" s="3"/>
      <c r="EE117" s="3"/>
      <c r="EF117" s="3"/>
      <c r="EG117" s="3"/>
      <c r="EH117" s="3"/>
      <c r="EI117" s="3"/>
      <c r="EJ117" s="3"/>
      <c r="EK117" s="3"/>
      <c r="EL117" s="3"/>
      <c r="EM117" s="3"/>
      <c r="EN117" s="3"/>
      <c r="EO117" s="3"/>
      <c r="EP117" s="3"/>
      <c r="EQ117" s="3"/>
      <c r="ER117" s="3"/>
      <c r="ES117" s="3"/>
      <c r="ET117" s="3"/>
      <c r="EU117" s="3"/>
      <c r="EV117" s="3"/>
      <c r="EW117" s="3"/>
      <c r="EX117" s="1158" t="s">
        <v>1670</v>
      </c>
      <c r="EY117" s="1159" t="s">
        <v>1671</v>
      </c>
      <c r="EZ117" s="1160" t="s">
        <v>1672</v>
      </c>
      <c r="FA117" s="1161" t="s">
        <v>1673</v>
      </c>
      <c r="FB117" s="1162" t="s">
        <v>1674</v>
      </c>
      <c r="FC117" s="1163" t="s">
        <v>1675</v>
      </c>
      <c r="FD117" s="1164" t="s">
        <v>1676</v>
      </c>
      <c r="FE117" s="1165" t="s">
        <v>1677</v>
      </c>
      <c r="FF117" s="1166" t="s">
        <v>1678</v>
      </c>
      <c r="FI117" s="1167"/>
      <c r="FJ117" s="205" t="s">
        <v>1679</v>
      </c>
      <c r="FK117" s="206" t="s">
        <v>1680</v>
      </c>
      <c r="FL117" s="207">
        <v>0</v>
      </c>
      <c r="FM117" s="208">
        <v>0</v>
      </c>
      <c r="FN117" s="209">
        <v>128</v>
      </c>
      <c r="FO117"/>
      <c r="FP117" s="1168"/>
      <c r="FQ117" s="272" t="s">
        <v>1681</v>
      </c>
      <c r="FR117" s="192" t="s">
        <v>1682</v>
      </c>
      <c r="FS117" s="193">
        <v>190</v>
      </c>
      <c r="FT117" s="194">
        <v>183</v>
      </c>
      <c r="FU117" s="195">
        <v>46</v>
      </c>
      <c r="FV117"/>
      <c r="FW117" s="1169"/>
      <c r="FX117" s="197" t="s">
        <v>1683</v>
      </c>
      <c r="FY117" s="192" t="s">
        <v>1684</v>
      </c>
      <c r="FZ117" s="193">
        <v>238</v>
      </c>
      <c r="GA117" s="194">
        <v>154</v>
      </c>
      <c r="GB117" s="195">
        <v>73</v>
      </c>
      <c r="GC117" s="10">
        <v>1</v>
      </c>
    </row>
    <row r="118" spans="1:185" ht="21" customHeight="1">
      <c r="A118" s="3"/>
      <c r="B118" s="3"/>
      <c r="C118" s="3"/>
      <c r="D118" s="2383"/>
      <c r="E118" s="3"/>
      <c r="F118" s="3"/>
      <c r="G118" s="3"/>
      <c r="H118" s="3"/>
      <c r="I118" s="3"/>
      <c r="J118" s="3"/>
      <c r="K118" s="3"/>
      <c r="L118" s="3"/>
      <c r="M118" s="688"/>
      <c r="N118" s="688"/>
      <c r="O118" s="688"/>
      <c r="P118" s="688"/>
      <c r="Q118" s="688"/>
      <c r="R118" s="688"/>
      <c r="S118" s="688"/>
      <c r="T118" s="688"/>
      <c r="U118" s="688"/>
      <c r="V118" s="688"/>
      <c r="W118" s="688"/>
      <c r="X118" s="688"/>
      <c r="Y118" s="688"/>
      <c r="Z118" s="688"/>
      <c r="AA118" s="3"/>
      <c r="AB118" s="3"/>
      <c r="AC118" s="3"/>
      <c r="AD118" s="3"/>
      <c r="AE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198" cm="1">
        <f t="array" ref="BP118">SUMPRODUCT(LEN(BQ118:BW118))</f>
        <v>0</v>
      </c>
      <c r="BQ118" s="199"/>
      <c r="BR118" s="200"/>
      <c r="BS118" s="200"/>
      <c r="BT118" s="200"/>
      <c r="BU118" s="200"/>
      <c r="BV118" s="200"/>
      <c r="BW118" s="201"/>
      <c r="BX118" s="3"/>
      <c r="CB118" s="3174"/>
      <c r="CD118" s="3151" t="str">
        <f t="shared" si="82"/>
        <v/>
      </c>
      <c r="CE118" s="3155" t="str">
        <f t="shared" si="83"/>
        <v/>
      </c>
      <c r="CF118" s="3156" t="str">
        <f>IF(LEN(TRIM(CK118))&gt;0,MAX(CF29:CF117)+1,"")</f>
        <v/>
      </c>
      <c r="CG118" s="3109" t="str">
        <f>IFERROR(INDEX(CK30:CK299,MATCH(ROW()-ROW(CK30)+1,CF30:CF299,0)),"")</f>
        <v/>
      </c>
      <c r="CH118" s="419"/>
      <c r="CJ118" s="3163"/>
      <c r="CK118" s="3111" t="str">
        <f>IF(OR(CL117="",CJ116=""),"",IF(LEN(CL117)&lt;=CJ116,CL117,IFERROR(LEFT(CL117,FIND("♦",SUBSTITUTE(LEFT(CL117,CJ116+1)," ","♦",LEN(LEFT(CL117,CJ116+1))-LEN(SUBSTITUTE(LEFT(CL117,CJ116+1)," ",""))))),LEFT(CL117,IFERROR(FIND(" ",CL117)-1,LEN(CL117))))))</f>
        <v/>
      </c>
      <c r="CL118" s="3111" t="str">
        <f t="shared" si="89"/>
        <v/>
      </c>
      <c r="CM118" s="3179"/>
      <c r="CN118" s="3173"/>
      <c r="CO118" s="3174"/>
      <c r="CP118" s="3"/>
      <c r="CQ118" s="2675"/>
      <c r="CR118" s="2672"/>
      <c r="CS118" s="2673" t="str" cm="1">
        <f t="array" ref="CS118">IF(TRIM(CQ118)="","&lt; VIDE",IF(SUMPRODUCT((UPPER(TRIM($BA$92:CQ118))=UPPER(TRIM(CQ118)))*1)&gt;1,"◄ Doublon","Unique"))</f>
        <v>&lt; VIDE</v>
      </c>
      <c r="CT118" s="222" t="s">
        <v>3703</v>
      </c>
      <c r="CU118" s="2674" t="s">
        <v>3981</v>
      </c>
      <c r="CV118" s="3"/>
      <c r="CW118" s="3"/>
      <c r="CX118" s="3"/>
      <c r="CY118" s="3"/>
      <c r="DU118" s="1025">
        <v>1</v>
      </c>
      <c r="DV118" s="1025"/>
      <c r="DW118" s="1025">
        <v>1</v>
      </c>
      <c r="DY118" s="1025">
        <v>1</v>
      </c>
      <c r="DZ118" s="1025"/>
      <c r="EA118" s="1025">
        <v>1</v>
      </c>
      <c r="EC118" s="3"/>
      <c r="ED118" s="3"/>
      <c r="EE118" s="3"/>
      <c r="EF118" s="3"/>
      <c r="EG118" s="3"/>
      <c r="EH118" s="3"/>
      <c r="EI118" s="3"/>
      <c r="EJ118" s="3"/>
      <c r="EK118" s="3"/>
      <c r="EL118" s="3"/>
      <c r="EM118" s="3"/>
      <c r="EN118" s="3"/>
      <c r="EO118" s="3"/>
      <c r="EP118" s="3"/>
      <c r="EQ118" s="3"/>
      <c r="ER118" s="3"/>
      <c r="ES118" s="3"/>
      <c r="ET118" s="3"/>
      <c r="EU118" s="3"/>
      <c r="EV118" s="3"/>
      <c r="EW118" s="3"/>
      <c r="EX118" s="1170" t="s">
        <v>1685</v>
      </c>
      <c r="EY118" s="1171" t="s">
        <v>1686</v>
      </c>
      <c r="EZ118" s="1172" t="s">
        <v>1687</v>
      </c>
      <c r="FA118" s="1173" t="s">
        <v>1688</v>
      </c>
      <c r="FB118" s="1174" t="s">
        <v>1689</v>
      </c>
      <c r="FC118" s="1175" t="s">
        <v>1690</v>
      </c>
      <c r="FD118" s="1176" t="s">
        <v>1691</v>
      </c>
      <c r="FE118" s="1177" t="s">
        <v>1692</v>
      </c>
      <c r="FF118" s="1178" t="s">
        <v>1693</v>
      </c>
      <c r="FI118" s="1179"/>
      <c r="FJ118" s="205" t="s">
        <v>1694</v>
      </c>
      <c r="FK118" s="206" t="s">
        <v>1695</v>
      </c>
      <c r="FL118" s="207">
        <v>66</v>
      </c>
      <c r="FM118" s="208">
        <v>66</v>
      </c>
      <c r="FN118" s="209">
        <v>111</v>
      </c>
      <c r="FO118"/>
      <c r="FP118" s="1180"/>
      <c r="FQ118" s="191" t="s">
        <v>1696</v>
      </c>
      <c r="FR118" s="192" t="s">
        <v>1697</v>
      </c>
      <c r="FS118" s="193">
        <v>181</v>
      </c>
      <c r="FT118" s="194">
        <v>166</v>
      </c>
      <c r="FU118" s="195">
        <v>66</v>
      </c>
      <c r="FV118"/>
      <c r="FW118" s="1181"/>
      <c r="FX118" s="197" t="s">
        <v>1698</v>
      </c>
      <c r="FY118" s="192" t="s">
        <v>1699</v>
      </c>
      <c r="FZ118" s="193">
        <v>205</v>
      </c>
      <c r="GA118" s="194">
        <v>175</v>
      </c>
      <c r="GB118" s="195">
        <v>149</v>
      </c>
      <c r="GC118" s="10">
        <v>1</v>
      </c>
    </row>
    <row r="119" spans="1:185" ht="21" customHeight="1">
      <c r="A119" s="3"/>
      <c r="B119" s="3"/>
      <c r="C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198" cm="1">
        <f t="array" ref="BP119">SUMPRODUCT(LEN(BQ119:BW119))</f>
        <v>0</v>
      </c>
      <c r="BQ119" s="199"/>
      <c r="BR119" s="200"/>
      <c r="BS119" s="200"/>
      <c r="BT119" s="200"/>
      <c r="BU119" s="200"/>
      <c r="BV119" s="200"/>
      <c r="BW119" s="201"/>
      <c r="BX119" s="3"/>
      <c r="CB119" s="3174"/>
      <c r="CD119" s="3151" t="str">
        <f t="shared" si="82"/>
        <v/>
      </c>
      <c r="CE119" s="3155" t="str">
        <f t="shared" si="83"/>
        <v/>
      </c>
      <c r="CF119" s="3156" t="str">
        <f>IF(LEN(TRIM(CK119))&gt;0,MAX(CF29:CF118)+1,"")</f>
        <v/>
      </c>
      <c r="CG119" s="3109" t="str">
        <f>IFERROR(INDEX(CK30:CK299,MATCH(ROW()-ROW(CK30)+1,CF30:CF299,0)),"")</f>
        <v/>
      </c>
      <c r="CH119" s="419"/>
      <c r="CJ119" s="3164"/>
      <c r="CK119" s="3111" t="str">
        <f>IF(OR(CL118="",CJ116=""),"",IF(LEN(CL118)&lt;=CJ116,CL118,IFERROR(LEFT(CL118,FIND("♦",SUBSTITUTE(LEFT(CL118,CJ116+1)," ","♦",LEN(LEFT(CL118,CJ116+1))-LEN(SUBSTITUTE(LEFT(CL118,CJ116+1)," ",""))))),LEFT(CL118,IFERROR(FIND(" ",CL118)-1,LEN(CL118))))))</f>
        <v/>
      </c>
      <c r="CL119" s="3111" t="str">
        <f t="shared" si="89"/>
        <v/>
      </c>
      <c r="CM119" s="3179"/>
      <c r="CN119" s="3173"/>
      <c r="CO119" s="3174"/>
      <c r="CP119" s="3"/>
      <c r="CQ119" s="2679"/>
      <c r="CR119" s="2680"/>
      <c r="CS119" s="2673" t="str" cm="1">
        <f t="array" ref="CS119">IF(TRIM(CQ119)="","&lt; VIDE",IF(SUMPRODUCT((UPPER(TRIM($BA$92:CQ119))=UPPER(TRIM(CQ119)))*1)&gt;1,"◄ Doublon","Unique"))</f>
        <v>&lt; VIDE</v>
      </c>
      <c r="CT119" s="222" t="s">
        <v>3704</v>
      </c>
      <c r="CU119" s="2674" t="s">
        <v>3984</v>
      </c>
      <c r="CV119" s="3"/>
      <c r="CW119" s="3"/>
      <c r="CX119" s="3"/>
      <c r="CY119" s="3"/>
      <c r="DA119" s="3225" t="s">
        <v>1700</v>
      </c>
      <c r="DB119" s="3225"/>
      <c r="DC119" s="3225"/>
      <c r="DU119" s="3223" t="s">
        <v>1701</v>
      </c>
      <c r="DV119" s="3223"/>
      <c r="DW119" s="3223"/>
      <c r="DY119" s="3224" t="s">
        <v>1702</v>
      </c>
      <c r="DZ119" s="3224"/>
      <c r="EA119" s="3224"/>
      <c r="EC119" s="3"/>
      <c r="ED119" s="3"/>
      <c r="EE119" s="3"/>
      <c r="EF119" s="3"/>
      <c r="EG119" s="3"/>
      <c r="EH119" s="3"/>
      <c r="EI119" s="3"/>
      <c r="EJ119" s="3"/>
      <c r="EK119" s="3"/>
      <c r="EL119" s="3"/>
      <c r="EM119" s="3"/>
      <c r="EN119" s="3"/>
      <c r="EO119" s="3"/>
      <c r="EP119" s="3"/>
      <c r="EQ119" s="3"/>
      <c r="ER119" s="3"/>
      <c r="ES119" s="3"/>
      <c r="ET119" s="3"/>
      <c r="EU119" s="3"/>
      <c r="EV119" s="3"/>
      <c r="EW119" s="3"/>
      <c r="EX119" s="1182" t="s">
        <v>1703</v>
      </c>
      <c r="EY119" s="1183" t="s">
        <v>1704</v>
      </c>
      <c r="EZ119" s="1184" t="s">
        <v>1705</v>
      </c>
      <c r="FA119" s="1185" t="s">
        <v>1706</v>
      </c>
      <c r="FB119" s="1186" t="s">
        <v>1707</v>
      </c>
      <c r="FC119" s="1187" t="s">
        <v>1708</v>
      </c>
      <c r="FD119" s="1188" t="s">
        <v>1709</v>
      </c>
      <c r="FE119" s="1189" t="s">
        <v>1710</v>
      </c>
      <c r="FF119" s="1190" t="s">
        <v>1711</v>
      </c>
      <c r="FI119" s="1191"/>
      <c r="FJ119" s="236" t="s">
        <v>1712</v>
      </c>
      <c r="FK119" s="206" t="s">
        <v>1713</v>
      </c>
      <c r="FL119" s="207">
        <v>48</v>
      </c>
      <c r="FM119" s="208">
        <v>38</v>
      </c>
      <c r="FN119" s="209">
        <v>122</v>
      </c>
      <c r="FO119"/>
      <c r="FP119" s="1192"/>
      <c r="FQ119" s="191" t="s">
        <v>1714</v>
      </c>
      <c r="FR119" s="192" t="s">
        <v>1715</v>
      </c>
      <c r="FS119" s="193">
        <v>139</v>
      </c>
      <c r="FT119" s="194">
        <v>136</v>
      </c>
      <c r="FU119" s="195">
        <v>120</v>
      </c>
      <c r="FV119"/>
      <c r="FW119" s="1193"/>
      <c r="FX119" s="212" t="s">
        <v>1716</v>
      </c>
      <c r="FY119" s="192" t="s">
        <v>1717</v>
      </c>
      <c r="FZ119" s="193">
        <v>246</v>
      </c>
      <c r="GA119" s="194">
        <v>166</v>
      </c>
      <c r="GB119" s="195">
        <v>0</v>
      </c>
      <c r="GC119" s="10">
        <v>1</v>
      </c>
    </row>
    <row r="120" spans="1:185" ht="21" customHeight="1">
      <c r="A120" s="3"/>
      <c r="B120" s="3"/>
      <c r="C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198" cm="1">
        <f t="array" ref="BP120">SUMPRODUCT(LEN(BQ120:BW120))</f>
        <v>0</v>
      </c>
      <c r="BQ120" s="199"/>
      <c r="BR120" s="200"/>
      <c r="BS120" s="200"/>
      <c r="BT120" s="200"/>
      <c r="BU120" s="200"/>
      <c r="BV120" s="200"/>
      <c r="BW120" s="201"/>
      <c r="BX120" s="3"/>
      <c r="CB120" s="3174"/>
      <c r="CD120" s="3151" t="str">
        <f t="shared" si="82"/>
        <v/>
      </c>
      <c r="CE120" s="3155" t="str">
        <f t="shared" si="83"/>
        <v/>
      </c>
      <c r="CF120" s="3156" t="str">
        <f>IF(LEN(TRIM(CK120))&gt;0,MAX(CF29:CF119)+1,"")</f>
        <v/>
      </c>
      <c r="CG120" s="3109" t="str">
        <f>IFERROR(INDEX(CK30:CK299,MATCH(ROW()-ROW(CK30)+1,CF30:CF299,0)),"")</f>
        <v/>
      </c>
      <c r="CH120" s="419"/>
      <c r="CJ120" s="2462" t="str">
        <f>(SUBSTITUTE(SUBSTITUTE(CB45,CHAR(13)&amp;CHAR(10)," "),CHAR(10)," "))</f>
        <v/>
      </c>
      <c r="CK120" s="3165" t="str">
        <f>IF(OR(CJ121="",CJ122=""),"",IF(LEN(CJ121)&lt;=CJ122,CJ121,IFERROR(LEFT(CJ121,FIND("♦",SUBSTITUTE(LEFT(CJ121,CJ122+1)," ","♦",LEN(LEFT(CJ121,CJ122+1))-LEN(SUBSTITUTE(LEFT(CJ121,CJ122+1)," ",""))))),LEFT(CJ121,IFERROR(FIND(" ",CJ121)-1,LEN(CJ121))))))</f>
        <v/>
      </c>
      <c r="CL120" s="3166" t="str">
        <f>IF(CK120="","",TRIM(RIGHT(CJ121,LEN(CJ121)-LEN(CK120))))</f>
        <v/>
      </c>
      <c r="CM120" s="3157" t="str">
        <f>CC45</f>
        <v xml:space="preserve"> ◄ ligne 45</v>
      </c>
      <c r="CN120" s="3173"/>
      <c r="CO120" s="3174"/>
      <c r="CP120" s="3"/>
      <c r="CQ120" s="2681"/>
      <c r="CR120" s="2672"/>
      <c r="CS120" s="2673" t="str" cm="1">
        <f t="array" ref="CS120">IF(TRIM(CQ120)="","&lt; VIDE",IF(SUMPRODUCT((UPPER(TRIM($BA$92:CQ120))=UPPER(TRIM(CQ120)))*1)&gt;1,"◄ Doublon","Unique"))</f>
        <v>&lt; VIDE</v>
      </c>
      <c r="CT120" s="222" t="s">
        <v>3705</v>
      </c>
      <c r="CU120" s="2674" t="s">
        <v>3986</v>
      </c>
      <c r="CV120" s="3"/>
      <c r="CW120" s="3"/>
      <c r="CX120" s="3"/>
      <c r="CY120" s="3"/>
      <c r="DA120" s="3225"/>
      <c r="DB120" s="3225"/>
      <c r="DC120" s="3225"/>
      <c r="DU120" s="3223"/>
      <c r="DV120" s="3223"/>
      <c r="DW120" s="3223"/>
      <c r="DY120" s="3224"/>
      <c r="DZ120" s="3224"/>
      <c r="EA120" s="3224"/>
      <c r="EC120" s="3"/>
      <c r="ED120" s="3"/>
      <c r="EE120" s="3"/>
      <c r="EF120" s="3"/>
      <c r="EG120" s="3"/>
      <c r="EH120" s="3"/>
      <c r="EI120" s="3"/>
      <c r="EJ120" s="3"/>
      <c r="EK120" s="3"/>
      <c r="EL120" s="3"/>
      <c r="EM120" s="3"/>
      <c r="EN120" s="3"/>
      <c r="EO120" s="3"/>
      <c r="EP120" s="3"/>
      <c r="EQ120" s="3"/>
      <c r="ER120" s="3"/>
      <c r="ES120" s="3"/>
      <c r="ET120" s="3"/>
      <c r="EU120" s="3"/>
      <c r="EV120" s="3"/>
      <c r="EW120" s="3"/>
      <c r="EX120" s="1194" t="s">
        <v>1718</v>
      </c>
      <c r="EY120" s="1195" t="s">
        <v>1719</v>
      </c>
      <c r="EZ120" s="1196" t="s">
        <v>1720</v>
      </c>
      <c r="FA120" s="1197" t="s">
        <v>1721</v>
      </c>
      <c r="FB120" s="1198" t="s">
        <v>1722</v>
      </c>
      <c r="FC120" s="1199" t="s">
        <v>1723</v>
      </c>
      <c r="FD120" s="1200" t="s">
        <v>1724</v>
      </c>
      <c r="FE120" s="1201" t="s">
        <v>1725</v>
      </c>
      <c r="FF120" s="1202" t="s">
        <v>1726</v>
      </c>
      <c r="FI120" s="1203"/>
      <c r="FJ120" s="236" t="s">
        <v>1727</v>
      </c>
      <c r="FK120" s="206" t="s">
        <v>1728</v>
      </c>
      <c r="FL120" s="207">
        <v>33</v>
      </c>
      <c r="FM120" s="208">
        <v>23</v>
      </c>
      <c r="FN120" s="209">
        <v>125</v>
      </c>
      <c r="FO120"/>
      <c r="FP120" s="1204"/>
      <c r="FQ120" s="272" t="s">
        <v>1729</v>
      </c>
      <c r="FR120" s="192" t="s">
        <v>1730</v>
      </c>
      <c r="FS120" s="193">
        <v>138</v>
      </c>
      <c r="FT120" s="194">
        <v>135</v>
      </c>
      <c r="FU120" s="195">
        <v>118</v>
      </c>
      <c r="FV120"/>
      <c r="FW120" s="1205"/>
      <c r="FX120" s="212" t="s">
        <v>1731</v>
      </c>
      <c r="FY120" s="192" t="s">
        <v>1732</v>
      </c>
      <c r="FZ120" s="193">
        <v>231</v>
      </c>
      <c r="GA120" s="194">
        <v>168</v>
      </c>
      <c r="GB120" s="195">
        <v>84</v>
      </c>
      <c r="GC120" s="10">
        <v>1</v>
      </c>
    </row>
    <row r="121" spans="1:185" ht="21" customHeight="1">
      <c r="A121" s="3"/>
      <c r="B121" s="3"/>
      <c r="C121" s="3"/>
      <c r="E121" s="3"/>
      <c r="F121" s="3"/>
      <c r="G121" s="3"/>
      <c r="H121" s="3"/>
      <c r="I121" s="3"/>
      <c r="J121" s="3"/>
      <c r="K121" s="3"/>
      <c r="L121" s="3"/>
      <c r="M121" s="688"/>
      <c r="N121" s="688"/>
      <c r="O121" s="3"/>
      <c r="P121" s="688"/>
      <c r="Q121" s="688"/>
      <c r="R121" s="688"/>
      <c r="S121" s="688"/>
      <c r="T121" s="688"/>
      <c r="U121" s="688"/>
      <c r="V121" s="688"/>
      <c r="W121" s="688"/>
      <c r="X121" s="688"/>
      <c r="Y121" s="688"/>
      <c r="Z121" s="688"/>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198" cm="1">
        <f t="array" ref="BP121">SUMPRODUCT(LEN(BQ121:BW121))</f>
        <v>0</v>
      </c>
      <c r="BQ121" s="199"/>
      <c r="BR121" s="200"/>
      <c r="BS121" s="200"/>
      <c r="BT121" s="200"/>
      <c r="BU121" s="200"/>
      <c r="BV121" s="200"/>
      <c r="BW121" s="201"/>
      <c r="BX121" s="3"/>
      <c r="CB121" s="3174"/>
      <c r="CD121" s="3151" t="str">
        <f t="shared" si="82"/>
        <v/>
      </c>
      <c r="CE121" s="3155" t="str">
        <f t="shared" si="83"/>
        <v/>
      </c>
      <c r="CF121" s="3156" t="str">
        <f>IF(LEN(TRIM(CK121))&gt;0,MAX(CF29:CF120)+1,"")</f>
        <v/>
      </c>
      <c r="CG121" s="3109" t="str">
        <f>IFERROR(INDEX(CK30:CK299,MATCH(ROW()-ROW(CK30)+1,CF30:CF299,0)),"")</f>
        <v/>
      </c>
      <c r="CH121" s="419"/>
      <c r="CJ121" s="3165" t="str">
        <f>TRIM(SUBSTITUTE(SUBSTITUTE(SUBSTITUTE(SUBSTITUTE(IF(OR(LEFT(CJ120,1)="-",LEFT(CJ120,1)="="),MID(CJ120,2,9999),CJ120),CHAR(160)," "),","," "),";"," "),"."," "))</f>
        <v/>
      </c>
      <c r="CK121" s="3166" t="str">
        <f>IF(OR(CL120="",CJ122=""),"",IF(LEN(CL120)&lt;=CJ122,CL120,IFERROR(LEFT(CL120,FIND("♦",SUBSTITUTE(LEFT(CL120,CJ122+1)," ","♦",LEN(LEFT(CL120,CJ122+1))-LEN(SUBSTITUTE(LEFT(CL120,CJ122+1)," ",""))))),LEFT(CL120,IFERROR(FIND(" ",CL120)-1,LEN(CL120))))))</f>
        <v/>
      </c>
      <c r="CL121" s="3166" t="str">
        <f>IF(CK121="","",TRIM(RIGHT(CL120,LEN(CL120)-LEN(CK121))))</f>
        <v/>
      </c>
      <c r="CM121" s="3180"/>
      <c r="CN121" s="3173"/>
      <c r="CO121" s="3174"/>
      <c r="CP121" s="3"/>
      <c r="CQ121" s="2671" t="s">
        <v>4005</v>
      </c>
      <c r="CR121" s="2682"/>
      <c r="CS121" s="2673" t="str" cm="1">
        <f t="array" aca="1" ref="CS121" ca="1">IF(TRIM(CQ121)="","&lt; VIDE",IF(SUMPRODUCT((UPPER(TRIM($BA$92:CQ121))=UPPER(TRIM(CQ121)))*1)&gt;1,"◄ Doublon","Unique"))</f>
        <v>Unique</v>
      </c>
      <c r="CT121" s="222" t="s">
        <v>3706</v>
      </c>
      <c r="CU121" s="2674" t="s">
        <v>4006</v>
      </c>
      <c r="CV121" s="3"/>
      <c r="CW121" s="3"/>
      <c r="CX121" s="3"/>
      <c r="CY121" s="3"/>
      <c r="DU121" s="1025">
        <v>1</v>
      </c>
      <c r="DV121" s="1025"/>
      <c r="DW121" s="1025">
        <v>1</v>
      </c>
      <c r="DY121" s="1025">
        <v>1</v>
      </c>
      <c r="DZ121" s="1025"/>
      <c r="EA121" s="1025">
        <v>1</v>
      </c>
      <c r="EC121" s="3"/>
      <c r="ED121" s="3"/>
      <c r="EE121" s="3"/>
      <c r="EF121" s="3"/>
      <c r="EG121" s="3"/>
      <c r="EH121" s="3"/>
      <c r="EI121" s="3"/>
      <c r="EJ121" s="3"/>
      <c r="EK121" s="3"/>
      <c r="EL121" s="3"/>
      <c r="EM121" s="3"/>
      <c r="EN121" s="3"/>
      <c r="EO121" s="3"/>
      <c r="EP121" s="3"/>
      <c r="EQ121" s="3"/>
      <c r="ER121" s="3"/>
      <c r="ES121" s="3"/>
      <c r="ET121" s="3"/>
      <c r="EU121" s="3"/>
      <c r="EV121" s="3"/>
      <c r="EW121" s="3"/>
      <c r="EX121" s="1206" t="s">
        <v>1733</v>
      </c>
      <c r="EY121" s="1207" t="s">
        <v>1734</v>
      </c>
      <c r="EZ121" s="1208" t="s">
        <v>1735</v>
      </c>
      <c r="FA121" s="1209" t="s">
        <v>1736</v>
      </c>
      <c r="FB121" s="1210" t="s">
        <v>1737</v>
      </c>
      <c r="FC121" s="1211" t="s">
        <v>1738</v>
      </c>
      <c r="FD121" s="1212" t="s">
        <v>1739</v>
      </c>
      <c r="FE121" s="1213" t="s">
        <v>1740</v>
      </c>
      <c r="FF121" s="1214" t="s">
        <v>1741</v>
      </c>
      <c r="FI121" s="1215"/>
      <c r="FJ121" s="205" t="s">
        <v>1742</v>
      </c>
      <c r="FK121" s="206" t="s">
        <v>1743</v>
      </c>
      <c r="FL121" s="207">
        <v>25</v>
      </c>
      <c r="FM121" s="208">
        <v>25</v>
      </c>
      <c r="FN121" s="209">
        <v>112</v>
      </c>
      <c r="FO121"/>
      <c r="FP121" s="1216"/>
      <c r="FQ121" s="191" t="s">
        <v>1744</v>
      </c>
      <c r="FR121" s="192" t="s">
        <v>1745</v>
      </c>
      <c r="FS121" s="193">
        <v>139</v>
      </c>
      <c r="FT121" s="194">
        <v>137</v>
      </c>
      <c r="FU121" s="195">
        <v>112</v>
      </c>
      <c r="FV121"/>
      <c r="FW121" s="1217"/>
      <c r="FX121" s="212" t="s">
        <v>1746</v>
      </c>
      <c r="FY121" s="192" t="s">
        <v>1747</v>
      </c>
      <c r="FZ121" s="193">
        <v>194</v>
      </c>
      <c r="GA121" s="194">
        <v>172</v>
      </c>
      <c r="GB121" s="195">
        <v>153</v>
      </c>
      <c r="GC121" s="10">
        <v>1</v>
      </c>
    </row>
    <row r="122" spans="1:185" ht="21" customHeight="1">
      <c r="A122" s="3"/>
      <c r="B122" s="3"/>
      <c r="C122" s="3"/>
      <c r="D122" s="2383"/>
      <c r="E122" s="3"/>
      <c r="F122" s="3"/>
      <c r="G122" s="3"/>
      <c r="H122" s="3"/>
      <c r="I122" s="3"/>
      <c r="J122" s="3"/>
      <c r="K122" s="3"/>
      <c r="L122" s="3"/>
      <c r="M122" s="688"/>
      <c r="N122" s="688"/>
      <c r="O122" s="3"/>
      <c r="P122" s="688"/>
      <c r="Q122" s="688"/>
      <c r="R122" s="688"/>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198" cm="1">
        <f t="array" ref="BP122">SUMPRODUCT(LEN(BQ122:BW122))</f>
        <v>0</v>
      </c>
      <c r="BQ122" s="199"/>
      <c r="BR122" s="200"/>
      <c r="BS122" s="200"/>
      <c r="BT122" s="200"/>
      <c r="BU122" s="200"/>
      <c r="BV122" s="200"/>
      <c r="BW122" s="201"/>
      <c r="BX122" s="3"/>
      <c r="CB122" s="3174"/>
      <c r="CD122" s="3151" t="str">
        <f t="shared" si="82"/>
        <v/>
      </c>
      <c r="CE122" s="3155" t="str">
        <f t="shared" si="83"/>
        <v/>
      </c>
      <c r="CF122" s="3156" t="str">
        <f>IF(LEN(TRIM(CK122))&gt;0,MAX(CF29:CF121)+1,"")</f>
        <v/>
      </c>
      <c r="CG122" s="3109" t="str">
        <f>IFERROR(INDEX(CK30:CK299,MATCH(ROW()-ROW(CK30)+1,CF30:CF299,0)),"")</f>
        <v/>
      </c>
      <c r="CH122" s="419"/>
      <c r="CJ122" s="3112">
        <f>CG17</f>
        <v>100</v>
      </c>
      <c r="CK122" s="3166" t="str">
        <f>IF(OR(CL121="",CJ122=""),"",IF(LEN(CL121)&lt;=CJ122,CL121,IFERROR(LEFT(CL121,FIND("♦",SUBSTITUTE(LEFT(CL121,CJ122+1)," ","♦",LEN(LEFT(CL121,CJ122+1))-LEN(SUBSTITUTE(LEFT(CL121,CJ122+1)," ",""))))),LEFT(CL121,IFERROR(FIND(" ",CL121)-1,LEN(CL121))))))</f>
        <v/>
      </c>
      <c r="CL122" s="3166" t="str">
        <f t="shared" ref="CL122:CL125" si="90">IF(CK122="","",TRIM(RIGHT(CL121,LEN(CL121)-LEN(CK122))))</f>
        <v/>
      </c>
      <c r="CM122" s="3180"/>
      <c r="CN122" s="3173"/>
      <c r="CO122" s="3174"/>
      <c r="CP122" s="3"/>
      <c r="CQ122" s="2681" t="s">
        <v>4006</v>
      </c>
      <c r="CR122" s="2672">
        <v>1050</v>
      </c>
      <c r="CS122" s="2673" t="str" cm="1">
        <f t="array" aca="1" ref="CS122" ca="1">IF(TRIM(CQ122)="","&lt; VIDE",IF(SUMPRODUCT((UPPER(TRIM($BA$92:CQ122))=UPPER(TRIM(CQ122)))*1)&gt;1,"◄ Doublon","Unique"))</f>
        <v>Unique</v>
      </c>
      <c r="CT122" s="222" t="s">
        <v>3707</v>
      </c>
      <c r="CU122" s="2674" t="s">
        <v>3999</v>
      </c>
      <c r="CV122" s="3"/>
      <c r="CW122" s="3"/>
      <c r="CX122" s="3"/>
      <c r="CY122" s="3"/>
      <c r="DA122" s="3225"/>
      <c r="DB122" s="3225"/>
      <c r="DC122" s="3225"/>
      <c r="DU122" s="3223" t="s">
        <v>1748</v>
      </c>
      <c r="DV122" s="3223"/>
      <c r="DW122" s="3223"/>
      <c r="DY122" s="3224" t="s">
        <v>1749</v>
      </c>
      <c r="DZ122" s="3224"/>
      <c r="EA122" s="3224"/>
      <c r="EC122" s="3"/>
      <c r="ED122" s="3"/>
      <c r="EE122" s="3"/>
      <c r="EF122" s="3"/>
      <c r="EG122" s="3"/>
      <c r="EH122" s="3"/>
      <c r="EI122" s="3"/>
      <c r="EJ122" s="3"/>
      <c r="EK122" s="3"/>
      <c r="EL122" s="3"/>
      <c r="EM122" s="3"/>
      <c r="EN122" s="3"/>
      <c r="EO122" s="3"/>
      <c r="EP122" s="3"/>
      <c r="EQ122" s="3"/>
      <c r="ER122" s="3"/>
      <c r="ES122" s="3"/>
      <c r="ET122" s="3"/>
      <c r="EU122" s="3"/>
      <c r="EV122" s="3"/>
      <c r="EW122" s="3"/>
      <c r="EX122" s="1218" t="s">
        <v>1750</v>
      </c>
      <c r="EY122" s="1219" t="s">
        <v>1751</v>
      </c>
      <c r="EZ122" s="1220" t="s">
        <v>1752</v>
      </c>
      <c r="FA122" s="1221" t="s">
        <v>1753</v>
      </c>
      <c r="FB122" s="1222" t="s">
        <v>1754</v>
      </c>
      <c r="FC122" s="1223" t="s">
        <v>1755</v>
      </c>
      <c r="FD122" s="1224" t="s">
        <v>1756</v>
      </c>
      <c r="FE122" s="1225" t="s">
        <v>1757</v>
      </c>
      <c r="FF122" s="1226" t="s">
        <v>1758</v>
      </c>
      <c r="FI122" s="1227"/>
      <c r="FJ122" s="236" t="s">
        <v>1759</v>
      </c>
      <c r="FK122" s="206" t="s">
        <v>1760</v>
      </c>
      <c r="FL122" s="207">
        <v>15</v>
      </c>
      <c r="FM122" s="208">
        <v>5</v>
      </c>
      <c r="FN122" s="209">
        <v>107</v>
      </c>
      <c r="FO122"/>
      <c r="FP122" s="1228"/>
      <c r="FQ122" s="272" t="s">
        <v>1761</v>
      </c>
      <c r="FR122" s="192" t="s">
        <v>1762</v>
      </c>
      <c r="FS122" s="193">
        <v>140</v>
      </c>
      <c r="FT122" s="194">
        <v>135</v>
      </c>
      <c r="FU122" s="195">
        <v>103</v>
      </c>
      <c r="FV122"/>
      <c r="FW122" s="1229"/>
      <c r="FX122" s="197" t="s">
        <v>1763</v>
      </c>
      <c r="FY122" s="192" t="s">
        <v>1764</v>
      </c>
      <c r="FZ122" s="193">
        <v>238</v>
      </c>
      <c r="GA122" s="194">
        <v>154</v>
      </c>
      <c r="GB122" s="195">
        <v>0</v>
      </c>
      <c r="GC122" s="10">
        <v>1</v>
      </c>
    </row>
    <row r="123" spans="1:185" ht="21" customHeight="1">
      <c r="A123" s="3"/>
      <c r="B123" s="3"/>
      <c r="C123" s="3"/>
      <c r="E123" s="3"/>
      <c r="F123" s="3"/>
      <c r="G123" s="3"/>
      <c r="H123" s="3"/>
      <c r="I123" s="3"/>
      <c r="J123" s="3"/>
      <c r="K123" s="3"/>
      <c r="L123" s="3"/>
      <c r="M123" s="688"/>
      <c r="N123" s="688"/>
      <c r="O123" s="3"/>
      <c r="P123" s="688"/>
      <c r="Q123" s="688"/>
      <c r="R123" s="688"/>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198" cm="1">
        <f t="array" ref="BP123">SUMPRODUCT(LEN(BQ123:BW123))</f>
        <v>0</v>
      </c>
      <c r="BQ123" s="199"/>
      <c r="BR123" s="200"/>
      <c r="BS123" s="200"/>
      <c r="BT123" s="200"/>
      <c r="BU123" s="200"/>
      <c r="BV123" s="200"/>
      <c r="BW123" s="201"/>
      <c r="BX123" s="3"/>
      <c r="CB123" s="3174"/>
      <c r="CD123" s="3151" t="str">
        <f t="shared" si="82"/>
        <v/>
      </c>
      <c r="CE123" s="3155" t="str">
        <f t="shared" si="83"/>
        <v/>
      </c>
      <c r="CF123" s="3156" t="str">
        <f>IF(LEN(TRIM(CK123))&gt;0,MAX(CF29:CF122)+1,"")</f>
        <v/>
      </c>
      <c r="CG123" s="3109" t="str">
        <f>IFERROR(INDEX(CK30:CK299,MATCH(ROW()-ROW(CK30)+1,CF30:CF299,0)),"")</f>
        <v/>
      </c>
      <c r="CH123" s="419"/>
      <c r="CJ123" s="3165"/>
      <c r="CK123" s="3166" t="str">
        <f>IF(OR(CL122="",CJ122=""),"",IF(LEN(CL122)&lt;=CJ122,CL122,IFERROR(LEFT(CL122,FIND("♦",SUBSTITUTE(LEFT(CL122,CJ122+1)," ","♦",LEN(LEFT(CL122,CJ122+1))-LEN(SUBSTITUTE(LEFT(CL122,CJ122+1)," ",""))))),LEFT(CL122,IFERROR(FIND(" ",CL122)-1,LEN(CL122))))))</f>
        <v/>
      </c>
      <c r="CL123" s="3166" t="str">
        <f t="shared" si="90"/>
        <v/>
      </c>
      <c r="CM123" s="3180"/>
      <c r="CN123" s="3173"/>
      <c r="CO123" s="3174"/>
      <c r="CP123" s="3"/>
      <c r="CQ123" s="2681" t="s">
        <v>3989</v>
      </c>
      <c r="CR123" s="2672">
        <v>810</v>
      </c>
      <c r="CS123" s="2673" t="str" cm="1">
        <f t="array" aca="1" ref="CS123" ca="1">IF(TRIM(CQ123)="","&lt; VIDE",IF(SUMPRODUCT((UPPER(TRIM($BA$92:CQ123))=UPPER(TRIM(CQ123)))*1)&gt;1,"◄ Doublon","Unique"))</f>
        <v>Unique</v>
      </c>
      <c r="CT123" s="222" t="s">
        <v>3708</v>
      </c>
      <c r="CU123" s="2674" t="s">
        <v>4001</v>
      </c>
      <c r="CV123" s="3"/>
      <c r="CW123" s="3"/>
      <c r="CX123" s="3"/>
      <c r="CY123" s="3"/>
      <c r="DA123" s="3225"/>
      <c r="DB123" s="3225"/>
      <c r="DC123" s="3225"/>
      <c r="DU123" s="3223"/>
      <c r="DV123" s="3223"/>
      <c r="DW123" s="3223"/>
      <c r="DY123" s="3224"/>
      <c r="DZ123" s="3224"/>
      <c r="EA123" s="3224"/>
      <c r="EC123" s="3"/>
      <c r="ED123" s="3"/>
      <c r="EE123" s="3"/>
      <c r="EF123" s="3"/>
      <c r="EG123" s="3"/>
      <c r="EH123" s="3"/>
      <c r="EI123" s="3"/>
      <c r="EJ123" s="3"/>
      <c r="EK123" s="3"/>
      <c r="EL123" s="3"/>
      <c r="EM123" s="3"/>
      <c r="EN123" s="3"/>
      <c r="EO123" s="3"/>
      <c r="EP123" s="3"/>
      <c r="EQ123" s="3"/>
      <c r="ER123" s="3"/>
      <c r="ES123" s="3"/>
      <c r="ET123" s="3"/>
      <c r="EU123" s="3"/>
      <c r="EV123" s="3"/>
      <c r="EW123" s="3"/>
      <c r="EX123" s="1230" t="s">
        <v>1765</v>
      </c>
      <c r="EY123" s="1231" t="s">
        <v>1766</v>
      </c>
      <c r="EZ123" s="1232" t="s">
        <v>1767</v>
      </c>
      <c r="FA123" s="1233" t="s">
        <v>1768</v>
      </c>
      <c r="FB123" s="1234" t="s">
        <v>1769</v>
      </c>
      <c r="FC123" s="1235" t="s">
        <v>1770</v>
      </c>
      <c r="FD123" s="1236" t="s">
        <v>1771</v>
      </c>
      <c r="FE123" s="1237" t="s">
        <v>1772</v>
      </c>
      <c r="FF123" s="1238" t="s">
        <v>1773</v>
      </c>
      <c r="FI123" s="1239"/>
      <c r="FJ123" s="236" t="s">
        <v>1774</v>
      </c>
      <c r="FK123" s="206" t="s">
        <v>1775</v>
      </c>
      <c r="FL123" s="207">
        <v>39</v>
      </c>
      <c r="FM123" s="208">
        <v>36</v>
      </c>
      <c r="FN123" s="209">
        <v>88</v>
      </c>
      <c r="FO123"/>
      <c r="FP123" s="1240"/>
      <c r="FQ123" s="191" t="s">
        <v>1776</v>
      </c>
      <c r="FR123" s="192" t="s">
        <v>1777</v>
      </c>
      <c r="FS123" s="193">
        <v>139</v>
      </c>
      <c r="FT123" s="194">
        <v>134</v>
      </c>
      <c r="FU123" s="195">
        <v>78</v>
      </c>
      <c r="FV123"/>
      <c r="FW123" s="1241"/>
      <c r="FX123" s="212" t="s">
        <v>1778</v>
      </c>
      <c r="FY123" s="192" t="s">
        <v>1779</v>
      </c>
      <c r="FZ123" s="193">
        <v>234</v>
      </c>
      <c r="GA123" s="194">
        <v>162</v>
      </c>
      <c r="GB123" s="195">
        <v>33</v>
      </c>
      <c r="GC123" s="10">
        <v>1</v>
      </c>
    </row>
    <row r="124" spans="1:185" ht="21" customHeight="1">
      <c r="A124" s="3"/>
      <c r="B124" s="3"/>
      <c r="C124" s="3"/>
      <c r="E124" s="3"/>
      <c r="F124" s="3"/>
      <c r="G124" s="3"/>
      <c r="H124" s="3"/>
      <c r="I124" s="3"/>
      <c r="J124" s="3"/>
      <c r="K124" s="3"/>
      <c r="L124" s="3"/>
      <c r="M124" s="688"/>
      <c r="N124" s="688"/>
      <c r="O124" s="3"/>
      <c r="P124" s="688"/>
      <c r="Q124" s="688"/>
      <c r="R124" s="688"/>
      <c r="AC124" s="688"/>
      <c r="AD124" s="688"/>
      <c r="AE124" s="688"/>
      <c r="AF124" s="688"/>
      <c r="AG124" s="688"/>
      <c r="AH124" s="688"/>
      <c r="AI124" s="688"/>
      <c r="AJ124" s="688"/>
      <c r="AK124" s="688"/>
      <c r="AL124" s="688"/>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198" cm="1">
        <f t="array" ref="BP124">SUMPRODUCT(LEN(BQ124:BW124))</f>
        <v>0</v>
      </c>
      <c r="BQ124" s="199"/>
      <c r="BR124" s="200"/>
      <c r="BS124" s="200"/>
      <c r="BT124" s="200"/>
      <c r="BU124" s="200"/>
      <c r="BV124" s="200"/>
      <c r="BW124" s="201"/>
      <c r="BX124" s="3"/>
      <c r="CB124" s="3174"/>
      <c r="CD124" s="3151" t="str">
        <f t="shared" si="82"/>
        <v/>
      </c>
      <c r="CE124" s="3155" t="str">
        <f t="shared" si="83"/>
        <v/>
      </c>
      <c r="CF124" s="3156" t="str">
        <f>IF(LEN(TRIM(CK124))&gt;0,MAX(CF29:CF123)+1,"")</f>
        <v/>
      </c>
      <c r="CG124" s="3109" t="str">
        <f>IFERROR(INDEX(CK30:CK299,MATCH(ROW()-ROW(CK30)+1,CF30:CF299,0)),"")</f>
        <v/>
      </c>
      <c r="CH124" s="419"/>
      <c r="CJ124" s="3168"/>
      <c r="CK124" s="3166" t="str">
        <f>IF(OR(CL123="",CJ122=""),"",IF(LEN(CL123)&lt;=CJ122,CL123,IFERROR(LEFT(CL123,FIND("♦",SUBSTITUTE(LEFT(CL123,CJ122+1)," ","♦",LEN(LEFT(CL123,CJ122+1))-LEN(SUBSTITUTE(LEFT(CL123,CJ122+1)," ",""))))),LEFT(CL123,IFERROR(FIND(" ",CL123)-1,LEN(CL123))))))</f>
        <v/>
      </c>
      <c r="CL124" s="3166" t="str">
        <f t="shared" si="90"/>
        <v/>
      </c>
      <c r="CM124" s="3180"/>
      <c r="CN124" s="3173"/>
      <c r="CO124" s="3174"/>
      <c r="CP124" s="3"/>
      <c r="CQ124" s="2681" t="s">
        <v>3987</v>
      </c>
      <c r="CR124" s="2672">
        <v>600</v>
      </c>
      <c r="CS124" s="2673" t="str" cm="1">
        <f t="array" aca="1" ref="CS124" ca="1">IF(TRIM(CQ124)="","&lt; VIDE",IF(SUMPRODUCT((UPPER(TRIM($BA$92:CQ124))=UPPER(TRIM(CQ124)))*1)&gt;1,"◄ Doublon","Unique"))</f>
        <v>Unique</v>
      </c>
      <c r="CT124" s="222" t="s">
        <v>3709</v>
      </c>
      <c r="CU124" s="2674" t="s">
        <v>4007</v>
      </c>
      <c r="CV124" s="3"/>
      <c r="CW124" s="3"/>
      <c r="CX124" s="3"/>
      <c r="CY124" s="3"/>
      <c r="DU124" s="1025">
        <v>1</v>
      </c>
      <c r="DV124" s="1025"/>
      <c r="DW124" s="1025">
        <v>1</v>
      </c>
      <c r="DY124" s="1025">
        <v>1</v>
      </c>
      <c r="DZ124" s="1025"/>
      <c r="EA124" s="1025">
        <v>1</v>
      </c>
      <c r="EC124" s="3"/>
      <c r="ED124" s="3"/>
      <c r="EE124" s="3"/>
      <c r="EF124" s="3"/>
      <c r="EG124" s="3"/>
      <c r="EH124" s="3"/>
      <c r="EI124" s="3"/>
      <c r="EJ124" s="3"/>
      <c r="EK124" s="3"/>
      <c r="EL124" s="3"/>
      <c r="EM124" s="3"/>
      <c r="EN124" s="3"/>
      <c r="EO124" s="3"/>
      <c r="EP124" s="3"/>
      <c r="EQ124" s="3"/>
      <c r="ER124" s="3"/>
      <c r="ES124" s="3"/>
      <c r="ET124" s="3"/>
      <c r="EU124" s="3"/>
      <c r="EV124" s="3"/>
      <c r="EW124" s="3"/>
      <c r="EX124" s="1242" t="s">
        <v>1780</v>
      </c>
      <c r="EY124" s="1243" t="s">
        <v>1781</v>
      </c>
      <c r="EZ124" s="1244" t="s">
        <v>1782</v>
      </c>
      <c r="FA124" s="1245" t="s">
        <v>1783</v>
      </c>
      <c r="FB124" s="1246" t="s">
        <v>1784</v>
      </c>
      <c r="FC124" s="1247" t="s">
        <v>1785</v>
      </c>
      <c r="FD124" s="1248" t="s">
        <v>1786</v>
      </c>
      <c r="FE124" s="1249" t="s">
        <v>1787</v>
      </c>
      <c r="FF124" s="1250" t="s">
        <v>1788</v>
      </c>
      <c r="FI124" s="1251"/>
      <c r="FJ124" s="205" t="s">
        <v>1789</v>
      </c>
      <c r="FK124" s="206" t="s">
        <v>1790</v>
      </c>
      <c r="FL124" s="207">
        <v>47</v>
      </c>
      <c r="FM124" s="208">
        <v>47</v>
      </c>
      <c r="FN124" s="209">
        <v>79</v>
      </c>
      <c r="FO124"/>
      <c r="FP124" s="1252"/>
      <c r="FQ124" s="191" t="s">
        <v>1791</v>
      </c>
      <c r="FR124" s="192" t="s">
        <v>1792</v>
      </c>
      <c r="FS124" s="193">
        <v>139</v>
      </c>
      <c r="FT124" s="194">
        <v>129</v>
      </c>
      <c r="FU124" s="195">
        <v>76</v>
      </c>
      <c r="FV124"/>
      <c r="FW124" s="1253"/>
      <c r="FX124" s="212" t="s">
        <v>1793</v>
      </c>
      <c r="FY124" s="192" t="s">
        <v>1794</v>
      </c>
      <c r="FZ124" s="193">
        <v>221</v>
      </c>
      <c r="GA124" s="194">
        <v>152</v>
      </c>
      <c r="GB124" s="195">
        <v>92</v>
      </c>
      <c r="GC124" s="10">
        <v>1</v>
      </c>
    </row>
    <row r="125" spans="1:185" ht="21" customHeight="1">
      <c r="A125" s="3"/>
      <c r="B125" s="3"/>
      <c r="C125" s="3"/>
      <c r="E125" s="3"/>
      <c r="F125" s="3"/>
      <c r="G125" s="3"/>
      <c r="H125" s="3"/>
      <c r="I125" s="3"/>
      <c r="J125" s="3"/>
      <c r="K125" s="3"/>
      <c r="L125" s="3"/>
      <c r="M125" s="688"/>
      <c r="N125" s="688"/>
      <c r="O125" s="3"/>
      <c r="P125" s="688"/>
      <c r="Q125" s="688"/>
      <c r="R125" s="688"/>
      <c r="AC125" s="688"/>
      <c r="AD125" s="688"/>
      <c r="AE125" s="688"/>
      <c r="AF125" s="688"/>
      <c r="AG125" s="688"/>
      <c r="AH125" s="688"/>
      <c r="AI125" s="688"/>
      <c r="AJ125" s="688"/>
      <c r="AK125" s="688"/>
      <c r="AL125" s="688"/>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198" cm="1">
        <f t="array" ref="BP125">SUMPRODUCT(LEN(BQ125:BW125))</f>
        <v>0</v>
      </c>
      <c r="BQ125" s="199"/>
      <c r="BR125" s="200"/>
      <c r="BS125" s="200"/>
      <c r="BT125" s="200"/>
      <c r="BU125" s="200"/>
      <c r="BV125" s="200"/>
      <c r="BW125" s="201"/>
      <c r="BX125" s="3"/>
      <c r="CB125" s="3174"/>
      <c r="CD125" s="3151" t="str">
        <f t="shared" si="82"/>
        <v/>
      </c>
      <c r="CE125" s="3155" t="str">
        <f t="shared" si="83"/>
        <v/>
      </c>
      <c r="CF125" s="3156" t="str">
        <f>IF(LEN(TRIM(CK125))&gt;0,MAX(CF29:CF124)+1,"")</f>
        <v/>
      </c>
      <c r="CG125" s="3109" t="str">
        <f>IFERROR(INDEX(CK30:CK299,MATCH(ROW()-ROW(CK30)+1,CF30:CF299,0)),"")</f>
        <v/>
      </c>
      <c r="CH125" s="419"/>
      <c r="CJ125" s="3169"/>
      <c r="CK125" s="3166" t="str">
        <f>IF(OR(CL124="",CJ122=""),"",IF(LEN(CL124)&lt;=CJ122,CL124,IFERROR(LEFT(CL124,FIND("♦",SUBSTITUTE(LEFT(CL124,CJ122+1)," ","♦",LEN(LEFT(CL124,CJ122+1))-LEN(SUBSTITUTE(LEFT(CL124,CJ122+1)," ",""))))),LEFT(CL124,IFERROR(FIND(" ",CL124)-1,LEN(CL124))))))</f>
        <v/>
      </c>
      <c r="CL125" s="3166" t="str">
        <f t="shared" si="90"/>
        <v/>
      </c>
      <c r="CM125" s="3180"/>
      <c r="CN125" s="3173"/>
      <c r="CO125" s="3174"/>
      <c r="CP125" s="3"/>
      <c r="CQ125" s="2681" t="s">
        <v>3980</v>
      </c>
      <c r="CR125" s="2672">
        <v>9</v>
      </c>
      <c r="CS125" s="2673" t="str" cm="1">
        <f t="array" aca="1" ref="CS125" ca="1">IF(TRIM(CQ125)="","&lt; VIDE",IF(SUMPRODUCT((UPPER(TRIM($BA$92:CQ125))=UPPER(TRIM(CQ125)))*1)&gt;1,"◄ Doublon","Unique"))</f>
        <v>Unique</v>
      </c>
      <c r="CT125" s="222" t="s">
        <v>3710</v>
      </c>
      <c r="CU125" s="397"/>
      <c r="CV125" s="3"/>
      <c r="CW125" s="3"/>
      <c r="CX125" s="3"/>
      <c r="CY125" s="3"/>
      <c r="DU125" s="3223" t="s">
        <v>1795</v>
      </c>
      <c r="DV125" s="3223"/>
      <c r="DW125" s="3223"/>
      <c r="DY125" s="3224" t="s">
        <v>1796</v>
      </c>
      <c r="DZ125" s="3224"/>
      <c r="EA125" s="3224"/>
      <c r="EC125" s="3"/>
      <c r="ED125" s="3"/>
      <c r="EE125" s="3"/>
      <c r="EF125" s="3"/>
      <c r="EG125" s="3"/>
      <c r="EH125" s="3"/>
      <c r="EI125" s="3"/>
      <c r="EJ125" s="3"/>
      <c r="EK125" s="3"/>
      <c r="EL125" s="3"/>
      <c r="EM125" s="3"/>
      <c r="EN125" s="3"/>
      <c r="EO125" s="3"/>
      <c r="EP125" s="3"/>
      <c r="EQ125" s="3"/>
      <c r="ER125" s="3"/>
      <c r="ES125" s="3"/>
      <c r="ET125" s="3"/>
      <c r="EU125" s="3"/>
      <c r="EV125" s="3"/>
      <c r="EW125" s="3"/>
      <c r="EX125" s="1254" t="s">
        <v>1797</v>
      </c>
      <c r="EY125" s="1255" t="s">
        <v>1798</v>
      </c>
      <c r="EZ125" s="1256" t="s">
        <v>1799</v>
      </c>
      <c r="FA125" s="1257" t="s">
        <v>1800</v>
      </c>
      <c r="FB125" s="1258" t="s">
        <v>1801</v>
      </c>
      <c r="FC125" s="1259" t="s">
        <v>1802</v>
      </c>
      <c r="FD125" s="1260" t="s">
        <v>1803</v>
      </c>
      <c r="FE125" s="1261" t="s">
        <v>1804</v>
      </c>
      <c r="FF125" s="1262" t="s">
        <v>1805</v>
      </c>
      <c r="FI125" s="1263"/>
      <c r="FJ125" s="236" t="s">
        <v>1806</v>
      </c>
      <c r="FK125" s="206" t="s">
        <v>1807</v>
      </c>
      <c r="FL125" s="207">
        <v>37</v>
      </c>
      <c r="FM125" s="208">
        <v>36</v>
      </c>
      <c r="FN125" s="209">
        <v>64</v>
      </c>
      <c r="FO125"/>
      <c r="FP125" s="1264"/>
      <c r="FQ125" s="272" t="s">
        <v>1808</v>
      </c>
      <c r="FR125" s="192" t="s">
        <v>1809</v>
      </c>
      <c r="FS125" s="193">
        <v>155</v>
      </c>
      <c r="FT125" s="194">
        <v>148</v>
      </c>
      <c r="FU125" s="195">
        <v>0</v>
      </c>
      <c r="FV125"/>
      <c r="FW125" s="1265"/>
      <c r="FX125" s="212" t="s">
        <v>1810</v>
      </c>
      <c r="FY125" s="192" t="s">
        <v>1811</v>
      </c>
      <c r="FZ125" s="193">
        <v>222</v>
      </c>
      <c r="GA125" s="194">
        <v>152</v>
      </c>
      <c r="GB125" s="195">
        <v>22</v>
      </c>
      <c r="GC125" s="10">
        <v>1</v>
      </c>
    </row>
    <row r="126" spans="1:185" ht="21" customHeight="1">
      <c r="A126" s="3"/>
      <c r="B126" s="3"/>
      <c r="C126" s="3"/>
      <c r="E126" s="3"/>
      <c r="F126" s="3"/>
      <c r="G126" s="3"/>
      <c r="H126" s="3"/>
      <c r="I126" s="3"/>
      <c r="J126" s="3"/>
      <c r="K126" s="3"/>
      <c r="L126" s="3"/>
      <c r="M126" s="688"/>
      <c r="N126" s="688"/>
      <c r="O126" s="3"/>
      <c r="P126" s="688"/>
      <c r="Q126" s="688"/>
      <c r="R126" s="688"/>
      <c r="AC126" s="688"/>
      <c r="AD126" s="688"/>
      <c r="AE126" s="688"/>
      <c r="AF126" s="688"/>
      <c r="AG126" s="688"/>
      <c r="AH126" s="688"/>
      <c r="AI126" s="688"/>
      <c r="AJ126" s="688"/>
      <c r="AK126" s="688"/>
      <c r="AL126" s="688"/>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198" cm="1">
        <f t="array" ref="BP126">SUMPRODUCT(LEN(BQ126:BW126))</f>
        <v>0</v>
      </c>
      <c r="BQ126" s="199"/>
      <c r="BR126" s="200"/>
      <c r="BS126" s="200"/>
      <c r="BT126" s="200"/>
      <c r="BU126" s="200"/>
      <c r="BV126" s="200"/>
      <c r="BW126" s="201"/>
      <c r="BX126" s="3"/>
      <c r="CB126" s="3174"/>
      <c r="CD126" s="3151" t="str">
        <f t="shared" si="82"/>
        <v/>
      </c>
      <c r="CE126" s="3155" t="str">
        <f t="shared" si="83"/>
        <v/>
      </c>
      <c r="CF126" s="3156" t="str">
        <f>IF(LEN(TRIM(CK126))&gt;0,MAX(CF29:CF125)+1,"")</f>
        <v/>
      </c>
      <c r="CG126" s="3109" t="str">
        <f>IFERROR(INDEX(CK30:CK299,MATCH(ROW()-ROW(CK30)+1,CF30:CF299,0)),"")</f>
        <v/>
      </c>
      <c r="CH126" s="419"/>
      <c r="CJ126" s="2462" t="str">
        <f>(SUBSTITUTE(SUBSTITUTE(CB46,CHAR(13)&amp;CHAR(10)," "),CHAR(10)," "))</f>
        <v/>
      </c>
      <c r="CK126" s="3110" t="str">
        <f>IF(OR(CJ127="",CJ128=""),"",IF(LEN(CJ127)&lt;=CJ128,CJ127,IFERROR(LEFT(CJ127,FIND("♦",SUBSTITUTE(LEFT(CJ127,CJ128+1)," ","♦",LEN(LEFT(CJ127,CJ128+1))-LEN(SUBSTITUTE(LEFT(CJ127,CJ128+1)," ",""))))),LEFT(CJ127,IFERROR(FIND(" ",CJ127)-1,LEN(CJ127))))))</f>
        <v/>
      </c>
      <c r="CL126" s="3111" t="str">
        <f>IF(CK126="","",TRIM(RIGHT(CJ127,LEN(CJ127)-LEN(CK126))))</f>
        <v/>
      </c>
      <c r="CM126" s="3157" t="str">
        <f>CC46</f>
        <v xml:space="preserve"> ◄ ligne 46</v>
      </c>
      <c r="CN126" s="3173"/>
      <c r="CO126" s="3174"/>
      <c r="CP126" s="3"/>
      <c r="CQ126" s="2681" t="s">
        <v>4000</v>
      </c>
      <c r="CR126" s="2672">
        <v>21</v>
      </c>
      <c r="CS126" s="2673" t="str" cm="1">
        <f t="array" aca="1" ref="CS126" ca="1">IF(TRIM(CQ126)="","&lt; VIDE",IF(SUMPRODUCT((UPPER(TRIM($BA$92:CQ126))=UPPER(TRIM(CQ126)))*1)&gt;1,"◄ Doublon","Unique"))</f>
        <v>Unique</v>
      </c>
      <c r="CT126" s="222" t="s">
        <v>3711</v>
      </c>
      <c r="CU126" s="397"/>
      <c r="CV126" s="3"/>
      <c r="CW126" s="3"/>
      <c r="CX126" s="3"/>
      <c r="CY126" s="3"/>
      <c r="DU126" s="3223"/>
      <c r="DV126" s="3223"/>
      <c r="DW126" s="3223"/>
      <c r="DY126" s="3224"/>
      <c r="DZ126" s="3224"/>
      <c r="EA126" s="3224"/>
      <c r="EC126" s="3"/>
      <c r="ED126" s="3"/>
      <c r="EE126" s="3"/>
      <c r="EF126" s="3"/>
      <c r="EG126" s="3"/>
      <c r="EH126" s="3"/>
      <c r="EI126" s="3"/>
      <c r="EJ126" s="3"/>
      <c r="EK126" s="3"/>
      <c r="EL126" s="3"/>
      <c r="EM126" s="3"/>
      <c r="EN126" s="3"/>
      <c r="EO126" s="3"/>
      <c r="EP126" s="3"/>
      <c r="EQ126" s="3"/>
      <c r="ER126" s="3"/>
      <c r="ES126" s="3"/>
      <c r="ET126" s="3"/>
      <c r="EU126" s="3"/>
      <c r="EV126" s="3"/>
      <c r="EW126" s="3"/>
      <c r="EX126" s="1266" t="s">
        <v>1812</v>
      </c>
      <c r="EY126" s="1267" t="s">
        <v>1813</v>
      </c>
      <c r="EZ126" s="1268" t="s">
        <v>1814</v>
      </c>
      <c r="FA126" s="1269" t="s">
        <v>1815</v>
      </c>
      <c r="FB126" s="1270" t="s">
        <v>1816</v>
      </c>
      <c r="FC126" s="1271" t="s">
        <v>1817</v>
      </c>
      <c r="FD126" s="1272" t="s">
        <v>1818</v>
      </c>
      <c r="FE126" s="1273" t="s">
        <v>1819</v>
      </c>
      <c r="FF126" s="1274" t="s">
        <v>1820</v>
      </c>
      <c r="FI126" s="1275"/>
      <c r="FJ126" s="236" t="s">
        <v>1821</v>
      </c>
      <c r="FK126" s="206" t="s">
        <v>1822</v>
      </c>
      <c r="FL126" s="207">
        <v>0</v>
      </c>
      <c r="FM126" s="208">
        <v>0</v>
      </c>
      <c r="FN126" s="209">
        <v>16</v>
      </c>
      <c r="FO126"/>
      <c r="FP126" s="1276"/>
      <c r="FQ126" s="272" t="s">
        <v>1823</v>
      </c>
      <c r="FR126" s="192" t="s">
        <v>1824</v>
      </c>
      <c r="FS126" s="193">
        <v>134</v>
      </c>
      <c r="FT126" s="194">
        <v>126</v>
      </c>
      <c r="FU126" s="195">
        <v>54</v>
      </c>
      <c r="FV126"/>
      <c r="FW126" s="1277"/>
      <c r="FX126" s="197" t="s">
        <v>1825</v>
      </c>
      <c r="FY126" s="192" t="s">
        <v>1826</v>
      </c>
      <c r="FZ126" s="193">
        <v>217</v>
      </c>
      <c r="GA126" s="194">
        <v>135</v>
      </c>
      <c r="GB126" s="195">
        <v>25</v>
      </c>
      <c r="GC126" s="10">
        <v>1</v>
      </c>
    </row>
    <row r="127" spans="1:185" ht="21" customHeight="1">
      <c r="A127" s="3"/>
      <c r="B127" s="3"/>
      <c r="C127" s="3"/>
      <c r="E127" s="3"/>
      <c r="F127" s="3"/>
      <c r="G127" s="3"/>
      <c r="H127" s="3"/>
      <c r="I127" s="3"/>
      <c r="J127" s="3"/>
      <c r="K127" s="3"/>
      <c r="L127" s="3"/>
      <c r="M127" s="688"/>
      <c r="N127" s="688"/>
      <c r="O127" s="3"/>
      <c r="P127" s="688"/>
      <c r="Q127" s="688"/>
      <c r="R127" s="688"/>
      <c r="AC127" s="688"/>
      <c r="AD127" s="688"/>
      <c r="AE127" s="688"/>
      <c r="AF127" s="688"/>
      <c r="AG127" s="688"/>
      <c r="AH127" s="688"/>
      <c r="AI127" s="688"/>
      <c r="AJ127" s="688"/>
      <c r="AK127" s="688"/>
      <c r="AL127" s="688"/>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198" cm="1">
        <f t="array" ref="BP127">SUMPRODUCT(LEN(BQ127:BW127))</f>
        <v>0</v>
      </c>
      <c r="BQ127" s="199"/>
      <c r="BR127" s="200"/>
      <c r="BS127" s="200"/>
      <c r="BT127" s="200"/>
      <c r="BU127" s="200"/>
      <c r="BV127" s="200"/>
      <c r="BW127" s="201"/>
      <c r="BX127" s="3"/>
      <c r="CB127" s="3174"/>
      <c r="CD127" s="3151" t="str">
        <f t="shared" si="82"/>
        <v/>
      </c>
      <c r="CE127" s="3155" t="str">
        <f t="shared" si="83"/>
        <v/>
      </c>
      <c r="CF127" s="3156" t="str">
        <f>IF(LEN(TRIM(CK127))&gt;0,MAX(CF29:CF126)+1,"")</f>
        <v/>
      </c>
      <c r="CG127" s="3109" t="str">
        <f>IFERROR(INDEX(CK30:CK299,MATCH(ROW()-ROW(CK30)+1,CF30:CF299,0)),"")</f>
        <v/>
      </c>
      <c r="CH127" s="419"/>
      <c r="CJ127" s="3110" t="str">
        <f>TRIM(SUBSTITUTE(SUBSTITUTE(SUBSTITUTE(SUBSTITUTE(IF(OR(LEFT(CJ126,1)="-",LEFT(CJ126,1)="="),MID(CJ126,2,9999),CJ126),CHAR(160)," "),","," "),";"," "),"."," "))</f>
        <v/>
      </c>
      <c r="CK127" s="3111" t="str">
        <f>IF(OR(CL126="",CJ128=""),"",IF(LEN(CL126)&lt;=CJ128,CL126,IFERROR(LEFT(CL126,FIND("♦",SUBSTITUTE(LEFT(CL126,CJ128+1)," ","♦",LEN(LEFT(CL126,CJ128+1))-LEN(SUBSTITUTE(LEFT(CL126,CJ128+1)," ",""))))),LEFT(CL126,IFERROR(FIND(" ",CL126)-1,LEN(CL126))))))</f>
        <v/>
      </c>
      <c r="CL127" s="3111" t="str">
        <f>IF(CK127="","",TRIM(RIGHT(CL126,LEN(CL126)-LEN(CK127))))</f>
        <v/>
      </c>
      <c r="CM127" s="3179"/>
      <c r="CN127" s="3173"/>
      <c r="CO127" s="3174"/>
      <c r="CP127" s="3"/>
      <c r="CQ127" s="2681" t="s">
        <v>4003</v>
      </c>
      <c r="CR127" s="2672">
        <v>3</v>
      </c>
      <c r="CS127" s="2673" t="str" cm="1">
        <f t="array" aca="1" ref="CS127" ca="1">IF(TRIM(CQ127)="","&lt; VIDE",IF(SUMPRODUCT((UPPER(TRIM($BA$92:CQ127))=UPPER(TRIM(CQ127)))*1)&gt;1,"◄ Doublon","Unique"))</f>
        <v>Unique</v>
      </c>
      <c r="CT127" s="222" t="s">
        <v>3712</v>
      </c>
      <c r="CU127" s="397"/>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1025">
        <v>1</v>
      </c>
      <c r="DZ127" s="1025"/>
      <c r="EA127" s="1025">
        <v>1</v>
      </c>
      <c r="EC127" s="3"/>
      <c r="ED127" s="3"/>
      <c r="EE127" s="3"/>
      <c r="EF127" s="3"/>
      <c r="EG127" s="3"/>
      <c r="EH127" s="3"/>
      <c r="EI127" s="3"/>
      <c r="EJ127" s="3"/>
      <c r="EK127" s="3"/>
      <c r="EL127" s="3"/>
      <c r="EM127" s="3"/>
      <c r="EN127" s="3"/>
      <c r="EO127" s="3"/>
      <c r="EP127" s="3"/>
      <c r="EQ127" s="3"/>
      <c r="ER127" s="3"/>
      <c r="ES127" s="3"/>
      <c r="ET127" s="3"/>
      <c r="EU127" s="3"/>
      <c r="EV127" s="3"/>
      <c r="EW127" s="3"/>
      <c r="EX127" s="1278" t="s">
        <v>1827</v>
      </c>
      <c r="EY127" s="1279" t="s">
        <v>1828</v>
      </c>
      <c r="EZ127" s="1280" t="s">
        <v>1829</v>
      </c>
      <c r="FA127" s="1281" t="s">
        <v>1830</v>
      </c>
      <c r="FB127" s="1282" t="s">
        <v>1831</v>
      </c>
      <c r="FC127" s="1283" t="s">
        <v>1832</v>
      </c>
      <c r="FD127" s="1284" t="s">
        <v>1833</v>
      </c>
      <c r="FE127" s="1285" t="s">
        <v>1834</v>
      </c>
      <c r="FF127" s="1286" t="s">
        <v>1835</v>
      </c>
      <c r="FI127" s="1287"/>
      <c r="FJ127" s="236" t="s">
        <v>1836</v>
      </c>
      <c r="FK127" s="206" t="s">
        <v>1837</v>
      </c>
      <c r="FL127" s="207">
        <v>44</v>
      </c>
      <c r="FM127" s="208">
        <v>117</v>
      </c>
      <c r="FN127" s="209">
        <v>255</v>
      </c>
      <c r="FO127"/>
      <c r="FP127" s="1288"/>
      <c r="FQ127" s="272" t="s">
        <v>1838</v>
      </c>
      <c r="FR127" s="192" t="s">
        <v>1839</v>
      </c>
      <c r="FS127" s="193">
        <v>87</v>
      </c>
      <c r="FT127" s="194">
        <v>85</v>
      </c>
      <c r="FU127" s="195">
        <v>76</v>
      </c>
      <c r="FV127"/>
      <c r="FW127" s="1289"/>
      <c r="FX127" s="212" t="s">
        <v>1840</v>
      </c>
      <c r="FY127" s="192" t="s">
        <v>1841</v>
      </c>
      <c r="FZ127" s="193">
        <v>205</v>
      </c>
      <c r="GA127" s="194">
        <v>133</v>
      </c>
      <c r="GB127" s="195">
        <v>63</v>
      </c>
      <c r="GC127" s="10">
        <v>1</v>
      </c>
    </row>
    <row r="128" spans="1:185" ht="21" customHeight="1">
      <c r="A128" s="3"/>
      <c r="B128" s="3"/>
      <c r="C128" s="3"/>
      <c r="E128" s="3"/>
      <c r="F128" s="3"/>
      <c r="G128" s="3"/>
      <c r="H128" s="3"/>
      <c r="I128" s="3"/>
      <c r="J128" s="3"/>
      <c r="K128" s="3"/>
      <c r="L128" s="3"/>
      <c r="M128" s="688"/>
      <c r="N128" s="688"/>
      <c r="O128" s="3"/>
      <c r="P128" s="688"/>
      <c r="Q128" s="688"/>
      <c r="R128" s="688"/>
      <c r="AC128" s="688"/>
      <c r="AD128" s="688"/>
      <c r="AE128" s="688"/>
      <c r="AF128" s="688"/>
      <c r="AG128" s="688"/>
      <c r="AH128" s="688"/>
      <c r="AI128" s="688"/>
      <c r="AJ128" s="688"/>
      <c r="AK128" s="688"/>
      <c r="AL128" s="688"/>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198" cm="1">
        <f t="array" ref="BP128">SUMPRODUCT(LEN(BQ128:BW128))</f>
        <v>0</v>
      </c>
      <c r="BQ128" s="199"/>
      <c r="BR128" s="200"/>
      <c r="BS128" s="200"/>
      <c r="BT128" s="200"/>
      <c r="BU128" s="200"/>
      <c r="BV128" s="200"/>
      <c r="BW128" s="201"/>
      <c r="BX128" s="3"/>
      <c r="CB128" s="3174"/>
      <c r="CD128" s="3151" t="str">
        <f t="shared" si="82"/>
        <v/>
      </c>
      <c r="CE128" s="3155" t="str">
        <f t="shared" si="83"/>
        <v/>
      </c>
      <c r="CF128" s="3156" t="str">
        <f>IF(LEN(TRIM(CK128))&gt;0,MAX(CF29:CF127)+1,"")</f>
        <v/>
      </c>
      <c r="CG128" s="3109" t="str">
        <f>IFERROR(INDEX(CK30:CK299,MATCH(ROW()-ROW(CK30)+1,CF30:CF299,0)),"")</f>
        <v/>
      </c>
      <c r="CH128" s="419"/>
      <c r="CJ128" s="3112">
        <f>CG17</f>
        <v>100</v>
      </c>
      <c r="CK128" s="3111" t="str">
        <f>IF(OR(CL127="",CJ128=""),"",IF(LEN(CL127)&lt;=CJ128,CL127,IFERROR(LEFT(CL127,FIND("♦",SUBSTITUTE(LEFT(CL127,CJ128+1)," ","♦",LEN(LEFT(CL127,CJ128+1))-LEN(SUBSTITUTE(LEFT(CL127,CJ128+1)," ",""))))),LEFT(CL127,IFERROR(FIND(" ",CL127)-1,LEN(CL127))))))</f>
        <v/>
      </c>
      <c r="CL128" s="3111" t="str">
        <f t="shared" ref="CL128:CL131" si="91">IF(CK128="","",TRIM(RIGHT(CL127,LEN(CL127)-LEN(CK128))))</f>
        <v/>
      </c>
      <c r="CM128" s="3179"/>
      <c r="CN128" s="3173"/>
      <c r="CO128" s="3174"/>
      <c r="CP128" s="3"/>
      <c r="CQ128" s="2681" t="s">
        <v>3998</v>
      </c>
      <c r="CR128" s="2683">
        <v>1.8</v>
      </c>
      <c r="CS128" s="2673" t="str" cm="1">
        <f t="array" aca="1" ref="CS128" ca="1">IF(TRIM(CQ128)="","&lt; VIDE",IF(SUMPRODUCT((UPPER(TRIM($BA$92:CQ128))=UPPER(TRIM(CQ128)))*1)&gt;1,"◄ Doublon","Unique"))</f>
        <v>Unique</v>
      </c>
      <c r="CT128" s="222" t="s">
        <v>3713</v>
      </c>
      <c r="CU128" s="397"/>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224" t="s">
        <v>1842</v>
      </c>
      <c r="DZ128" s="3224"/>
      <c r="EA128" s="3224"/>
      <c r="EC128" s="3"/>
      <c r="ED128" s="3"/>
      <c r="EE128" s="3"/>
      <c r="EF128" s="3"/>
      <c r="EG128" s="3"/>
      <c r="EH128" s="3"/>
      <c r="EI128" s="3"/>
      <c r="EJ128" s="3"/>
      <c r="EK128" s="3"/>
      <c r="EL128" s="3"/>
      <c r="EM128" s="3"/>
      <c r="EN128" s="3"/>
      <c r="EO128" s="3"/>
      <c r="EP128" s="3"/>
      <c r="EQ128" s="3"/>
      <c r="ER128" s="3"/>
      <c r="ES128" s="3"/>
      <c r="ET128" s="3"/>
      <c r="EU128" s="3"/>
      <c r="EV128" s="3"/>
      <c r="EW128" s="3"/>
      <c r="EX128" s="1290" t="s">
        <v>1843</v>
      </c>
      <c r="EY128" s="1291" t="s">
        <v>1844</v>
      </c>
      <c r="EZ128" s="1292" t="s">
        <v>1845</v>
      </c>
      <c r="FA128" s="1293" t="s">
        <v>1846</v>
      </c>
      <c r="FB128" s="1294" t="s">
        <v>1847</v>
      </c>
      <c r="FC128" s="1295" t="s">
        <v>1848</v>
      </c>
      <c r="FD128" s="1296" t="s">
        <v>1849</v>
      </c>
      <c r="FE128" s="1297" t="s">
        <v>1850</v>
      </c>
      <c r="FF128" s="1298" t="s">
        <v>1851</v>
      </c>
      <c r="FI128" s="1299"/>
      <c r="FJ128" s="205" t="s">
        <v>1852</v>
      </c>
      <c r="FK128" s="206" t="s">
        <v>1853</v>
      </c>
      <c r="FL128" s="207">
        <v>72</v>
      </c>
      <c r="FM128" s="208">
        <v>118</v>
      </c>
      <c r="FN128" s="209">
        <v>255</v>
      </c>
      <c r="FO128"/>
      <c r="FP128" s="1300"/>
      <c r="FQ128" s="272" t="s">
        <v>1854</v>
      </c>
      <c r="FR128" s="192" t="s">
        <v>1855</v>
      </c>
      <c r="FS128" s="193">
        <v>91</v>
      </c>
      <c r="FT128" s="194">
        <v>88</v>
      </c>
      <c r="FU128" s="195">
        <v>66</v>
      </c>
      <c r="FV128"/>
      <c r="FW128" s="1301"/>
      <c r="FX128" s="197" t="s">
        <v>1856</v>
      </c>
      <c r="FY128" s="192" t="s">
        <v>1857</v>
      </c>
      <c r="FZ128" s="193">
        <v>205</v>
      </c>
      <c r="GA128" s="194">
        <v>133</v>
      </c>
      <c r="GB128" s="195">
        <v>0</v>
      </c>
      <c r="GC128" s="10">
        <v>1</v>
      </c>
    </row>
    <row r="129" spans="1:185" ht="21" customHeight="1">
      <c r="A129" s="3"/>
      <c r="B129" s="3"/>
      <c r="C129" s="3"/>
      <c r="E129" s="3"/>
      <c r="F129" s="3"/>
      <c r="G129" s="3"/>
      <c r="H129" s="3"/>
      <c r="I129" s="3"/>
      <c r="J129" s="3"/>
      <c r="K129" s="3"/>
      <c r="L129" s="3"/>
      <c r="M129" s="688"/>
      <c r="N129" s="688"/>
      <c r="O129" s="3"/>
      <c r="P129" s="688"/>
      <c r="Q129" s="688"/>
      <c r="R129" s="688"/>
      <c r="AC129" s="688"/>
      <c r="AD129" s="688"/>
      <c r="AE129" s="688"/>
      <c r="AF129" s="688"/>
      <c r="AG129" s="688"/>
      <c r="AH129" s="688"/>
      <c r="AI129" s="688"/>
      <c r="AJ129" s="688"/>
      <c r="AK129" s="688"/>
      <c r="AL129" s="688"/>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198" cm="1">
        <f t="array" ref="BP129">SUMPRODUCT(LEN(BQ129:BW129))</f>
        <v>0</v>
      </c>
      <c r="BQ129" s="199"/>
      <c r="BR129" s="200"/>
      <c r="BS129" s="200"/>
      <c r="BT129" s="200"/>
      <c r="BU129" s="200"/>
      <c r="BV129" s="200"/>
      <c r="BW129" s="201"/>
      <c r="BX129" s="3"/>
      <c r="CB129" s="3174"/>
      <c r="CD129" s="3151" t="str">
        <f t="shared" si="82"/>
        <v/>
      </c>
      <c r="CE129" s="3155" t="str">
        <f t="shared" si="83"/>
        <v/>
      </c>
      <c r="CF129" s="3156" t="str">
        <f>IF(LEN(TRIM(CK129))&gt;0,MAX(CF29:CF128)+1,"")</f>
        <v/>
      </c>
      <c r="CG129" s="3109" t="str">
        <f>IFERROR(INDEX(CK30:CK299,MATCH(ROW()-ROW(CK30)+1,CF30:CF299,0)),"")</f>
        <v/>
      </c>
      <c r="CH129" s="419"/>
      <c r="CJ129" s="3110"/>
      <c r="CK129" s="3111" t="str">
        <f>IF(OR(CL128="",CJ128=""),"",IF(LEN(CL128)&lt;=CJ128,CL128,IFERROR(LEFT(CL128,FIND("♦",SUBSTITUTE(LEFT(CL128,CJ128+1)," ","♦",LEN(LEFT(CL128,CJ128+1))-LEN(SUBSTITUTE(LEFT(CL128,CJ128+1)," ",""))))),LEFT(CL128,IFERROR(FIND(" ",CL128)-1,LEN(CL128))))))</f>
        <v/>
      </c>
      <c r="CL129" s="3111" t="str">
        <f t="shared" si="91"/>
        <v/>
      </c>
      <c r="CM129" s="3179"/>
      <c r="CN129" s="3173"/>
      <c r="CO129" s="3174"/>
      <c r="CP129" s="3"/>
      <c r="CQ129" s="2681" t="s">
        <v>3973</v>
      </c>
      <c r="CR129" s="2683">
        <v>0.6</v>
      </c>
      <c r="CS129" s="2673" t="str" cm="1">
        <f t="array" aca="1" ref="CS129" ca="1">IF(TRIM(CQ129)="","&lt; VIDE",IF(SUMPRODUCT((UPPER(TRIM($BA$92:CQ129))=UPPER(TRIM(CQ129)))*1)&gt;1,"◄ Doublon","Unique"))</f>
        <v>Unique</v>
      </c>
      <c r="CT129" s="222" t="s">
        <v>3714</v>
      </c>
      <c r="CU129" s="397"/>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224"/>
      <c r="DZ129" s="3224"/>
      <c r="EA129" s="3224"/>
      <c r="EC129" s="3"/>
      <c r="ED129" s="3"/>
      <c r="EE129" s="3"/>
      <c r="EF129" s="3"/>
      <c r="EG129" s="3"/>
      <c r="EH129" s="3"/>
      <c r="EI129" s="3"/>
      <c r="EJ129" s="3"/>
      <c r="EK129" s="3"/>
      <c r="EL129" s="3"/>
      <c r="EM129" s="3"/>
      <c r="EN129" s="3"/>
      <c r="EO129" s="3"/>
      <c r="EP129" s="3"/>
      <c r="EQ129" s="3"/>
      <c r="ER129" s="3"/>
      <c r="ES129" s="3"/>
      <c r="ET129" s="3"/>
      <c r="EU129" s="3"/>
      <c r="EV129" s="3"/>
      <c r="EW129" s="3"/>
      <c r="EX129" s="1302" t="s">
        <v>1858</v>
      </c>
      <c r="EY129" s="1303" t="s">
        <v>1859</v>
      </c>
      <c r="EZ129" s="1304" t="s">
        <v>1860</v>
      </c>
      <c r="FA129" s="1305" t="s">
        <v>1861</v>
      </c>
      <c r="FB129" s="1306" t="s">
        <v>1862</v>
      </c>
      <c r="FC129" s="1307" t="s">
        <v>1863</v>
      </c>
      <c r="FD129" s="1308" t="s">
        <v>1864</v>
      </c>
      <c r="FE129" s="1309" t="s">
        <v>1865</v>
      </c>
      <c r="FF129" s="1310" t="s">
        <v>1866</v>
      </c>
      <c r="FI129" s="1311"/>
      <c r="FJ129" s="236" t="s">
        <v>1867</v>
      </c>
      <c r="FK129" s="206" t="s">
        <v>1868</v>
      </c>
      <c r="FL129" s="207">
        <v>179</v>
      </c>
      <c r="FM129" s="208">
        <v>188</v>
      </c>
      <c r="FN129" s="209">
        <v>226</v>
      </c>
      <c r="FO129"/>
      <c r="FP129" s="1312"/>
      <c r="FQ129" s="272" t="s">
        <v>1869</v>
      </c>
      <c r="FR129" s="192" t="s">
        <v>1870</v>
      </c>
      <c r="FS129" s="193">
        <v>102</v>
      </c>
      <c r="FT129" s="194">
        <v>93</v>
      </c>
      <c r="FU129" s="195">
        <v>30</v>
      </c>
      <c r="FV129"/>
      <c r="FW129" s="1313"/>
      <c r="FX129" s="212" t="s">
        <v>1871</v>
      </c>
      <c r="FY129" s="192" t="s">
        <v>1872</v>
      </c>
      <c r="FZ129" s="193">
        <v>201</v>
      </c>
      <c r="GA129" s="194">
        <v>133</v>
      </c>
      <c r="GB129" s="195">
        <v>0</v>
      </c>
      <c r="GC129" s="10">
        <v>1</v>
      </c>
    </row>
    <row r="130" spans="1:185" ht="21" customHeight="1">
      <c r="A130" s="3"/>
      <c r="B130" s="3"/>
      <c r="C130" s="3"/>
      <c r="E130" s="3"/>
      <c r="F130" s="3"/>
      <c r="G130" s="3"/>
      <c r="H130" s="3"/>
      <c r="I130" s="3"/>
      <c r="J130" s="3"/>
      <c r="K130" s="3"/>
      <c r="L130" s="3"/>
      <c r="M130" s="688"/>
      <c r="N130" s="688"/>
      <c r="O130" s="3"/>
      <c r="P130" s="688"/>
      <c r="Q130" s="688"/>
      <c r="R130" s="688"/>
      <c r="AC130" s="688"/>
      <c r="AD130" s="688"/>
      <c r="AE130" s="688"/>
      <c r="AF130" s="688"/>
      <c r="AG130" s="688"/>
      <c r="AH130" s="688"/>
      <c r="AI130" s="688"/>
      <c r="AJ130" s="688"/>
      <c r="AK130" s="688"/>
      <c r="AL130" s="688"/>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198" cm="1">
        <f t="array" ref="BP130">SUMPRODUCT(LEN(BQ130:BW130))</f>
        <v>0</v>
      </c>
      <c r="BQ130" s="199"/>
      <c r="BR130" s="200"/>
      <c r="BS130" s="200"/>
      <c r="BT130" s="200"/>
      <c r="BU130" s="200"/>
      <c r="BV130" s="200"/>
      <c r="BW130" s="201"/>
      <c r="BX130" s="3"/>
      <c r="CB130" s="3174"/>
      <c r="CD130" s="3151" t="str">
        <f t="shared" si="82"/>
        <v/>
      </c>
      <c r="CE130" s="3155" t="str">
        <f t="shared" si="83"/>
        <v/>
      </c>
      <c r="CF130" s="3156" t="str">
        <f>IF(LEN(TRIM(CK130))&gt;0,MAX(CF29:CF129)+1,"")</f>
        <v/>
      </c>
      <c r="CG130" s="3109" t="str">
        <f>IFERROR(INDEX(CK30:CK299,MATCH(ROW()-ROW(CK30)+1,CF30:CF299,0)),"")</f>
        <v/>
      </c>
      <c r="CH130" s="419"/>
      <c r="CJ130" s="3163"/>
      <c r="CK130" s="3111" t="str">
        <f>IF(OR(CL129="",CJ128=""),"",IF(LEN(CL129)&lt;=CJ128,CL129,IFERROR(LEFT(CL129,FIND("♦",SUBSTITUTE(LEFT(CL129,CJ128+1)," ","♦",LEN(LEFT(CL129,CJ128+1))-LEN(SUBSTITUTE(LEFT(CL129,CJ128+1)," ",""))))),LEFT(CL129,IFERROR(FIND(" ",CL129)-1,LEN(CL129))))))</f>
        <v/>
      </c>
      <c r="CL130" s="3111" t="str">
        <f t="shared" si="91"/>
        <v/>
      </c>
      <c r="CM130" s="3179"/>
      <c r="CN130" s="3173"/>
      <c r="CO130" s="3174"/>
      <c r="CP130" s="3"/>
      <c r="CQ130" s="2681" t="s">
        <v>3993</v>
      </c>
      <c r="CR130" s="2683">
        <v>0.6</v>
      </c>
      <c r="CS130" s="2673" t="str" cm="1">
        <f t="array" aca="1" ref="CS130" ca="1">IF(TRIM(CQ130)="","&lt; VIDE",IF(SUMPRODUCT((UPPER(TRIM($BA$92:CQ130))=UPPER(TRIM(CQ130)))*1)&gt;1,"◄ Doublon","Unique"))</f>
        <v>Unique</v>
      </c>
      <c r="CT130" s="222" t="s">
        <v>3715</v>
      </c>
      <c r="CU130" s="397"/>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1025">
        <v>1</v>
      </c>
      <c r="DZ130" s="1025"/>
      <c r="EA130" s="1025">
        <v>1</v>
      </c>
      <c r="EC130" s="3"/>
      <c r="ED130" s="3"/>
      <c r="EE130" s="3"/>
      <c r="EF130" s="3"/>
      <c r="EG130" s="3"/>
      <c r="EH130" s="3"/>
      <c r="EI130" s="3"/>
      <c r="EJ130" s="3"/>
      <c r="EK130" s="3"/>
      <c r="EL130" s="3"/>
      <c r="EM130" s="3"/>
      <c r="EN130" s="3"/>
      <c r="EO130" s="3"/>
      <c r="EP130" s="3"/>
      <c r="EQ130" s="3"/>
      <c r="ER130" s="3"/>
      <c r="ES130" s="3"/>
      <c r="ET130" s="3"/>
      <c r="EU130" s="3"/>
      <c r="EV130" s="3"/>
      <c r="EW130" s="3"/>
      <c r="EX130" s="1314" t="s">
        <v>1873</v>
      </c>
      <c r="EY130" s="1315" t="s">
        <v>1874</v>
      </c>
      <c r="EZ130" s="1316" t="s">
        <v>1875</v>
      </c>
      <c r="FA130" s="1317" t="s">
        <v>1876</v>
      </c>
      <c r="FB130" s="1318" t="s">
        <v>1877</v>
      </c>
      <c r="FC130" s="1319" t="s">
        <v>1878</v>
      </c>
      <c r="FD130" s="1320" t="s">
        <v>1879</v>
      </c>
      <c r="FE130" s="1321" t="s">
        <v>1880</v>
      </c>
      <c r="FF130" s="1322" t="s">
        <v>1881</v>
      </c>
      <c r="FI130" s="1323"/>
      <c r="FJ130" s="205" t="s">
        <v>1882</v>
      </c>
      <c r="FK130" s="206" t="s">
        <v>1883</v>
      </c>
      <c r="FL130" s="207">
        <v>230</v>
      </c>
      <c r="FM130" s="208">
        <v>232</v>
      </c>
      <c r="FN130" s="209">
        <v>250</v>
      </c>
      <c r="FO130"/>
      <c r="FP130" s="1324"/>
      <c r="FQ130" s="272" t="s">
        <v>1884</v>
      </c>
      <c r="FR130" s="192" t="s">
        <v>1885</v>
      </c>
      <c r="FS130" s="193">
        <v>64</v>
      </c>
      <c r="FT130" s="194">
        <v>61</v>
      </c>
      <c r="FU130" s="195">
        <v>33</v>
      </c>
      <c r="FV130"/>
      <c r="FW130" s="1325"/>
      <c r="FX130" s="212" t="s">
        <v>1886</v>
      </c>
      <c r="FY130" s="192" t="s">
        <v>1887</v>
      </c>
      <c r="FZ130" s="193">
        <v>174</v>
      </c>
      <c r="GA130" s="194">
        <v>137</v>
      </c>
      <c r="GB130" s="195">
        <v>100</v>
      </c>
      <c r="GC130" s="10">
        <v>1</v>
      </c>
    </row>
    <row r="131" spans="1:185" ht="21" customHeight="1">
      <c r="A131" s="3"/>
      <c r="B131" s="3"/>
      <c r="C131" s="3"/>
      <c r="E131" s="3"/>
      <c r="F131" s="3"/>
      <c r="G131" s="3"/>
      <c r="H131" s="3"/>
      <c r="I131" s="3"/>
      <c r="J131" s="3"/>
      <c r="K131" s="3"/>
      <c r="L131" s="3"/>
      <c r="M131" s="688"/>
      <c r="N131" s="688"/>
      <c r="O131" s="3"/>
      <c r="P131" s="688"/>
      <c r="Q131" s="688"/>
      <c r="R131" s="688"/>
      <c r="S131" s="688"/>
      <c r="T131" s="688"/>
      <c r="U131" s="688"/>
      <c r="V131" s="688"/>
      <c r="W131" s="688"/>
      <c r="X131" s="688"/>
      <c r="Y131" s="688"/>
      <c r="Z131" s="688"/>
      <c r="AA131" s="688"/>
      <c r="AB131" s="688"/>
      <c r="AC131" s="688"/>
      <c r="AD131" s="688"/>
      <c r="AE131" s="688"/>
      <c r="AF131" s="688"/>
      <c r="AG131" s="688"/>
      <c r="AH131" s="688"/>
      <c r="AI131" s="688"/>
      <c r="AJ131" s="688"/>
      <c r="AK131" s="688"/>
      <c r="AL131" s="688"/>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198" cm="1">
        <f t="array" ref="BP131">SUMPRODUCT(LEN(BQ131:BW131))</f>
        <v>0</v>
      </c>
      <c r="BQ131" s="199"/>
      <c r="BR131" s="200"/>
      <c r="BS131" s="200"/>
      <c r="BT131" s="200"/>
      <c r="BU131" s="200"/>
      <c r="BV131" s="200"/>
      <c r="BW131" s="201"/>
      <c r="BX131" s="3"/>
      <c r="CB131" s="3174"/>
      <c r="CD131" s="3151" t="str">
        <f t="shared" si="82"/>
        <v/>
      </c>
      <c r="CE131" s="3155" t="str">
        <f t="shared" si="83"/>
        <v/>
      </c>
      <c r="CF131" s="3156" t="str">
        <f>IF(LEN(TRIM(CK131))&gt;0,MAX(CF29:CF130)+1,"")</f>
        <v/>
      </c>
      <c r="CG131" s="3109" t="str">
        <f>IFERROR(INDEX(CK30:CK299,MATCH(ROW()-ROW(CK30)+1,CF30:CF299,0)),"")</f>
        <v/>
      </c>
      <c r="CH131" s="419"/>
      <c r="CJ131" s="3164"/>
      <c r="CK131" s="3111" t="str">
        <f>IF(OR(CL130="",CJ128=""),"",IF(LEN(CL130)&lt;=CJ128,CL130,IFERROR(LEFT(CL130,FIND("♦",SUBSTITUTE(LEFT(CL130,CJ128+1)," ","♦",LEN(LEFT(CL130,CJ128+1))-LEN(SUBSTITUTE(LEFT(CL130,CJ128+1)," ",""))))),LEFT(CL130,IFERROR(FIND(" ",CL130)-1,LEN(CL130))))))</f>
        <v/>
      </c>
      <c r="CL131" s="3111" t="str">
        <f t="shared" si="91"/>
        <v/>
      </c>
      <c r="CM131" s="3179"/>
      <c r="CN131" s="3173"/>
      <c r="CO131" s="3174"/>
      <c r="CP131" s="3"/>
      <c r="CQ131" s="2681" t="s">
        <v>4007</v>
      </c>
      <c r="CR131" s="2672">
        <v>9</v>
      </c>
      <c r="CS131" s="2673" t="str" cm="1">
        <f t="array" aca="1" ref="CS131" ca="1">IF(TRIM(CQ131)="","&lt; VIDE",IF(SUMPRODUCT((UPPER(TRIM($BA$92:CQ131))=UPPER(TRIM(CQ131)))*1)&gt;1,"◄ Doublon","Unique"))</f>
        <v>Unique</v>
      </c>
      <c r="CT131" s="222" t="s">
        <v>3716</v>
      </c>
      <c r="CU131" s="397"/>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224" t="s">
        <v>1888</v>
      </c>
      <c r="DZ131" s="3224"/>
      <c r="EA131" s="3224"/>
      <c r="EC131" s="3"/>
      <c r="ED131" s="3"/>
      <c r="EE131" s="3"/>
      <c r="EF131" s="3"/>
      <c r="EG131" s="3"/>
      <c r="EH131" s="3"/>
      <c r="EI131" s="3"/>
      <c r="EJ131" s="3"/>
      <c r="EK131" s="3"/>
      <c r="EL131" s="3"/>
      <c r="EM131" s="3"/>
      <c r="EN131" s="3"/>
      <c r="EO131" s="3"/>
      <c r="EP131" s="3"/>
      <c r="EQ131" s="3"/>
      <c r="ER131" s="3"/>
      <c r="ES131" s="3"/>
      <c r="ET131" s="3"/>
      <c r="EU131" s="3"/>
      <c r="EV131" s="3"/>
      <c r="EW131" s="3"/>
      <c r="EX131" s="1326" t="s">
        <v>1889</v>
      </c>
      <c r="EY131" s="1327" t="s">
        <v>1890</v>
      </c>
      <c r="EZ131" s="1328" t="s">
        <v>1891</v>
      </c>
      <c r="FA131" s="1329" t="s">
        <v>1892</v>
      </c>
      <c r="FB131" s="1330" t="s">
        <v>1893</v>
      </c>
      <c r="FC131" s="1331" t="s">
        <v>1894</v>
      </c>
      <c r="FD131" s="1332" t="s">
        <v>1895</v>
      </c>
      <c r="FE131" s="1333" t="s">
        <v>1896</v>
      </c>
      <c r="FF131" s="1334" t="s">
        <v>1897</v>
      </c>
      <c r="FI131" s="1335"/>
      <c r="FJ131" s="205" t="s">
        <v>1898</v>
      </c>
      <c r="FK131" s="206" t="s">
        <v>1899</v>
      </c>
      <c r="FL131" s="207">
        <v>67</v>
      </c>
      <c r="FM131" s="208">
        <v>110</v>
      </c>
      <c r="FN131" s="209">
        <v>238</v>
      </c>
      <c r="FO131"/>
      <c r="FP131" s="1336"/>
      <c r="FQ131" s="272" t="s">
        <v>1900</v>
      </c>
      <c r="FR131" s="192" t="s">
        <v>1901</v>
      </c>
      <c r="FS131" s="193">
        <v>54</v>
      </c>
      <c r="FT131" s="194">
        <v>53</v>
      </c>
      <c r="FU131" s="195">
        <v>39</v>
      </c>
      <c r="FV131"/>
      <c r="FW131" s="1337"/>
      <c r="FX131" s="197" t="s">
        <v>1902</v>
      </c>
      <c r="FY131" s="192" t="s">
        <v>1903</v>
      </c>
      <c r="FZ131" s="193">
        <v>166</v>
      </c>
      <c r="GA131" s="194">
        <v>128</v>
      </c>
      <c r="GB131" s="195">
        <v>100</v>
      </c>
      <c r="GC131" s="10">
        <v>1</v>
      </c>
    </row>
    <row r="132" spans="1:185" ht="21" customHeight="1">
      <c r="A132" s="3"/>
      <c r="B132" s="3"/>
      <c r="C132" s="3"/>
      <c r="E132" s="3"/>
      <c r="F132" s="3"/>
      <c r="G132" s="3"/>
      <c r="H132" s="3"/>
      <c r="I132" s="3"/>
      <c r="J132" s="3"/>
      <c r="K132" s="3"/>
      <c r="L132" s="3"/>
      <c r="M132" s="688"/>
      <c r="N132" s="688"/>
      <c r="O132" s="3"/>
      <c r="P132" s="688"/>
      <c r="Q132" s="688"/>
      <c r="R132" s="688"/>
      <c r="S132" s="688"/>
      <c r="T132" s="688"/>
      <c r="U132" s="688"/>
      <c r="V132" s="688"/>
      <c r="W132" s="688"/>
      <c r="X132" s="688"/>
      <c r="Y132" s="688"/>
      <c r="Z132" s="688"/>
      <c r="AA132" s="688"/>
      <c r="AB132" s="688"/>
      <c r="AC132" s="688"/>
      <c r="AD132" s="688"/>
      <c r="AE132" s="688"/>
      <c r="AF132" s="688"/>
      <c r="AG132" s="688"/>
      <c r="AH132" s="688"/>
      <c r="AI132" s="688"/>
      <c r="AJ132" s="688"/>
      <c r="AK132" s="688"/>
      <c r="AL132" s="688"/>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198" cm="1">
        <f t="array" ref="BP132">SUMPRODUCT(LEN(BQ132:BW132))</f>
        <v>0</v>
      </c>
      <c r="BQ132" s="199"/>
      <c r="BR132" s="200"/>
      <c r="BS132" s="200"/>
      <c r="BT132" s="200"/>
      <c r="BU132" s="200"/>
      <c r="BV132" s="200"/>
      <c r="BW132" s="201"/>
      <c r="BX132" s="3"/>
      <c r="CB132" s="3174"/>
      <c r="CD132" s="3151" t="str">
        <f t="shared" si="82"/>
        <v/>
      </c>
      <c r="CE132" s="3155" t="str">
        <f t="shared" si="83"/>
        <v/>
      </c>
      <c r="CF132" s="3156" t="str">
        <f>IF(LEN(TRIM(CK132))&gt;0,MAX(CF29:CF131)+1,"")</f>
        <v/>
      </c>
      <c r="CG132" s="3109" t="str">
        <f>IFERROR(INDEX(CK30:CK299,MATCH(ROW()-ROW(CK30)+1,CF30:CF299,0)),"")</f>
        <v/>
      </c>
      <c r="CH132" s="419"/>
      <c r="CJ132" s="2462" t="str">
        <f>(SUBSTITUTE(SUBSTITUTE(CB47,CHAR(13)&amp;CHAR(10)," "),CHAR(10)," "))</f>
        <v/>
      </c>
      <c r="CK132" s="3165" t="str">
        <f>IF(OR(CJ133="",CJ134=""),"",IF(LEN(CJ133)&lt;=CJ134,CJ133,IFERROR(LEFT(CJ133,FIND("♦",SUBSTITUTE(LEFT(CJ133,CJ134+1)," ","♦",LEN(LEFT(CJ133,CJ134+1))-LEN(SUBSTITUTE(LEFT(CJ133,CJ134+1)," ",""))))),LEFT(CJ133,IFERROR(FIND(" ",CJ133)-1,LEN(CJ133))))))</f>
        <v/>
      </c>
      <c r="CL132" s="3166" t="str">
        <f>IF(CK132="","",TRIM(RIGHT(CJ133,LEN(CJ133)-LEN(CK132))))</f>
        <v/>
      </c>
      <c r="CM132" s="3157" t="str">
        <f>CC47</f>
        <v xml:space="preserve"> ◄ ligne 47</v>
      </c>
      <c r="CN132" s="3173"/>
      <c r="CO132" s="3174"/>
      <c r="CP132" s="3"/>
      <c r="CQ132" s="2675" t="s">
        <v>3985</v>
      </c>
      <c r="CR132" s="2672">
        <v>150</v>
      </c>
      <c r="CS132" s="2673" t="str" cm="1">
        <f t="array" aca="1" ref="CS132" ca="1">IF(TRIM(CQ132)="","&lt; VIDE",IF(SUMPRODUCT((UPPER(TRIM($BA$92:CQ132))=UPPER(TRIM(CQ132)))*1)&gt;1,"◄ Doublon","Unique"))</f>
        <v>Unique</v>
      </c>
      <c r="CT132" s="222" t="s">
        <v>3717</v>
      </c>
      <c r="CU132" s="397"/>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224"/>
      <c r="DZ132" s="3224"/>
      <c r="EA132" s="3224"/>
      <c r="EC132" s="3"/>
      <c r="ED132" s="3"/>
      <c r="EE132" s="3"/>
      <c r="EF132" s="3"/>
      <c r="EG132" s="3"/>
      <c r="EH132" s="3"/>
      <c r="EI132" s="3"/>
      <c r="EJ132" s="3"/>
      <c r="EK132" s="3"/>
      <c r="EL132" s="3"/>
      <c r="EM132" s="3"/>
      <c r="EN132" s="3"/>
      <c r="EO132" s="3"/>
      <c r="EP132" s="3"/>
      <c r="EQ132" s="3"/>
      <c r="ER132" s="3"/>
      <c r="ES132" s="3"/>
      <c r="ET132" s="3"/>
      <c r="EU132" s="3"/>
      <c r="EV132" s="3"/>
      <c r="EW132" s="3"/>
      <c r="EX132" s="1338" t="s">
        <v>1904</v>
      </c>
      <c r="EY132" s="1339" t="s">
        <v>1905</v>
      </c>
      <c r="EZ132" s="1340" t="s">
        <v>1906</v>
      </c>
      <c r="FA132" s="1341" t="s">
        <v>1907</v>
      </c>
      <c r="FB132" s="1342" t="s">
        <v>1908</v>
      </c>
      <c r="FC132" s="1343" t="s">
        <v>1909</v>
      </c>
      <c r="FD132" s="1344" t="s">
        <v>1910</v>
      </c>
      <c r="FE132" s="1345" t="s">
        <v>1911</v>
      </c>
      <c r="FF132" s="1346" t="s">
        <v>1912</v>
      </c>
      <c r="FI132" s="1347"/>
      <c r="FJ132" s="205" t="s">
        <v>1913</v>
      </c>
      <c r="FK132" s="206" t="s">
        <v>1914</v>
      </c>
      <c r="FL132" s="207">
        <v>65</v>
      </c>
      <c r="FM132" s="208">
        <v>105</v>
      </c>
      <c r="FN132" s="209">
        <v>225</v>
      </c>
      <c r="FO132"/>
      <c r="FP132" s="1348"/>
      <c r="FQ132" s="272" t="s">
        <v>1915</v>
      </c>
      <c r="FR132" s="192" t="s">
        <v>1916</v>
      </c>
      <c r="FS132" s="193">
        <v>37</v>
      </c>
      <c r="FT132" s="194">
        <v>36</v>
      </c>
      <c r="FU132" s="195">
        <v>29</v>
      </c>
      <c r="FV132"/>
      <c r="FW132" s="1349"/>
      <c r="FX132" s="212" t="s">
        <v>1840</v>
      </c>
      <c r="FY132" s="192" t="s">
        <v>1917</v>
      </c>
      <c r="FZ132" s="193">
        <v>166</v>
      </c>
      <c r="GA132" s="194">
        <v>123</v>
      </c>
      <c r="GB132" s="195">
        <v>91</v>
      </c>
      <c r="GC132" s="10">
        <v>1</v>
      </c>
    </row>
    <row r="133" spans="1:185" ht="21" customHeight="1">
      <c r="A133" s="3"/>
      <c r="B133" s="3"/>
      <c r="C133" s="3"/>
      <c r="E133" s="3"/>
      <c r="F133" s="3"/>
      <c r="G133" s="3"/>
      <c r="H133" s="3"/>
      <c r="I133" s="3"/>
      <c r="J133" s="3"/>
      <c r="K133" s="3"/>
      <c r="L133" s="3"/>
      <c r="M133" s="688"/>
      <c r="N133" s="688"/>
      <c r="O133" s="3"/>
      <c r="P133" s="688"/>
      <c r="Q133" s="688"/>
      <c r="R133" s="688"/>
      <c r="S133" s="688"/>
      <c r="T133" s="688"/>
      <c r="U133" s="688"/>
      <c r="V133" s="688"/>
      <c r="W133" s="688"/>
      <c r="X133" s="688"/>
      <c r="Y133" s="688"/>
      <c r="Z133" s="688"/>
      <c r="AA133" s="688"/>
      <c r="AB133" s="688"/>
      <c r="AC133" s="688"/>
      <c r="AD133" s="688"/>
      <c r="AE133" s="688"/>
      <c r="AF133" s="688"/>
      <c r="AG133" s="688"/>
      <c r="AH133" s="688"/>
      <c r="AI133" s="688"/>
      <c r="AJ133" s="688"/>
      <c r="AK133" s="688"/>
      <c r="AL133" s="688"/>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198" cm="1">
        <f t="array" ref="BP133">SUMPRODUCT(LEN(BQ133:BW133))</f>
        <v>0</v>
      </c>
      <c r="BQ133" s="199"/>
      <c r="BR133" s="200"/>
      <c r="BS133" s="200"/>
      <c r="BT133" s="200"/>
      <c r="BU133" s="200"/>
      <c r="BV133" s="200"/>
      <c r="BW133" s="201"/>
      <c r="BX133" s="3"/>
      <c r="CB133" s="3174"/>
      <c r="CD133" s="3151" t="str">
        <f t="shared" si="82"/>
        <v/>
      </c>
      <c r="CE133" s="3155" t="str">
        <f t="shared" si="83"/>
        <v/>
      </c>
      <c r="CF133" s="3156" t="str">
        <f>IF(LEN(TRIM(CK133))&gt;0,MAX(CF29:CF132)+1,"")</f>
        <v/>
      </c>
      <c r="CG133" s="3109" t="str">
        <f>IFERROR(INDEX(CK30:CK299,MATCH(ROW()-ROW(CK30)+1,CF30:CF299,0)),"")</f>
        <v/>
      </c>
      <c r="CH133" s="419"/>
      <c r="CJ133" s="3165" t="str">
        <f>TRIM(SUBSTITUTE(SUBSTITUTE(SUBSTITUTE(SUBSTITUTE(IF(OR(LEFT(CJ132,1)="-",LEFT(CJ132,1)="="),MID(CJ132,2,9999),CJ132),CHAR(160)," "),","," "),";"," "),"."," "))</f>
        <v/>
      </c>
      <c r="CK133" s="3166" t="str">
        <f>IF(OR(CL132="",CJ134=""),"",IF(LEN(CL132)&lt;=CJ134,CL132,IFERROR(LEFT(CL132,FIND("♦",SUBSTITUTE(LEFT(CL132,CJ134+1)," ","♦",LEN(LEFT(CL132,CJ134+1))-LEN(SUBSTITUTE(LEFT(CL132,CJ134+1)," ",""))))),LEFT(CL132,IFERROR(FIND(" ",CL132)-1,LEN(CL132))))))</f>
        <v/>
      </c>
      <c r="CL133" s="3166" t="str">
        <f>IF(CK133="","",TRIM(RIGHT(CL132,LEN(CL132)-LEN(CK133))))</f>
        <v/>
      </c>
      <c r="CM133" s="3180"/>
      <c r="CN133" s="3173"/>
      <c r="CO133" s="3174"/>
      <c r="CP133" s="3"/>
      <c r="CQ133" s="2675" t="s">
        <v>4004</v>
      </c>
      <c r="CR133" s="2672">
        <v>300</v>
      </c>
      <c r="CS133" s="2673" t="str" cm="1">
        <f t="array" aca="1" ref="CS133" ca="1">IF(TRIM(CQ133)="","&lt; VIDE",IF(SUMPRODUCT((UPPER(TRIM($BA$92:CQ133))=UPPER(TRIM(CQ133)))*1)&gt;1,"◄ Doublon","Unique"))</f>
        <v>Unique</v>
      </c>
      <c r="CT133" s="222" t="s">
        <v>3718</v>
      </c>
      <c r="CU133" s="397"/>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1025">
        <v>1</v>
      </c>
      <c r="DZ133" s="1025"/>
      <c r="EA133" s="1025">
        <v>1</v>
      </c>
      <c r="EC133" s="3"/>
      <c r="ED133" s="3"/>
      <c r="EE133" s="3"/>
      <c r="EF133" s="3"/>
      <c r="EG133" s="3"/>
      <c r="EH133" s="3"/>
      <c r="EI133" s="3"/>
      <c r="EJ133" s="3"/>
      <c r="EK133" s="3"/>
      <c r="EL133" s="3"/>
      <c r="EM133" s="3"/>
      <c r="EN133" s="3"/>
      <c r="EO133" s="3"/>
      <c r="EP133" s="3"/>
      <c r="EQ133" s="3"/>
      <c r="ER133" s="3"/>
      <c r="ES133" s="3"/>
      <c r="ET133" s="3"/>
      <c r="EU133" s="3"/>
      <c r="EV133" s="3"/>
      <c r="EW133" s="3"/>
      <c r="EX133" s="1350" t="s">
        <v>1918</v>
      </c>
      <c r="EY133" s="1351" t="s">
        <v>1919</v>
      </c>
      <c r="EZ133" s="1352" t="s">
        <v>1920</v>
      </c>
      <c r="FA133" s="1353" t="s">
        <v>1921</v>
      </c>
      <c r="FB133" s="1354" t="s">
        <v>1922</v>
      </c>
      <c r="FC133" s="1355" t="s">
        <v>1923</v>
      </c>
      <c r="FD133" s="1356" t="s">
        <v>1924</v>
      </c>
      <c r="FE133" s="1357" t="s">
        <v>1925</v>
      </c>
      <c r="FF133" s="1358" t="s">
        <v>1926</v>
      </c>
      <c r="FI133" s="1359"/>
      <c r="FJ133" s="236" t="s">
        <v>1927</v>
      </c>
      <c r="FK133" s="206" t="s">
        <v>1928</v>
      </c>
      <c r="FL133" s="207">
        <v>135</v>
      </c>
      <c r="FM133" s="208">
        <v>145</v>
      </c>
      <c r="FN133" s="209">
        <v>191</v>
      </c>
      <c r="FO133"/>
      <c r="FP133" s="1360"/>
      <c r="FQ133" s="272" t="s">
        <v>1929</v>
      </c>
      <c r="FR133" s="192" t="s">
        <v>1930</v>
      </c>
      <c r="FS133" s="193">
        <v>255</v>
      </c>
      <c r="FT133" s="194">
        <v>0</v>
      </c>
      <c r="FU133" s="195">
        <v>255</v>
      </c>
      <c r="FV133"/>
      <c r="FW133" s="1361"/>
      <c r="FX133" s="197" t="s">
        <v>1931</v>
      </c>
      <c r="FY133" s="192" t="s">
        <v>1932</v>
      </c>
      <c r="FZ133" s="193">
        <v>139</v>
      </c>
      <c r="GA133" s="194">
        <v>134</v>
      </c>
      <c r="GB133" s="195">
        <v>130</v>
      </c>
      <c r="GC133" s="10">
        <v>1</v>
      </c>
    </row>
    <row r="134" spans="1:185" ht="21" customHeight="1">
      <c r="A134" s="3"/>
      <c r="B134" s="3"/>
      <c r="C134" s="3"/>
      <c r="E134" s="3"/>
      <c r="F134" s="3"/>
      <c r="G134" s="3"/>
      <c r="H134" s="3"/>
      <c r="I134" s="3"/>
      <c r="J134" s="3"/>
      <c r="K134" s="3"/>
      <c r="L134" s="3"/>
      <c r="M134" s="688"/>
      <c r="N134" s="688"/>
      <c r="O134" s="3"/>
      <c r="P134" s="688"/>
      <c r="Q134" s="688"/>
      <c r="R134" s="688"/>
      <c r="S134" s="688"/>
      <c r="T134" s="688"/>
      <c r="U134" s="688"/>
      <c r="V134" s="688"/>
      <c r="W134" s="688"/>
      <c r="X134" s="688"/>
      <c r="Y134" s="688"/>
      <c r="Z134" s="688"/>
      <c r="AA134" s="688"/>
      <c r="AB134" s="688"/>
      <c r="AC134" s="688"/>
      <c r="AD134" s="688"/>
      <c r="AE134" s="688"/>
      <c r="AF134" s="688"/>
      <c r="AG134" s="688"/>
      <c r="AH134" s="688"/>
      <c r="AI134" s="688"/>
      <c r="AJ134" s="688"/>
      <c r="AK134" s="688"/>
      <c r="AL134" s="688"/>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198" cm="1">
        <f t="array" ref="BP134">SUMPRODUCT(LEN(BQ134:BW134))</f>
        <v>0</v>
      </c>
      <c r="BQ134" s="199"/>
      <c r="BR134" s="200"/>
      <c r="BS134" s="200"/>
      <c r="BT134" s="200"/>
      <c r="BU134" s="200"/>
      <c r="BV134" s="200"/>
      <c r="BW134" s="201"/>
      <c r="BX134" s="3"/>
      <c r="CB134" s="3174"/>
      <c r="CD134" s="3151" t="str">
        <f t="shared" si="82"/>
        <v/>
      </c>
      <c r="CE134" s="3155" t="str">
        <f t="shared" si="83"/>
        <v/>
      </c>
      <c r="CF134" s="3156" t="str">
        <f>IF(LEN(TRIM(CK134))&gt;0,MAX(CF29:CF133)+1,"")</f>
        <v/>
      </c>
      <c r="CG134" s="3109" t="str">
        <f>IFERROR(INDEX(CK30:CK299,MATCH(ROW()-ROW(CK30)+1,CF30:CF299,0)),"")</f>
        <v/>
      </c>
      <c r="CH134" s="419"/>
      <c r="CJ134" s="3112">
        <f>CG17</f>
        <v>100</v>
      </c>
      <c r="CK134" s="3166" t="str">
        <f>IF(OR(CL133="",CJ134=""),"",IF(LEN(CL133)&lt;=CJ134,CL133,IFERROR(LEFT(CL133,FIND("♦",SUBSTITUTE(LEFT(CL133,CJ134+1)," ","♦",LEN(LEFT(CL133,CJ134+1))-LEN(SUBSTITUTE(LEFT(CL133,CJ134+1)," ",""))))),LEFT(CL133,IFERROR(FIND(" ",CL133)-1,LEN(CL133))))))</f>
        <v/>
      </c>
      <c r="CL134" s="3166" t="str">
        <f t="shared" ref="CL134:CL137" si="92">IF(CK134="","",TRIM(RIGHT(CL133,LEN(CL133)-LEN(CK134))))</f>
        <v/>
      </c>
      <c r="CM134" s="3180"/>
      <c r="CN134" s="3173"/>
      <c r="CO134" s="3174"/>
      <c r="CP134" s="3"/>
      <c r="CQ134" s="2675" t="s">
        <v>3991</v>
      </c>
      <c r="CR134" s="2672">
        <v>45</v>
      </c>
      <c r="CS134" s="2673" t="str" cm="1">
        <f t="array" aca="1" ref="CS134" ca="1">IF(TRIM(CQ134)="","&lt; VIDE",IF(SUMPRODUCT((UPPER(TRIM($BA$92:CQ134))=UPPER(TRIM(CQ134)))*1)&gt;1,"◄ Doublon","Unique"))</f>
        <v>Unique</v>
      </c>
      <c r="CT134" s="222" t="s">
        <v>3719</v>
      </c>
      <c r="CU134" s="397"/>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224" t="s">
        <v>1933</v>
      </c>
      <c r="DZ134" s="3224"/>
      <c r="EA134" s="3224"/>
      <c r="EC134" s="3"/>
      <c r="ED134" s="3"/>
      <c r="EE134" s="3"/>
      <c r="EF134" s="3"/>
      <c r="EG134" s="3"/>
      <c r="EH134" s="3"/>
      <c r="EI134" s="3"/>
      <c r="EJ134" s="3"/>
      <c r="EK134" s="3"/>
      <c r="EL134" s="3"/>
      <c r="EM134" s="3"/>
      <c r="EN134" s="3"/>
      <c r="EO134" s="3"/>
      <c r="EP134" s="3"/>
      <c r="EQ134" s="3"/>
      <c r="ER134" s="3"/>
      <c r="ES134" s="3"/>
      <c r="ET134" s="3"/>
      <c r="EU134" s="3"/>
      <c r="EV134" s="3"/>
      <c r="EW134" s="3"/>
      <c r="EX134" s="1362" t="s">
        <v>1934</v>
      </c>
      <c r="EY134" s="1363" t="s">
        <v>1935</v>
      </c>
      <c r="EZ134" s="1364" t="s">
        <v>1936</v>
      </c>
      <c r="FA134" s="1365" t="s">
        <v>1937</v>
      </c>
      <c r="FB134" s="1366" t="s">
        <v>1938</v>
      </c>
      <c r="FC134" s="1367" t="s">
        <v>1939</v>
      </c>
      <c r="FD134" s="1368" t="s">
        <v>1940</v>
      </c>
      <c r="FE134" s="1369" t="s">
        <v>1941</v>
      </c>
      <c r="FF134" s="1370" t="s">
        <v>1942</v>
      </c>
      <c r="FI134" s="1371"/>
      <c r="FJ134" s="236" t="s">
        <v>1943</v>
      </c>
      <c r="FK134" s="206" t="s">
        <v>1944</v>
      </c>
      <c r="FL134" s="207">
        <v>140</v>
      </c>
      <c r="FM134" s="208">
        <v>146</v>
      </c>
      <c r="FN134" s="209">
        <v>172</v>
      </c>
      <c r="FO134"/>
      <c r="FP134" s="1372"/>
      <c r="FQ134" s="191" t="s">
        <v>1945</v>
      </c>
      <c r="FR134" s="192" t="s">
        <v>1946</v>
      </c>
      <c r="FS134" s="193">
        <v>238</v>
      </c>
      <c r="FT134" s="194">
        <v>122</v>
      </c>
      <c r="FU134" s="195">
        <v>233</v>
      </c>
      <c r="FV134"/>
      <c r="FW134" s="1373"/>
      <c r="FX134" s="212" t="s">
        <v>1947</v>
      </c>
      <c r="FY134" s="192" t="s">
        <v>1948</v>
      </c>
      <c r="FZ134" s="193">
        <v>182</v>
      </c>
      <c r="GA134" s="194">
        <v>120</v>
      </c>
      <c r="GB134" s="195">
        <v>35</v>
      </c>
      <c r="GC134" s="10">
        <v>1</v>
      </c>
    </row>
    <row r="135" spans="1:185" ht="21" customHeight="1">
      <c r="A135" s="3"/>
      <c r="B135" s="3"/>
      <c r="C135" s="3"/>
      <c r="E135" s="3"/>
      <c r="F135" s="3"/>
      <c r="G135" s="3"/>
      <c r="H135" s="3"/>
      <c r="I135" s="3"/>
      <c r="J135" s="3"/>
      <c r="K135" s="3"/>
      <c r="L135" s="3"/>
      <c r="M135" s="688"/>
      <c r="N135" s="688"/>
      <c r="O135" s="3"/>
      <c r="P135" s="688"/>
      <c r="Q135" s="688"/>
      <c r="R135" s="688"/>
      <c r="S135" s="688"/>
      <c r="T135" s="688"/>
      <c r="U135" s="688"/>
      <c r="V135" s="688"/>
      <c r="W135" s="688"/>
      <c r="X135" s="688"/>
      <c r="Y135" s="688"/>
      <c r="Z135" s="688"/>
      <c r="AA135" s="688"/>
      <c r="AB135" s="688"/>
      <c r="AC135" s="688"/>
      <c r="AD135" s="688"/>
      <c r="AE135" s="688"/>
      <c r="AF135" s="688"/>
      <c r="AG135" s="688"/>
      <c r="AH135" s="688"/>
      <c r="AI135" s="688"/>
      <c r="AJ135" s="688"/>
      <c r="AK135" s="688"/>
      <c r="AL135" s="688"/>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198" cm="1">
        <f t="array" ref="BP135">SUMPRODUCT(LEN(BQ135:BW135))</f>
        <v>0</v>
      </c>
      <c r="BQ135" s="199"/>
      <c r="BR135" s="200"/>
      <c r="BS135" s="200"/>
      <c r="BT135" s="200"/>
      <c r="BU135" s="200"/>
      <c r="BV135" s="200"/>
      <c r="BW135" s="201"/>
      <c r="BX135" s="3"/>
      <c r="CB135" s="3174"/>
      <c r="CD135" s="3151" t="str">
        <f t="shared" si="82"/>
        <v/>
      </c>
      <c r="CE135" s="3155" t="str">
        <f t="shared" si="83"/>
        <v/>
      </c>
      <c r="CF135" s="3156" t="str">
        <f>IF(LEN(TRIM(CK135))&gt;0,MAX(CF29:CF134)+1,"")</f>
        <v/>
      </c>
      <c r="CG135" s="3109" t="str">
        <f>IFERROR(INDEX(CK30:CK299,MATCH(ROW()-ROW(CK30)+1,CF30:CF299,0)),"")</f>
        <v/>
      </c>
      <c r="CH135" s="419"/>
      <c r="CJ135" s="3165"/>
      <c r="CK135" s="3166" t="str">
        <f>IF(OR(CL134="",CJ134=""),"",IF(LEN(CL134)&lt;=CJ134,CL134,IFERROR(LEFT(CL134,FIND("♦",SUBSTITUTE(LEFT(CL134,CJ134+1)," ","♦",LEN(LEFT(CL134,CJ134+1))-LEN(SUBSTITUTE(LEFT(CL134,CJ134+1)," ",""))))),LEFT(CL134,IFERROR(FIND(" ",CL134)-1,LEN(CL134))))))</f>
        <v/>
      </c>
      <c r="CL135" s="3166" t="str">
        <f t="shared" si="92"/>
        <v/>
      </c>
      <c r="CM135" s="3180"/>
      <c r="CN135" s="3173"/>
      <c r="CO135" s="3174"/>
      <c r="CP135" s="3"/>
      <c r="CQ135" s="2675" t="s">
        <v>3995</v>
      </c>
      <c r="CR135" s="2672" t="s">
        <v>4008</v>
      </c>
      <c r="CS135" s="2673" t="str" cm="1">
        <f t="array" aca="1" ref="CS135" ca="1">IF(TRIM(CQ135)="","&lt; VIDE",IF(SUMPRODUCT((UPPER(TRIM($BA$92:CQ135))=UPPER(TRIM(CQ135)))*1)&gt;1,"◄ Doublon","Unique"))</f>
        <v>Unique</v>
      </c>
      <c r="CT135" s="222" t="s">
        <v>3720</v>
      </c>
      <c r="CU135" s="397"/>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224"/>
      <c r="DZ135" s="3224"/>
      <c r="EA135" s="3224"/>
      <c r="EC135" s="3"/>
      <c r="ED135" s="3"/>
      <c r="EE135" s="3"/>
      <c r="EF135" s="3"/>
      <c r="EG135" s="3"/>
      <c r="EH135" s="3"/>
      <c r="EI135" s="3"/>
      <c r="EJ135" s="3"/>
      <c r="EK135" s="3"/>
      <c r="EL135" s="3"/>
      <c r="EM135" s="3"/>
      <c r="EN135" s="3"/>
      <c r="EO135" s="3"/>
      <c r="EP135" s="3"/>
      <c r="EQ135" s="3"/>
      <c r="ER135" s="3"/>
      <c r="ES135" s="3"/>
      <c r="ET135" s="3"/>
      <c r="EU135" s="3"/>
      <c r="EV135" s="3"/>
      <c r="EW135" s="3"/>
      <c r="EX135" s="1374" t="s">
        <v>1949</v>
      </c>
      <c r="EY135" s="1375" t="s">
        <v>1950</v>
      </c>
      <c r="EZ135" s="1376" t="s">
        <v>1951</v>
      </c>
      <c r="FA135" s="1377" t="s">
        <v>1952</v>
      </c>
      <c r="FB135" s="1378" t="s">
        <v>1953</v>
      </c>
      <c r="FC135" s="1379" t="s">
        <v>1954</v>
      </c>
      <c r="FD135" s="1380" t="s">
        <v>1955</v>
      </c>
      <c r="FE135" s="1381" t="s">
        <v>1956</v>
      </c>
      <c r="FF135" s="1382" t="s">
        <v>1957</v>
      </c>
      <c r="FI135" s="1383"/>
      <c r="FJ135" s="205" t="s">
        <v>1958</v>
      </c>
      <c r="FK135" s="206" t="s">
        <v>1959</v>
      </c>
      <c r="FL135" s="207">
        <v>58</v>
      </c>
      <c r="FM135" s="208">
        <v>95</v>
      </c>
      <c r="FN135" s="209">
        <v>205</v>
      </c>
      <c r="FO135"/>
      <c r="FP135" s="1384"/>
      <c r="FQ135" s="191" t="s">
        <v>1960</v>
      </c>
      <c r="FR135" s="192" t="s">
        <v>1961</v>
      </c>
      <c r="FS135" s="193">
        <v>238</v>
      </c>
      <c r="FT135" s="194">
        <v>130</v>
      </c>
      <c r="FU135" s="195">
        <v>238</v>
      </c>
      <c r="FV135"/>
      <c r="FW135" s="1385"/>
      <c r="FX135" s="212" t="s">
        <v>1962</v>
      </c>
      <c r="FY135" s="192" t="s">
        <v>1963</v>
      </c>
      <c r="FZ135" s="193">
        <v>149</v>
      </c>
      <c r="GA135" s="194">
        <v>128</v>
      </c>
      <c r="GB135" s="195">
        <v>112</v>
      </c>
      <c r="GC135" s="10">
        <v>1</v>
      </c>
    </row>
    <row r="136" spans="1:185" ht="21" customHeight="1">
      <c r="A136" s="3"/>
      <c r="B136" s="3"/>
      <c r="C136" s="3"/>
      <c r="E136" s="3"/>
      <c r="F136" s="3"/>
      <c r="G136" s="3"/>
      <c r="H136" s="3"/>
      <c r="I136" s="3"/>
      <c r="J136" s="3"/>
      <c r="K136" s="3"/>
      <c r="L136" s="3"/>
      <c r="M136" s="688"/>
      <c r="N136" s="688"/>
      <c r="O136" s="3"/>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8"/>
      <c r="AL136" s="688"/>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198" cm="1">
        <f t="array" ref="BP136">SUMPRODUCT(LEN(BQ136:BW136))</f>
        <v>0</v>
      </c>
      <c r="BQ136" s="199"/>
      <c r="BR136" s="200"/>
      <c r="BS136" s="200"/>
      <c r="BT136" s="200"/>
      <c r="BU136" s="200"/>
      <c r="BV136" s="200"/>
      <c r="BW136" s="201"/>
      <c r="BX136" s="3"/>
      <c r="CB136" s="3174"/>
      <c r="CD136" s="3151" t="str">
        <f t="shared" si="82"/>
        <v/>
      </c>
      <c r="CE136" s="3155" t="str">
        <f t="shared" si="83"/>
        <v/>
      </c>
      <c r="CF136" s="3156" t="str">
        <f>IF(LEN(TRIM(CK136))&gt;0,MAX(CF29:CF135)+1,"")</f>
        <v/>
      </c>
      <c r="CG136" s="3109" t="str">
        <f>IFERROR(INDEX(CK30:CK299,MATCH(ROW()-ROW(CK30)+1,CF30:CF299,0)),"")</f>
        <v/>
      </c>
      <c r="CH136" s="419"/>
      <c r="CJ136" s="3168"/>
      <c r="CK136" s="3166" t="str">
        <f>IF(OR(CL135="",CJ134=""),"",IF(LEN(CL135)&lt;=CJ134,CL135,IFERROR(LEFT(CL135,FIND("♦",SUBSTITUTE(LEFT(CL135,CJ134+1)," ","♦",LEN(LEFT(CL135,CJ134+1))-LEN(SUBSTITUTE(LEFT(CL135,CJ134+1)," ",""))))),LEFT(CL135,IFERROR(FIND(" ",CL135)-1,LEN(CL135))))))</f>
        <v/>
      </c>
      <c r="CL136" s="3166" t="str">
        <f t="shared" si="92"/>
        <v/>
      </c>
      <c r="CM136" s="3180"/>
      <c r="CN136" s="3173"/>
      <c r="CO136" s="3174"/>
      <c r="CP136" s="3"/>
      <c r="CQ136" s="2675" t="s">
        <v>3977</v>
      </c>
      <c r="CR136" s="2682"/>
      <c r="CS136" s="2673" t="str" cm="1">
        <f t="array" aca="1" ref="CS136" ca="1">IF(TRIM(CQ136)="","&lt; VIDE",IF(SUMPRODUCT((UPPER(TRIM($BA$92:CQ136))=UPPER(TRIM(CQ136)))*1)&gt;1,"◄ Doublon","Unique"))</f>
        <v>Unique</v>
      </c>
      <c r="CT136" s="222" t="s">
        <v>3721</v>
      </c>
      <c r="CU136" s="397"/>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1025">
        <v>1</v>
      </c>
      <c r="DZ136" s="1025"/>
      <c r="EA136" s="1025">
        <v>1</v>
      </c>
      <c r="EC136" s="3"/>
      <c r="ED136" s="3"/>
      <c r="EE136" s="3"/>
      <c r="EF136" s="3"/>
      <c r="EG136" s="3"/>
      <c r="EH136" s="3"/>
      <c r="EI136" s="3"/>
      <c r="EJ136" s="3"/>
      <c r="EK136" s="3"/>
      <c r="EL136" s="3"/>
      <c r="EM136" s="3"/>
      <c r="EN136" s="3"/>
      <c r="EO136" s="3"/>
      <c r="EP136" s="3"/>
      <c r="EQ136" s="3"/>
      <c r="ER136" s="3"/>
      <c r="ES136" s="3"/>
      <c r="ET136" s="3"/>
      <c r="EU136" s="3"/>
      <c r="EV136" s="3"/>
      <c r="EW136" s="3"/>
      <c r="EX136" s="1386" t="s">
        <v>1964</v>
      </c>
      <c r="EY136" s="1387" t="s">
        <v>1965</v>
      </c>
      <c r="EZ136" s="1388" t="s">
        <v>1966</v>
      </c>
      <c r="FA136" s="1389" t="s">
        <v>1967</v>
      </c>
      <c r="FB136" s="1390" t="s">
        <v>1968</v>
      </c>
      <c r="FC136" s="1391" t="s">
        <v>1969</v>
      </c>
      <c r="FD136" s="1392" t="s">
        <v>1970</v>
      </c>
      <c r="FE136" s="1393" t="s">
        <v>1971</v>
      </c>
      <c r="FF136" s="1394" t="s">
        <v>1972</v>
      </c>
      <c r="FI136" s="1395"/>
      <c r="FJ136" s="236" t="s">
        <v>1973</v>
      </c>
      <c r="FK136" s="206" t="s">
        <v>1974</v>
      </c>
      <c r="FL136" s="207">
        <v>108</v>
      </c>
      <c r="FM136" s="208">
        <v>121</v>
      </c>
      <c r="FN136" s="209">
        <v>184</v>
      </c>
      <c r="FO136"/>
      <c r="FP136" s="1396"/>
      <c r="FQ136" s="191" t="s">
        <v>1975</v>
      </c>
      <c r="FR136" s="192" t="s">
        <v>1976</v>
      </c>
      <c r="FS136" s="193">
        <v>205</v>
      </c>
      <c r="FT136" s="194">
        <v>181</v>
      </c>
      <c r="FU136" s="195">
        <v>205</v>
      </c>
      <c r="FV136"/>
      <c r="FW136" s="1397"/>
      <c r="FX136" s="212" t="s">
        <v>1977</v>
      </c>
      <c r="FY136" s="192" t="s">
        <v>1978</v>
      </c>
      <c r="FZ136" s="193">
        <v>142</v>
      </c>
      <c r="GA136" s="194">
        <v>130</v>
      </c>
      <c r="GB136" s="195">
        <v>121</v>
      </c>
      <c r="GC136" s="10">
        <v>1</v>
      </c>
    </row>
    <row r="137" spans="1:185" ht="21" customHeight="1">
      <c r="A137" s="3"/>
      <c r="B137" s="3"/>
      <c r="C137" s="3"/>
      <c r="E137" s="3"/>
      <c r="F137" s="3"/>
      <c r="G137" s="3"/>
      <c r="H137" s="3"/>
      <c r="I137" s="3"/>
      <c r="J137" s="3"/>
      <c r="K137" s="3"/>
      <c r="L137" s="3"/>
      <c r="M137" s="688"/>
      <c r="N137" s="688"/>
      <c r="O137" s="3"/>
      <c r="P137" s="688"/>
      <c r="Q137" s="688"/>
      <c r="R137" s="688"/>
      <c r="S137" s="688"/>
      <c r="T137" s="688"/>
      <c r="U137" s="688"/>
      <c r="V137" s="688"/>
      <c r="W137" s="688"/>
      <c r="X137" s="688"/>
      <c r="Y137" s="688"/>
      <c r="Z137" s="688"/>
      <c r="AA137" s="688"/>
      <c r="AB137" s="688"/>
      <c r="AC137" s="688"/>
      <c r="AD137" s="688"/>
      <c r="AE137" s="688"/>
      <c r="AF137" s="688"/>
      <c r="AG137" s="688"/>
      <c r="AH137" s="688"/>
      <c r="AI137" s="688"/>
      <c r="AJ137" s="688"/>
      <c r="AK137" s="688"/>
      <c r="AL137" s="688"/>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198" cm="1">
        <f t="array" ref="BP137">SUMPRODUCT(LEN(BQ137:BW137))</f>
        <v>0</v>
      </c>
      <c r="BQ137" s="199"/>
      <c r="BR137" s="200"/>
      <c r="BS137" s="200"/>
      <c r="BT137" s="200"/>
      <c r="BU137" s="200"/>
      <c r="BV137" s="200"/>
      <c r="BW137" s="201"/>
      <c r="BX137" s="3"/>
      <c r="CB137" s="3174"/>
      <c r="CD137" s="3151" t="str">
        <f t="shared" si="82"/>
        <v/>
      </c>
      <c r="CE137" s="3155" t="str">
        <f t="shared" si="83"/>
        <v/>
      </c>
      <c r="CF137" s="3156" t="str">
        <f>IF(LEN(TRIM(CK137))&gt;0,MAX(CF29:CF136)+1,"")</f>
        <v/>
      </c>
      <c r="CG137" s="3109" t="str">
        <f>IFERROR(INDEX(CK30:CK299,MATCH(ROW()-ROW(CK30)+1,CF30:CF299,0)),"")</f>
        <v/>
      </c>
      <c r="CH137" s="419"/>
      <c r="CJ137" s="3169"/>
      <c r="CK137" s="3166" t="str">
        <f>IF(OR(CL136="",CJ134=""),"",IF(LEN(CL136)&lt;=CJ134,CL136,IFERROR(LEFT(CL136,FIND("♦",SUBSTITUTE(LEFT(CL136,CJ134+1)," ","♦",LEN(LEFT(CL136,CJ134+1))-LEN(SUBSTITUTE(LEFT(CL136,CJ134+1)," ",""))))),LEFT(CL136,IFERROR(FIND(" ",CL136)-1,LEN(CL136))))))</f>
        <v/>
      </c>
      <c r="CL137" s="3166" t="str">
        <f t="shared" si="92"/>
        <v/>
      </c>
      <c r="CM137" s="3180"/>
      <c r="CN137" s="3173"/>
      <c r="CO137" s="3174"/>
      <c r="CP137" s="3"/>
      <c r="CQ137" s="2675" t="s">
        <v>3982</v>
      </c>
      <c r="CR137" s="2672"/>
      <c r="CS137" s="2673" t="str" cm="1">
        <f t="array" aca="1" ref="CS137" ca="1">IF(TRIM(CQ137)="","&lt; VIDE",IF(SUMPRODUCT((UPPER(TRIM($BA$92:CQ137))=UPPER(TRIM(CQ137)))*1)&gt;1,"◄ Doublon","Unique"))</f>
        <v>Unique</v>
      </c>
      <c r="CT137" s="222" t="s">
        <v>3722</v>
      </c>
      <c r="CU137" s="397"/>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224" t="s">
        <v>1979</v>
      </c>
      <c r="DZ137" s="3224"/>
      <c r="EA137" s="3224"/>
      <c r="EC137" s="3"/>
      <c r="ED137" s="3"/>
      <c r="EE137" s="3"/>
      <c r="EF137" s="3"/>
      <c r="EG137" s="3"/>
      <c r="EH137" s="3"/>
      <c r="EI137" s="3"/>
      <c r="EJ137" s="3"/>
      <c r="EK137" s="3"/>
      <c r="EL137" s="3"/>
      <c r="EM137" s="3"/>
      <c r="EN137" s="3"/>
      <c r="EO137" s="3"/>
      <c r="EP137" s="3"/>
      <c r="EQ137" s="3"/>
      <c r="ER137" s="3"/>
      <c r="ES137" s="3"/>
      <c r="ET137" s="3"/>
      <c r="EU137" s="3"/>
      <c r="EV137" s="3"/>
      <c r="EW137" s="3"/>
      <c r="FI137" s="1398"/>
      <c r="FJ137" s="205" t="s">
        <v>1980</v>
      </c>
      <c r="FK137" s="206" t="s">
        <v>1981</v>
      </c>
      <c r="FL137" s="207">
        <v>65</v>
      </c>
      <c r="FM137" s="208">
        <v>86</v>
      </c>
      <c r="FN137" s="209">
        <v>197</v>
      </c>
      <c r="FO137"/>
      <c r="FP137" s="1399"/>
      <c r="FQ137" s="191" t="s">
        <v>1982</v>
      </c>
      <c r="FR137" s="192" t="s">
        <v>1983</v>
      </c>
      <c r="FS137" s="193">
        <v>221</v>
      </c>
      <c r="FT137" s="194">
        <v>160</v>
      </c>
      <c r="FU137" s="195">
        <v>221</v>
      </c>
      <c r="FV137"/>
      <c r="FW137" s="1400"/>
      <c r="FX137" s="197" t="s">
        <v>1984</v>
      </c>
      <c r="FY137" s="192" t="s">
        <v>1985</v>
      </c>
      <c r="FZ137" s="193">
        <v>139</v>
      </c>
      <c r="GA137" s="194">
        <v>119</v>
      </c>
      <c r="GB137" s="195">
        <v>101</v>
      </c>
      <c r="GC137" s="10">
        <v>1</v>
      </c>
    </row>
    <row r="138" spans="1:185" ht="21" customHeight="1">
      <c r="A138" s="3"/>
      <c r="B138" s="3"/>
      <c r="C138" s="3"/>
      <c r="E138" s="3"/>
      <c r="F138" s="3"/>
      <c r="G138" s="3"/>
      <c r="H138" s="3"/>
      <c r="I138" s="3"/>
      <c r="J138" s="3"/>
      <c r="K138" s="3"/>
      <c r="L138" s="3"/>
      <c r="M138" s="688"/>
      <c r="N138" s="688"/>
      <c r="O138" s="3"/>
      <c r="P138" s="688"/>
      <c r="Q138" s="688"/>
      <c r="R138" s="688"/>
      <c r="S138" s="688"/>
      <c r="T138" s="688"/>
      <c r="U138" s="688"/>
      <c r="V138" s="688"/>
      <c r="W138" s="688"/>
      <c r="X138" s="688"/>
      <c r="Y138" s="688"/>
      <c r="Z138" s="688"/>
      <c r="AA138" s="688"/>
      <c r="AB138" s="688"/>
      <c r="AC138" s="688"/>
      <c r="AD138" s="688"/>
      <c r="AE138" s="688"/>
      <c r="AF138" s="688"/>
      <c r="AG138" s="688"/>
      <c r="AH138" s="688"/>
      <c r="AI138" s="688"/>
      <c r="AJ138" s="688"/>
      <c r="AK138" s="688"/>
      <c r="AL138" s="688"/>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198" cm="1">
        <f t="array" ref="BP138">SUMPRODUCT(LEN(BQ138:BW138))</f>
        <v>0</v>
      </c>
      <c r="BQ138" s="199"/>
      <c r="BR138" s="200"/>
      <c r="BS138" s="200"/>
      <c r="BT138" s="200"/>
      <c r="BU138" s="200"/>
      <c r="BV138" s="200"/>
      <c r="BW138" s="201"/>
      <c r="BX138" s="3"/>
      <c r="CB138" s="3174"/>
      <c r="CD138" s="3151" t="str">
        <f t="shared" si="82"/>
        <v/>
      </c>
      <c r="CE138" s="3155" t="str">
        <f t="shared" si="83"/>
        <v/>
      </c>
      <c r="CF138" s="3156" t="str">
        <f>IF(LEN(TRIM(CK138))&gt;0,MAX(CF29:CF137)+1,"")</f>
        <v/>
      </c>
      <c r="CG138" s="3109" t="str">
        <f>IFERROR(INDEX(CK30:CK299,MATCH(ROW()-ROW(CK30)+1,CF30:CF299,0)),"")</f>
        <v/>
      </c>
      <c r="CH138" s="419"/>
      <c r="CJ138" s="2462" t="str">
        <f>(SUBSTITUTE(SUBSTITUTE(CB48,CHAR(13)&amp;CHAR(10)," "),CHAR(10)," "))</f>
        <v/>
      </c>
      <c r="CK138" s="3110" t="str">
        <f>IF(OR(CJ139="",CJ140=""),"",IF(LEN(CJ139)&lt;=CJ140,CJ139,IFERROR(LEFT(CJ139,FIND("♦",SUBSTITUTE(LEFT(CJ139,CJ140+1)," ","♦",LEN(LEFT(CJ139,CJ140+1))-LEN(SUBSTITUTE(LEFT(CJ139,CJ140+1)," ",""))))),LEFT(CJ139,IFERROR(FIND(" ",CJ139)-1,LEN(CJ139))))))</f>
        <v/>
      </c>
      <c r="CL138" s="3111" t="str">
        <f>IF(CK138="","",TRIM(RIGHT(CJ139,LEN(CJ139)-LEN(CK138))))</f>
        <v/>
      </c>
      <c r="CM138" s="3157" t="str">
        <f>CC48</f>
        <v xml:space="preserve"> ◄ ligne 48</v>
      </c>
      <c r="CN138" s="3173"/>
      <c r="CO138" s="3174"/>
      <c r="CP138" s="3"/>
      <c r="CQ138" s="2676" t="s">
        <v>3983</v>
      </c>
      <c r="CR138" s="2677">
        <v>3</v>
      </c>
      <c r="CS138" s="2673" t="str" cm="1">
        <f t="array" aca="1" ref="CS138" ca="1">IF(TRIM(CQ138)="","&lt; VIDE",IF(SUMPRODUCT((UPPER(TRIM($BA$92:CQ138))=UPPER(TRIM(CQ138)))*1)&gt;1,"◄ Doublon","Unique"))</f>
        <v>◄ Doublon</v>
      </c>
      <c r="CT138" s="222" t="s">
        <v>3723</v>
      </c>
      <c r="CU138" s="397"/>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224"/>
      <c r="DZ138" s="3224"/>
      <c r="EA138" s="3224"/>
      <c r="EC138" s="3"/>
      <c r="ED138" s="3"/>
      <c r="EE138" s="3"/>
      <c r="EF138" s="3"/>
      <c r="EG138" s="3"/>
      <c r="EH138" s="3"/>
      <c r="EI138" s="3"/>
      <c r="EJ138" s="3"/>
      <c r="EK138" s="3"/>
      <c r="EL138" s="3"/>
      <c r="EM138" s="3"/>
      <c r="EN138" s="3"/>
      <c r="EO138" s="3"/>
      <c r="EP138" s="3"/>
      <c r="EQ138" s="3"/>
      <c r="ER138" s="3"/>
      <c r="ES138" s="3"/>
      <c r="ET138" s="3"/>
      <c r="EU138" s="3"/>
      <c r="EV138" s="3"/>
      <c r="EW138" s="3"/>
      <c r="FI138" s="1401"/>
      <c r="FJ138" s="236" t="s">
        <v>1986</v>
      </c>
      <c r="FK138" s="206" t="s">
        <v>1987</v>
      </c>
      <c r="FL138" s="207">
        <v>104</v>
      </c>
      <c r="FM138" s="208">
        <v>111</v>
      </c>
      <c r="FN138" s="209">
        <v>140</v>
      </c>
      <c r="FO138"/>
      <c r="FP138" s="1402"/>
      <c r="FQ138" s="191" t="s">
        <v>1988</v>
      </c>
      <c r="FR138" s="192" t="s">
        <v>1989</v>
      </c>
      <c r="FS138" s="193">
        <v>216</v>
      </c>
      <c r="FT138" s="194">
        <v>191</v>
      </c>
      <c r="FU138" s="195">
        <v>216</v>
      </c>
      <c r="FV138"/>
      <c r="FW138" s="1403"/>
      <c r="FX138" s="212" t="s">
        <v>1990</v>
      </c>
      <c r="FY138" s="192" t="s">
        <v>1991</v>
      </c>
      <c r="FZ138" s="193">
        <v>153</v>
      </c>
      <c r="GA138" s="194">
        <v>101</v>
      </c>
      <c r="GB138" s="195">
        <v>21</v>
      </c>
      <c r="GC138" s="10">
        <v>1</v>
      </c>
    </row>
    <row r="139" spans="1:185" ht="21" customHeight="1">
      <c r="A139" s="3"/>
      <c r="B139" s="3"/>
      <c r="C139" s="3"/>
      <c r="E139" s="3"/>
      <c r="F139" s="3"/>
      <c r="G139" s="3"/>
      <c r="H139" s="3"/>
      <c r="I139" s="3"/>
      <c r="J139" s="3"/>
      <c r="K139" s="3"/>
      <c r="L139" s="3"/>
      <c r="M139" s="688"/>
      <c r="N139" s="688"/>
      <c r="O139" s="3"/>
      <c r="P139" s="688"/>
      <c r="Q139" s="688"/>
      <c r="R139" s="688"/>
      <c r="S139" s="688"/>
      <c r="T139" s="688"/>
      <c r="U139" s="688"/>
      <c r="V139" s="688"/>
      <c r="W139" s="688"/>
      <c r="X139" s="688"/>
      <c r="Y139" s="688"/>
      <c r="Z139" s="688"/>
      <c r="AA139" s="688"/>
      <c r="AB139" s="688"/>
      <c r="AC139" s="688"/>
      <c r="AD139" s="688"/>
      <c r="AE139" s="688"/>
      <c r="AF139" s="688"/>
      <c r="AG139" s="688"/>
      <c r="AH139" s="688"/>
      <c r="AI139" s="688"/>
      <c r="AJ139" s="688"/>
      <c r="AK139" s="688"/>
      <c r="AL139" s="688"/>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198" cm="1">
        <f t="array" ref="BP139">SUMPRODUCT(LEN(BQ139:BW139))</f>
        <v>0</v>
      </c>
      <c r="BQ139" s="199"/>
      <c r="BR139" s="200"/>
      <c r="BS139" s="200"/>
      <c r="BT139" s="200"/>
      <c r="BU139" s="200"/>
      <c r="BV139" s="200"/>
      <c r="BW139" s="201"/>
      <c r="BX139" s="3"/>
      <c r="CB139" s="3174"/>
      <c r="CD139" s="3151" t="str">
        <f t="shared" si="82"/>
        <v/>
      </c>
      <c r="CE139" s="3155" t="str">
        <f t="shared" si="83"/>
        <v/>
      </c>
      <c r="CF139" s="3156" t="str">
        <f>IF(LEN(TRIM(CK139))&gt;0,MAX(CF29:CF138)+1,"")</f>
        <v/>
      </c>
      <c r="CG139" s="3109" t="str">
        <f>IFERROR(INDEX(CK30:CK299,MATCH(ROW()-ROW(CK30)+1,CF30:CF299,0)),"")</f>
        <v/>
      </c>
      <c r="CH139" s="419"/>
      <c r="CJ139" s="3110" t="str">
        <f>TRIM(SUBSTITUTE(SUBSTITUTE(SUBSTITUTE(SUBSTITUTE(IF(OR(LEFT(CJ138,1)="-",LEFT(CJ138,1)="="),MID(CJ138,2,9999),CJ138),CHAR(160)," "),","," "),";"," "),"."," "))</f>
        <v/>
      </c>
      <c r="CK139" s="3111" t="str">
        <f>IF(OR(CL138="",CJ140=""),"",IF(LEN(CL138)&lt;=CJ140,CL138,IFERROR(LEFT(CL138,FIND("♦",SUBSTITUTE(LEFT(CL138,CJ140+1)," ","♦",LEN(LEFT(CL138,CJ140+1))-LEN(SUBSTITUTE(LEFT(CL138,CJ140+1)," ",""))))),LEFT(CL138,IFERROR(FIND(" ",CL138)-1,LEN(CL138))))))</f>
        <v/>
      </c>
      <c r="CL139" s="3111" t="str">
        <f>IF(CK139="","",TRIM(RIGHT(CL138,LEN(CL138)-LEN(CK139))))</f>
        <v/>
      </c>
      <c r="CM139" s="3179"/>
      <c r="CN139" s="3173"/>
      <c r="CO139" s="3174"/>
      <c r="CP139" s="3"/>
      <c r="CQ139" s="2684"/>
      <c r="CR139" s="2568"/>
      <c r="CS139" s="2568"/>
      <c r="CT139" s="222" t="s">
        <v>3724</v>
      </c>
      <c r="CU139" s="397"/>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1025">
        <v>1</v>
      </c>
      <c r="DZ139" s="1025"/>
      <c r="EA139" s="1025">
        <v>1</v>
      </c>
      <c r="EC139" s="3"/>
      <c r="ED139" s="3"/>
      <c r="EE139" s="3"/>
      <c r="EF139" s="3"/>
      <c r="EG139" s="3"/>
      <c r="EH139" s="3"/>
      <c r="EI139" s="3"/>
      <c r="EJ139" s="3"/>
      <c r="EK139" s="3"/>
      <c r="EL139" s="3"/>
      <c r="EM139" s="3"/>
      <c r="EN139" s="3"/>
      <c r="EO139" s="3"/>
      <c r="EP139" s="3"/>
      <c r="EQ139" s="3"/>
      <c r="ER139" s="3"/>
      <c r="ES139" s="3"/>
      <c r="ET139" s="3"/>
      <c r="EU139" s="3"/>
      <c r="EV139" s="3"/>
      <c r="EW139" s="3"/>
      <c r="FI139" s="1404"/>
      <c r="FJ139" s="236" t="s">
        <v>1992</v>
      </c>
      <c r="FK139" s="206" t="s">
        <v>1993</v>
      </c>
      <c r="FL139" s="207">
        <v>0</v>
      </c>
      <c r="FM139" s="208">
        <v>51</v>
      </c>
      <c r="FN139" s="209">
        <v>153</v>
      </c>
      <c r="FO139"/>
      <c r="FP139" s="1405"/>
      <c r="FQ139" s="191" t="s">
        <v>1994</v>
      </c>
      <c r="FR139" s="192" t="s">
        <v>1995</v>
      </c>
      <c r="FS139" s="193">
        <v>255</v>
      </c>
      <c r="FT139" s="194">
        <v>131</v>
      </c>
      <c r="FU139" s="195">
        <v>250</v>
      </c>
      <c r="FV139"/>
      <c r="FW139" s="1406"/>
      <c r="FX139" s="212" t="s">
        <v>1996</v>
      </c>
      <c r="FY139" s="192" t="s">
        <v>1997</v>
      </c>
      <c r="FZ139" s="193">
        <v>143</v>
      </c>
      <c r="GA139" s="194">
        <v>89</v>
      </c>
      <c r="GB139" s="195">
        <v>34</v>
      </c>
      <c r="GC139" s="10">
        <v>1</v>
      </c>
    </row>
    <row r="140" spans="1:185" ht="21" customHeight="1">
      <c r="A140" s="3"/>
      <c r="B140" s="3"/>
      <c r="C140" s="3"/>
      <c r="E140" s="3"/>
      <c r="F140" s="3"/>
      <c r="G140" s="3"/>
      <c r="H140" s="3"/>
      <c r="I140" s="3"/>
      <c r="J140" s="3"/>
      <c r="K140" s="3"/>
      <c r="L140" s="3"/>
      <c r="M140" s="688"/>
      <c r="N140" s="688"/>
      <c r="O140" s="3"/>
      <c r="P140" s="688"/>
      <c r="Q140" s="688"/>
      <c r="R140" s="688"/>
      <c r="S140" s="688"/>
      <c r="T140" s="688"/>
      <c r="U140" s="688"/>
      <c r="V140" s="688"/>
      <c r="W140" s="688"/>
      <c r="X140" s="688"/>
      <c r="Y140" s="688"/>
      <c r="Z140" s="688"/>
      <c r="AA140" s="688"/>
      <c r="AB140" s="688"/>
      <c r="AC140" s="688"/>
      <c r="AD140" s="688"/>
      <c r="AE140" s="688"/>
      <c r="AF140" s="688"/>
      <c r="AG140" s="688"/>
      <c r="AH140" s="688"/>
      <c r="AI140" s="688"/>
      <c r="AJ140" s="688"/>
      <c r="AK140" s="688"/>
      <c r="AL140" s="688"/>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198" cm="1">
        <f t="array" ref="BP140">SUMPRODUCT(LEN(BQ140:BW140))</f>
        <v>0</v>
      </c>
      <c r="BQ140" s="199"/>
      <c r="BR140" s="200"/>
      <c r="BS140" s="200"/>
      <c r="BT140" s="200"/>
      <c r="BU140" s="200"/>
      <c r="BV140" s="200"/>
      <c r="BW140" s="201"/>
      <c r="BX140" s="3"/>
      <c r="CB140" s="3174"/>
      <c r="CD140" s="3151" t="str">
        <f t="shared" si="82"/>
        <v/>
      </c>
      <c r="CE140" s="3155" t="str">
        <f t="shared" si="83"/>
        <v/>
      </c>
      <c r="CF140" s="3156" t="str">
        <f>IF(LEN(TRIM(CK140))&gt;0,MAX(CF29:CF139)+1,"")</f>
        <v/>
      </c>
      <c r="CG140" s="3109" t="str">
        <f>IFERROR(INDEX(CK30:CK299,MATCH(ROW()-ROW(CK30)+1,CF30:CF299,0)),"")</f>
        <v/>
      </c>
      <c r="CH140" s="419"/>
      <c r="CJ140" s="3112">
        <f>CG17</f>
        <v>100</v>
      </c>
      <c r="CK140" s="3111" t="str">
        <f>IF(OR(CL139="",CJ140=""),"",IF(LEN(CL139)&lt;=CJ140,CL139,IFERROR(LEFT(CL139,FIND("♦",SUBSTITUTE(LEFT(CL139,CJ140+1)," ","♦",LEN(LEFT(CL139,CJ140+1))-LEN(SUBSTITUTE(LEFT(CL139,CJ140+1)," ",""))))),LEFT(CL139,IFERROR(FIND(" ",CL139)-1,LEN(CL139))))))</f>
        <v/>
      </c>
      <c r="CL140" s="3111" t="str">
        <f t="shared" ref="CL140:CL143" si="93">IF(CK140="","",TRIM(RIGHT(CL139,LEN(CL139)-LEN(CK140))))</f>
        <v/>
      </c>
      <c r="CM140" s="3179"/>
      <c r="CN140" s="3173"/>
      <c r="CO140" s="3174"/>
      <c r="CP140" s="3"/>
      <c r="CQ140" s="2684"/>
      <c r="CR140" s="2568"/>
      <c r="CS140" s="2568"/>
      <c r="CT140" s="222" t="s">
        <v>3725</v>
      </c>
      <c r="CU140" s="397"/>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224" t="s">
        <v>1998</v>
      </c>
      <c r="DZ140" s="3224"/>
      <c r="EA140" s="3224"/>
      <c r="EC140" s="3"/>
      <c r="ED140" s="3"/>
      <c r="EE140" s="3"/>
      <c r="EF140" s="3"/>
      <c r="EG140" s="3"/>
      <c r="EH140" s="3"/>
      <c r="EI140" s="3"/>
      <c r="EJ140" s="3"/>
      <c r="EK140" s="3"/>
      <c r="EL140" s="3"/>
      <c r="EM140" s="3"/>
      <c r="EN140" s="3"/>
      <c r="EO140" s="3"/>
      <c r="EP140" s="3"/>
      <c r="EQ140" s="3"/>
      <c r="ER140" s="3"/>
      <c r="ES140" s="3"/>
      <c r="ET140" s="3"/>
      <c r="EU140" s="3"/>
      <c r="EV140" s="3"/>
      <c r="EW140" s="3"/>
      <c r="FI140" s="1407"/>
      <c r="FJ140" s="205" t="s">
        <v>1999</v>
      </c>
      <c r="FK140" s="206" t="s">
        <v>2000</v>
      </c>
      <c r="FL140" s="207">
        <v>39</v>
      </c>
      <c r="FM140" s="208">
        <v>64</v>
      </c>
      <c r="FN140" s="209">
        <v>139</v>
      </c>
      <c r="FO140"/>
      <c r="FP140" s="1408"/>
      <c r="FQ140" s="191" t="s">
        <v>2001</v>
      </c>
      <c r="FR140" s="192" t="s">
        <v>2002</v>
      </c>
      <c r="FS140" s="193">
        <v>234</v>
      </c>
      <c r="FT140" s="194">
        <v>173</v>
      </c>
      <c r="FU140" s="195">
        <v>234</v>
      </c>
      <c r="FV140"/>
      <c r="FW140" s="1409"/>
      <c r="FX140" s="197" t="s">
        <v>2003</v>
      </c>
      <c r="FY140" s="192" t="s">
        <v>2004</v>
      </c>
      <c r="FZ140" s="193">
        <v>139</v>
      </c>
      <c r="GA140" s="194">
        <v>90</v>
      </c>
      <c r="GB140" s="195">
        <v>43</v>
      </c>
      <c r="GC140" s="10">
        <v>1</v>
      </c>
    </row>
    <row r="141" spans="1:185" ht="21" customHeight="1">
      <c r="A141" s="3"/>
      <c r="B141" s="3"/>
      <c r="C141" s="3"/>
      <c r="E141" s="3"/>
      <c r="F141" s="3"/>
      <c r="G141" s="3"/>
      <c r="H141" s="3"/>
      <c r="I141" s="3"/>
      <c r="J141" s="3"/>
      <c r="K141" s="3"/>
      <c r="L141" s="3"/>
      <c r="M141" s="688"/>
      <c r="N141" s="688"/>
      <c r="O141" s="3"/>
      <c r="P141" s="688"/>
      <c r="Q141" s="688"/>
      <c r="R141" s="688"/>
      <c r="S141" s="688"/>
      <c r="T141" s="688"/>
      <c r="U141" s="688"/>
      <c r="V141" s="688"/>
      <c r="W141" s="688"/>
      <c r="X141" s="688"/>
      <c r="Y141" s="688"/>
      <c r="Z141" s="688"/>
      <c r="AA141" s="688"/>
      <c r="AB141" s="688"/>
      <c r="AC141" s="688"/>
      <c r="AD141" s="688"/>
      <c r="AE141" s="688"/>
      <c r="AF141" s="688"/>
      <c r="AG141" s="688"/>
      <c r="AH141" s="688"/>
      <c r="AI141" s="688"/>
      <c r="AJ141" s="688"/>
      <c r="AK141" s="688"/>
      <c r="AL141" s="688"/>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198" cm="1">
        <f t="array" ref="BP141">SUMPRODUCT(LEN(BQ141:BW141))</f>
        <v>0</v>
      </c>
      <c r="BQ141" s="199"/>
      <c r="BR141" s="200"/>
      <c r="BS141" s="200"/>
      <c r="BT141" s="200"/>
      <c r="BU141" s="200"/>
      <c r="BV141" s="200"/>
      <c r="BW141" s="201"/>
      <c r="BX141" s="3"/>
      <c r="CB141" s="3174"/>
      <c r="CD141" s="3151" t="str">
        <f t="shared" si="82"/>
        <v/>
      </c>
      <c r="CE141" s="3155" t="str">
        <f t="shared" si="83"/>
        <v/>
      </c>
      <c r="CF141" s="3156" t="str">
        <f>IF(LEN(TRIM(CK141))&gt;0,MAX(CF29:CF140)+1,"")</f>
        <v/>
      </c>
      <c r="CG141" s="3109" t="str">
        <f>IFERROR(INDEX(CK30:CK299,MATCH(ROW()-ROW(CK30)+1,CF30:CF299,0)),"")</f>
        <v/>
      </c>
      <c r="CH141" s="419"/>
      <c r="CJ141" s="3110"/>
      <c r="CK141" s="3111" t="str">
        <f>IF(OR(CL140="",CJ140=""),"",IF(LEN(CL140)&lt;=CJ140,CL140,IFERROR(LEFT(CL140,FIND("♦",SUBSTITUTE(LEFT(CL140,CJ140+1)," ","♦",LEN(LEFT(CL140,CJ140+1))-LEN(SUBSTITUTE(LEFT(CL140,CJ140+1)," ",""))))),LEFT(CL140,IFERROR(FIND(" ",CL140)-1,LEN(CL140))))))</f>
        <v/>
      </c>
      <c r="CL141" s="3111" t="str">
        <f t="shared" si="93"/>
        <v/>
      </c>
      <c r="CM141" s="3179"/>
      <c r="CN141" s="3173"/>
      <c r="CO141" s="3174"/>
      <c r="CP141" s="3"/>
      <c r="CQ141" s="2684"/>
      <c r="CR141" s="2568"/>
      <c r="CS141" s="2568"/>
      <c r="CT141" s="222" t="s">
        <v>3726</v>
      </c>
      <c r="CU141" s="397"/>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224"/>
      <c r="DZ141" s="3224"/>
      <c r="EA141" s="3224"/>
      <c r="EC141" s="3"/>
      <c r="ED141" s="3"/>
      <c r="EE141" s="3"/>
      <c r="EF141" s="3"/>
      <c r="EG141" s="3"/>
      <c r="EH141" s="3"/>
      <c r="EI141" s="3"/>
      <c r="EJ141" s="3"/>
      <c r="EK141" s="3"/>
      <c r="EL141" s="3"/>
      <c r="EM141" s="3"/>
      <c r="EN141" s="3"/>
      <c r="EO141" s="3"/>
      <c r="EP141" s="3"/>
      <c r="EQ141" s="3"/>
      <c r="ER141" s="3"/>
      <c r="ES141" s="3"/>
      <c r="ET141" s="3"/>
      <c r="EU141" s="3"/>
      <c r="EV141" s="3"/>
      <c r="EW141" s="3"/>
      <c r="FI141" s="1410"/>
      <c r="FJ141" s="236" t="s">
        <v>2005</v>
      </c>
      <c r="FK141" s="206" t="s">
        <v>2006</v>
      </c>
      <c r="FL141" s="207">
        <v>76</v>
      </c>
      <c r="FM141" s="208">
        <v>81</v>
      </c>
      <c r="FN141" s="209">
        <v>109</v>
      </c>
      <c r="FO141"/>
      <c r="FP141" s="1411"/>
      <c r="FQ141" s="191" t="s">
        <v>2007</v>
      </c>
      <c r="FR141" s="192" t="s">
        <v>2008</v>
      </c>
      <c r="FS141" s="193">
        <v>238</v>
      </c>
      <c r="FT141" s="194">
        <v>174</v>
      </c>
      <c r="FU141" s="195">
        <v>238</v>
      </c>
      <c r="FV141"/>
      <c r="FW141" s="1412"/>
      <c r="FX141" s="197" t="s">
        <v>2009</v>
      </c>
      <c r="FY141" s="192" t="s">
        <v>2010</v>
      </c>
      <c r="FZ141" s="193">
        <v>139</v>
      </c>
      <c r="GA141" s="194">
        <v>90</v>
      </c>
      <c r="GB141" s="195">
        <v>0</v>
      </c>
      <c r="GC141" s="10">
        <v>1</v>
      </c>
    </row>
    <row r="142" spans="1:185" ht="21" customHeight="1">
      <c r="A142" s="3"/>
      <c r="B142" s="3"/>
      <c r="C142" s="3"/>
      <c r="E142" s="3"/>
      <c r="F142" s="3"/>
      <c r="G142" s="3"/>
      <c r="H142" s="3"/>
      <c r="I142" s="3"/>
      <c r="J142" s="3"/>
      <c r="K142" s="3"/>
      <c r="L142" s="3"/>
      <c r="M142" s="688"/>
      <c r="N142" s="688"/>
      <c r="O142" s="3"/>
      <c r="P142" s="688"/>
      <c r="Q142" s="688"/>
      <c r="R142" s="688"/>
      <c r="S142" s="688"/>
      <c r="T142" s="688"/>
      <c r="U142" s="688"/>
      <c r="V142" s="688"/>
      <c r="W142" s="688"/>
      <c r="X142" s="688"/>
      <c r="Y142" s="688"/>
      <c r="Z142" s="688"/>
      <c r="AA142" s="688"/>
      <c r="AB142" s="688"/>
      <c r="AC142" s="688"/>
      <c r="AD142" s="688"/>
      <c r="AE142" s="688"/>
      <c r="AF142" s="688"/>
      <c r="AG142" s="688"/>
      <c r="AH142" s="688"/>
      <c r="AI142" s="688"/>
      <c r="AJ142" s="688"/>
      <c r="AK142" s="688"/>
      <c r="AL142" s="688"/>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198" cm="1">
        <f t="array" ref="BP142">SUMPRODUCT(LEN(BQ142:BW142))</f>
        <v>0</v>
      </c>
      <c r="BQ142" s="199"/>
      <c r="BR142" s="200"/>
      <c r="BS142" s="200"/>
      <c r="BT142" s="200"/>
      <c r="BU142" s="200"/>
      <c r="BV142" s="200"/>
      <c r="BW142" s="201"/>
      <c r="BX142" s="3"/>
      <c r="CB142" s="3174"/>
      <c r="CD142" s="3151" t="str">
        <f t="shared" si="82"/>
        <v/>
      </c>
      <c r="CE142" s="3155" t="str">
        <f t="shared" si="83"/>
        <v/>
      </c>
      <c r="CF142" s="3156" t="str">
        <f>IF(LEN(TRIM(CK142))&gt;0,MAX(CF29:CF141)+1,"")</f>
        <v/>
      </c>
      <c r="CG142" s="3109" t="str">
        <f>IFERROR(INDEX(CK30:CK299,MATCH(ROW()-ROW(CK30)+1,CF30:CF299,0)),"")</f>
        <v/>
      </c>
      <c r="CH142" s="419"/>
      <c r="CJ142" s="3163"/>
      <c r="CK142" s="3111" t="str">
        <f>IF(OR(CL141="",CJ140=""),"",IF(LEN(CL141)&lt;=CJ140,CL141,IFERROR(LEFT(CL141,FIND("♦",SUBSTITUTE(LEFT(CL141,CJ140+1)," ","♦",LEN(LEFT(CL141,CJ140+1))-LEN(SUBSTITUTE(LEFT(CL141,CJ140+1)," ",""))))),LEFT(CL141,IFERROR(FIND(" ",CL141)-1,LEN(CL141))))))</f>
        <v/>
      </c>
      <c r="CL142" s="3111" t="str">
        <f t="shared" si="93"/>
        <v/>
      </c>
      <c r="CM142" s="3179"/>
      <c r="CN142" s="3173"/>
      <c r="CO142" s="3174"/>
      <c r="CP142" s="3"/>
      <c r="CQ142" s="2684"/>
      <c r="CR142" s="2568"/>
      <c r="CS142" s="2568"/>
      <c r="CT142" s="222" t="s">
        <v>3727</v>
      </c>
      <c r="CU142" s="397"/>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1025">
        <v>1</v>
      </c>
      <c r="DZ142" s="1025"/>
      <c r="EA142" s="1025">
        <v>1</v>
      </c>
      <c r="EC142" s="3"/>
      <c r="ED142" s="3"/>
      <c r="EE142" s="3"/>
      <c r="EF142" s="3"/>
      <c r="EG142" s="3"/>
      <c r="EH142" s="3"/>
      <c r="EI142" s="3"/>
      <c r="EJ142" s="3"/>
      <c r="EK142" s="3"/>
      <c r="EL142" s="3"/>
      <c r="EM142" s="3"/>
      <c r="EN142" s="3"/>
      <c r="EO142" s="3"/>
      <c r="EP142" s="3"/>
      <c r="EQ142" s="3"/>
      <c r="ER142" s="3"/>
      <c r="ES142" s="3"/>
      <c r="ET142" s="3"/>
      <c r="EU142" s="3"/>
      <c r="EV142" s="3"/>
      <c r="EW142" s="3"/>
      <c r="FI142" s="1413"/>
      <c r="FJ142" s="205" t="s">
        <v>2011</v>
      </c>
      <c r="FK142" s="206" t="s">
        <v>2012</v>
      </c>
      <c r="FL142" s="207">
        <v>0</v>
      </c>
      <c r="FM142" s="208">
        <v>34</v>
      </c>
      <c r="FN142" s="209">
        <v>102</v>
      </c>
      <c r="FO142"/>
      <c r="FP142" s="1414"/>
      <c r="FQ142" s="191" t="s">
        <v>2013</v>
      </c>
      <c r="FR142" s="192" t="s">
        <v>2014</v>
      </c>
      <c r="FS142" s="193">
        <v>255</v>
      </c>
      <c r="FT142" s="194">
        <v>187</v>
      </c>
      <c r="FU142" s="195">
        <v>255</v>
      </c>
      <c r="FV142"/>
      <c r="FW142" s="1415"/>
      <c r="FX142" s="212" t="s">
        <v>2015</v>
      </c>
      <c r="FY142" s="192" t="s">
        <v>2016</v>
      </c>
      <c r="FZ142" s="193">
        <v>135</v>
      </c>
      <c r="GA142" s="194">
        <v>89</v>
      </c>
      <c r="GB142" s="195">
        <v>26</v>
      </c>
      <c r="GC142" s="10">
        <v>1</v>
      </c>
    </row>
    <row r="143" spans="1:185" ht="21" customHeight="1">
      <c r="A143" s="3"/>
      <c r="B143" s="3"/>
      <c r="C143" s="3"/>
      <c r="E143" s="3"/>
      <c r="F143" s="3"/>
      <c r="G143" s="3"/>
      <c r="H143" s="3"/>
      <c r="I143" s="3"/>
      <c r="J143" s="3"/>
      <c r="K143" s="3"/>
      <c r="L143" s="3"/>
      <c r="M143" s="688"/>
      <c r="N143" s="688"/>
      <c r="O143" s="3"/>
      <c r="P143" s="688"/>
      <c r="Q143" s="688"/>
      <c r="R143" s="688"/>
      <c r="S143" s="688"/>
      <c r="T143" s="688"/>
      <c r="U143" s="688"/>
      <c r="V143" s="688"/>
      <c r="W143" s="688"/>
      <c r="X143" s="688"/>
      <c r="Y143" s="688"/>
      <c r="Z143" s="688"/>
      <c r="AA143" s="688"/>
      <c r="AB143" s="688"/>
      <c r="AC143" s="688"/>
      <c r="AD143" s="688"/>
      <c r="AE143" s="688"/>
      <c r="AF143" s="688"/>
      <c r="AG143" s="688"/>
      <c r="AH143" s="688"/>
      <c r="AI143" s="688"/>
      <c r="AJ143" s="688"/>
      <c r="AK143" s="688"/>
      <c r="AL143" s="688"/>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198" cm="1">
        <f t="array" ref="BP143">SUMPRODUCT(LEN(BQ143:BW143))</f>
        <v>0</v>
      </c>
      <c r="BQ143" s="199"/>
      <c r="BR143" s="200"/>
      <c r="BS143" s="200"/>
      <c r="BT143" s="200"/>
      <c r="BU143" s="200"/>
      <c r="BV143" s="200"/>
      <c r="BW143" s="201"/>
      <c r="BX143" s="3"/>
      <c r="CB143" s="3174"/>
      <c r="CD143" s="3151" t="str">
        <f t="shared" si="82"/>
        <v/>
      </c>
      <c r="CE143" s="3155" t="str">
        <f t="shared" si="83"/>
        <v/>
      </c>
      <c r="CF143" s="3156" t="str">
        <f>IF(LEN(TRIM(CK143))&gt;0,MAX(CF29:CF142)+1,"")</f>
        <v/>
      </c>
      <c r="CG143" s="3109" t="str">
        <f>IFERROR(INDEX(CK30:CK299,MATCH(ROW()-ROW(CK30)+1,CF30:CF299,0)),"")</f>
        <v/>
      </c>
      <c r="CH143" s="419"/>
      <c r="CJ143" s="3164"/>
      <c r="CK143" s="3111" t="str">
        <f>IF(OR(CL142="",CJ140=""),"",IF(LEN(CL142)&lt;=CJ140,CL142,IFERROR(LEFT(CL142,FIND("♦",SUBSTITUTE(LEFT(CL142,CJ140+1)," ","♦",LEN(LEFT(CL142,CJ140+1))-LEN(SUBSTITUTE(LEFT(CL142,CJ140+1)," ",""))))),LEFT(CL142,IFERROR(FIND(" ",CL142)-1,LEN(CL142))))))</f>
        <v/>
      </c>
      <c r="CL143" s="3111" t="str">
        <f t="shared" si="93"/>
        <v/>
      </c>
      <c r="CM143" s="3179"/>
      <c r="CN143" s="3173"/>
      <c r="CO143" s="3174"/>
      <c r="CP143" s="3"/>
      <c r="CQ143" s="2684"/>
      <c r="CR143" s="2568"/>
      <c r="CS143" s="2568"/>
      <c r="CT143" s="222" t="s">
        <v>3728</v>
      </c>
      <c r="CU143" s="397"/>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224" t="s">
        <v>2017</v>
      </c>
      <c r="DZ143" s="3224"/>
      <c r="EA143" s="3224"/>
      <c r="EC143" s="3"/>
      <c r="ED143" s="3"/>
      <c r="EE143" s="3"/>
      <c r="EF143" s="3"/>
      <c r="EG143" s="3"/>
      <c r="EH143" s="3"/>
      <c r="EI143" s="3"/>
      <c r="EJ143" s="3"/>
      <c r="EK143" s="3"/>
      <c r="EL143" s="3"/>
      <c r="EM143" s="3"/>
      <c r="EN143" s="3"/>
      <c r="EO143" s="3"/>
      <c r="EP143" s="3"/>
      <c r="EQ143" s="3"/>
      <c r="ER143" s="3"/>
      <c r="ES143" s="3"/>
      <c r="ET143" s="3"/>
      <c r="EU143" s="3"/>
      <c r="EV143" s="3"/>
      <c r="EW143" s="3"/>
      <c r="FI143" s="1416"/>
      <c r="FJ143" s="236" t="s">
        <v>2018</v>
      </c>
      <c r="FK143" s="206" t="s">
        <v>2019</v>
      </c>
      <c r="FL143" s="207">
        <v>102</v>
      </c>
      <c r="FM143" s="208">
        <v>0</v>
      </c>
      <c r="FN143" s="209">
        <v>255</v>
      </c>
      <c r="FO143"/>
      <c r="FP143" s="1417"/>
      <c r="FQ143" s="191" t="s">
        <v>2020</v>
      </c>
      <c r="FR143" s="192" t="s">
        <v>2021</v>
      </c>
      <c r="FS143" s="193">
        <v>238</v>
      </c>
      <c r="FT143" s="194">
        <v>210</v>
      </c>
      <c r="FU143" s="195">
        <v>238</v>
      </c>
      <c r="FV143"/>
      <c r="FW143" s="1418"/>
      <c r="FX143" s="212" t="s">
        <v>2022</v>
      </c>
      <c r="FY143" s="192" t="s">
        <v>2023</v>
      </c>
      <c r="FZ143" s="193">
        <v>126</v>
      </c>
      <c r="GA143" s="194">
        <v>88</v>
      </c>
      <c r="GB143" s="195">
        <v>53</v>
      </c>
      <c r="GC143" s="10">
        <v>1</v>
      </c>
    </row>
    <row r="144" spans="1:185" ht="21" customHeight="1">
      <c r="A144" s="3"/>
      <c r="B144" s="3"/>
      <c r="C144" s="3"/>
      <c r="E144" s="3"/>
      <c r="F144" s="3"/>
      <c r="G144" s="3"/>
      <c r="H144" s="3"/>
      <c r="I144" s="3"/>
      <c r="J144" s="3"/>
      <c r="K144" s="3"/>
      <c r="L144" s="3"/>
      <c r="M144" s="688"/>
      <c r="N144" s="688"/>
      <c r="O144" s="3"/>
      <c r="P144" s="688"/>
      <c r="Q144" s="688"/>
      <c r="R144" s="688"/>
      <c r="S144" s="688"/>
      <c r="T144" s="688"/>
      <c r="U144" s="688"/>
      <c r="V144" s="688"/>
      <c r="W144" s="688"/>
      <c r="X144" s="688"/>
      <c r="Y144" s="688"/>
      <c r="Z144" s="688"/>
      <c r="AA144" s="688"/>
      <c r="AB144" s="688"/>
      <c r="AC144" s="688"/>
      <c r="AD144" s="688"/>
      <c r="AE144" s="688"/>
      <c r="AF144" s="688"/>
      <c r="AG144" s="688"/>
      <c r="AH144" s="688"/>
      <c r="AI144" s="688"/>
      <c r="AJ144" s="688"/>
      <c r="AK144" s="688"/>
      <c r="AL144" s="688"/>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198" cm="1">
        <f t="array" ref="BP144">SUMPRODUCT(LEN(BQ144:BW144))</f>
        <v>0</v>
      </c>
      <c r="BQ144" s="199"/>
      <c r="BR144" s="200"/>
      <c r="BS144" s="200"/>
      <c r="BT144" s="200"/>
      <c r="BU144" s="200"/>
      <c r="BV144" s="200"/>
      <c r="BW144" s="201"/>
      <c r="BX144" s="3"/>
      <c r="CB144" s="3174"/>
      <c r="CD144" s="3151" t="str">
        <f t="shared" si="82"/>
        <v/>
      </c>
      <c r="CE144" s="3155" t="str">
        <f t="shared" si="83"/>
        <v/>
      </c>
      <c r="CF144" s="3156" t="str">
        <f>IF(LEN(TRIM(CK144))&gt;0,MAX(CF29:CF143)+1,"")</f>
        <v/>
      </c>
      <c r="CG144" s="3109" t="str">
        <f>IFERROR(INDEX(CK30:CK299,MATCH(ROW()-ROW(CK30)+1,CF30:CF299,0)),"")</f>
        <v/>
      </c>
      <c r="CH144" s="419"/>
      <c r="CJ144" s="2462" t="str">
        <f>(SUBSTITUTE(SUBSTITUTE(CB49,CHAR(13)&amp;CHAR(10)," "),CHAR(10)," "))</f>
        <v/>
      </c>
      <c r="CK144" s="3165" t="str">
        <f>IF(OR(CJ145="",CJ146=""),"",IF(LEN(CJ145)&lt;=CJ146,CJ145,IFERROR(LEFT(CJ145,FIND("♦",SUBSTITUTE(LEFT(CJ145,CJ146+1)," ","♦",LEN(LEFT(CJ145,CJ146+1))-LEN(SUBSTITUTE(LEFT(CJ145,CJ146+1)," ",""))))),LEFT(CJ145,IFERROR(FIND(" ",CJ145)-1,LEN(CJ145))))))</f>
        <v/>
      </c>
      <c r="CL144" s="3166" t="str">
        <f>IF(CK144="","",TRIM(RIGHT(CJ145,LEN(CJ145)-LEN(CK144))))</f>
        <v/>
      </c>
      <c r="CM144" s="3157" t="str">
        <f>CC49</f>
        <v xml:space="preserve"> ◄ ligne 49</v>
      </c>
      <c r="CN144" s="3173"/>
      <c r="CO144" s="3174"/>
      <c r="CP144" s="3"/>
      <c r="CQ144" s="2684"/>
      <c r="CR144" s="2568"/>
      <c r="CS144" s="2568"/>
      <c r="CT144" s="222" t="s">
        <v>3729</v>
      </c>
      <c r="CU144" s="397"/>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224"/>
      <c r="DZ144" s="3224"/>
      <c r="EA144" s="3224"/>
      <c r="EC144" s="3"/>
      <c r="ED144" s="3"/>
      <c r="EE144" s="3"/>
      <c r="EF144" s="3"/>
      <c r="EG144" s="3"/>
      <c r="EH144" s="3"/>
      <c r="EI144" s="3"/>
      <c r="EJ144" s="3"/>
      <c r="EK144" s="3"/>
      <c r="EL144" s="3"/>
      <c r="EM144" s="3"/>
      <c r="EN144" s="3"/>
      <c r="EO144" s="3"/>
      <c r="EP144" s="3"/>
      <c r="EQ144" s="3"/>
      <c r="ER144" s="3"/>
      <c r="ES144" s="3"/>
      <c r="ET144" s="3"/>
      <c r="EU144" s="3"/>
      <c r="EV144" s="3"/>
      <c r="EW144" s="3"/>
      <c r="FI144" s="1419"/>
      <c r="FJ144" s="205" t="s">
        <v>2024</v>
      </c>
      <c r="FK144" s="206" t="s">
        <v>2025</v>
      </c>
      <c r="FL144" s="207">
        <v>123</v>
      </c>
      <c r="FM144" s="208">
        <v>104</v>
      </c>
      <c r="FN144" s="209">
        <v>238</v>
      </c>
      <c r="FO144"/>
      <c r="FP144" s="1420"/>
      <c r="FQ144" s="191" t="s">
        <v>2026</v>
      </c>
      <c r="FR144" s="192" t="s">
        <v>2027</v>
      </c>
      <c r="FS144" s="193">
        <v>255</v>
      </c>
      <c r="FT144" s="194">
        <v>225</v>
      </c>
      <c r="FU144" s="195">
        <v>255</v>
      </c>
      <c r="FV144"/>
      <c r="FW144" s="1421"/>
      <c r="FX144" s="212" t="s">
        <v>2028</v>
      </c>
      <c r="FY144" s="192" t="s">
        <v>2029</v>
      </c>
      <c r="FZ144" s="193">
        <v>133</v>
      </c>
      <c r="GA144" s="194">
        <v>83</v>
      </c>
      <c r="GB144" s="195">
        <v>15</v>
      </c>
      <c r="GC144" s="10">
        <v>1</v>
      </c>
    </row>
    <row r="145" spans="1:185" ht="21" customHeight="1">
      <c r="A145" s="3"/>
      <c r="B145" s="3"/>
      <c r="C145" s="3"/>
      <c r="E145" s="3"/>
      <c r="F145" s="3"/>
      <c r="G145" s="3"/>
      <c r="H145" s="3"/>
      <c r="I145" s="3"/>
      <c r="J145" s="3"/>
      <c r="K145" s="3"/>
      <c r="L145" s="3"/>
      <c r="M145" s="688"/>
      <c r="N145" s="688"/>
      <c r="O145" s="3"/>
      <c r="P145" s="688"/>
      <c r="Q145" s="688"/>
      <c r="R145" s="688"/>
      <c r="S145" s="688"/>
      <c r="T145" s="688"/>
      <c r="U145" s="688"/>
      <c r="V145" s="688"/>
      <c r="W145" s="688"/>
      <c r="X145" s="688"/>
      <c r="Y145" s="688"/>
      <c r="Z145" s="688"/>
      <c r="AA145" s="688"/>
      <c r="AB145" s="688"/>
      <c r="AC145" s="688"/>
      <c r="AD145" s="688"/>
      <c r="AE145" s="688"/>
      <c r="AF145" s="688"/>
      <c r="AG145" s="688"/>
      <c r="AH145" s="688"/>
      <c r="AI145" s="688"/>
      <c r="AJ145" s="688"/>
      <c r="AK145" s="688"/>
      <c r="AL145" s="688"/>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198" cm="1">
        <f t="array" ref="BP145">SUMPRODUCT(LEN(BQ145:BW145))</f>
        <v>0</v>
      </c>
      <c r="BQ145" s="199"/>
      <c r="BR145" s="200"/>
      <c r="BS145" s="200"/>
      <c r="BT145" s="200"/>
      <c r="BU145" s="200"/>
      <c r="BV145" s="200"/>
      <c r="BW145" s="201"/>
      <c r="BX145" s="3"/>
      <c r="CB145" s="3174"/>
      <c r="CD145" s="3151" t="str">
        <f t="shared" si="82"/>
        <v/>
      </c>
      <c r="CE145" s="3155" t="str">
        <f t="shared" si="83"/>
        <v/>
      </c>
      <c r="CF145" s="3156" t="str">
        <f>IF(LEN(TRIM(CK145))&gt;0,MAX(CF29:CF144)+1,"")</f>
        <v/>
      </c>
      <c r="CG145" s="3109" t="str">
        <f>IFERROR(INDEX(CK30:CK299,MATCH(ROW()-ROW(CK30)+1,CF30:CF299,0)),"")</f>
        <v/>
      </c>
      <c r="CH145" s="419"/>
      <c r="CJ145" s="3165" t="str">
        <f>TRIM(SUBSTITUTE(SUBSTITUTE(SUBSTITUTE(SUBSTITUTE(IF(OR(LEFT(CJ144,1)="-",LEFT(CJ144,1)="="),MID(CJ144,2,9999),CJ144),CHAR(160)," "),","," "),";"," "),"."," "))</f>
        <v/>
      </c>
      <c r="CK145" s="3166" t="str">
        <f>IF(OR(CL144="",CJ146=""),"",IF(LEN(CL144)&lt;=CJ146,CL144,IFERROR(LEFT(CL144,FIND("♦",SUBSTITUTE(LEFT(CL144,CJ146+1)," ","♦",LEN(LEFT(CL144,CJ146+1))-LEN(SUBSTITUTE(LEFT(CL144,CJ146+1)," ",""))))),LEFT(CL144,IFERROR(FIND(" ",CL144)-1,LEN(CL144))))))</f>
        <v/>
      </c>
      <c r="CL145" s="3166" t="str">
        <f>IF(CK145="","",TRIM(RIGHT(CL144,LEN(CL144)-LEN(CK145))))</f>
        <v/>
      </c>
      <c r="CM145" s="3180"/>
      <c r="CN145" s="3173"/>
      <c r="CO145" s="3174"/>
      <c r="CP145" s="3"/>
      <c r="CQ145" s="2684"/>
      <c r="CR145" s="2568"/>
      <c r="CS145" s="2568"/>
      <c r="CT145" s="222" t="s">
        <v>3730</v>
      </c>
      <c r="CU145" s="397"/>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1025">
        <v>1</v>
      </c>
      <c r="DZ145" s="1025"/>
      <c r="EA145" s="1025">
        <v>1</v>
      </c>
      <c r="EC145" s="3"/>
      <c r="ED145" s="3"/>
      <c r="EE145" s="3"/>
      <c r="EF145" s="3"/>
      <c r="EG145" s="3"/>
      <c r="EH145" s="3"/>
      <c r="EI145" s="3"/>
      <c r="EJ145" s="3"/>
      <c r="EK145" s="3"/>
      <c r="EL145" s="3"/>
      <c r="EM145" s="3"/>
      <c r="EN145" s="3"/>
      <c r="EO145" s="3"/>
      <c r="EP145" s="3"/>
      <c r="EQ145" s="3"/>
      <c r="ER145" s="3"/>
      <c r="ES145" s="3"/>
      <c r="ET145" s="3"/>
      <c r="EU145" s="3"/>
      <c r="EV145" s="3"/>
      <c r="EW145" s="3"/>
      <c r="FI145" s="1422"/>
      <c r="FJ145" s="236" t="s">
        <v>2030</v>
      </c>
      <c r="FK145" s="206" t="s">
        <v>2031</v>
      </c>
      <c r="FL145" s="207">
        <v>150</v>
      </c>
      <c r="FM145" s="208">
        <v>131</v>
      </c>
      <c r="FN145" s="209">
        <v>236</v>
      </c>
      <c r="FO145"/>
      <c r="FP145" s="1423"/>
      <c r="FQ145" s="191" t="s">
        <v>2032</v>
      </c>
      <c r="FR145" s="192" t="s">
        <v>2033</v>
      </c>
      <c r="FS145" s="193">
        <v>205</v>
      </c>
      <c r="FT145" s="194">
        <v>150</v>
      </c>
      <c r="FU145" s="195">
        <v>205</v>
      </c>
      <c r="FV145"/>
      <c r="FW145" s="1424"/>
      <c r="FX145" s="212" t="s">
        <v>2034</v>
      </c>
      <c r="FY145" s="192" t="s">
        <v>2035</v>
      </c>
      <c r="FZ145" s="193">
        <v>97</v>
      </c>
      <c r="GA145" s="194">
        <v>75</v>
      </c>
      <c r="GB145" s="195">
        <v>58</v>
      </c>
      <c r="GC145" s="10">
        <v>1</v>
      </c>
    </row>
    <row r="146" spans="1:185" ht="21" customHeight="1">
      <c r="A146" s="3"/>
      <c r="B146" s="3"/>
      <c r="C146" s="3"/>
      <c r="E146" s="3"/>
      <c r="F146" s="3"/>
      <c r="G146" s="3"/>
      <c r="H146" s="3"/>
      <c r="I146" s="3"/>
      <c r="J146" s="3"/>
      <c r="K146" s="3"/>
      <c r="L146" s="3"/>
      <c r="M146" s="688"/>
      <c r="N146" s="688"/>
      <c r="O146" s="3"/>
      <c r="P146" s="688"/>
      <c r="Q146" s="688"/>
      <c r="R146" s="688"/>
      <c r="S146" s="688"/>
      <c r="T146" s="688"/>
      <c r="U146" s="688"/>
      <c r="V146" s="688"/>
      <c r="W146" s="688"/>
      <c r="X146" s="688"/>
      <c r="Y146" s="688"/>
      <c r="Z146" s="688"/>
      <c r="AA146" s="688"/>
      <c r="AB146" s="688"/>
      <c r="AC146" s="688"/>
      <c r="AD146" s="688"/>
      <c r="AE146" s="688"/>
      <c r="AF146" s="688"/>
      <c r="AG146" s="688"/>
      <c r="AH146" s="688"/>
      <c r="AI146" s="688"/>
      <c r="AJ146" s="688"/>
      <c r="AK146" s="688"/>
      <c r="AL146" s="688"/>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198" cm="1">
        <f t="array" ref="BP146">SUMPRODUCT(LEN(BQ146:BW146))</f>
        <v>0</v>
      </c>
      <c r="BQ146" s="199"/>
      <c r="BR146" s="200"/>
      <c r="BS146" s="200"/>
      <c r="BT146" s="200"/>
      <c r="BU146" s="200"/>
      <c r="BV146" s="200"/>
      <c r="BW146" s="201"/>
      <c r="BX146" s="3"/>
      <c r="CB146" s="3174"/>
      <c r="CD146" s="3151" t="str">
        <f t="shared" si="82"/>
        <v/>
      </c>
      <c r="CE146" s="3155" t="str">
        <f t="shared" si="83"/>
        <v/>
      </c>
      <c r="CF146" s="3156" t="str">
        <f>IF(LEN(TRIM(CK146))&gt;0,MAX(CF29:CF145)+1,"")</f>
        <v/>
      </c>
      <c r="CG146" s="3109" t="str">
        <f>IFERROR(INDEX(CK30:CK299,MATCH(ROW()-ROW(CK30)+1,CF30:CF299,0)),"")</f>
        <v/>
      </c>
      <c r="CH146" s="419"/>
      <c r="CJ146" s="3112">
        <f>CG17</f>
        <v>100</v>
      </c>
      <c r="CK146" s="3166" t="str">
        <f>IF(OR(CL145="",CJ146=""),"",IF(LEN(CL145)&lt;=CJ146,CL145,IFERROR(LEFT(CL145,FIND("♦",SUBSTITUTE(LEFT(CL145,CJ146+1)," ","♦",LEN(LEFT(CL145,CJ146+1))-LEN(SUBSTITUTE(LEFT(CL145,CJ146+1)," ",""))))),LEFT(CL145,IFERROR(FIND(" ",CL145)-1,LEN(CL145))))))</f>
        <v/>
      </c>
      <c r="CL146" s="3166" t="str">
        <f t="shared" ref="CL146:CL149" si="94">IF(CK146="","",TRIM(RIGHT(CL145,LEN(CL145)-LEN(CK146))))</f>
        <v/>
      </c>
      <c r="CM146" s="3180"/>
      <c r="CN146" s="3173"/>
      <c r="CO146" s="3174"/>
      <c r="CP146" s="3"/>
      <c r="CQ146" s="2684"/>
      <c r="CR146" s="2568"/>
      <c r="CS146" s="2568"/>
      <c r="CT146" s="222" t="s">
        <v>3731</v>
      </c>
      <c r="CU146" s="397"/>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224" t="s">
        <v>2036</v>
      </c>
      <c r="DZ146" s="3224"/>
      <c r="EA146" s="3224"/>
      <c r="EC146" s="3"/>
      <c r="ED146" s="3"/>
      <c r="EE146" s="3"/>
      <c r="EF146" s="3"/>
      <c r="EG146" s="3"/>
      <c r="EH146" s="3"/>
      <c r="EI146" s="3"/>
      <c r="EJ146" s="3"/>
      <c r="EK146" s="3"/>
      <c r="EL146" s="3"/>
      <c r="EM146" s="3"/>
      <c r="EN146" s="3"/>
      <c r="EO146" s="3"/>
      <c r="EP146" s="3"/>
      <c r="EQ146" s="3"/>
      <c r="ER146" s="3"/>
      <c r="ES146" s="3"/>
      <c r="ET146" s="3"/>
      <c r="EU146" s="3"/>
      <c r="EV146" s="3"/>
      <c r="EW146" s="3"/>
      <c r="FI146" s="1425"/>
      <c r="FJ146" s="205" t="s">
        <v>2037</v>
      </c>
      <c r="FK146" s="206" t="s">
        <v>2038</v>
      </c>
      <c r="FL146" s="207">
        <v>131</v>
      </c>
      <c r="FM146" s="208">
        <v>111</v>
      </c>
      <c r="FN146" s="209">
        <v>255</v>
      </c>
      <c r="FO146"/>
      <c r="FP146" s="1426"/>
      <c r="FQ146" s="191" t="s">
        <v>2039</v>
      </c>
      <c r="FR146" s="192" t="s">
        <v>2040</v>
      </c>
      <c r="FS146" s="193">
        <v>219</v>
      </c>
      <c r="FT146" s="194">
        <v>112</v>
      </c>
      <c r="FU146" s="195">
        <v>219</v>
      </c>
      <c r="FV146"/>
      <c r="FW146" s="1427"/>
      <c r="FX146" s="212" t="s">
        <v>2041</v>
      </c>
      <c r="FY146" s="192" t="s">
        <v>2042</v>
      </c>
      <c r="FZ146" s="193">
        <v>106</v>
      </c>
      <c r="GA146" s="194">
        <v>75</v>
      </c>
      <c r="GB146" s="195">
        <v>33</v>
      </c>
      <c r="GC146" s="10">
        <v>1</v>
      </c>
    </row>
    <row r="147" spans="1:185" ht="21" customHeight="1">
      <c r="A147" s="3"/>
      <c r="B147" s="3"/>
      <c r="C147" s="3"/>
      <c r="E147" s="3"/>
      <c r="F147" s="3"/>
      <c r="G147" s="3"/>
      <c r="H147" s="3"/>
      <c r="I147" s="3"/>
      <c r="J147" s="3"/>
      <c r="K147" s="3"/>
      <c r="L147" s="3"/>
      <c r="M147" s="688"/>
      <c r="N147" s="688"/>
      <c r="O147" s="3"/>
      <c r="P147" s="688"/>
      <c r="Q147" s="688"/>
      <c r="R147" s="688"/>
      <c r="S147" s="688"/>
      <c r="T147" s="688"/>
      <c r="U147" s="688"/>
      <c r="V147" s="688"/>
      <c r="W147" s="688"/>
      <c r="X147" s="688"/>
      <c r="Y147" s="688"/>
      <c r="Z147" s="688"/>
      <c r="AA147" s="688"/>
      <c r="AB147" s="688"/>
      <c r="AC147" s="688"/>
      <c r="AD147" s="688"/>
      <c r="AE147" s="688"/>
      <c r="AF147" s="688"/>
      <c r="AG147" s="688"/>
      <c r="AH147" s="688"/>
      <c r="AI147" s="688"/>
      <c r="AJ147" s="688"/>
      <c r="AK147" s="688"/>
      <c r="AL147" s="688"/>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198" cm="1">
        <f t="array" ref="BP147">SUMPRODUCT(LEN(BQ147:BW147))</f>
        <v>0</v>
      </c>
      <c r="BQ147" s="199"/>
      <c r="BR147" s="200"/>
      <c r="BS147" s="200"/>
      <c r="BT147" s="200"/>
      <c r="BU147" s="200"/>
      <c r="BV147" s="200"/>
      <c r="BW147" s="201"/>
      <c r="BX147" s="3"/>
      <c r="CB147" s="3174"/>
      <c r="CD147" s="3151" t="str">
        <f t="shared" si="82"/>
        <v/>
      </c>
      <c r="CE147" s="3155" t="str">
        <f t="shared" si="83"/>
        <v/>
      </c>
      <c r="CF147" s="3156" t="str">
        <f>IF(LEN(TRIM(CK147))&gt;0,MAX(CF29:CF146)+1,"")</f>
        <v/>
      </c>
      <c r="CG147" s="3109" t="str">
        <f>IFERROR(INDEX(CK30:CK299,MATCH(ROW()-ROW(CK30)+1,CF30:CF299,0)),"")</f>
        <v/>
      </c>
      <c r="CH147" s="419"/>
      <c r="CJ147" s="3165"/>
      <c r="CK147" s="3166" t="str">
        <f>IF(OR(CL146="",CJ146=""),"",IF(LEN(CL146)&lt;=CJ146,CL146,IFERROR(LEFT(CL146,FIND("♦",SUBSTITUTE(LEFT(CL146,CJ146+1)," ","♦",LEN(LEFT(CL146,CJ146+1))-LEN(SUBSTITUTE(LEFT(CL146,CJ146+1)," ",""))))),LEFT(CL146,IFERROR(FIND(" ",CL146)-1,LEN(CL146))))))</f>
        <v/>
      </c>
      <c r="CL147" s="3166" t="str">
        <f t="shared" si="94"/>
        <v/>
      </c>
      <c r="CM147" s="3180"/>
      <c r="CN147" s="3173"/>
      <c r="CO147" s="3174"/>
      <c r="CP147" s="3"/>
      <c r="CQ147" s="2684"/>
      <c r="CR147" s="2568"/>
      <c r="CS147" s="2568"/>
      <c r="CT147" s="2568"/>
      <c r="CU147" s="397"/>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224"/>
      <c r="DZ147" s="3224"/>
      <c r="EA147" s="3224"/>
      <c r="EC147" s="3"/>
      <c r="ED147" s="3"/>
      <c r="EE147" s="3"/>
      <c r="EF147" s="3"/>
      <c r="EG147" s="3"/>
      <c r="EH147" s="3"/>
      <c r="EI147" s="3"/>
      <c r="EJ147" s="3"/>
      <c r="EK147" s="3"/>
      <c r="EL147" s="3"/>
      <c r="EM147" s="3"/>
      <c r="EN147" s="3"/>
      <c r="EO147" s="3"/>
      <c r="EP147" s="3"/>
      <c r="EQ147" s="3"/>
      <c r="ER147" s="3"/>
      <c r="ES147" s="3"/>
      <c r="ET147" s="3"/>
      <c r="EU147" s="3"/>
      <c r="EV147" s="3"/>
      <c r="EW147" s="3"/>
      <c r="FI147" s="1428"/>
      <c r="FJ147" s="205" t="s">
        <v>2043</v>
      </c>
      <c r="FK147" s="206" t="s">
        <v>2044</v>
      </c>
      <c r="FL147" s="207">
        <v>132</v>
      </c>
      <c r="FM147" s="208">
        <v>112</v>
      </c>
      <c r="FN147" s="209">
        <v>255</v>
      </c>
      <c r="FO147"/>
      <c r="FP147" s="1429"/>
      <c r="FQ147" s="272" t="s">
        <v>2045</v>
      </c>
      <c r="FR147" s="192" t="s">
        <v>2046</v>
      </c>
      <c r="FS147" s="193">
        <v>218</v>
      </c>
      <c r="FT147" s="194">
        <v>112</v>
      </c>
      <c r="FU147" s="195">
        <v>214</v>
      </c>
      <c r="FV147"/>
      <c r="FW147" s="1430"/>
      <c r="FX147" s="212" t="s">
        <v>2047</v>
      </c>
      <c r="FY147" s="192" t="s">
        <v>2048</v>
      </c>
      <c r="FZ147" s="193">
        <v>101</v>
      </c>
      <c r="GA147" s="194">
        <v>69</v>
      </c>
      <c r="GB147" s="195">
        <v>34</v>
      </c>
      <c r="GC147" s="10">
        <v>1</v>
      </c>
    </row>
    <row r="148" spans="1:185" ht="21" customHeight="1">
      <c r="A148" s="3"/>
      <c r="B148" s="3"/>
      <c r="C148" s="3"/>
      <c r="E148" s="3"/>
      <c r="F148" s="3"/>
      <c r="G148" s="3"/>
      <c r="H148" s="3"/>
      <c r="I148" s="3"/>
      <c r="J148" s="3"/>
      <c r="K148" s="3"/>
      <c r="L148" s="3"/>
      <c r="M148" s="688"/>
      <c r="N148" s="688"/>
      <c r="O148" s="3"/>
      <c r="P148" s="688"/>
      <c r="Q148" s="688"/>
      <c r="R148" s="688"/>
      <c r="S148" s="688"/>
      <c r="T148" s="688"/>
      <c r="U148" s="688"/>
      <c r="V148" s="688"/>
      <c r="W148" s="688"/>
      <c r="X148" s="688"/>
      <c r="Y148" s="688"/>
      <c r="Z148" s="688"/>
      <c r="AA148" s="688"/>
      <c r="AB148" s="688"/>
      <c r="AC148" s="688"/>
      <c r="AD148" s="688"/>
      <c r="AE148" s="688"/>
      <c r="AF148" s="688"/>
      <c r="AG148" s="688"/>
      <c r="AH148" s="688"/>
      <c r="AI148" s="688"/>
      <c r="AJ148" s="688"/>
      <c r="AK148" s="688"/>
      <c r="AL148" s="688"/>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198" cm="1">
        <f t="array" ref="BP148">SUMPRODUCT(LEN(BQ148:BW148))</f>
        <v>0</v>
      </c>
      <c r="BQ148" s="199"/>
      <c r="BR148" s="200"/>
      <c r="BS148" s="200"/>
      <c r="BT148" s="200"/>
      <c r="BU148" s="200"/>
      <c r="BV148" s="200"/>
      <c r="BW148" s="201"/>
      <c r="BX148" s="3"/>
      <c r="CB148" s="3174"/>
      <c r="CD148" s="3151" t="str">
        <f t="shared" si="82"/>
        <v/>
      </c>
      <c r="CE148" s="3155" t="str">
        <f t="shared" si="83"/>
        <v/>
      </c>
      <c r="CF148" s="3156" t="str">
        <f>IF(LEN(TRIM(CK148))&gt;0,MAX(CF29:CF147)+1,"")</f>
        <v/>
      </c>
      <c r="CG148" s="3109" t="str">
        <f>IFERROR(INDEX(CK30:CK299,MATCH(ROW()-ROW(CK30)+1,CF30:CF299,0)),"")</f>
        <v/>
      </c>
      <c r="CH148" s="419"/>
      <c r="CJ148" s="3168"/>
      <c r="CK148" s="3166" t="str">
        <f>IF(OR(CL147="",CJ146=""),"",IF(LEN(CL147)&lt;=CJ146,CL147,IFERROR(LEFT(CL147,FIND("♦",SUBSTITUTE(LEFT(CL147,CJ146+1)," ","♦",LEN(LEFT(CL147,CJ146+1))-LEN(SUBSTITUTE(LEFT(CL147,CJ146+1)," ",""))))),LEFT(CL147,IFERROR(FIND(" ",CL147)-1,LEN(CL147))))))</f>
        <v/>
      </c>
      <c r="CL148" s="3166" t="str">
        <f t="shared" si="94"/>
        <v/>
      </c>
      <c r="CM148" s="3180"/>
      <c r="CN148" s="3173"/>
      <c r="CO148" s="3174"/>
      <c r="CP148" s="3"/>
      <c r="CQ148" s="142"/>
      <c r="CR148" s="25"/>
      <c r="CS148" s="25"/>
      <c r="CT148" s="25"/>
      <c r="CU148" s="170"/>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1025">
        <v>1</v>
      </c>
      <c r="DZ148" s="1025"/>
      <c r="EA148" s="1025">
        <v>1</v>
      </c>
      <c r="EC148" s="3"/>
      <c r="ED148" s="3"/>
      <c r="EE148" s="3"/>
      <c r="EF148" s="3"/>
      <c r="EG148" s="3"/>
      <c r="EH148" s="3"/>
      <c r="EI148" s="3"/>
      <c r="EJ148" s="3"/>
      <c r="EK148" s="3"/>
      <c r="EL148" s="3"/>
      <c r="EM148" s="3"/>
      <c r="EN148" s="3"/>
      <c r="EO148" s="3"/>
      <c r="EP148" s="3"/>
      <c r="EQ148" s="3"/>
      <c r="ER148" s="3"/>
      <c r="ES148" s="3"/>
      <c r="ET148" s="3"/>
      <c r="EU148" s="3"/>
      <c r="EV148" s="3"/>
      <c r="EW148" s="3"/>
      <c r="FI148" s="1431"/>
      <c r="FJ148" s="205" t="s">
        <v>2049</v>
      </c>
      <c r="FK148" s="206" t="s">
        <v>2050</v>
      </c>
      <c r="FL148" s="207">
        <v>122</v>
      </c>
      <c r="FM148" s="208">
        <v>103</v>
      </c>
      <c r="FN148" s="209">
        <v>238</v>
      </c>
      <c r="FO148"/>
      <c r="FP148" s="1432"/>
      <c r="FQ148" s="191" t="s">
        <v>2051</v>
      </c>
      <c r="FR148" s="192" t="s">
        <v>2052</v>
      </c>
      <c r="FS148" s="193">
        <v>238</v>
      </c>
      <c r="FT148" s="194">
        <v>0</v>
      </c>
      <c r="FU148" s="195">
        <v>238</v>
      </c>
      <c r="FV148"/>
      <c r="FW148" s="1433"/>
      <c r="FX148" s="212" t="s">
        <v>2053</v>
      </c>
      <c r="FY148" s="192" t="s">
        <v>2054</v>
      </c>
      <c r="FZ148" s="193">
        <v>91</v>
      </c>
      <c r="GA148" s="194">
        <v>60</v>
      </c>
      <c r="GB148" s="195">
        <v>17</v>
      </c>
      <c r="GC148" s="10">
        <v>1</v>
      </c>
    </row>
    <row r="149" spans="1:185" ht="21" customHeight="1">
      <c r="A149" s="3"/>
      <c r="B149" s="3"/>
      <c r="C149" s="3"/>
      <c r="E149" s="3"/>
      <c r="F149" s="3"/>
      <c r="G149" s="3"/>
      <c r="H149" s="3"/>
      <c r="I149" s="3"/>
      <c r="J149" s="3"/>
      <c r="K149" s="3"/>
      <c r="L149" s="3"/>
      <c r="M149" s="688"/>
      <c r="N149" s="688"/>
      <c r="O149" s="3"/>
      <c r="P149" s="688"/>
      <c r="Q149" s="688"/>
      <c r="R149" s="688"/>
      <c r="S149" s="688"/>
      <c r="T149" s="688"/>
      <c r="U149" s="688"/>
      <c r="V149" s="688"/>
      <c r="W149" s="688"/>
      <c r="X149" s="688"/>
      <c r="Y149" s="688"/>
      <c r="Z149" s="688"/>
      <c r="AA149" s="688"/>
      <c r="AB149" s="688"/>
      <c r="AC149" s="688"/>
      <c r="AD149" s="688"/>
      <c r="AE149" s="688"/>
      <c r="AF149" s="688"/>
      <c r="AG149" s="688"/>
      <c r="AH149" s="688"/>
      <c r="AI149" s="688"/>
      <c r="AJ149" s="688"/>
      <c r="AK149" s="688"/>
      <c r="AL149" s="688"/>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198" cm="1">
        <f t="array" ref="BP149">SUMPRODUCT(LEN(BQ149:BW149))</f>
        <v>0</v>
      </c>
      <c r="BQ149" s="199"/>
      <c r="BR149" s="200"/>
      <c r="BS149" s="200"/>
      <c r="BT149" s="200"/>
      <c r="BU149" s="200"/>
      <c r="BV149" s="200"/>
      <c r="BW149" s="201"/>
      <c r="BX149" s="3"/>
      <c r="CB149" s="3174"/>
      <c r="CD149" s="3151" t="str">
        <f t="shared" si="82"/>
        <v/>
      </c>
      <c r="CE149" s="3155" t="str">
        <f t="shared" si="83"/>
        <v/>
      </c>
      <c r="CF149" s="3156" t="str">
        <f>IF(LEN(TRIM(CK149))&gt;0,MAX(CF29:CF148)+1,"")</f>
        <v/>
      </c>
      <c r="CG149" s="3109" t="str">
        <f>IFERROR(INDEX(CK30:CK299,MATCH(ROW()-ROW(CK30)+1,CF30:CF299,0)),"")</f>
        <v/>
      </c>
      <c r="CH149" s="419"/>
      <c r="CJ149" s="3169"/>
      <c r="CK149" s="3166" t="str">
        <f>IF(OR(CL148="",CJ146=""),"",IF(LEN(CL148)&lt;=CJ146,CL148,IFERROR(LEFT(CL148,FIND("♦",SUBSTITUTE(LEFT(CL148,CJ146+1)," ","♦",LEN(LEFT(CL148,CJ146+1))-LEN(SUBSTITUTE(LEFT(CL148,CJ146+1)," ",""))))),LEFT(CL148,IFERROR(FIND(" ",CL148)-1,LEN(CL148))))))</f>
        <v/>
      </c>
      <c r="CL149" s="3166" t="str">
        <f t="shared" si="94"/>
        <v/>
      </c>
      <c r="CM149" s="3180"/>
      <c r="CN149" s="3173"/>
      <c r="CO149" s="3174"/>
      <c r="CP149" s="3"/>
      <c r="CQ149" s="2663" t="s">
        <v>4053</v>
      </c>
      <c r="CR149" s="25"/>
      <c r="CS149" s="25"/>
      <c r="CT149" s="2685" t="s">
        <v>4009</v>
      </c>
      <c r="CU149" s="170"/>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224" t="s">
        <v>2055</v>
      </c>
      <c r="DZ149" s="3224"/>
      <c r="EA149" s="3224"/>
      <c r="EC149" s="3"/>
      <c r="ED149" s="3"/>
      <c r="EE149" s="3"/>
      <c r="EF149" s="3"/>
      <c r="EG149" s="3"/>
      <c r="EH149" s="3"/>
      <c r="EI149" s="3"/>
      <c r="EJ149" s="3"/>
      <c r="EK149" s="3"/>
      <c r="EL149" s="3"/>
      <c r="EM149" s="3"/>
      <c r="EN149" s="3"/>
      <c r="EO149" s="3"/>
      <c r="EP149" s="3"/>
      <c r="EQ149" s="3"/>
      <c r="ER149" s="3"/>
      <c r="ES149" s="3"/>
      <c r="ET149" s="3"/>
      <c r="EU149" s="3"/>
      <c r="EV149" s="3"/>
      <c r="EW149" s="3"/>
      <c r="FI149" s="1434"/>
      <c r="FJ149" s="236" t="s">
        <v>2056</v>
      </c>
      <c r="FK149" s="206" t="s">
        <v>2057</v>
      </c>
      <c r="FL149" s="207">
        <v>121</v>
      </c>
      <c r="FM149" s="208">
        <v>28</v>
      </c>
      <c r="FN149" s="209">
        <v>248</v>
      </c>
      <c r="FO149"/>
      <c r="FP149" s="1435"/>
      <c r="FQ149" s="272" t="s">
        <v>2058</v>
      </c>
      <c r="FR149" s="192" t="s">
        <v>2059</v>
      </c>
      <c r="FS149" s="193">
        <v>212</v>
      </c>
      <c r="FT149" s="194">
        <v>115</v>
      </c>
      <c r="FU149" s="195">
        <v>212</v>
      </c>
      <c r="FV149"/>
      <c r="FW149" s="1436"/>
      <c r="FX149" s="212" t="s">
        <v>2060</v>
      </c>
      <c r="FY149" s="192" t="s">
        <v>2061</v>
      </c>
      <c r="FZ149" s="193">
        <v>72</v>
      </c>
      <c r="GA149" s="194">
        <v>60</v>
      </c>
      <c r="GB149" s="195">
        <v>50</v>
      </c>
      <c r="GC149" s="10">
        <v>1</v>
      </c>
    </row>
    <row r="150" spans="1:185" ht="21" customHeight="1">
      <c r="A150" s="3"/>
      <c r="B150" s="3"/>
      <c r="C150" s="3"/>
      <c r="E150" s="3"/>
      <c r="F150" s="3"/>
      <c r="G150" s="3"/>
      <c r="H150" s="3"/>
      <c r="I150" s="3"/>
      <c r="J150" s="3"/>
      <c r="K150" s="3"/>
      <c r="L150" s="3"/>
      <c r="M150" s="688"/>
      <c r="N150" s="688"/>
      <c r="O150" s="3"/>
      <c r="P150" s="688"/>
      <c r="Q150" s="688"/>
      <c r="R150" s="688"/>
      <c r="S150" s="688"/>
      <c r="T150" s="688"/>
      <c r="U150" s="688"/>
      <c r="V150" s="688"/>
      <c r="W150" s="688"/>
      <c r="X150" s="688"/>
      <c r="Y150" s="688"/>
      <c r="Z150" s="688"/>
      <c r="AA150" s="688"/>
      <c r="AB150" s="688"/>
      <c r="AC150" s="688"/>
      <c r="AD150" s="688"/>
      <c r="AE150" s="688"/>
      <c r="AF150" s="688"/>
      <c r="AG150" s="688"/>
      <c r="AH150" s="688"/>
      <c r="AI150" s="688"/>
      <c r="AJ150" s="688"/>
      <c r="AK150" s="688"/>
      <c r="AL150" s="688"/>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198" cm="1">
        <f t="array" ref="BP150">SUMPRODUCT(LEN(BQ150:BW150))</f>
        <v>0</v>
      </c>
      <c r="BQ150" s="199"/>
      <c r="BR150" s="200"/>
      <c r="BS150" s="200"/>
      <c r="BT150" s="200"/>
      <c r="BU150" s="200"/>
      <c r="BV150" s="200"/>
      <c r="BW150" s="201"/>
      <c r="BX150" s="3"/>
      <c r="CB150" s="3174"/>
      <c r="CD150" s="3151" t="str">
        <f t="shared" si="82"/>
        <v/>
      </c>
      <c r="CE150" s="3155" t="str">
        <f t="shared" si="83"/>
        <v/>
      </c>
      <c r="CF150" s="3156" t="str">
        <f>IF(LEN(TRIM(CK150))&gt;0,MAX(CF29:CF149)+1,"")</f>
        <v/>
      </c>
      <c r="CG150" s="3109" t="str">
        <f>IFERROR(INDEX(CK30:CK299,MATCH(ROW()-ROW(CK30)+1,CF30:CF299,0)),"")</f>
        <v/>
      </c>
      <c r="CH150" s="419"/>
      <c r="CJ150" s="2462" t="str">
        <f>(SUBSTITUTE(SUBSTITUTE(CB50,CHAR(13)&amp;CHAR(10)," "),CHAR(10)," "))</f>
        <v/>
      </c>
      <c r="CK150" s="3110" t="str">
        <f>IF(OR(CJ151="",CJ152=""),"",IF(LEN(CJ151)&lt;=CJ152,CJ151,IFERROR(LEFT(CJ151,FIND("♦",SUBSTITUTE(LEFT(CJ151,CJ152+1)," ","♦",LEN(LEFT(CJ151,CJ152+1))-LEN(SUBSTITUTE(LEFT(CJ151,CJ152+1)," ",""))))),LEFT(CJ151,IFERROR(FIND(" ",CJ151)-1,LEN(CJ151))))))</f>
        <v/>
      </c>
      <c r="CL150" s="3111" t="str">
        <f>IF(CK150="","",TRIM(RIGHT(CJ151,LEN(CJ151)-LEN(CK150))))</f>
        <v/>
      </c>
      <c r="CM150" s="3157" t="str">
        <f>CC50</f>
        <v xml:space="preserve"> ◄ ligne 50</v>
      </c>
      <c r="CN150" s="3173"/>
      <c r="CO150" s="3174"/>
      <c r="CP150" s="3"/>
      <c r="CQ150" s="142"/>
      <c r="CR150" s="25"/>
      <c r="CS150" s="25"/>
      <c r="CT150" s="2587" t="s">
        <v>4000</v>
      </c>
      <c r="CU150" s="170"/>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224"/>
      <c r="DZ150" s="3224"/>
      <c r="EA150" s="3224"/>
      <c r="EC150" s="3"/>
      <c r="ED150" s="3"/>
      <c r="EE150" s="3"/>
      <c r="EF150" s="3"/>
      <c r="EG150" s="3"/>
      <c r="EH150" s="3"/>
      <c r="EI150" s="3"/>
      <c r="EJ150" s="3"/>
      <c r="EK150" s="3"/>
      <c r="EL150" s="3"/>
      <c r="EM150" s="3"/>
      <c r="EN150" s="3"/>
      <c r="EO150" s="3"/>
      <c r="EP150" s="3"/>
      <c r="EQ150" s="3"/>
      <c r="ER150" s="3"/>
      <c r="ES150" s="3"/>
      <c r="ET150" s="3"/>
      <c r="EU150" s="3"/>
      <c r="EV150" s="3"/>
      <c r="EW150" s="3"/>
      <c r="FI150" s="1437"/>
      <c r="FJ150" s="205" t="s">
        <v>2062</v>
      </c>
      <c r="FK150" s="206" t="s">
        <v>2063</v>
      </c>
      <c r="FL150" s="207">
        <v>106</v>
      </c>
      <c r="FM150" s="208">
        <v>90</v>
      </c>
      <c r="FN150" s="209">
        <v>205</v>
      </c>
      <c r="FO150"/>
      <c r="FP150" s="1438"/>
      <c r="FQ150" s="191" t="s">
        <v>2064</v>
      </c>
      <c r="FR150" s="192" t="s">
        <v>2065</v>
      </c>
      <c r="FS150" s="193">
        <v>205</v>
      </c>
      <c r="FT150" s="194">
        <v>105</v>
      </c>
      <c r="FU150" s="195">
        <v>201</v>
      </c>
      <c r="FV150"/>
      <c r="FW150" s="1439"/>
      <c r="FX150" s="212" t="s">
        <v>2066</v>
      </c>
      <c r="FY150" s="192" t="s">
        <v>2067</v>
      </c>
      <c r="FZ150" s="193">
        <v>75</v>
      </c>
      <c r="GA150" s="194">
        <v>54</v>
      </c>
      <c r="GB150" s="195">
        <v>33</v>
      </c>
      <c r="GC150" s="10">
        <v>1</v>
      </c>
    </row>
    <row r="151" spans="1:185" ht="21" customHeight="1">
      <c r="A151" s="3"/>
      <c r="B151" s="3"/>
      <c r="C151" s="3"/>
      <c r="E151" s="3"/>
      <c r="F151" s="3"/>
      <c r="G151" s="3"/>
      <c r="H151" s="3"/>
      <c r="I151" s="3"/>
      <c r="J151" s="3"/>
      <c r="K151" s="3"/>
      <c r="L151" s="3"/>
      <c r="M151" s="688"/>
      <c r="N151" s="688"/>
      <c r="O151" s="3"/>
      <c r="P151" s="688"/>
      <c r="Q151" s="688"/>
      <c r="R151" s="688"/>
      <c r="S151" s="688"/>
      <c r="T151" s="688"/>
      <c r="U151" s="688"/>
      <c r="V151" s="688"/>
      <c r="W151" s="688"/>
      <c r="X151" s="688"/>
      <c r="Y151" s="688"/>
      <c r="Z151" s="688"/>
      <c r="AA151" s="688"/>
      <c r="AB151" s="688"/>
      <c r="AC151" s="688"/>
      <c r="AD151" s="688"/>
      <c r="AE151" s="688"/>
      <c r="AF151" s="688"/>
      <c r="AG151" s="688"/>
      <c r="AH151" s="688"/>
      <c r="AI151" s="688"/>
      <c r="AJ151" s="688"/>
      <c r="AK151" s="688"/>
      <c r="AL151" s="688"/>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198" cm="1">
        <f t="array" ref="BP151">SUMPRODUCT(LEN(BQ151:BW151))</f>
        <v>0</v>
      </c>
      <c r="BQ151" s="199"/>
      <c r="BR151" s="200"/>
      <c r="BS151" s="200"/>
      <c r="BT151" s="200"/>
      <c r="BU151" s="200"/>
      <c r="BV151" s="200"/>
      <c r="BW151" s="201"/>
      <c r="BX151" s="3"/>
      <c r="CB151" s="3174"/>
      <c r="CD151" s="3151" t="str">
        <f t="shared" si="82"/>
        <v/>
      </c>
      <c r="CE151" s="3155" t="str">
        <f t="shared" si="83"/>
        <v/>
      </c>
      <c r="CF151" s="3156" t="str">
        <f>IF(LEN(TRIM(CK151))&gt;0,MAX(CF29:CF150)+1,"")</f>
        <v/>
      </c>
      <c r="CG151" s="3109" t="str">
        <f>IFERROR(INDEX(CK30:CK299,MATCH(ROW()-ROW(CK30)+1,CF30:CF299,0)),"")</f>
        <v/>
      </c>
      <c r="CH151" s="419"/>
      <c r="CJ151" s="3110" t="str">
        <f>TRIM(SUBSTITUTE(SUBSTITUTE(SUBSTITUTE(SUBSTITUTE(IF(OR(LEFT(CJ150,1)="-",LEFT(CJ150,1)="="),MID(CJ150,2,9999),CJ150),CHAR(160)," "),","," "),";"," "),"."," "))</f>
        <v/>
      </c>
      <c r="CK151" s="3111" t="str">
        <f>IF(OR(CL150="",CJ152=""),"",IF(LEN(CL150)&lt;=CJ152,CL150,IFERROR(LEFT(CL150,FIND("♦",SUBSTITUTE(LEFT(CL150,CJ152+1)," ","♦",LEN(LEFT(CL150,CJ152+1))-LEN(SUBSTITUTE(LEFT(CL150,CJ152+1)," ",""))))),LEFT(CL150,IFERROR(FIND(" ",CL150)-1,LEN(CL150))))))</f>
        <v/>
      </c>
      <c r="CL151" s="3111" t="str">
        <f>IF(CK151="","",TRIM(RIGHT(CL150,LEN(CL150)-LEN(CK151))))</f>
        <v/>
      </c>
      <c r="CM151" s="3179"/>
      <c r="CN151" s="3174"/>
      <c r="CO151" s="3174"/>
      <c r="CP151" s="3"/>
      <c r="CQ151" s="142"/>
      <c r="CR151" s="25"/>
      <c r="CS151" s="25"/>
      <c r="CT151" s="2587" t="s">
        <v>3997</v>
      </c>
      <c r="CU151" s="170"/>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1025">
        <v>1</v>
      </c>
      <c r="DZ151" s="1025"/>
      <c r="EA151" s="1025">
        <v>1</v>
      </c>
      <c r="EC151" s="3"/>
      <c r="ED151" s="3"/>
      <c r="EE151" s="3"/>
      <c r="EF151" s="3"/>
      <c r="EG151" s="3"/>
      <c r="EH151" s="3"/>
      <c r="EI151" s="3"/>
      <c r="EJ151" s="3"/>
      <c r="EK151" s="3"/>
      <c r="EL151" s="3"/>
      <c r="EM151" s="3"/>
      <c r="EN151" s="3"/>
      <c r="EO151" s="3"/>
      <c r="EP151" s="3"/>
      <c r="EQ151" s="3"/>
      <c r="ER151" s="3"/>
      <c r="ES151" s="3"/>
      <c r="ET151" s="3"/>
      <c r="EU151" s="3"/>
      <c r="EV151" s="3"/>
      <c r="EW151" s="3"/>
      <c r="FI151" s="1440"/>
      <c r="FJ151" s="205" t="s">
        <v>2068</v>
      </c>
      <c r="FK151" s="206" t="s">
        <v>2069</v>
      </c>
      <c r="FL151" s="207">
        <v>105</v>
      </c>
      <c r="FM151" s="208">
        <v>89</v>
      </c>
      <c r="FN151" s="209">
        <v>205</v>
      </c>
      <c r="FO151"/>
      <c r="FP151" s="1441"/>
      <c r="FQ151" s="272" t="s">
        <v>2070</v>
      </c>
      <c r="FR151" s="192" t="s">
        <v>2071</v>
      </c>
      <c r="FS151" s="193">
        <v>170</v>
      </c>
      <c r="FT151" s="194">
        <v>152</v>
      </c>
      <c r="FU151" s="195">
        <v>169</v>
      </c>
      <c r="FV151"/>
      <c r="FW151" s="1442"/>
      <c r="FX151" s="212" t="s">
        <v>2072</v>
      </c>
      <c r="FY151" s="192" t="s">
        <v>2073</v>
      </c>
      <c r="FZ151" s="193">
        <v>70</v>
      </c>
      <c r="GA151" s="194">
        <v>46</v>
      </c>
      <c r="GB151" s="195">
        <v>1</v>
      </c>
      <c r="GC151" s="10">
        <v>1</v>
      </c>
    </row>
    <row r="152" spans="1:185" ht="21" customHeight="1">
      <c r="A152" s="3"/>
      <c r="B152" s="3"/>
      <c r="C152" s="3"/>
      <c r="E152" s="3"/>
      <c r="F152" s="3"/>
      <c r="G152" s="3"/>
      <c r="H152" s="3"/>
      <c r="I152" s="3"/>
      <c r="J152" s="3"/>
      <c r="K152" s="3"/>
      <c r="L152" s="3"/>
      <c r="M152" s="688"/>
      <c r="N152" s="688"/>
      <c r="O152" s="3"/>
      <c r="P152" s="688"/>
      <c r="Q152" s="688"/>
      <c r="R152" s="688"/>
      <c r="S152" s="688"/>
      <c r="T152" s="688"/>
      <c r="U152" s="688"/>
      <c r="V152" s="688"/>
      <c r="W152" s="688"/>
      <c r="X152" s="688"/>
      <c r="Y152" s="688"/>
      <c r="Z152" s="688"/>
      <c r="AA152" s="688"/>
      <c r="AB152" s="688"/>
      <c r="AC152" s="688"/>
      <c r="AD152" s="688"/>
      <c r="AE152" s="688"/>
      <c r="AF152" s="688"/>
      <c r="AG152" s="688"/>
      <c r="AH152" s="688"/>
      <c r="AI152" s="688"/>
      <c r="AJ152" s="688"/>
      <c r="AK152" s="688"/>
      <c r="AL152" s="688"/>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198" cm="1">
        <f t="array" ref="BP152">SUMPRODUCT(LEN(BQ152:BW152))</f>
        <v>0</v>
      </c>
      <c r="BQ152" s="199"/>
      <c r="BR152" s="200"/>
      <c r="BS152" s="200"/>
      <c r="BT152" s="200"/>
      <c r="BU152" s="200"/>
      <c r="BV152" s="200"/>
      <c r="BW152" s="201"/>
      <c r="BX152" s="3"/>
      <c r="CB152" s="3174"/>
      <c r="CD152" s="3151" t="str">
        <f t="shared" si="82"/>
        <v/>
      </c>
      <c r="CE152" s="3155" t="str">
        <f t="shared" si="83"/>
        <v/>
      </c>
      <c r="CF152" s="3156" t="str">
        <f>IF(LEN(TRIM(CK152))&gt;0,MAX(CF29:CF151)+1,"")</f>
        <v/>
      </c>
      <c r="CG152" s="3109" t="str">
        <f>IFERROR(INDEX(CK30:CK299,MATCH(ROW()-ROW(CK30)+1,CF30:CF299,0)),"")</f>
        <v/>
      </c>
      <c r="CH152" s="419"/>
      <c r="CJ152" s="3112">
        <f>CG17</f>
        <v>100</v>
      </c>
      <c r="CK152" s="3111" t="str">
        <f>IF(OR(CL151="",CJ152=""),"",IF(LEN(CL151)&lt;=CJ152,CL151,IFERROR(LEFT(CL151,FIND("♦",SUBSTITUTE(LEFT(CL151,CJ152+1)," ","♦",LEN(LEFT(CL151,CJ152+1))-LEN(SUBSTITUTE(LEFT(CL151,CJ152+1)," ",""))))),LEFT(CL151,IFERROR(FIND(" ",CL151)-1,LEN(CL151))))))</f>
        <v/>
      </c>
      <c r="CL152" s="3111" t="str">
        <f t="shared" ref="CL152:CL155" si="95">IF(CK152="","",TRIM(RIGHT(CL151,LEN(CL151)-LEN(CK152))))</f>
        <v/>
      </c>
      <c r="CM152" s="3179"/>
      <c r="CN152" s="3174"/>
      <c r="CO152" s="3174"/>
      <c r="CP152" s="3"/>
      <c r="CQ152" s="142"/>
      <c r="CR152" s="25"/>
      <c r="CS152" s="25"/>
      <c r="CT152" s="2587" t="s">
        <v>4002</v>
      </c>
      <c r="CU152" s="170"/>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224" t="s">
        <v>2074</v>
      </c>
      <c r="DZ152" s="3224"/>
      <c r="EA152" s="3224"/>
      <c r="EC152" s="3"/>
      <c r="ED152" s="3"/>
      <c r="EE152" s="3"/>
      <c r="EF152" s="3"/>
      <c r="EG152" s="3"/>
      <c r="EH152" s="3"/>
      <c r="EI152" s="3"/>
      <c r="EJ152" s="3"/>
      <c r="EK152" s="3"/>
      <c r="EL152" s="3"/>
      <c r="EM152" s="3"/>
      <c r="EN152" s="3"/>
      <c r="EO152" s="3"/>
      <c r="EP152" s="3"/>
      <c r="EQ152" s="3"/>
      <c r="ER152" s="3"/>
      <c r="ES152" s="3"/>
      <c r="ET152" s="3"/>
      <c r="EU152" s="3"/>
      <c r="EV152" s="3"/>
      <c r="EW152" s="3"/>
      <c r="FI152" s="1443"/>
      <c r="FJ152" s="236" t="s">
        <v>2075</v>
      </c>
      <c r="FK152" s="206" t="s">
        <v>2076</v>
      </c>
      <c r="FL152" s="207">
        <v>140</v>
      </c>
      <c r="FM152" s="208">
        <v>130</v>
      </c>
      <c r="FN152" s="209">
        <v>182</v>
      </c>
      <c r="FO152"/>
      <c r="FP152" s="1444"/>
      <c r="FQ152" s="191" t="s">
        <v>2077</v>
      </c>
      <c r="FR152" s="192" t="s">
        <v>2078</v>
      </c>
      <c r="FS152" s="193">
        <v>205</v>
      </c>
      <c r="FT152" s="194">
        <v>0</v>
      </c>
      <c r="FU152" s="195">
        <v>205</v>
      </c>
      <c r="FV152"/>
      <c r="FW152" s="1445"/>
      <c r="FX152" s="212" t="s">
        <v>2079</v>
      </c>
      <c r="FY152" s="192" t="s">
        <v>2080</v>
      </c>
      <c r="FZ152" s="193">
        <v>45</v>
      </c>
      <c r="GA152" s="194">
        <v>36</v>
      </c>
      <c r="GB152" s="195">
        <v>30</v>
      </c>
      <c r="GC152" s="10">
        <v>1</v>
      </c>
    </row>
    <row r="153" spans="1:185" ht="21" customHeight="1">
      <c r="A153" s="3"/>
      <c r="B153" s="3"/>
      <c r="C153" s="3"/>
      <c r="E153" s="3"/>
      <c r="F153" s="3"/>
      <c r="G153" s="3"/>
      <c r="H153" s="3"/>
      <c r="I153" s="3"/>
      <c r="J153" s="3"/>
      <c r="K153" s="3"/>
      <c r="L153" s="3"/>
      <c r="M153" s="688"/>
      <c r="N153" s="688"/>
      <c r="O153" s="3"/>
      <c r="P153" s="688"/>
      <c r="Q153" s="688"/>
      <c r="R153" s="688"/>
      <c r="S153" s="688"/>
      <c r="T153" s="688"/>
      <c r="U153" s="688"/>
      <c r="V153" s="688"/>
      <c r="W153" s="688"/>
      <c r="X153" s="688"/>
      <c r="Y153" s="688"/>
      <c r="Z153" s="688"/>
      <c r="AA153" s="688"/>
      <c r="AB153" s="688"/>
      <c r="AC153" s="688"/>
      <c r="AD153" s="688"/>
      <c r="AE153" s="688"/>
      <c r="AF153" s="688"/>
      <c r="AG153" s="688"/>
      <c r="AH153" s="688"/>
      <c r="AI153" s="688"/>
      <c r="AJ153" s="688"/>
      <c r="AK153" s="688"/>
      <c r="AL153" s="688"/>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198" cm="1">
        <f t="array" ref="BP153">SUMPRODUCT(LEN(BQ153:BW153))</f>
        <v>0</v>
      </c>
      <c r="BQ153" s="199"/>
      <c r="BR153" s="200"/>
      <c r="BS153" s="200"/>
      <c r="BT153" s="200"/>
      <c r="BU153" s="200"/>
      <c r="BV153" s="200"/>
      <c r="BW153" s="201"/>
      <c r="BX153" s="3"/>
      <c r="CB153" s="3174"/>
      <c r="CD153" s="3151" t="str">
        <f t="shared" si="82"/>
        <v/>
      </c>
      <c r="CE153" s="3155" t="str">
        <f t="shared" si="83"/>
        <v/>
      </c>
      <c r="CF153" s="3156" t="str">
        <f>IF(LEN(TRIM(CK153))&gt;0,MAX(CF29:CF152)+1,"")</f>
        <v/>
      </c>
      <c r="CG153" s="3109" t="str">
        <f>IFERROR(INDEX(CK30:CK299,MATCH(ROW()-ROW(CK30)+1,CF30:CF299,0)),"")</f>
        <v/>
      </c>
      <c r="CH153" s="419"/>
      <c r="CJ153" s="3110"/>
      <c r="CK153" s="3111" t="str">
        <f>IF(OR(CL152="",CJ152=""),"",IF(LEN(CL152)&lt;=CJ152,CL152,IFERROR(LEFT(CL152,FIND("♦",SUBSTITUTE(LEFT(CL152,CJ152+1)," ","♦",LEN(LEFT(CL152,CJ152+1))-LEN(SUBSTITUTE(LEFT(CL152,CJ152+1)," ",""))))),LEFT(CL152,IFERROR(FIND(" ",CL152)-1,LEN(CL152))))))</f>
        <v/>
      </c>
      <c r="CL153" s="3111" t="str">
        <f t="shared" si="95"/>
        <v/>
      </c>
      <c r="CM153" s="3179"/>
      <c r="CN153" s="3174"/>
      <c r="CO153" s="3174"/>
      <c r="CP153" s="3"/>
      <c r="CQ153" s="142"/>
      <c r="CR153" s="25"/>
      <c r="CS153" s="25"/>
      <c r="CT153" s="25"/>
      <c r="CU153" s="170"/>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224"/>
      <c r="DZ153" s="3224"/>
      <c r="EA153" s="3224"/>
      <c r="EC153" s="3"/>
      <c r="ED153" s="3"/>
      <c r="EE153" s="3"/>
      <c r="EF153" s="3"/>
      <c r="EG153" s="3"/>
      <c r="EH153" s="3"/>
      <c r="EI153" s="3"/>
      <c r="EJ153" s="3"/>
      <c r="EK153" s="3"/>
      <c r="EL153" s="3"/>
      <c r="EM153" s="3"/>
      <c r="EN153" s="3"/>
      <c r="EO153" s="3"/>
      <c r="EP153" s="3"/>
      <c r="EQ153" s="3"/>
      <c r="ER153" s="3"/>
      <c r="ES153" s="3"/>
      <c r="ET153" s="3"/>
      <c r="EU153" s="3"/>
      <c r="EV153" s="3"/>
      <c r="EW153" s="3"/>
      <c r="FI153" s="1446"/>
      <c r="FJ153" s="236" t="s">
        <v>2081</v>
      </c>
      <c r="FK153" s="206" t="s">
        <v>2082</v>
      </c>
      <c r="FL153" s="207">
        <v>150</v>
      </c>
      <c r="FM153" s="208">
        <v>144</v>
      </c>
      <c r="FN153" s="209">
        <v>171</v>
      </c>
      <c r="FO153"/>
      <c r="FP153" s="1447"/>
      <c r="FQ153" s="191" t="s">
        <v>2083</v>
      </c>
      <c r="FR153" s="192" t="s">
        <v>2084</v>
      </c>
      <c r="FS153" s="193">
        <v>159</v>
      </c>
      <c r="FT153" s="194">
        <v>95</v>
      </c>
      <c r="FU153" s="195">
        <v>159</v>
      </c>
      <c r="FV153"/>
      <c r="FW153" s="1448"/>
      <c r="FX153" s="212" t="s">
        <v>2085</v>
      </c>
      <c r="FY153" s="192" t="s">
        <v>2086</v>
      </c>
      <c r="FZ153" s="193">
        <v>47</v>
      </c>
      <c r="GA153" s="194">
        <v>30</v>
      </c>
      <c r="GB153" s="195">
        <v>14</v>
      </c>
      <c r="GC153" s="10">
        <v>1</v>
      </c>
    </row>
    <row r="154" spans="1:185" ht="21" customHeight="1">
      <c r="A154" s="3"/>
      <c r="B154" s="3"/>
      <c r="C154" s="3"/>
      <c r="E154" s="3"/>
      <c r="F154" s="3"/>
      <c r="G154" s="3"/>
      <c r="H154" s="3"/>
      <c r="I154" s="3"/>
      <c r="J154" s="3"/>
      <c r="K154" s="3"/>
      <c r="L154" s="3"/>
      <c r="M154" s="688"/>
      <c r="N154" s="688"/>
      <c r="O154" s="3"/>
      <c r="P154" s="688"/>
      <c r="Q154" s="688"/>
      <c r="R154" s="688"/>
      <c r="S154" s="688"/>
      <c r="T154" s="688"/>
      <c r="U154" s="688"/>
      <c r="V154" s="688"/>
      <c r="W154" s="688"/>
      <c r="X154" s="688"/>
      <c r="Y154" s="688"/>
      <c r="Z154" s="688"/>
      <c r="AA154" s="688"/>
      <c r="AB154" s="688"/>
      <c r="AC154" s="688"/>
      <c r="AD154" s="688"/>
      <c r="AE154" s="688"/>
      <c r="AF154" s="688"/>
      <c r="AG154" s="688"/>
      <c r="AH154" s="688"/>
      <c r="AI154" s="688"/>
      <c r="AJ154" s="688"/>
      <c r="AK154" s="688"/>
      <c r="AL154" s="688"/>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198" cm="1">
        <f t="array" ref="BP154">SUMPRODUCT(LEN(BQ154:BW154))</f>
        <v>0</v>
      </c>
      <c r="BQ154" s="199"/>
      <c r="BR154" s="200"/>
      <c r="BS154" s="200"/>
      <c r="BT154" s="200"/>
      <c r="BU154" s="200"/>
      <c r="BV154" s="200"/>
      <c r="BW154" s="201"/>
      <c r="BX154" s="3"/>
      <c r="CB154" s="3174"/>
      <c r="CD154" s="3151" t="str">
        <f t="shared" si="82"/>
        <v/>
      </c>
      <c r="CE154" s="3155" t="str">
        <f t="shared" si="83"/>
        <v/>
      </c>
      <c r="CF154" s="3156" t="str">
        <f>IF(LEN(TRIM(CK154))&gt;0,MAX(CF29:CF153)+1,"")</f>
        <v/>
      </c>
      <c r="CG154" s="3109" t="str">
        <f>IFERROR(INDEX(CK30:CK299,MATCH(ROW()-ROW(CK30)+1,CF30:CF299,0)),"")</f>
        <v/>
      </c>
      <c r="CH154" s="419"/>
      <c r="CJ154" s="3163"/>
      <c r="CK154" s="3111" t="str">
        <f>IF(OR(CL153="",CJ152=""),"",IF(LEN(CL153)&lt;=CJ152,CL153,IFERROR(LEFT(CL153,FIND("♦",SUBSTITUTE(LEFT(CL153,CJ152+1)," ","♦",LEN(LEFT(CL153,CJ152+1))-LEN(SUBSTITUTE(LEFT(CL153,CJ152+1)," ",""))))),LEFT(CL153,IFERROR(FIND(" ",CL153)-1,LEN(CL153))))))</f>
        <v/>
      </c>
      <c r="CL154" s="3111" t="str">
        <f t="shared" si="95"/>
        <v/>
      </c>
      <c r="CM154" s="3179"/>
      <c r="CN154" s="3174"/>
      <c r="CO154" s="3174"/>
      <c r="CP154" s="3"/>
      <c r="CQ154" s="2663" t="s">
        <v>4042</v>
      </c>
      <c r="CT154" s="25"/>
      <c r="CU154" s="170"/>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1025">
        <v>1</v>
      </c>
      <c r="DZ154" s="1025"/>
      <c r="EA154" s="1025">
        <v>1</v>
      </c>
      <c r="EC154" s="3"/>
      <c r="ED154" s="3"/>
      <c r="EE154" s="3"/>
      <c r="EF154" s="3"/>
      <c r="EG154" s="3"/>
      <c r="EH154" s="3"/>
      <c r="EI154" s="3"/>
      <c r="EJ154" s="3"/>
      <c r="EK154" s="3"/>
      <c r="EL154" s="3"/>
      <c r="EM154" s="3"/>
      <c r="EN154" s="3"/>
      <c r="EO154" s="3"/>
      <c r="EP154" s="3"/>
      <c r="EQ154" s="3"/>
      <c r="ER154" s="3"/>
      <c r="ES154" s="3"/>
      <c r="ET154" s="3"/>
      <c r="EU154" s="3"/>
      <c r="EV154" s="3"/>
      <c r="EW154" s="3"/>
      <c r="FI154" s="1449"/>
      <c r="FJ154" s="236" t="s">
        <v>2087</v>
      </c>
      <c r="FK154" s="206" t="s">
        <v>2088</v>
      </c>
      <c r="FL154" s="207">
        <v>126</v>
      </c>
      <c r="FM154" s="208">
        <v>115</v>
      </c>
      <c r="FN154" s="209">
        <v>184</v>
      </c>
      <c r="FO154"/>
      <c r="FP154" s="1450"/>
      <c r="FQ154" s="191" t="s">
        <v>2089</v>
      </c>
      <c r="FR154" s="192" t="s">
        <v>2090</v>
      </c>
      <c r="FS154" s="193">
        <v>139</v>
      </c>
      <c r="FT154" s="194">
        <v>123</v>
      </c>
      <c r="FU154" s="195">
        <v>139</v>
      </c>
      <c r="FV154"/>
      <c r="FW154" s="1451"/>
      <c r="FX154" s="212" t="s">
        <v>2091</v>
      </c>
      <c r="FY154" s="192" t="s">
        <v>2092</v>
      </c>
      <c r="FZ154" s="193">
        <v>19</v>
      </c>
      <c r="GA154" s="194">
        <v>14</v>
      </c>
      <c r="GB154" s="195">
        <v>10</v>
      </c>
      <c r="GC154" s="10">
        <v>1</v>
      </c>
    </row>
    <row r="155" spans="1:185" ht="21" customHeight="1">
      <c r="A155" s="3"/>
      <c r="B155" s="3"/>
      <c r="C155" s="3"/>
      <c r="E155" s="3"/>
      <c r="F155" s="3"/>
      <c r="G155" s="3"/>
      <c r="H155" s="3"/>
      <c r="I155" s="3"/>
      <c r="J155" s="3"/>
      <c r="K155" s="3"/>
      <c r="L155" s="3"/>
      <c r="M155" s="688"/>
      <c r="N155" s="688"/>
      <c r="O155" s="3"/>
      <c r="P155" s="688"/>
      <c r="Q155" s="688"/>
      <c r="R155" s="688"/>
      <c r="S155" s="688"/>
      <c r="T155" s="688"/>
      <c r="U155" s="688"/>
      <c r="V155" s="688"/>
      <c r="W155" s="688"/>
      <c r="X155" s="688"/>
      <c r="Y155" s="688"/>
      <c r="Z155" s="688"/>
      <c r="AA155" s="688"/>
      <c r="AB155" s="688"/>
      <c r="AC155" s="688"/>
      <c r="AD155" s="688"/>
      <c r="AE155" s="688"/>
      <c r="AF155" s="688"/>
      <c r="AG155" s="688"/>
      <c r="AH155" s="688"/>
      <c r="AI155" s="688"/>
      <c r="AJ155" s="688"/>
      <c r="AK155" s="688"/>
      <c r="AL155" s="688"/>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198" cm="1">
        <f t="array" ref="BP155">SUMPRODUCT(LEN(BQ155:BW155))</f>
        <v>0</v>
      </c>
      <c r="BQ155" s="199"/>
      <c r="BR155" s="200"/>
      <c r="BS155" s="200"/>
      <c r="BT155" s="200"/>
      <c r="BU155" s="200"/>
      <c r="BV155" s="200"/>
      <c r="BW155" s="201"/>
      <c r="BX155" s="3"/>
      <c r="CB155" s="3174"/>
      <c r="CD155" s="3151" t="str">
        <f t="shared" si="82"/>
        <v/>
      </c>
      <c r="CE155" s="3155" t="str">
        <f t="shared" si="83"/>
        <v/>
      </c>
      <c r="CF155" s="3156" t="str">
        <f>IF(LEN(TRIM(CK155))&gt;0,MAX(CF29:CF154)+1,"")</f>
        <v/>
      </c>
      <c r="CG155" s="3109" t="str">
        <f>IFERROR(INDEX(CK30:CK299,MATCH(ROW()-ROW(CK30)+1,CF30:CF299,0)),"")</f>
        <v/>
      </c>
      <c r="CH155" s="419"/>
      <c r="CJ155" s="3164"/>
      <c r="CK155" s="3111" t="str">
        <f>IF(OR(CL154="",CJ152=""),"",IF(LEN(CL154)&lt;=CJ152,CL154,IFERROR(LEFT(CL154,FIND("♦",SUBSTITUTE(LEFT(CL154,CJ152+1)," ","♦",LEN(LEFT(CL154,CJ152+1))-LEN(SUBSTITUTE(LEFT(CL154,CJ152+1)," ",""))))),LEFT(CL154,IFERROR(FIND(" ",CL154)-1,LEN(CL154))))))</f>
        <v/>
      </c>
      <c r="CL155" s="3111" t="str">
        <f t="shared" si="95"/>
        <v/>
      </c>
      <c r="CM155" s="3179"/>
      <c r="CN155" s="3174"/>
      <c r="CO155" s="3174"/>
      <c r="CP155" s="3"/>
      <c r="CQ155" s="2710" t="s">
        <v>4043</v>
      </c>
      <c r="CR155" s="2711" t="s">
        <v>4045</v>
      </c>
      <c r="CS155" s="2712"/>
      <c r="CT155" s="25"/>
      <c r="CU155" s="170"/>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224" t="s">
        <v>2093</v>
      </c>
      <c r="DZ155" s="3224"/>
      <c r="EA155" s="3224"/>
      <c r="EC155" s="3"/>
      <c r="ED155" s="3"/>
      <c r="EE155" s="3"/>
      <c r="EF155" s="3"/>
      <c r="EG155" s="3"/>
      <c r="EH155" s="3"/>
      <c r="EI155" s="3"/>
      <c r="EJ155" s="3"/>
      <c r="EK155" s="3"/>
      <c r="EL155" s="3"/>
      <c r="EM155" s="3"/>
      <c r="EN155" s="3"/>
      <c r="EO155" s="3"/>
      <c r="EP155" s="3"/>
      <c r="EQ155" s="3"/>
      <c r="ER155" s="3"/>
      <c r="ES155" s="3"/>
      <c r="ET155" s="3"/>
      <c r="EU155" s="3"/>
      <c r="EV155" s="3"/>
      <c r="EW155" s="3"/>
      <c r="FI155" s="1452"/>
      <c r="FJ155" s="236" t="s">
        <v>2094</v>
      </c>
      <c r="FK155" s="206" t="s">
        <v>2095</v>
      </c>
      <c r="FL155" s="207">
        <v>96</v>
      </c>
      <c r="FM155" s="208">
        <v>78</v>
      </c>
      <c r="FN155" s="209">
        <v>151</v>
      </c>
      <c r="FO155"/>
      <c r="FP155" s="1453"/>
      <c r="FQ155" s="191" t="s">
        <v>2096</v>
      </c>
      <c r="FR155" s="192" t="s">
        <v>2097</v>
      </c>
      <c r="FS155" s="193">
        <v>139</v>
      </c>
      <c r="FT155" s="194">
        <v>102</v>
      </c>
      <c r="FU155" s="195">
        <v>139</v>
      </c>
      <c r="FV155"/>
      <c r="FW155" s="1454"/>
      <c r="FX155" s="212" t="s">
        <v>2098</v>
      </c>
      <c r="FY155" s="192" t="s">
        <v>2099</v>
      </c>
      <c r="FZ155" s="193">
        <v>255</v>
      </c>
      <c r="GA155" s="194">
        <v>0</v>
      </c>
      <c r="GB155" s="195">
        <v>0</v>
      </c>
      <c r="GC155" s="10">
        <v>1</v>
      </c>
    </row>
    <row r="156" spans="1:185" ht="21" customHeight="1">
      <c r="A156" s="3"/>
      <c r="B156" s="3"/>
      <c r="C156" s="3"/>
      <c r="E156" s="3"/>
      <c r="F156" s="3"/>
      <c r="G156" s="3"/>
      <c r="H156" s="3"/>
      <c r="I156" s="3"/>
      <c r="J156" s="3"/>
      <c r="K156" s="3"/>
      <c r="L156" s="3"/>
      <c r="M156" s="688"/>
      <c r="N156" s="688"/>
      <c r="O156" s="3"/>
      <c r="P156" s="688"/>
      <c r="Q156" s="688"/>
      <c r="R156" s="688"/>
      <c r="S156" s="688"/>
      <c r="T156" s="688"/>
      <c r="U156" s="688"/>
      <c r="V156" s="688"/>
      <c r="W156" s="688"/>
      <c r="X156" s="688"/>
      <c r="Y156" s="688"/>
      <c r="Z156" s="688"/>
      <c r="AA156" s="688"/>
      <c r="AB156" s="688"/>
      <c r="AC156" s="688"/>
      <c r="AD156" s="688"/>
      <c r="AE156" s="688"/>
      <c r="AF156" s="688"/>
      <c r="AG156" s="688"/>
      <c r="AH156" s="688"/>
      <c r="AI156" s="688"/>
      <c r="AJ156" s="688"/>
      <c r="AK156" s="688"/>
      <c r="AL156" s="688"/>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198" cm="1">
        <f t="array" ref="BP156">SUMPRODUCT(LEN(BQ156:BW156))</f>
        <v>0</v>
      </c>
      <c r="BQ156" s="199"/>
      <c r="BR156" s="200"/>
      <c r="BS156" s="200"/>
      <c r="BT156" s="200"/>
      <c r="BU156" s="200"/>
      <c r="BV156" s="200"/>
      <c r="BW156" s="201"/>
      <c r="BX156" s="3"/>
      <c r="CB156" s="3174"/>
      <c r="CD156" s="3151" t="str">
        <f t="shared" si="82"/>
        <v/>
      </c>
      <c r="CE156" s="3155" t="str">
        <f t="shared" si="83"/>
        <v/>
      </c>
      <c r="CF156" s="3156" t="str">
        <f>IF(LEN(TRIM(CK156))&gt;0,MAX(CF29:CF155)+1,"")</f>
        <v/>
      </c>
      <c r="CG156" s="3109" t="str">
        <f>IFERROR(INDEX(CK30:CK299,MATCH(ROW()-ROW(CK30)+1,CF30:CF299,0)),"")</f>
        <v/>
      </c>
      <c r="CH156" s="419"/>
      <c r="CJ156" s="2462" t="str">
        <f>(SUBSTITUTE(SUBSTITUTE(CB51,CHAR(13)&amp;CHAR(10)," "),CHAR(10)," "))</f>
        <v/>
      </c>
      <c r="CK156" s="3165" t="str">
        <f>IF(OR(CJ157="",CJ158=""),"",IF(LEN(CJ157)&lt;=CJ158,CJ157,IFERROR(LEFT(CJ157,FIND("♦",SUBSTITUTE(LEFT(CJ157,CJ158+1)," ","♦",LEN(LEFT(CJ157,CJ158+1))-LEN(SUBSTITUTE(LEFT(CJ157,CJ158+1)," ",""))))),LEFT(CJ157,IFERROR(FIND(" ",CJ157)-1,LEN(CJ157))))))</f>
        <v/>
      </c>
      <c r="CL156" s="3166" t="str">
        <f>IF(CK156="","",TRIM(RIGHT(CJ157,LEN(CJ157)-LEN(CK156))))</f>
        <v/>
      </c>
      <c r="CM156" s="3157" t="str">
        <f>CC51</f>
        <v xml:space="preserve"> ◄ ligne 51</v>
      </c>
      <c r="CN156" s="3174"/>
      <c r="CO156" s="3174"/>
      <c r="CP156" s="3"/>
      <c r="CQ156" s="419" t="str">
        <f t="shared" ref="CQ156:CQ164" si="96">TRIM(LEFT(CR156,FIND(" .",CR156&amp;" .")-1))</f>
        <v>Navarin d’agneau</v>
      </c>
      <c r="CR156" t="s">
        <v>4018</v>
      </c>
      <c r="CT156" s="25"/>
      <c r="CU156" s="170"/>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224"/>
      <c r="DZ156" s="3224"/>
      <c r="EA156" s="3224"/>
      <c r="EC156" s="3"/>
      <c r="ED156" s="3"/>
      <c r="EE156" s="3"/>
      <c r="EF156" s="3"/>
      <c r="EG156" s="3"/>
      <c r="EH156" s="3"/>
      <c r="EI156" s="3"/>
      <c r="EJ156" s="3"/>
      <c r="EK156" s="3"/>
      <c r="EL156" s="3"/>
      <c r="EM156" s="3"/>
      <c r="EN156" s="3"/>
      <c r="EO156" s="3"/>
      <c r="EP156" s="3"/>
      <c r="EQ156" s="3"/>
      <c r="ER156" s="3"/>
      <c r="ES156" s="3"/>
      <c r="ET156" s="3"/>
      <c r="EU156" s="3"/>
      <c r="EV156" s="3"/>
      <c r="EW156" s="3"/>
      <c r="FI156" s="1455"/>
      <c r="FJ156" s="205" t="s">
        <v>2100</v>
      </c>
      <c r="FK156" s="206" t="s">
        <v>2101</v>
      </c>
      <c r="FL156" s="207">
        <v>72</v>
      </c>
      <c r="FM156" s="208">
        <v>61</v>
      </c>
      <c r="FN156" s="209">
        <v>139</v>
      </c>
      <c r="FO156"/>
      <c r="FP156" s="1456"/>
      <c r="FQ156" s="272" t="s">
        <v>2102</v>
      </c>
      <c r="FR156" s="192" t="s">
        <v>2103</v>
      </c>
      <c r="FS156" s="193">
        <v>121</v>
      </c>
      <c r="FT156" s="194">
        <v>104</v>
      </c>
      <c r="FU156" s="195">
        <v>120</v>
      </c>
      <c r="FV156"/>
      <c r="FW156" s="1457"/>
      <c r="FX156" s="197" t="s">
        <v>2104</v>
      </c>
      <c r="FY156" s="192" t="s">
        <v>2099</v>
      </c>
      <c r="FZ156" s="193">
        <v>255</v>
      </c>
      <c r="GA156" s="194">
        <v>36</v>
      </c>
      <c r="GB156" s="195">
        <v>0</v>
      </c>
      <c r="GC156" s="10">
        <v>1</v>
      </c>
    </row>
    <row r="157" spans="1:185" ht="21" customHeight="1">
      <c r="A157" s="3"/>
      <c r="B157" s="3"/>
      <c r="C157" s="3"/>
      <c r="E157" s="3"/>
      <c r="F157" s="3"/>
      <c r="G157" s="3"/>
      <c r="H157" s="3"/>
      <c r="I157" s="3"/>
      <c r="J157" s="3"/>
      <c r="K157" s="3"/>
      <c r="L157" s="3"/>
      <c r="M157" s="688"/>
      <c r="N157" s="688"/>
      <c r="O157" s="3"/>
      <c r="P157" s="688"/>
      <c r="Q157" s="688"/>
      <c r="R157" s="688"/>
      <c r="S157" s="688"/>
      <c r="T157" s="688"/>
      <c r="U157" s="688"/>
      <c r="V157" s="688"/>
      <c r="W157" s="688"/>
      <c r="X157" s="688"/>
      <c r="Y157" s="688"/>
      <c r="Z157" s="688"/>
      <c r="AA157" s="688"/>
      <c r="AB157" s="688"/>
      <c r="AC157" s="688"/>
      <c r="AD157" s="688"/>
      <c r="AE157" s="688"/>
      <c r="AF157" s="688"/>
      <c r="AG157" s="688"/>
      <c r="AH157" s="688"/>
      <c r="AI157" s="688"/>
      <c r="AJ157" s="688"/>
      <c r="AK157" s="688"/>
      <c r="AL157" s="688"/>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198" cm="1">
        <f t="array" ref="BP157">SUMPRODUCT(LEN(BQ157:BW157))</f>
        <v>0</v>
      </c>
      <c r="BQ157" s="199"/>
      <c r="BR157" s="200"/>
      <c r="BS157" s="200"/>
      <c r="BT157" s="200"/>
      <c r="BU157" s="200"/>
      <c r="BV157" s="200"/>
      <c r="BW157" s="201"/>
      <c r="BX157" s="3"/>
      <c r="CB157" s="3174"/>
      <c r="CD157" s="3151" t="str">
        <f t="shared" si="82"/>
        <v/>
      </c>
      <c r="CE157" s="3155" t="str">
        <f t="shared" si="83"/>
        <v/>
      </c>
      <c r="CF157" s="3156" t="str">
        <f>IF(LEN(TRIM(CK157))&gt;0,MAX(CF29:CF156)+1,"")</f>
        <v/>
      </c>
      <c r="CG157" s="3109" t="str">
        <f>IFERROR(INDEX(CK30:CK299,MATCH(ROW()-ROW(CK30)+1,CF30:CF299,0)),"")</f>
        <v/>
      </c>
      <c r="CH157" s="419"/>
      <c r="CJ157" s="3165" t="str">
        <f>TRIM(SUBSTITUTE(SUBSTITUTE(SUBSTITUTE(SUBSTITUTE(IF(OR(LEFT(CJ156,1)="-",LEFT(CJ156,1)="="),MID(CJ156,2,9999),CJ156),CHAR(160)," "),","," "),";"," "),"."," "))</f>
        <v/>
      </c>
      <c r="CK157" s="3166" t="str">
        <f>IF(OR(CL156="",CJ158=""),"",IF(LEN(CL156)&lt;=CJ158,CL156,IFERROR(LEFT(CL156,FIND("♦",SUBSTITUTE(LEFT(CL156,CJ158+1)," ","♦",LEN(LEFT(CL156,CJ158+1))-LEN(SUBSTITUTE(LEFT(CL156,CJ158+1)," ",""))))),LEFT(CL156,IFERROR(FIND(" ",CL156)-1,LEN(CL156))))))</f>
        <v/>
      </c>
      <c r="CL157" s="3166" t="str">
        <f>IF(CK157="","",TRIM(RIGHT(CL156,LEN(CL156)-LEN(CK157))))</f>
        <v/>
      </c>
      <c r="CM157" s="3180"/>
      <c r="CN157" s="3174"/>
      <c r="CO157" s="3174"/>
      <c r="CP157" s="3"/>
      <c r="CQ157" s="419" t="str">
        <f t="shared" si="96"/>
        <v>Éléments pour la cuisson du navarin</v>
      </c>
      <c r="CR157" t="s">
        <v>4019</v>
      </c>
      <c r="CT157" s="25"/>
      <c r="CU157" s="170"/>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1025">
        <v>1</v>
      </c>
      <c r="DZ157" s="1025"/>
      <c r="EA157" s="1025">
        <v>1</v>
      </c>
      <c r="EC157" s="3"/>
      <c r="ED157" s="3"/>
      <c r="EE157" s="3"/>
      <c r="EF157" s="3"/>
      <c r="EG157" s="3"/>
      <c r="EH157" s="3"/>
      <c r="EI157" s="3"/>
      <c r="EJ157" s="3"/>
      <c r="EK157" s="3"/>
      <c r="EL157" s="3"/>
      <c r="EM157" s="3"/>
      <c r="EN157" s="3"/>
      <c r="EO157" s="3"/>
      <c r="EP157" s="3"/>
      <c r="EQ157" s="3"/>
      <c r="ER157" s="3"/>
      <c r="ES157" s="3"/>
      <c r="ET157" s="3"/>
      <c r="EU157" s="3"/>
      <c r="EV157" s="3"/>
      <c r="EW157" s="3"/>
      <c r="FI157" s="1458"/>
      <c r="FJ157" s="205" t="s">
        <v>2105</v>
      </c>
      <c r="FK157" s="206" t="s">
        <v>2106</v>
      </c>
      <c r="FL157" s="207">
        <v>71</v>
      </c>
      <c r="FM157" s="208">
        <v>60</v>
      </c>
      <c r="FN157" s="209">
        <v>139</v>
      </c>
      <c r="FO157"/>
      <c r="FP157" s="1459"/>
      <c r="FQ157" s="191" t="s">
        <v>2107</v>
      </c>
      <c r="FR157" s="192" t="s">
        <v>2108</v>
      </c>
      <c r="FS157" s="193">
        <v>139</v>
      </c>
      <c r="FT157" s="194">
        <v>71</v>
      </c>
      <c r="FU157" s="195">
        <v>137</v>
      </c>
      <c r="FV157"/>
      <c r="FW157" s="1460"/>
      <c r="FX157" s="197" t="s">
        <v>2109</v>
      </c>
      <c r="FY157" s="192" t="s">
        <v>2099</v>
      </c>
      <c r="FZ157" s="193">
        <v>255</v>
      </c>
      <c r="GA157" s="194">
        <v>69</v>
      </c>
      <c r="GB157" s="195">
        <v>0</v>
      </c>
      <c r="GC157" s="10">
        <v>1</v>
      </c>
    </row>
    <row r="158" spans="1:185" ht="21" customHeight="1">
      <c r="A158" s="3"/>
      <c r="B158" s="3"/>
      <c r="C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198" cm="1">
        <f t="array" ref="BP158">SUMPRODUCT(LEN(BQ158:BW158))</f>
        <v>0</v>
      </c>
      <c r="BQ158" s="199"/>
      <c r="BR158" s="200"/>
      <c r="BS158" s="200"/>
      <c r="BT158" s="200"/>
      <c r="BU158" s="200"/>
      <c r="BV158" s="200"/>
      <c r="BW158" s="201"/>
      <c r="BX158" s="3"/>
      <c r="CB158" s="3174"/>
      <c r="CD158" s="3151" t="str">
        <f t="shared" si="82"/>
        <v/>
      </c>
      <c r="CE158" s="3155" t="str">
        <f t="shared" si="83"/>
        <v/>
      </c>
      <c r="CF158" s="3156" t="str">
        <f>IF(LEN(TRIM(CK158))&gt;0,MAX(CF29:CF157)+1,"")</f>
        <v/>
      </c>
      <c r="CG158" s="3109" t="str">
        <f>IFERROR(INDEX(CK30:CK299,MATCH(ROW()-ROW(CK30)+1,CF30:CF299,0)),"")</f>
        <v/>
      </c>
      <c r="CH158" s="419"/>
      <c r="CJ158" s="3112">
        <f>CG17</f>
        <v>100</v>
      </c>
      <c r="CK158" s="3166" t="str">
        <f>IF(OR(CL157="",CJ158=""),"",IF(LEN(CL157)&lt;=CJ158,CL157,IFERROR(LEFT(CL157,FIND("♦",SUBSTITUTE(LEFT(CL157,CJ158+1)," ","♦",LEN(LEFT(CL157,CJ158+1))-LEN(SUBSTITUTE(LEFT(CL157,CJ158+1)," ",""))))),LEFT(CL157,IFERROR(FIND(" ",CL157)-1,LEN(CL157))))))</f>
        <v/>
      </c>
      <c r="CL158" s="3166" t="str">
        <f t="shared" ref="CL158:CL161" si="97">IF(CK158="","",TRIM(RIGHT(CL157,LEN(CL157)-LEN(CK158))))</f>
        <v/>
      </c>
      <c r="CM158" s="3180"/>
      <c r="CN158" s="3174"/>
      <c r="CO158" s="3174"/>
      <c r="CP158" s="3"/>
      <c r="CQ158" s="419" t="str">
        <f t="shared" si="96"/>
        <v>Oignons</v>
      </c>
      <c r="CR158" t="s">
        <v>4020</v>
      </c>
      <c r="CT158" s="25"/>
      <c r="CU158" s="170"/>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224" t="s">
        <v>2110</v>
      </c>
      <c r="DZ158" s="3224"/>
      <c r="EA158" s="3224"/>
      <c r="EC158" s="3"/>
      <c r="ED158" s="3"/>
      <c r="EE158" s="3"/>
      <c r="EF158" s="3"/>
      <c r="EG158" s="3"/>
      <c r="EH158" s="3"/>
      <c r="EI158" s="3"/>
      <c r="EJ158" s="3"/>
      <c r="EK158" s="3"/>
      <c r="EL158" s="3"/>
      <c r="EM158" s="3"/>
      <c r="EN158" s="3"/>
      <c r="EO158" s="3"/>
      <c r="EP158" s="3"/>
      <c r="EQ158" s="3"/>
      <c r="ER158" s="3"/>
      <c r="ES158" s="3"/>
      <c r="ET158" s="3"/>
      <c r="EU158" s="3"/>
      <c r="EV158" s="3"/>
      <c r="EW158" s="3"/>
      <c r="FI158" s="1461"/>
      <c r="FJ158" s="236" t="s">
        <v>2111</v>
      </c>
      <c r="FK158" s="206" t="s">
        <v>2112</v>
      </c>
      <c r="FL158" s="207">
        <v>46</v>
      </c>
      <c r="FM158" s="208">
        <v>0</v>
      </c>
      <c r="FN158" s="209">
        <v>108</v>
      </c>
      <c r="FO158"/>
      <c r="FP158" s="1462"/>
      <c r="FQ158" s="191" t="s">
        <v>2113</v>
      </c>
      <c r="FR158" s="192" t="s">
        <v>2114</v>
      </c>
      <c r="FS158" s="193">
        <v>139</v>
      </c>
      <c r="FT158" s="194">
        <v>0</v>
      </c>
      <c r="FU158" s="195">
        <v>139</v>
      </c>
      <c r="FV158"/>
      <c r="FW158" s="1463"/>
      <c r="FX158" s="212" t="s">
        <v>2115</v>
      </c>
      <c r="FY158" s="192" t="s">
        <v>2099</v>
      </c>
      <c r="FZ158" s="193">
        <v>255</v>
      </c>
      <c r="GA158" s="194">
        <v>73</v>
      </c>
      <c r="GB158" s="195">
        <v>1</v>
      </c>
      <c r="GC158" s="10">
        <v>1</v>
      </c>
    </row>
    <row r="159" spans="1:185" ht="21" customHeight="1">
      <c r="A159" s="3"/>
      <c r="B159" s="3"/>
      <c r="C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198" cm="1">
        <f t="array" ref="BP159">SUMPRODUCT(LEN(BQ159:BW159))</f>
        <v>0</v>
      </c>
      <c r="BQ159" s="199"/>
      <c r="BR159" s="200"/>
      <c r="BS159" s="200"/>
      <c r="BT159" s="200"/>
      <c r="BU159" s="200"/>
      <c r="BV159" s="200"/>
      <c r="BW159" s="201"/>
      <c r="BX159" s="3"/>
      <c r="CB159" s="3174"/>
      <c r="CD159" s="3151" t="str">
        <f t="shared" si="82"/>
        <v/>
      </c>
      <c r="CE159" s="3155" t="str">
        <f t="shared" si="83"/>
        <v/>
      </c>
      <c r="CF159" s="3156" t="str">
        <f>IF(LEN(TRIM(CK159))&gt;0,MAX(CF29:CF158)+1,"")</f>
        <v/>
      </c>
      <c r="CG159" s="3109" t="str">
        <f>IFERROR(INDEX(CK30:CK299,MATCH(ROW()-ROW(CK30)+1,CF30:CF299,0)),"")</f>
        <v/>
      </c>
      <c r="CH159" s="419"/>
      <c r="CJ159" s="3165"/>
      <c r="CK159" s="3166" t="str">
        <f>IF(OR(CL158="",CJ158=""),"",IF(LEN(CL158)&lt;=CJ158,CL158,IFERROR(LEFT(CL158,FIND("♦",SUBSTITUTE(LEFT(CL158,CJ158+1)," ","♦",LEN(LEFT(CL158,CJ158+1))-LEN(SUBSTITUTE(LEFT(CL158,CJ158+1)," ",""))))),LEFT(CL158,IFERROR(FIND(" ",CL158)-1,LEN(CL158))))))</f>
        <v/>
      </c>
      <c r="CL159" s="3166" t="str">
        <f t="shared" si="97"/>
        <v/>
      </c>
      <c r="CM159" s="3180"/>
      <c r="CN159" s="3174"/>
      <c r="CO159" s="3174"/>
      <c r="CP159" s="3"/>
      <c r="CQ159" s="419" t="str">
        <f t="shared" si="96"/>
        <v>Concentré de tomate</v>
      </c>
      <c r="CR159" t="s">
        <v>4021</v>
      </c>
      <c r="CT159" s="25"/>
      <c r="CU159" s="170"/>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224"/>
      <c r="DZ159" s="3224"/>
      <c r="EA159" s="3224"/>
      <c r="EC159" s="3"/>
      <c r="ED159" s="3"/>
      <c r="EE159" s="3"/>
      <c r="EF159" s="3"/>
      <c r="EG159" s="3"/>
      <c r="EH159" s="3"/>
      <c r="EI159" s="3"/>
      <c r="EJ159" s="3"/>
      <c r="EK159" s="3"/>
      <c r="EL159" s="3"/>
      <c r="EM159" s="3"/>
      <c r="EN159" s="3"/>
      <c r="EO159" s="3"/>
      <c r="EP159" s="3"/>
      <c r="EQ159" s="3"/>
      <c r="ER159" s="3"/>
      <c r="ES159" s="3"/>
      <c r="ET159" s="3"/>
      <c r="EU159" s="3"/>
      <c r="EV159" s="3"/>
      <c r="EW159" s="3"/>
      <c r="FI159" s="1464"/>
      <c r="FJ159" s="205" t="s">
        <v>2116</v>
      </c>
      <c r="FK159" s="206" t="s">
        <v>2117</v>
      </c>
      <c r="FL159" s="207">
        <v>188</v>
      </c>
      <c r="FM159" s="208">
        <v>238</v>
      </c>
      <c r="FN159" s="209">
        <v>104</v>
      </c>
      <c r="FO159"/>
      <c r="FP159" s="1465"/>
      <c r="FQ159" s="272" t="s">
        <v>2118</v>
      </c>
      <c r="FR159" s="192" t="s">
        <v>2119</v>
      </c>
      <c r="FS159" s="193">
        <v>128</v>
      </c>
      <c r="FT159" s="194">
        <v>0</v>
      </c>
      <c r="FU159" s="195">
        <v>128</v>
      </c>
      <c r="FV159"/>
      <c r="FW159" s="1466"/>
      <c r="FX159" s="212" t="s">
        <v>2120</v>
      </c>
      <c r="FY159" s="192" t="s">
        <v>2121</v>
      </c>
      <c r="FZ159" s="193">
        <v>255</v>
      </c>
      <c r="GA159" s="194">
        <v>9</v>
      </c>
      <c r="GB159" s="195">
        <v>33</v>
      </c>
      <c r="GC159" s="10">
        <v>1</v>
      </c>
    </row>
    <row r="160" spans="1:185" ht="21" customHeight="1">
      <c r="A160" s="3"/>
      <c r="B160" s="3"/>
      <c r="C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198" cm="1">
        <f t="array" ref="BP160">SUMPRODUCT(LEN(BQ160:BW160))</f>
        <v>0</v>
      </c>
      <c r="BQ160" s="199"/>
      <c r="BR160" s="200"/>
      <c r="BS160" s="200"/>
      <c r="BT160" s="200"/>
      <c r="BU160" s="200"/>
      <c r="BV160" s="200"/>
      <c r="BW160" s="201"/>
      <c r="BX160" s="3"/>
      <c r="CB160" s="3174"/>
      <c r="CD160" s="3151" t="str">
        <f t="shared" ref="CD160:CD223" si="98">IF(CG160="","",(LEN(TRIM(SUBSTITUTE(CG160,CHAR(160)," ")))-LEN(SUBSTITUTE(TRIM(SUBSTITUTE(CG160,CHAR(160)," "))," ",""))+1)&amp;" mot"&amp;IF((LEN(TRIM(SUBSTITUTE(CG160,CHAR(160)," ")))-LEN(SUBSTITUTE(TRIM(SUBSTITUTE(CG160,CHAR(160)," "))," ",""))+1)&gt;1,"s",""))</f>
        <v/>
      </c>
      <c r="CE160" s="3155" t="str">
        <f t="shared" ref="CE160:CE223" si="99">IF(CG160="","",LEN(TRIM(SUBSTITUTE(CG160,CHAR(160),"")))&amp;" car. ►")</f>
        <v/>
      </c>
      <c r="CF160" s="3156" t="str">
        <f>IF(LEN(TRIM(CK160))&gt;0,MAX(CF29:CF159)+1,"")</f>
        <v/>
      </c>
      <c r="CG160" s="3109" t="str">
        <f>IFERROR(INDEX(CK30:CK299,MATCH(ROW()-ROW(CK30)+1,CF30:CF299,0)),"")</f>
        <v/>
      </c>
      <c r="CH160" s="419"/>
      <c r="CJ160" s="3168"/>
      <c r="CK160" s="3166" t="str">
        <f>IF(OR(CL159="",CJ158=""),"",IF(LEN(CL159)&lt;=CJ158,CL159,IFERROR(LEFT(CL159,FIND("♦",SUBSTITUTE(LEFT(CL159,CJ158+1)," ","♦",LEN(LEFT(CL159,CJ158+1))-LEN(SUBSTITUTE(LEFT(CL159,CJ158+1)," ",""))))),LEFT(CL159,IFERROR(FIND(" ",CL159)-1,LEN(CL159))))))</f>
        <v/>
      </c>
      <c r="CL160" s="3166" t="str">
        <f t="shared" si="97"/>
        <v/>
      </c>
      <c r="CM160" s="3180"/>
      <c r="CN160" s="3174"/>
      <c r="CO160" s="3174"/>
      <c r="CP160" s="3"/>
      <c r="CQ160" s="419" t="str">
        <f t="shared" si="96"/>
        <v>Ail haché surgelé</v>
      </c>
      <c r="CR160" t="s">
        <v>4022</v>
      </c>
      <c r="CT160" s="25"/>
      <c r="CU160" s="170"/>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1025">
        <v>1</v>
      </c>
      <c r="DZ160" s="1025"/>
      <c r="EA160" s="1025">
        <v>1</v>
      </c>
      <c r="EC160" s="3"/>
      <c r="ED160" s="3"/>
      <c r="EE160" s="3"/>
      <c r="EF160" s="3"/>
      <c r="EG160" s="3"/>
      <c r="EH160" s="3"/>
      <c r="EI160" s="3"/>
      <c r="EJ160" s="3"/>
      <c r="EK160" s="3"/>
      <c r="EL160" s="3"/>
      <c r="EM160" s="3"/>
      <c r="EN160" s="3"/>
      <c r="EO160" s="3"/>
      <c r="EP160" s="3"/>
      <c r="EQ160" s="3"/>
      <c r="ER160" s="3"/>
      <c r="ES160" s="3"/>
      <c r="ET160" s="3"/>
      <c r="EU160" s="3"/>
      <c r="EV160" s="3"/>
      <c r="EW160" s="3"/>
      <c r="FI160" s="1467"/>
      <c r="FJ160" s="205" t="s">
        <v>2122</v>
      </c>
      <c r="FK160" s="206" t="s">
        <v>2123</v>
      </c>
      <c r="FL160" s="207">
        <v>192</v>
      </c>
      <c r="FM160" s="208">
        <v>255</v>
      </c>
      <c r="FN160" s="209">
        <v>62</v>
      </c>
      <c r="FO160"/>
      <c r="FP160" s="1468"/>
      <c r="FQ160" s="191" t="s">
        <v>2124</v>
      </c>
      <c r="FR160" s="192" t="s">
        <v>2125</v>
      </c>
      <c r="FS160" s="193">
        <v>79</v>
      </c>
      <c r="FT160" s="194">
        <v>47</v>
      </c>
      <c r="FU160" s="195">
        <v>79</v>
      </c>
      <c r="FV160"/>
      <c r="FW160" s="1469"/>
      <c r="FX160" s="197" t="s">
        <v>2126</v>
      </c>
      <c r="FY160" s="192" t="s">
        <v>2127</v>
      </c>
      <c r="FZ160" s="193">
        <v>255</v>
      </c>
      <c r="GA160" s="194">
        <v>48</v>
      </c>
      <c r="GB160" s="195">
        <v>48</v>
      </c>
      <c r="GC160" s="10">
        <v>1</v>
      </c>
    </row>
    <row r="161" spans="1:185" ht="21" customHeight="1">
      <c r="A161" s="3"/>
      <c r="B161" s="3"/>
      <c r="C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198" cm="1">
        <f t="array" ref="BP161">SUMPRODUCT(LEN(BQ161:BW161))</f>
        <v>0</v>
      </c>
      <c r="BQ161" s="199"/>
      <c r="BR161" s="200"/>
      <c r="BS161" s="200"/>
      <c r="BT161" s="200"/>
      <c r="BU161" s="200"/>
      <c r="BV161" s="200"/>
      <c r="BW161" s="201"/>
      <c r="BX161" s="3"/>
      <c r="CB161" s="3174"/>
      <c r="CD161" s="3151" t="str">
        <f t="shared" si="98"/>
        <v/>
      </c>
      <c r="CE161" s="3155" t="str">
        <f t="shared" si="99"/>
        <v/>
      </c>
      <c r="CF161" s="3156" t="str">
        <f>IF(LEN(TRIM(CK161))&gt;0,MAX(CF29:CF160)+1,"")</f>
        <v/>
      </c>
      <c r="CG161" s="3109" t="str">
        <f>IFERROR(INDEX(CK30:CK299,MATCH(ROW()-ROW(CK30)+1,CF30:CF299,0)),"")</f>
        <v/>
      </c>
      <c r="CH161" s="419"/>
      <c r="CJ161" s="3169"/>
      <c r="CK161" s="3166" t="str">
        <f>IF(OR(CL160="",CJ158=""),"",IF(LEN(CL160)&lt;=CJ158,CL160,IFERROR(LEFT(CL160,FIND("♦",SUBSTITUTE(LEFT(CL160,CJ158+1)," ","♦",LEN(LEFT(CL160,CJ158+1))-LEN(SUBSTITUTE(LEFT(CL160,CJ158+1)," ",""))))),LEFT(CL160,IFERROR(FIND(" ",CL160)-1,LEN(CL160))))))</f>
        <v/>
      </c>
      <c r="CL161" s="3166" t="str">
        <f t="shared" si="97"/>
        <v/>
      </c>
      <c r="CM161" s="3180"/>
      <c r="CN161" s="3174"/>
      <c r="CO161" s="3174"/>
      <c r="CP161" s="3"/>
      <c r="CQ161" s="419" t="str">
        <f t="shared" si="96"/>
        <v>Farine</v>
      </c>
      <c r="CR161" t="s">
        <v>4023</v>
      </c>
      <c r="CT161" s="25"/>
      <c r="CU161" s="170"/>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224" t="s">
        <v>2128</v>
      </c>
      <c r="DZ161" s="3224"/>
      <c r="EA161" s="3224"/>
      <c r="EC161" s="3"/>
      <c r="ED161" s="3"/>
      <c r="EE161" s="3"/>
      <c r="EF161" s="3"/>
      <c r="EG161" s="3"/>
      <c r="EH161" s="3"/>
      <c r="EI161" s="3"/>
      <c r="EJ161" s="3"/>
      <c r="EK161" s="3"/>
      <c r="EL161" s="3"/>
      <c r="EM161" s="3"/>
      <c r="EN161" s="3"/>
      <c r="EO161" s="3"/>
      <c r="EP161" s="3"/>
      <c r="EQ161" s="3"/>
      <c r="ER161" s="3"/>
      <c r="ES161" s="3"/>
      <c r="ET161" s="3"/>
      <c r="EU161" s="3"/>
      <c r="EV161" s="3"/>
      <c r="EW161" s="3"/>
      <c r="FI161" s="1470"/>
      <c r="FJ161" s="236" t="s">
        <v>2129</v>
      </c>
      <c r="FK161" s="206" t="s">
        <v>2130</v>
      </c>
      <c r="FL161" s="207">
        <v>190</v>
      </c>
      <c r="FM161" s="208">
        <v>245</v>
      </c>
      <c r="FN161" s="209">
        <v>116</v>
      </c>
      <c r="FO161"/>
      <c r="FP161" s="1471"/>
      <c r="FQ161" s="272" t="s">
        <v>2131</v>
      </c>
      <c r="FR161" s="192" t="s">
        <v>2132</v>
      </c>
      <c r="FS161" s="193">
        <v>41</v>
      </c>
      <c r="FT161" s="194">
        <v>30</v>
      </c>
      <c r="FU161" s="195">
        <v>41</v>
      </c>
      <c r="FV161"/>
      <c r="FW161" s="1472"/>
      <c r="FX161" s="197" t="s">
        <v>2133</v>
      </c>
      <c r="FY161" s="192" t="s">
        <v>2134</v>
      </c>
      <c r="FZ161" s="193">
        <v>255</v>
      </c>
      <c r="GA161" s="194">
        <v>64</v>
      </c>
      <c r="GB161" s="195">
        <v>64</v>
      </c>
      <c r="GC161" s="10">
        <v>1</v>
      </c>
    </row>
    <row r="162" spans="1:185" ht="21" customHeight="1">
      <c r="A162" s="3"/>
      <c r="B162" s="3"/>
      <c r="C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198" cm="1">
        <f t="array" ref="BP162">SUMPRODUCT(LEN(BQ162:BW162))</f>
        <v>0</v>
      </c>
      <c r="BQ162" s="199"/>
      <c r="BR162" s="200"/>
      <c r="BS162" s="200"/>
      <c r="BT162" s="200"/>
      <c r="BU162" s="200"/>
      <c r="BV162" s="200"/>
      <c r="BW162" s="201"/>
      <c r="BX162" s="3"/>
      <c r="CB162" s="3174"/>
      <c r="CD162" s="3151" t="str">
        <f t="shared" si="98"/>
        <v/>
      </c>
      <c r="CE162" s="3155" t="str">
        <f t="shared" si="99"/>
        <v/>
      </c>
      <c r="CF162" s="3156" t="str">
        <f>IF(LEN(TRIM(CK162))&gt;0,MAX(CF29:CF161)+1,"")</f>
        <v/>
      </c>
      <c r="CG162" s="3109" t="str">
        <f>IFERROR(INDEX(CK30:CK299,MATCH(ROW()-ROW(CK30)+1,CF30:CF299,0)),"")</f>
        <v/>
      </c>
      <c r="CH162" s="419"/>
      <c r="CJ162" s="2462" t="str">
        <f>(SUBSTITUTE(SUBSTITUTE(CB52,CHAR(13)&amp;CHAR(10)," "),CHAR(10)," "))</f>
        <v/>
      </c>
      <c r="CK162" s="3110" t="str">
        <f>IF(OR(CJ163="",CJ164=""),"",IF(LEN(CJ163)&lt;=CJ164,CJ163,IFERROR(LEFT(CJ163,FIND("♦",SUBSTITUTE(LEFT(CJ163,CJ164+1)," ","♦",LEN(LEFT(CJ163,CJ164+1))-LEN(SUBSTITUTE(LEFT(CJ163,CJ164+1)," ",""))))),LEFT(CJ163,IFERROR(FIND(" ",CJ163)-1,LEN(CJ163))))))</f>
        <v/>
      </c>
      <c r="CL162" s="3111" t="str">
        <f>IF(CK162="","",TRIM(RIGHT(CJ163,LEN(CJ163)-LEN(CK162))))</f>
        <v/>
      </c>
      <c r="CM162" s="3157" t="str">
        <f>CC52</f>
        <v xml:space="preserve"> ◄ ligne 52</v>
      </c>
      <c r="CN162" s="3174"/>
      <c r="CO162" s="3174"/>
      <c r="CP162" s="3"/>
      <c r="CQ162" s="419" t="str">
        <f t="shared" si="96"/>
        <v>Bouquet garni</v>
      </c>
      <c r="CR162" t="s">
        <v>4024</v>
      </c>
      <c r="CT162" s="25"/>
      <c r="CU162" s="170"/>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224"/>
      <c r="DZ162" s="3224"/>
      <c r="EA162" s="3224"/>
      <c r="EC162" s="3"/>
      <c r="ED162" s="3"/>
      <c r="EE162" s="3"/>
      <c r="EF162" s="3"/>
      <c r="EG162" s="3"/>
      <c r="EH162" s="3"/>
      <c r="EI162" s="3"/>
      <c r="EJ162" s="3"/>
      <c r="EK162" s="3"/>
      <c r="EL162" s="3"/>
      <c r="EM162" s="3"/>
      <c r="EN162" s="3"/>
      <c r="EO162" s="3"/>
      <c r="EP162" s="3"/>
      <c r="EQ162" s="3"/>
      <c r="ER162" s="3"/>
      <c r="ES162" s="3"/>
      <c r="ET162" s="3"/>
      <c r="EU162" s="3"/>
      <c r="EV162" s="3"/>
      <c r="EW162" s="3"/>
      <c r="FI162" s="1473"/>
      <c r="FJ162" s="205" t="s">
        <v>2135</v>
      </c>
      <c r="FK162" s="206" t="s">
        <v>2136</v>
      </c>
      <c r="FL162" s="207">
        <v>202</v>
      </c>
      <c r="FM162" s="208">
        <v>255</v>
      </c>
      <c r="FN162" s="209">
        <v>112</v>
      </c>
      <c r="FO162"/>
      <c r="FP162" s="1474"/>
      <c r="FQ162" s="272" t="s">
        <v>2137</v>
      </c>
      <c r="FR162" s="192" t="s">
        <v>2138</v>
      </c>
      <c r="FS162" s="193">
        <v>36</v>
      </c>
      <c r="FT162" s="194">
        <v>33</v>
      </c>
      <c r="FU162" s="195">
        <v>36</v>
      </c>
      <c r="FV162"/>
      <c r="FW162" s="1475"/>
      <c r="FX162" s="197" t="s">
        <v>2139</v>
      </c>
      <c r="FY162" s="192" t="s">
        <v>2140</v>
      </c>
      <c r="FZ162" s="193">
        <v>255</v>
      </c>
      <c r="GA162" s="194">
        <v>99</v>
      </c>
      <c r="GB162" s="195">
        <v>71</v>
      </c>
      <c r="GC162" s="10">
        <v>1</v>
      </c>
    </row>
    <row r="163" spans="1:185" ht="21" customHeight="1">
      <c r="A163" s="3"/>
      <c r="B163" s="3"/>
      <c r="C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198" cm="1">
        <f t="array" ref="BP163">SUMPRODUCT(LEN(BQ163:BW163))</f>
        <v>0</v>
      </c>
      <c r="BQ163" s="199"/>
      <c r="BR163" s="200"/>
      <c r="BS163" s="200"/>
      <c r="BT163" s="200"/>
      <c r="BU163" s="200"/>
      <c r="BV163" s="200"/>
      <c r="BW163" s="201"/>
      <c r="BX163" s="3"/>
      <c r="CB163" s="3174"/>
      <c r="CD163" s="3151" t="str">
        <f t="shared" si="98"/>
        <v/>
      </c>
      <c r="CE163" s="3155" t="str">
        <f t="shared" si="99"/>
        <v/>
      </c>
      <c r="CF163" s="3156" t="str">
        <f>IF(LEN(TRIM(CK163))&gt;0,MAX(CF29:CF162)+1,"")</f>
        <v/>
      </c>
      <c r="CG163" s="3109" t="str">
        <f>IFERROR(INDEX(CK30:CK299,MATCH(ROW()-ROW(CK30)+1,CF30:CF299,0)),"")</f>
        <v/>
      </c>
      <c r="CH163" s="419"/>
      <c r="CJ163" s="3110" t="str">
        <f>TRIM(SUBSTITUTE(SUBSTITUTE(SUBSTITUTE(SUBSTITUTE(IF(OR(LEFT(CJ162,1)="-",LEFT(CJ162,1)="="),MID(CJ162,2,9999),CJ162),CHAR(160)," "),","," "),";"," "),"."," "))</f>
        <v/>
      </c>
      <c r="CK163" s="3111" t="str">
        <f>IF(OR(CL162="",CJ164=""),"",IF(LEN(CL162)&lt;=CJ164,CL162,IFERROR(LEFT(CL162,FIND("♦",SUBSTITUTE(LEFT(CL162,CJ164+1)," ","♦",LEN(LEFT(CL162,CJ164+1))-LEN(SUBSTITUTE(LEFT(CL162,CJ164+1)," ",""))))),LEFT(CL162,IFERROR(FIND(" ",CL162)-1,LEN(CL162))))))</f>
        <v/>
      </c>
      <c r="CL163" s="3111" t="str">
        <f>IF(CK163="","",TRIM(RIGHT(CL162,LEN(CL162)-LEN(CK163))))</f>
        <v/>
      </c>
      <c r="CM163" s="3179"/>
      <c r="CN163" s="3174"/>
      <c r="CO163" s="3174"/>
      <c r="CP163" s="3"/>
      <c r="CQ163" s="419" t="str">
        <f t="shared" si="96"/>
        <v>Fond brun clair de veau</v>
      </c>
      <c r="CR163" t="s">
        <v>4025</v>
      </c>
      <c r="CT163" s="25"/>
      <c r="CU163" s="170"/>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1025">
        <v>1</v>
      </c>
      <c r="DZ163" s="1025"/>
      <c r="EA163" s="1025">
        <v>1</v>
      </c>
      <c r="EC163" s="3"/>
      <c r="ED163" s="3"/>
      <c r="EE163" s="3"/>
      <c r="EF163" s="3"/>
      <c r="EG163" s="3"/>
      <c r="EH163" s="3"/>
      <c r="EI163" s="3"/>
      <c r="EJ163" s="3"/>
      <c r="EK163" s="3"/>
      <c r="EL163" s="3"/>
      <c r="EM163" s="3"/>
      <c r="EN163" s="3"/>
      <c r="EO163" s="3"/>
      <c r="EP163" s="3"/>
      <c r="EQ163" s="3"/>
      <c r="ER163" s="3"/>
      <c r="ES163" s="3"/>
      <c r="ET163" s="3"/>
      <c r="EU163" s="3"/>
      <c r="EV163" s="3"/>
      <c r="EW163" s="3"/>
      <c r="FI163" s="1476"/>
      <c r="FJ163" s="236" t="s">
        <v>2141</v>
      </c>
      <c r="FK163" s="206" t="s">
        <v>2142</v>
      </c>
      <c r="FL163" s="207">
        <v>251</v>
      </c>
      <c r="FM163" s="208">
        <v>252</v>
      </c>
      <c r="FN163" s="209">
        <v>250</v>
      </c>
      <c r="FO163"/>
      <c r="FP163" s="1477"/>
      <c r="FQ163" s="191" t="s">
        <v>2143</v>
      </c>
      <c r="FR163" s="192" t="s">
        <v>2144</v>
      </c>
      <c r="FS163" s="193">
        <v>227</v>
      </c>
      <c r="FT163" s="194">
        <v>91</v>
      </c>
      <c r="FU163" s="195">
        <v>216</v>
      </c>
      <c r="FV163"/>
      <c r="FW163" s="1478"/>
      <c r="FX163" s="212" t="s">
        <v>2145</v>
      </c>
      <c r="FY163" s="192" t="s">
        <v>2146</v>
      </c>
      <c r="FZ163" s="193">
        <v>255</v>
      </c>
      <c r="GA163" s="194">
        <v>94</v>
      </c>
      <c r="GB163" s="195">
        <v>77</v>
      </c>
      <c r="GC163" s="10">
        <v>1</v>
      </c>
    </row>
    <row r="164" spans="1:185" ht="21"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198" cm="1">
        <f t="array" ref="BP164">SUMPRODUCT(LEN(BQ164:BW164))</f>
        <v>0</v>
      </c>
      <c r="BQ164" s="199"/>
      <c r="BR164" s="200"/>
      <c r="BS164" s="200"/>
      <c r="BT164" s="200"/>
      <c r="BU164" s="200"/>
      <c r="BV164" s="200"/>
      <c r="BW164" s="201"/>
      <c r="BX164" s="3"/>
      <c r="CB164" s="3174"/>
      <c r="CD164" s="3151" t="str">
        <f t="shared" si="98"/>
        <v/>
      </c>
      <c r="CE164" s="3155" t="str">
        <f t="shared" si="99"/>
        <v/>
      </c>
      <c r="CF164" s="3156" t="str">
        <f>IF(LEN(TRIM(CK164))&gt;0,MAX(CF29:CF163)+1,"")</f>
        <v/>
      </c>
      <c r="CG164" s="3109" t="str">
        <f>IFERROR(INDEX(CK30:CK299,MATCH(ROW()-ROW(CK30)+1,CF30:CF299,0)),"")</f>
        <v/>
      </c>
      <c r="CH164" s="419"/>
      <c r="CJ164" s="3112">
        <f>CG17</f>
        <v>100</v>
      </c>
      <c r="CK164" s="3111" t="str">
        <f>IF(OR(CL163="",CJ164=""),"",IF(LEN(CL163)&lt;=CJ164,CL163,IFERROR(LEFT(CL163,FIND("♦",SUBSTITUTE(LEFT(CL163,CJ164+1)," ","♦",LEN(LEFT(CL163,CJ164+1))-LEN(SUBSTITUTE(LEFT(CL163,CJ164+1)," ",""))))),LEFT(CL163,IFERROR(FIND(" ",CL163)-1,LEN(CL163))))))</f>
        <v/>
      </c>
      <c r="CL164" s="3111" t="str">
        <f t="shared" ref="CL164:CL167" si="100">IF(CK164="","",TRIM(RIGHT(CL163,LEN(CL163)-LEN(CK164))))</f>
        <v/>
      </c>
      <c r="CM164" s="3179"/>
      <c r="CN164" s="3174"/>
      <c r="CO164" s="3174"/>
      <c r="CP164" s="3"/>
      <c r="CQ164" s="419" t="str">
        <f t="shared" si="96"/>
        <v>Haricots blancs (coco)</v>
      </c>
      <c r="CR164" t="s">
        <v>4026</v>
      </c>
      <c r="CT164" s="25"/>
      <c r="CU164" s="170"/>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Y164" s="3224" t="s">
        <v>2147</v>
      </c>
      <c r="DZ164" s="3224"/>
      <c r="EA164" s="3224"/>
      <c r="EC164" s="3"/>
      <c r="ED164" s="3"/>
      <c r="EE164" s="3"/>
      <c r="EF164" s="3"/>
      <c r="EG164" s="3"/>
      <c r="EH164" s="3"/>
      <c r="EI164" s="3"/>
      <c r="EJ164" s="3"/>
      <c r="EK164" s="3"/>
      <c r="EL164" s="3"/>
      <c r="EM164" s="3"/>
      <c r="EN164" s="3"/>
      <c r="EO164" s="3"/>
      <c r="EP164" s="3"/>
      <c r="EQ164" s="3"/>
      <c r="ER164" s="3"/>
      <c r="ES164" s="3"/>
      <c r="ET164" s="3"/>
      <c r="EU164" s="3"/>
      <c r="EV164" s="3"/>
      <c r="EW164" s="3"/>
      <c r="FI164" s="1479"/>
      <c r="FJ164" s="205" t="s">
        <v>2148</v>
      </c>
      <c r="FK164" s="206" t="s">
        <v>2149</v>
      </c>
      <c r="FL164" s="207">
        <v>179</v>
      </c>
      <c r="FM164" s="208">
        <v>238</v>
      </c>
      <c r="FN164" s="209">
        <v>58</v>
      </c>
      <c r="FO164"/>
      <c r="FP164" s="1480"/>
      <c r="FQ164" s="272" t="s">
        <v>2150</v>
      </c>
      <c r="FR164" s="192" t="s">
        <v>2151</v>
      </c>
      <c r="FS164" s="193">
        <v>84</v>
      </c>
      <c r="FT164" s="194">
        <v>25</v>
      </c>
      <c r="FU164" s="195">
        <v>78</v>
      </c>
      <c r="FV164"/>
      <c r="FW164" s="1481"/>
      <c r="FX164" s="212" t="s">
        <v>2152</v>
      </c>
      <c r="FY164" s="192" t="s">
        <v>2153</v>
      </c>
      <c r="FZ164" s="193">
        <v>252</v>
      </c>
      <c r="GA164" s="194">
        <v>93</v>
      </c>
      <c r="GB164" s="195">
        <v>93</v>
      </c>
      <c r="GC164" s="10">
        <v>1</v>
      </c>
    </row>
    <row r="165" spans="1:185" ht="21"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198" cm="1">
        <f t="array" ref="BP165">SUMPRODUCT(LEN(BQ165:BW165))</f>
        <v>0</v>
      </c>
      <c r="BQ165" s="199"/>
      <c r="BR165" s="200"/>
      <c r="BS165" s="200"/>
      <c r="BT165" s="200"/>
      <c r="BU165" s="200"/>
      <c r="BV165" s="200"/>
      <c r="BW165" s="201"/>
      <c r="BX165" s="3"/>
      <c r="CB165" s="3174"/>
      <c r="CD165" s="3151" t="str">
        <f t="shared" si="98"/>
        <v/>
      </c>
      <c r="CE165" s="3155" t="str">
        <f t="shared" si="99"/>
        <v/>
      </c>
      <c r="CF165" s="3156" t="str">
        <f>IF(LEN(TRIM(CK165))&gt;0,MAX(CF29:CF164)+1,"")</f>
        <v/>
      </c>
      <c r="CG165" s="3109" t="str">
        <f>IFERROR(INDEX(CK30:CK299,MATCH(ROW()-ROW(CK30)+1,CF30:CF299,0)),"")</f>
        <v/>
      </c>
      <c r="CH165" s="419"/>
      <c r="CJ165" s="3110"/>
      <c r="CK165" s="3111" t="str">
        <f>IF(OR(CL164="",CJ164=""),"",IF(LEN(CL164)&lt;=CJ164,CL164,IFERROR(LEFT(CL164,FIND("♦",SUBSTITUTE(LEFT(CL164,CJ164+1)," ","♦",LEN(LEFT(CL164,CJ164+1))-LEN(SUBSTITUTE(LEFT(CL164,CJ164+1)," ",""))))),LEFT(CL164,IFERROR(FIND(" ",CL164)-1,LEN(CL164))))))</f>
        <v/>
      </c>
      <c r="CL165" s="3111" t="str">
        <f t="shared" si="100"/>
        <v/>
      </c>
      <c r="CM165" s="3179"/>
      <c r="CN165" s="3174"/>
      <c r="CO165" s="3174"/>
      <c r="CP165" s="3"/>
      <c r="CQ165" s="419" t="str">
        <f>TRIM(LEFT(CR165,FIND(" .",CR165&amp;" .")-1))</f>
        <v>Éléments de la garniture aromatique des</v>
      </c>
      <c r="CR165" t="s">
        <v>4027</v>
      </c>
      <c r="CT165" s="25"/>
      <c r="CU165" s="170"/>
      <c r="CV165" s="3"/>
      <c r="DY165" s="3224"/>
      <c r="DZ165" s="3224"/>
      <c r="EA165" s="3224"/>
      <c r="EN165" s="3"/>
      <c r="EO165" s="3"/>
      <c r="EP165" s="3"/>
      <c r="EQ165" s="3"/>
      <c r="ER165" s="3"/>
      <c r="ES165" s="3"/>
      <c r="ET165" s="3"/>
      <c r="EU165" s="3"/>
      <c r="EV165" s="3"/>
      <c r="EW165" s="3"/>
      <c r="FI165" s="1482"/>
      <c r="FJ165" s="236" t="s">
        <v>2154</v>
      </c>
      <c r="FK165" s="206" t="s">
        <v>2155</v>
      </c>
      <c r="FL165" s="207">
        <v>165</v>
      </c>
      <c r="FM165" s="208">
        <v>209</v>
      </c>
      <c r="FN165" s="209">
        <v>82</v>
      </c>
      <c r="FO165"/>
      <c r="FP165" s="1483"/>
      <c r="FQ165" s="212" t="s">
        <v>2156</v>
      </c>
      <c r="FR165" s="192" t="s">
        <v>2157</v>
      </c>
      <c r="FS165" s="193">
        <v>52</v>
      </c>
      <c r="FT165" s="194">
        <v>23</v>
      </c>
      <c r="FU165" s="195">
        <v>49</v>
      </c>
      <c r="FV165"/>
      <c r="FW165" s="1484"/>
      <c r="FX165" s="212" t="s">
        <v>2158</v>
      </c>
      <c r="FY165" s="192" t="s">
        <v>2159</v>
      </c>
      <c r="FZ165" s="193">
        <v>217</v>
      </c>
      <c r="GA165" s="194">
        <v>166</v>
      </c>
      <c r="GB165" s="195">
        <v>169</v>
      </c>
      <c r="GC165" s="10">
        <v>1</v>
      </c>
    </row>
    <row r="166" spans="1:185" ht="21"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198" cm="1">
        <f t="array" ref="BP166">SUMPRODUCT(LEN(BQ166:BW166))</f>
        <v>0</v>
      </c>
      <c r="BQ166" s="199"/>
      <c r="BR166" s="200"/>
      <c r="BS166" s="200"/>
      <c r="BT166" s="200"/>
      <c r="BU166" s="200"/>
      <c r="BV166" s="200"/>
      <c r="BW166" s="201"/>
      <c r="BX166" s="3"/>
      <c r="CB166" s="3174"/>
      <c r="CD166" s="3151" t="str">
        <f t="shared" si="98"/>
        <v/>
      </c>
      <c r="CE166" s="3155" t="str">
        <f t="shared" si="99"/>
        <v/>
      </c>
      <c r="CF166" s="3156" t="str">
        <f>IF(LEN(TRIM(CK166))&gt;0,MAX(CF29:CF165)+1,"")</f>
        <v/>
      </c>
      <c r="CG166" s="3109" t="str">
        <f>IFERROR(INDEX(CK30:CK299,MATCH(ROW()-ROW(CK30)+1,CF30:CF299,0)),"")</f>
        <v/>
      </c>
      <c r="CH166" s="419"/>
      <c r="CJ166" s="3163"/>
      <c r="CK166" s="3111" t="str">
        <f>IF(OR(CL165="",CJ164=""),"",IF(LEN(CL165)&lt;=CJ164,CL165,IFERROR(LEFT(CL165,FIND("♦",SUBSTITUTE(LEFT(CL165,CJ164+1)," ","♦",LEN(LEFT(CL165,CJ164+1))-LEN(SUBSTITUTE(LEFT(CL165,CJ164+1)," ",""))))),LEFT(CL165,IFERROR(FIND(" ",CL165)-1,LEN(CL165))))))</f>
        <v/>
      </c>
      <c r="CL166" s="3111" t="str">
        <f t="shared" si="100"/>
        <v/>
      </c>
      <c r="CM166" s="3179"/>
      <c r="CN166" s="3174"/>
      <c r="CO166" s="3174"/>
      <c r="CP166" s="3"/>
      <c r="CQ166" s="419" t="str">
        <f t="shared" ref="CQ166:CQ182" si="101">TRIM(LEFT(CR166,FIND(" .",CR166&amp;" .")-1))</f>
        <v>haricots</v>
      </c>
      <c r="CR166" t="s">
        <v>3662</v>
      </c>
      <c r="CT166" s="25"/>
      <c r="CU166" s="170"/>
      <c r="CV166" s="3"/>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s="3"/>
      <c r="EO166" s="3"/>
      <c r="EP166" s="3"/>
      <c r="EQ166" s="3"/>
      <c r="ER166" s="3"/>
      <c r="ES166" s="3"/>
      <c r="ET166" s="3"/>
      <c r="EU166" s="3"/>
      <c r="EV166" s="3"/>
      <c r="EW166" s="3"/>
      <c r="FI166" s="1485"/>
      <c r="FJ166" s="205" t="s">
        <v>2160</v>
      </c>
      <c r="FK166" s="206" t="s">
        <v>2161</v>
      </c>
      <c r="FL166" s="207">
        <v>162</v>
      </c>
      <c r="FM166" s="208">
        <v>205</v>
      </c>
      <c r="FN166" s="209">
        <v>90</v>
      </c>
      <c r="FO166"/>
      <c r="FP166" s="1486"/>
      <c r="FQ166" s="212" t="s">
        <v>2162</v>
      </c>
      <c r="FR166" s="192" t="s">
        <v>2163</v>
      </c>
      <c r="FS166" s="193">
        <v>213</v>
      </c>
      <c r="FT166" s="194">
        <v>186</v>
      </c>
      <c r="FU166" s="195">
        <v>219</v>
      </c>
      <c r="FV166"/>
      <c r="FW166" s="1487"/>
      <c r="FX166" s="197" t="s">
        <v>2164</v>
      </c>
      <c r="FY166" s="192" t="s">
        <v>2165</v>
      </c>
      <c r="FZ166" s="193">
        <v>240</v>
      </c>
      <c r="GA166" s="194">
        <v>128</v>
      </c>
      <c r="GB166" s="195">
        <v>128</v>
      </c>
      <c r="GC166" s="10">
        <v>1</v>
      </c>
    </row>
    <row r="167" spans="1:185" ht="21"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198" cm="1">
        <f t="array" ref="BP167">SUMPRODUCT(LEN(BQ167:BW167))</f>
        <v>0</v>
      </c>
      <c r="BQ167" s="199"/>
      <c r="BR167" s="200"/>
      <c r="BS167" s="200"/>
      <c r="BT167" s="200"/>
      <c r="BU167" s="200"/>
      <c r="BV167" s="200"/>
      <c r="BW167" s="201"/>
      <c r="BX167" s="3"/>
      <c r="CB167" s="3174"/>
      <c r="CD167" s="3151" t="str">
        <f t="shared" si="98"/>
        <v/>
      </c>
      <c r="CE167" s="3155" t="str">
        <f t="shared" si="99"/>
        <v/>
      </c>
      <c r="CF167" s="3156" t="str">
        <f>IF(LEN(TRIM(CK167))&gt;0,MAX(CF29:CF166)+1,"")</f>
        <v/>
      </c>
      <c r="CG167" s="3109" t="str">
        <f>IFERROR(INDEX(CK30:CK299,MATCH(ROW()-ROW(CK30)+1,CF30:CF299,0)),"")</f>
        <v/>
      </c>
      <c r="CH167" s="419"/>
      <c r="CJ167" s="3164"/>
      <c r="CK167" s="3111" t="str">
        <f>IF(OR(CL166="",CJ164=""),"",IF(LEN(CL166)&lt;=CJ164,CL166,IFERROR(LEFT(CL166,FIND("♦",SUBSTITUTE(LEFT(CL166,CJ164+1)," ","♦",LEN(LEFT(CL166,CJ164+1))-LEN(SUBSTITUTE(LEFT(CL166,CJ164+1)," ",""))))),LEFT(CL166,IFERROR(FIND(" ",CL166)-1,LEN(CL166))))))</f>
        <v/>
      </c>
      <c r="CL167" s="3111" t="str">
        <f t="shared" si="100"/>
        <v/>
      </c>
      <c r="CM167" s="3179"/>
      <c r="CN167" s="3174"/>
      <c r="CO167" s="3174"/>
      <c r="CP167" s="3"/>
      <c r="CQ167" s="419" t="str">
        <f t="shared" si="101"/>
        <v>Oignons</v>
      </c>
      <c r="CR167" t="s">
        <v>4028</v>
      </c>
      <c r="CT167" s="25"/>
      <c r="CU167" s="170"/>
      <c r="CV167" s="3"/>
      <c r="EN167" s="3"/>
      <c r="EO167" s="3"/>
      <c r="EP167" s="3"/>
      <c r="EQ167" s="3"/>
      <c r="ER167" s="3"/>
      <c r="ES167" s="3"/>
      <c r="ET167" s="3"/>
      <c r="EU167" s="3"/>
      <c r="EV167" s="3"/>
      <c r="EW167" s="3"/>
      <c r="FI167" s="1488"/>
      <c r="FJ167" s="205" t="s">
        <v>2166</v>
      </c>
      <c r="FK167" s="206" t="s">
        <v>2167</v>
      </c>
      <c r="FL167" s="207">
        <v>154</v>
      </c>
      <c r="FM167" s="208">
        <v>205</v>
      </c>
      <c r="FN167" s="209">
        <v>50</v>
      </c>
      <c r="FO167"/>
      <c r="FP167" s="1489"/>
      <c r="FQ167" s="212" t="s">
        <v>2168</v>
      </c>
      <c r="FR167" s="192" t="s">
        <v>2169</v>
      </c>
      <c r="FS167" s="193">
        <v>108</v>
      </c>
      <c r="FT167" s="194">
        <v>2</v>
      </c>
      <c r="FU167" s="195">
        <v>119</v>
      </c>
      <c r="FV167"/>
      <c r="FW167" s="1490"/>
      <c r="FX167" s="212" t="s">
        <v>2170</v>
      </c>
      <c r="FY167" s="192" t="s">
        <v>2171</v>
      </c>
      <c r="FZ167" s="193">
        <v>222</v>
      </c>
      <c r="GA167" s="194">
        <v>165</v>
      </c>
      <c r="GB167" s="195">
        <v>164</v>
      </c>
      <c r="GC167" s="10">
        <v>1</v>
      </c>
    </row>
    <row r="168" spans="1:185" ht="21"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198" cm="1">
        <f t="array" ref="BP168">SUMPRODUCT(LEN(BQ168:BW168))</f>
        <v>0</v>
      </c>
      <c r="BQ168" s="199"/>
      <c r="BR168" s="200"/>
      <c r="BS168" s="200"/>
      <c r="BT168" s="200"/>
      <c r="BU168" s="200"/>
      <c r="BV168" s="200"/>
      <c r="BW168" s="201"/>
      <c r="BX168" s="3"/>
      <c r="CB168" s="3174"/>
      <c r="CD168" s="3151" t="str">
        <f t="shared" si="98"/>
        <v/>
      </c>
      <c r="CE168" s="3155" t="str">
        <f t="shared" si="99"/>
        <v/>
      </c>
      <c r="CF168" s="3156" t="str">
        <f>IF(LEN(TRIM(CK168))&gt;0,MAX(CF29:CF167)+1,"")</f>
        <v/>
      </c>
      <c r="CG168" s="3109" t="str">
        <f>IFERROR(INDEX(CK30:CK299,MATCH(ROW()-ROW(CK30)+1,CF30:CF299,0)),"")</f>
        <v/>
      </c>
      <c r="CH168" s="419"/>
      <c r="CJ168" s="2462" t="str">
        <f>(SUBSTITUTE(SUBSTITUTE(CB53,CHAR(13)&amp;CHAR(10)," "),CHAR(10)," "))</f>
        <v/>
      </c>
      <c r="CK168" s="3165" t="str">
        <f>IF(OR(CJ169="",CJ170=""),"",IF(LEN(CJ169)&lt;=CJ170,CJ169,IFERROR(LEFT(CJ169,FIND("♦",SUBSTITUTE(LEFT(CJ169,CJ170+1)," ","♦",LEN(LEFT(CJ169,CJ170+1))-LEN(SUBSTITUTE(LEFT(CJ169,CJ170+1)," ",""))))),LEFT(CJ169,IFERROR(FIND(" ",CJ169)-1,LEN(CJ169))))))</f>
        <v/>
      </c>
      <c r="CL168" s="3166" t="str">
        <f>IF(CK168="","",TRIM(RIGHT(CJ169,LEN(CJ169)-LEN(CK168))))</f>
        <v/>
      </c>
      <c r="CM168" s="3157" t="str">
        <f>CC53</f>
        <v xml:space="preserve"> ◄ ligne 53</v>
      </c>
      <c r="CN168" s="3174"/>
      <c r="CO168" s="3174"/>
      <c r="CP168" s="3"/>
      <c r="CQ168" s="419" t="str">
        <f t="shared" si="101"/>
        <v>Carottes</v>
      </c>
      <c r="CR168" t="s">
        <v>4029</v>
      </c>
      <c r="CT168" s="25"/>
      <c r="CU168" s="170"/>
      <c r="CV168" s="3"/>
      <c r="EN168" s="3"/>
      <c r="EO168" s="3"/>
      <c r="EP168" s="3"/>
      <c r="EQ168" s="3"/>
      <c r="ER168" s="3"/>
      <c r="ES168" s="3"/>
      <c r="ET168" s="3"/>
      <c r="EU168" s="3"/>
      <c r="EV168" s="3"/>
      <c r="EW168" s="3"/>
      <c r="FI168" s="1491"/>
      <c r="FJ168" s="205" t="s">
        <v>2172</v>
      </c>
      <c r="FK168" s="206" t="s">
        <v>2173</v>
      </c>
      <c r="FL168" s="207">
        <v>153</v>
      </c>
      <c r="FM168" s="208">
        <v>204</v>
      </c>
      <c r="FN168" s="209">
        <v>50</v>
      </c>
      <c r="FO168"/>
      <c r="FP168" s="1492"/>
      <c r="FQ168" s="212" t="s">
        <v>2174</v>
      </c>
      <c r="FR168" s="192" t="s">
        <v>2175</v>
      </c>
      <c r="FS168" s="193">
        <v>48</v>
      </c>
      <c r="FT168" s="194">
        <v>25</v>
      </c>
      <c r="FU168" s="195">
        <v>52</v>
      </c>
      <c r="FV168"/>
      <c r="FW168" s="1493"/>
      <c r="FX168" s="212" t="s">
        <v>2176</v>
      </c>
      <c r="FY168" s="192" t="s">
        <v>2177</v>
      </c>
      <c r="FZ168" s="193">
        <v>234</v>
      </c>
      <c r="GA168" s="194">
        <v>147</v>
      </c>
      <c r="GB168" s="195">
        <v>153</v>
      </c>
      <c r="GC168" s="10">
        <v>1</v>
      </c>
    </row>
    <row r="169" spans="1:185" ht="21"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198" cm="1">
        <f t="array" ref="BP169">SUMPRODUCT(LEN(BQ169:BW169))</f>
        <v>0</v>
      </c>
      <c r="BQ169" s="199"/>
      <c r="BR169" s="200"/>
      <c r="BS169" s="200"/>
      <c r="BT169" s="200"/>
      <c r="BU169" s="200"/>
      <c r="BV169" s="200"/>
      <c r="BW169" s="201"/>
      <c r="BX169" s="3"/>
      <c r="CB169" s="3174"/>
      <c r="CD169" s="3151" t="str">
        <f t="shared" si="98"/>
        <v/>
      </c>
      <c r="CE169" s="3155" t="str">
        <f t="shared" si="99"/>
        <v/>
      </c>
      <c r="CF169" s="3156" t="str">
        <f>IF(LEN(TRIM(CK169))&gt;0,MAX(CF29:CF168)+1,"")</f>
        <v/>
      </c>
      <c r="CG169" s="3109" t="str">
        <f>IFERROR(INDEX(CK30:CK299,MATCH(ROW()-ROW(CK30)+1,CF30:CF299,0)),"")</f>
        <v/>
      </c>
      <c r="CH169" s="419"/>
      <c r="CJ169" s="3165" t="str">
        <f>TRIM(SUBSTITUTE(SUBSTITUTE(SUBSTITUTE(SUBSTITUTE(IF(OR(LEFT(CJ168,1)="-",LEFT(CJ168,1)="="),MID(CJ168,2,9999),CJ168),CHAR(160)," "),","," "),";"," "),"."," "))</f>
        <v/>
      </c>
      <c r="CK169" s="3166" t="str">
        <f>IF(OR(CL168="",CJ170=""),"",IF(LEN(CL168)&lt;=CJ170,CL168,IFERROR(LEFT(CL168,FIND("♦",SUBSTITUTE(LEFT(CL168,CJ170+1)," ","♦",LEN(LEFT(CL168,CJ170+1))-LEN(SUBSTITUTE(LEFT(CL168,CJ170+1)," ",""))))),LEFT(CL168,IFERROR(FIND(" ",CL168)-1,LEN(CL168))))))</f>
        <v/>
      </c>
      <c r="CL169" s="3166" t="str">
        <f>IF(CK169="","",TRIM(RIGHT(CL168,LEN(CL168)-LEN(CK169))))</f>
        <v/>
      </c>
      <c r="CM169" s="3180"/>
      <c r="CN169" s="3174"/>
      <c r="CO169" s="3174"/>
      <c r="CP169" s="3"/>
      <c r="CQ169" s="419" t="str">
        <f t="shared" si="101"/>
        <v>Bouquet garni</v>
      </c>
      <c r="CR169" t="s">
        <v>4024</v>
      </c>
      <c r="CT169" s="25"/>
      <c r="CU169" s="170"/>
      <c r="CV169" s="3"/>
      <c r="EN169" s="3"/>
      <c r="EO169" s="3"/>
      <c r="EP169" s="3"/>
      <c r="EQ169" s="3"/>
      <c r="ER169" s="3"/>
      <c r="ES169" s="3"/>
      <c r="ET169" s="3"/>
      <c r="EU169" s="3"/>
      <c r="EV169" s="3"/>
      <c r="EW169" s="3"/>
      <c r="FI169" s="1494"/>
      <c r="FJ169" s="205" t="s">
        <v>2178</v>
      </c>
      <c r="FK169" s="206" t="s">
        <v>2179</v>
      </c>
      <c r="FL169" s="207">
        <v>110</v>
      </c>
      <c r="FM169" s="208">
        <v>139</v>
      </c>
      <c r="FN169" s="209">
        <v>61</v>
      </c>
      <c r="FO169"/>
      <c r="FP169" s="1495"/>
      <c r="FQ169" s="197" t="s">
        <v>2062</v>
      </c>
      <c r="FR169" s="192" t="s">
        <v>2180</v>
      </c>
      <c r="FS169" s="193">
        <v>0</v>
      </c>
      <c r="FT169" s="194">
        <v>127</v>
      </c>
      <c r="FU169" s="195">
        <v>255</v>
      </c>
      <c r="FV169"/>
      <c r="FW169" s="1496"/>
      <c r="FX169" s="197" t="s">
        <v>2181</v>
      </c>
      <c r="FY169" s="192" t="s">
        <v>2182</v>
      </c>
      <c r="FZ169" s="193">
        <v>250</v>
      </c>
      <c r="GA169" s="194">
        <v>128</v>
      </c>
      <c r="GB169" s="195">
        <v>114</v>
      </c>
      <c r="GC169" s="10">
        <v>1</v>
      </c>
    </row>
    <row r="170" spans="1:185" ht="21"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198" cm="1">
        <f t="array" ref="BP170">SUMPRODUCT(LEN(BQ170:BW170))</f>
        <v>0</v>
      </c>
      <c r="BQ170" s="199"/>
      <c r="BR170" s="200"/>
      <c r="BS170" s="200"/>
      <c r="BT170" s="200"/>
      <c r="BU170" s="200"/>
      <c r="BV170" s="200"/>
      <c r="BW170" s="201"/>
      <c r="BX170" s="3"/>
      <c r="CB170" s="3174"/>
      <c r="CD170" s="3151" t="str">
        <f t="shared" si="98"/>
        <v/>
      </c>
      <c r="CE170" s="3155" t="str">
        <f t="shared" si="99"/>
        <v/>
      </c>
      <c r="CF170" s="3156" t="str">
        <f>IF(LEN(TRIM(CK170))&gt;0,MAX(CF29:CF169)+1,"")</f>
        <v/>
      </c>
      <c r="CG170" s="3109" t="str">
        <f>IFERROR(INDEX(CK30:CK299,MATCH(ROW()-ROW(CK30)+1,CF30:CF299,0)),"")</f>
        <v/>
      </c>
      <c r="CH170" s="419"/>
      <c r="CJ170" s="3112">
        <f>CG17</f>
        <v>100</v>
      </c>
      <c r="CK170" s="3166" t="str">
        <f>IF(OR(CL169="",CJ170=""),"",IF(LEN(CL169)&lt;=CJ170,CL169,IFERROR(LEFT(CL169,FIND("♦",SUBSTITUTE(LEFT(CL169,CJ170+1)," ","♦",LEN(LEFT(CL169,CJ170+1))-LEN(SUBSTITUTE(LEFT(CL169,CJ170+1)," ",""))))),LEFT(CL169,IFERROR(FIND(" ",CL169)-1,LEN(CL169))))))</f>
        <v/>
      </c>
      <c r="CL170" s="3166" t="str">
        <f t="shared" ref="CL170:CL173" si="102">IF(CK170="","",TRIM(RIGHT(CL169,LEN(CL169)-LEN(CK170))))</f>
        <v/>
      </c>
      <c r="CM170" s="3180"/>
      <c r="CN170" s="3174"/>
      <c r="CO170" s="3174"/>
      <c r="CP170" s="3"/>
      <c r="CQ170" s="419" t="str">
        <f t="shared" si="101"/>
        <v>Clous de girofle</v>
      </c>
      <c r="CR170" t="s">
        <v>4030</v>
      </c>
      <c r="CT170" s="25"/>
      <c r="CU170" s="170"/>
      <c r="CV170" s="3"/>
      <c r="EN170" s="3"/>
      <c r="EO170" s="3"/>
      <c r="EP170" s="3"/>
      <c r="EQ170" s="3"/>
      <c r="ER170" s="3"/>
      <c r="ES170" s="3"/>
      <c r="ET170" s="3"/>
      <c r="EU170" s="3"/>
      <c r="EV170" s="3"/>
      <c r="EW170" s="3"/>
      <c r="FI170" s="1497"/>
      <c r="FJ170" s="205" t="s">
        <v>2183</v>
      </c>
      <c r="FK170" s="206" t="s">
        <v>2184</v>
      </c>
      <c r="FL170" s="207">
        <v>107</v>
      </c>
      <c r="FM170" s="208">
        <v>142</v>
      </c>
      <c r="FN170" s="209">
        <v>35</v>
      </c>
      <c r="FO170"/>
      <c r="FP170" s="1498"/>
      <c r="FQ170" s="197" t="s">
        <v>2185</v>
      </c>
      <c r="FR170" s="192" t="s">
        <v>2186</v>
      </c>
      <c r="FS170" s="193">
        <v>30</v>
      </c>
      <c r="FT170" s="194">
        <v>144</v>
      </c>
      <c r="FU170" s="195">
        <v>255</v>
      </c>
      <c r="FV170"/>
      <c r="FW170" s="1499"/>
      <c r="FX170" s="212" t="s">
        <v>2187</v>
      </c>
      <c r="FY170" s="192" t="s">
        <v>2188</v>
      </c>
      <c r="FZ170" s="193">
        <v>248</v>
      </c>
      <c r="GA170" s="194">
        <v>131</v>
      </c>
      <c r="GB170" s="195">
        <v>121</v>
      </c>
      <c r="GC170" s="10">
        <v>1</v>
      </c>
    </row>
    <row r="171" spans="1:185" ht="21"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198" cm="1">
        <f t="array" ref="BP171">SUMPRODUCT(LEN(BQ171:BW171))</f>
        <v>0</v>
      </c>
      <c r="BQ171" s="199"/>
      <c r="BR171" s="200"/>
      <c r="BS171" s="200"/>
      <c r="BT171" s="200"/>
      <c r="BU171" s="200"/>
      <c r="BV171" s="200"/>
      <c r="BW171" s="201"/>
      <c r="BX171" s="3"/>
      <c r="CB171" s="3174"/>
      <c r="CD171" s="3151" t="str">
        <f t="shared" si="98"/>
        <v/>
      </c>
      <c r="CE171" s="3155" t="str">
        <f t="shared" si="99"/>
        <v/>
      </c>
      <c r="CF171" s="3156" t="str">
        <f>IF(LEN(TRIM(CK171))&gt;0,MAX(CF29:CF170)+1,"")</f>
        <v/>
      </c>
      <c r="CG171" s="3109" t="str">
        <f>IFERROR(INDEX(CK30:CK299,MATCH(ROW()-ROW(CK30)+1,CF30:CF299,0)),"")</f>
        <v/>
      </c>
      <c r="CH171" s="419"/>
      <c r="CJ171" s="3165"/>
      <c r="CK171" s="3166" t="str">
        <f>IF(OR(CL170="",CJ170=""),"",IF(LEN(CL170)&lt;=CJ170,CL170,IFERROR(LEFT(CL170,FIND("♦",SUBSTITUTE(LEFT(CL170,CJ170+1)," ","♦",LEN(LEFT(CL170,CJ170+1))-LEN(SUBSTITUTE(LEFT(CL170,CJ170+1)," ",""))))),LEFT(CL170,IFERROR(FIND(" ",CL170)-1,LEN(CL170))))))</f>
        <v/>
      </c>
      <c r="CL171" s="3166" t="str">
        <f t="shared" si="102"/>
        <v/>
      </c>
      <c r="CM171" s="3180"/>
      <c r="CN171" s="3174"/>
      <c r="CO171" s="3174"/>
      <c r="CP171" s="3"/>
      <c r="CQ171" s="419" t="str">
        <f t="shared" si="101"/>
        <v>Éléments de la garniture du cassoulet</v>
      </c>
      <c r="CR171" t="s">
        <v>4031</v>
      </c>
      <c r="CT171" s="25"/>
      <c r="CU171" s="170"/>
      <c r="CV171" s="3"/>
      <c r="EN171" s="3"/>
      <c r="EO171" s="3"/>
      <c r="EP171" s="3"/>
      <c r="EQ171" s="3"/>
      <c r="ER171" s="3"/>
      <c r="ES171" s="3"/>
      <c r="ET171" s="3"/>
      <c r="EU171" s="3"/>
      <c r="EV171" s="3"/>
      <c r="EW171" s="3"/>
      <c r="FI171" s="1500"/>
      <c r="FJ171" s="205" t="s">
        <v>2189</v>
      </c>
      <c r="FK171" s="206" t="s">
        <v>2190</v>
      </c>
      <c r="FL171" s="207">
        <v>105</v>
      </c>
      <c r="FM171" s="208">
        <v>139</v>
      </c>
      <c r="FN171" s="209">
        <v>34</v>
      </c>
      <c r="FO171"/>
      <c r="FP171" s="1501"/>
      <c r="FQ171" s="212" t="s">
        <v>2191</v>
      </c>
      <c r="FR171" s="192" t="s">
        <v>2192</v>
      </c>
      <c r="FS171" s="193">
        <v>192</v>
      </c>
      <c r="FT171" s="194">
        <v>200</v>
      </c>
      <c r="FU171" s="195">
        <v>225</v>
      </c>
      <c r="FV171"/>
      <c r="FW171" s="1502"/>
      <c r="FX171" s="197" t="s">
        <v>2193</v>
      </c>
      <c r="FY171" s="192" t="s">
        <v>2194</v>
      </c>
      <c r="FZ171" s="193">
        <v>255</v>
      </c>
      <c r="GA171" s="194">
        <v>106</v>
      </c>
      <c r="GB171" s="195">
        <v>106</v>
      </c>
      <c r="GC171" s="10">
        <v>1</v>
      </c>
    </row>
    <row r="172" spans="1:185" ht="21"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198" cm="1">
        <f t="array" ref="BP172">SUMPRODUCT(LEN(BQ172:BW172))</f>
        <v>0</v>
      </c>
      <c r="BQ172" s="199"/>
      <c r="BR172" s="200"/>
      <c r="BS172" s="200"/>
      <c r="BT172" s="200"/>
      <c r="BU172" s="200"/>
      <c r="BV172" s="200"/>
      <c r="BW172" s="201"/>
      <c r="BX172" s="3"/>
      <c r="CB172" s="3174"/>
      <c r="CD172" s="3151" t="str">
        <f t="shared" si="98"/>
        <v/>
      </c>
      <c r="CE172" s="3155" t="str">
        <f t="shared" si="99"/>
        <v/>
      </c>
      <c r="CF172" s="3156" t="str">
        <f>IF(LEN(TRIM(CK172))&gt;0,MAX(CF29:CF171)+1,"")</f>
        <v/>
      </c>
      <c r="CG172" s="3109" t="str">
        <f>IFERROR(INDEX(CK30:CK299,MATCH(ROW()-ROW(CK30)+1,CF30:CF299,0)),"")</f>
        <v/>
      </c>
      <c r="CH172" s="419"/>
      <c r="CJ172" s="3168"/>
      <c r="CK172" s="3166" t="str">
        <f>IF(OR(CL171="",CJ170=""),"",IF(LEN(CL171)&lt;=CJ170,CL171,IFERROR(LEFT(CL171,FIND("♦",SUBSTITUTE(LEFT(CL171,CJ170+1)," ","♦",LEN(LEFT(CL171,CJ170+1))-LEN(SUBSTITUTE(LEFT(CL171,CJ170+1)," ",""))))),LEFT(CL171,IFERROR(FIND(" ",CL171)-1,LEN(CL171))))))</f>
        <v/>
      </c>
      <c r="CL172" s="3166" t="str">
        <f t="shared" si="102"/>
        <v/>
      </c>
      <c r="CM172" s="3180"/>
      <c r="CN172" s="3174"/>
      <c r="CO172" s="3174"/>
      <c r="CP172" s="3"/>
      <c r="CQ172" s="419" t="str">
        <f t="shared" si="101"/>
        <v>Poitrine fraîche</v>
      </c>
      <c r="CR172" t="s">
        <v>4032</v>
      </c>
      <c r="CT172" s="25"/>
      <c r="CU172" s="170"/>
      <c r="CV172" s="3"/>
      <c r="FI172" s="1505"/>
      <c r="FJ172" s="205" t="s">
        <v>2195</v>
      </c>
      <c r="FK172" s="206" t="s">
        <v>2196</v>
      </c>
      <c r="FL172" s="207">
        <v>85</v>
      </c>
      <c r="FM172" s="208">
        <v>107</v>
      </c>
      <c r="FN172" s="209">
        <v>47</v>
      </c>
      <c r="FO172"/>
      <c r="FP172" s="1506"/>
      <c r="FQ172" s="197" t="s">
        <v>2197</v>
      </c>
      <c r="FR172" s="192" t="s">
        <v>2198</v>
      </c>
      <c r="FS172" s="193">
        <v>100</v>
      </c>
      <c r="FT172" s="194">
        <v>149</v>
      </c>
      <c r="FU172" s="195">
        <v>237</v>
      </c>
      <c r="FV172"/>
      <c r="FW172" s="1507"/>
      <c r="FX172" s="212" t="s">
        <v>2199</v>
      </c>
      <c r="FY172" s="192" t="s">
        <v>2200</v>
      </c>
      <c r="FZ172" s="193">
        <v>255</v>
      </c>
      <c r="GA172" s="194">
        <v>111</v>
      </c>
      <c r="GB172" s="195">
        <v>125</v>
      </c>
      <c r="GC172" s="10">
        <v>1</v>
      </c>
    </row>
    <row r="173" spans="1:185" ht="21"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198" cm="1">
        <f t="array" ref="BP173">SUMPRODUCT(LEN(BQ173:BW173))</f>
        <v>0</v>
      </c>
      <c r="BQ173" s="199"/>
      <c r="BR173" s="200"/>
      <c r="BS173" s="200"/>
      <c r="BT173" s="200"/>
      <c r="BU173" s="200"/>
      <c r="BV173" s="200"/>
      <c r="BW173" s="201"/>
      <c r="BX173" s="3"/>
      <c r="CB173" s="3174"/>
      <c r="CD173" s="3151" t="str">
        <f t="shared" si="98"/>
        <v/>
      </c>
      <c r="CE173" s="3155" t="str">
        <f t="shared" si="99"/>
        <v/>
      </c>
      <c r="CF173" s="3156" t="str">
        <f>IF(LEN(TRIM(CK173))&gt;0,MAX(CF29:CF172)+1,"")</f>
        <v/>
      </c>
      <c r="CG173" s="3109" t="str">
        <f>IFERROR(INDEX(CK30:CK299,MATCH(ROW()-ROW(CK30)+1,CF30:CF299,0)),"")</f>
        <v/>
      </c>
      <c r="CH173" s="419"/>
      <c r="CJ173" s="3169"/>
      <c r="CK173" s="3166" t="str">
        <f>IF(OR(CL172="",CJ170=""),"",IF(LEN(CL172)&lt;=CJ170,CL172,IFERROR(LEFT(CL172,FIND("♦",SUBSTITUTE(LEFT(CL172,CJ170+1)," ","♦",LEN(LEFT(CL172,CJ170+1))-LEN(SUBSTITUTE(LEFT(CL172,CJ170+1)," ",""))))),LEFT(CL172,IFERROR(FIND(" ",CL172)-1,LEN(CL172))))))</f>
        <v/>
      </c>
      <c r="CL173" s="3166" t="str">
        <f t="shared" si="102"/>
        <v/>
      </c>
      <c r="CM173" s="3180"/>
      <c r="CN173" s="3174"/>
      <c r="CO173" s="3174"/>
      <c r="CP173" s="3"/>
      <c r="CQ173" s="419" t="str">
        <f t="shared" si="101"/>
        <v>Saucisson à l’ail</v>
      </c>
      <c r="CR173" t="s">
        <v>4033</v>
      </c>
      <c r="CT173" s="25"/>
      <c r="CU173" s="170"/>
      <c r="EN173"/>
      <c r="EO173"/>
      <c r="EP173"/>
      <c r="EQ173"/>
      <c r="ER173"/>
      <c r="ES173"/>
      <c r="ET173"/>
      <c r="EU173"/>
      <c r="EV173"/>
      <c r="EX173"/>
      <c r="EY173"/>
      <c r="EZ173"/>
      <c r="FA173"/>
      <c r="FB173"/>
      <c r="FC173"/>
      <c r="FD173"/>
      <c r="FE173"/>
      <c r="FF173"/>
      <c r="FI173" s="1508"/>
      <c r="FJ173" s="236" t="s">
        <v>2201</v>
      </c>
      <c r="FK173" s="206" t="s">
        <v>2202</v>
      </c>
      <c r="FL173" s="207">
        <v>49</v>
      </c>
      <c r="FM173" s="208">
        <v>54</v>
      </c>
      <c r="FN173" s="209">
        <v>43</v>
      </c>
      <c r="FO173"/>
      <c r="FP173" s="1509"/>
      <c r="FQ173" s="197" t="s">
        <v>2203</v>
      </c>
      <c r="FR173" s="192" t="s">
        <v>2204</v>
      </c>
      <c r="FS173" s="193">
        <v>112</v>
      </c>
      <c r="FT173" s="194">
        <v>147</v>
      </c>
      <c r="FU173" s="195">
        <v>219</v>
      </c>
      <c r="FV173"/>
      <c r="FW173" s="1510"/>
      <c r="FX173" s="197" t="s">
        <v>2205</v>
      </c>
      <c r="FY173" s="192" t="s">
        <v>2206</v>
      </c>
      <c r="FZ173" s="193">
        <v>205</v>
      </c>
      <c r="GA173" s="194">
        <v>201</v>
      </c>
      <c r="GB173" s="195">
        <v>201</v>
      </c>
      <c r="GC173" s="10">
        <v>1</v>
      </c>
    </row>
    <row r="174" spans="1:185" ht="21"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198" cm="1">
        <f t="array" ref="BP174">SUMPRODUCT(LEN(BQ174:BW174))</f>
        <v>0</v>
      </c>
      <c r="BQ174" s="199"/>
      <c r="BR174" s="200"/>
      <c r="BS174" s="200"/>
      <c r="BT174" s="200"/>
      <c r="BU174" s="200"/>
      <c r="BV174" s="200"/>
      <c r="BW174" s="201"/>
      <c r="BX174" s="3"/>
      <c r="CB174" s="3174"/>
      <c r="CD174" s="3151" t="str">
        <f t="shared" si="98"/>
        <v/>
      </c>
      <c r="CE174" s="3155" t="str">
        <f t="shared" si="99"/>
        <v/>
      </c>
      <c r="CF174" s="3156" t="str">
        <f>IF(LEN(TRIM(CK174))&gt;0,MAX(CF29:CF173)+1,"")</f>
        <v/>
      </c>
      <c r="CG174" s="3109" t="str">
        <f>IFERROR(INDEX(CK30:CK299,MATCH(ROW()-ROW(CK30)+1,CF30:CF299,0)),"")</f>
        <v/>
      </c>
      <c r="CH174" s="419"/>
      <c r="CJ174" s="2462" t="str">
        <f>(SUBSTITUTE(SUBSTITUTE(CB54,CHAR(13)&amp;CHAR(10)," "),CHAR(10)," "))</f>
        <v/>
      </c>
      <c r="CK174" s="3110" t="str">
        <f>IF(OR(CJ175="",CJ176=""),"",IF(LEN(CJ175)&lt;=CJ176,CJ175,IFERROR(LEFT(CJ175,FIND("♦",SUBSTITUTE(LEFT(CJ175,CJ176+1)," ","♦",LEN(LEFT(CJ175,CJ176+1))-LEN(SUBSTITUTE(LEFT(CJ175,CJ176+1)," ",""))))),LEFT(CJ175,IFERROR(FIND(" ",CJ175)-1,LEN(CJ175))))))</f>
        <v/>
      </c>
      <c r="CL174" s="3111" t="str">
        <f>IF(CK174="","",TRIM(RIGHT(CJ175,LEN(CJ175)-LEN(CK174))))</f>
        <v/>
      </c>
      <c r="CM174" s="3157" t="str">
        <f>CC54</f>
        <v xml:space="preserve"> ◄ ligne 54</v>
      </c>
      <c r="CN174" s="3174"/>
      <c r="CO174" s="3174"/>
      <c r="CP174" s="3"/>
      <c r="CQ174" s="419" t="str">
        <f t="shared" si="101"/>
        <v>ou saucisse de Toulouse</v>
      </c>
      <c r="CR174" t="s">
        <v>4034</v>
      </c>
      <c r="CT174" s="25"/>
      <c r="CU174" s="170"/>
      <c r="CV174"/>
      <c r="FI174" s="1511"/>
      <c r="FJ174" s="236" t="s">
        <v>2207</v>
      </c>
      <c r="FK174" s="206" t="s">
        <v>2208</v>
      </c>
      <c r="FL174" s="207">
        <v>194</v>
      </c>
      <c r="FM174" s="208">
        <v>247</v>
      </c>
      <c r="FN174" s="209">
        <v>50</v>
      </c>
      <c r="FO174"/>
      <c r="FP174" s="1512"/>
      <c r="FQ174" s="197" t="s">
        <v>2209</v>
      </c>
      <c r="FR174" s="192" t="s">
        <v>2210</v>
      </c>
      <c r="FS174" s="193">
        <v>28</v>
      </c>
      <c r="FT174" s="194">
        <v>134</v>
      </c>
      <c r="FU174" s="195">
        <v>238</v>
      </c>
      <c r="FV174"/>
      <c r="FW174" s="1513"/>
      <c r="FX174" s="212" t="s">
        <v>2211</v>
      </c>
      <c r="FY174" s="192" t="s">
        <v>2212</v>
      </c>
      <c r="FZ174" s="193">
        <v>254</v>
      </c>
      <c r="GA174" s="194">
        <v>150</v>
      </c>
      <c r="GB174" s="195">
        <v>160</v>
      </c>
      <c r="GC174" s="10">
        <v>1</v>
      </c>
    </row>
    <row r="175" spans="1:185" ht="21"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198" cm="1">
        <f t="array" ref="BP175">SUMPRODUCT(LEN(BQ175:BW175))</f>
        <v>0</v>
      </c>
      <c r="BQ175" s="199"/>
      <c r="BR175" s="200"/>
      <c r="BS175" s="200"/>
      <c r="BT175" s="200"/>
      <c r="BU175" s="200"/>
      <c r="BV175" s="200"/>
      <c r="BW175" s="201"/>
      <c r="BX175" s="3"/>
      <c r="CB175" s="3174"/>
      <c r="CD175" s="3151" t="str">
        <f t="shared" si="98"/>
        <v/>
      </c>
      <c r="CE175" s="3155" t="str">
        <f t="shared" si="99"/>
        <v/>
      </c>
      <c r="CF175" s="3156" t="str">
        <f>IF(LEN(TRIM(CK175))&gt;0,MAX(CF29:CF174)+1,"")</f>
        <v/>
      </c>
      <c r="CG175" s="3109" t="str">
        <f>IFERROR(INDEX(CK30:CK299,MATCH(ROW()-ROW(CK30)+1,CF30:CF299,0)),"")</f>
        <v/>
      </c>
      <c r="CH175" s="419"/>
      <c r="CJ175" s="3110" t="str">
        <f>TRIM(SUBSTITUTE(SUBSTITUTE(SUBSTITUTE(SUBSTITUTE(IF(OR(LEFT(CJ174,1)="-",LEFT(CJ174,1)="="),MID(CJ174,2,9999),CJ174),CHAR(160)," "),","," "),";"," "),"."," "))</f>
        <v/>
      </c>
      <c r="CK175" s="3111" t="str">
        <f>IF(OR(CL174="",CJ176=""),"",IF(LEN(CL174)&lt;=CJ176,CL174,IFERROR(LEFT(CL174,FIND("♦",SUBSTITUTE(LEFT(CL174,CJ176+1)," ","♦",LEN(LEFT(CL174,CJ176+1))-LEN(SUBSTITUTE(LEFT(CL174,CJ176+1)," ",""))))),LEFT(CL174,IFERROR(FIND(" ",CL174)-1,LEN(CL174))))))</f>
        <v/>
      </c>
      <c r="CL175" s="3111" t="str">
        <f>IF(CK175="","",TRIM(RIGHT(CL174,LEN(CL174)-LEN(CK175))))</f>
        <v/>
      </c>
      <c r="CM175" s="3179"/>
      <c r="CN175" s="3174"/>
      <c r="CO175" s="3174"/>
      <c r="CP175" s="3"/>
      <c r="CQ175" s="419" t="str">
        <f t="shared" si="101"/>
        <v>Oignons</v>
      </c>
      <c r="CR175" t="s">
        <v>4020</v>
      </c>
      <c r="CT175" s="25"/>
      <c r="CU175" s="170"/>
      <c r="FI175" s="1514"/>
      <c r="FJ175" s="236" t="s">
        <v>2213</v>
      </c>
      <c r="FK175" s="206" t="s">
        <v>2214</v>
      </c>
      <c r="FL175" s="207">
        <v>141</v>
      </c>
      <c r="FM175" s="208">
        <v>182</v>
      </c>
      <c r="FN175" s="209">
        <v>0</v>
      </c>
      <c r="FO175"/>
      <c r="FP175" s="1515"/>
      <c r="FQ175" s="212" t="s">
        <v>2215</v>
      </c>
      <c r="FR175" s="192" t="s">
        <v>2216</v>
      </c>
      <c r="FS175" s="193">
        <v>142</v>
      </c>
      <c r="FT175" s="194">
        <v>162</v>
      </c>
      <c r="FU175" s="195">
        <v>198</v>
      </c>
      <c r="FV175"/>
      <c r="FW175" s="1516"/>
      <c r="FX175" s="197" t="s">
        <v>2217</v>
      </c>
      <c r="FY175" s="192" t="s">
        <v>2218</v>
      </c>
      <c r="FZ175" s="193">
        <v>238</v>
      </c>
      <c r="GA175" s="194">
        <v>180</v>
      </c>
      <c r="GB175" s="195">
        <v>180</v>
      </c>
      <c r="GC175" s="10">
        <v>1</v>
      </c>
    </row>
    <row r="176" spans="1:185" ht="21"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198" cm="1">
        <f t="array" ref="BP176">SUMPRODUCT(LEN(BQ176:BW176))</f>
        <v>0</v>
      </c>
      <c r="BQ176" s="199"/>
      <c r="BR176" s="200"/>
      <c r="BS176" s="200"/>
      <c r="BT176" s="200"/>
      <c r="BU176" s="200"/>
      <c r="BV176" s="200"/>
      <c r="BW176" s="201"/>
      <c r="BX176" s="3"/>
      <c r="CB176" s="3174"/>
      <c r="CD176" s="3151" t="str">
        <f t="shared" si="98"/>
        <v/>
      </c>
      <c r="CE176" s="3155" t="str">
        <f t="shared" si="99"/>
        <v/>
      </c>
      <c r="CF176" s="3156" t="str">
        <f>IF(LEN(TRIM(CK176))&gt;0,MAX(CF29:CF175)+1,"")</f>
        <v/>
      </c>
      <c r="CG176" s="3109" t="str">
        <f>IFERROR(INDEX(CK30:CK299,MATCH(ROW()-ROW(CK30)+1,CF30:CF299,0)),"")</f>
        <v/>
      </c>
      <c r="CH176" s="419"/>
      <c r="CJ176" s="3112">
        <f>CG17</f>
        <v>100</v>
      </c>
      <c r="CK176" s="3111" t="str">
        <f>IF(OR(CL175="",CJ176=""),"",IF(LEN(CL175)&lt;=CJ176,CL175,IFERROR(LEFT(CL175,FIND("♦",SUBSTITUTE(LEFT(CL175,CJ176+1)," ","♦",LEN(LEFT(CL175,CJ176+1))-LEN(SUBSTITUTE(LEFT(CL175,CJ176+1)," ",""))))),LEFT(CL175,IFERROR(FIND(" ",CL175)-1,LEN(CL175))))))</f>
        <v/>
      </c>
      <c r="CL176" s="3111" t="str">
        <f t="shared" ref="CL176:CL179" si="103">IF(CK176="","",TRIM(RIGHT(CL175,LEN(CL175)-LEN(CK176))))</f>
        <v/>
      </c>
      <c r="CM176" s="3179"/>
      <c r="CN176" s="3174"/>
      <c r="CO176" s="3174"/>
      <c r="CP176" s="3"/>
      <c r="CQ176" s="419" t="str">
        <f t="shared" si="101"/>
        <v>Dés de tomates surgelés</v>
      </c>
      <c r="CR176" t="s">
        <v>4035</v>
      </c>
      <c r="CT176" s="25"/>
      <c r="CU176" s="170"/>
      <c r="FI176" s="1517"/>
      <c r="FJ176" s="236" t="s">
        <v>2219</v>
      </c>
      <c r="FK176" s="206" t="s">
        <v>2220</v>
      </c>
      <c r="FL176" s="207">
        <v>126</v>
      </c>
      <c r="FM176" s="208">
        <v>159</v>
      </c>
      <c r="FN176" s="209">
        <v>46</v>
      </c>
      <c r="FO176"/>
      <c r="FP176" s="1518"/>
      <c r="FQ176" s="212" t="s">
        <v>2221</v>
      </c>
      <c r="FR176" s="192" t="s">
        <v>2222</v>
      </c>
      <c r="FS176" s="193">
        <v>49</v>
      </c>
      <c r="FT176" s="194">
        <v>140</v>
      </c>
      <c r="FU176" s="195">
        <v>231</v>
      </c>
      <c r="FV176"/>
      <c r="FW176" s="1519"/>
      <c r="FX176" s="212" t="s">
        <v>2223</v>
      </c>
      <c r="FY176" s="192" t="s">
        <v>2224</v>
      </c>
      <c r="FZ176" s="193">
        <v>244</v>
      </c>
      <c r="GA176" s="194">
        <v>194</v>
      </c>
      <c r="GB176" s="195">
        <v>194</v>
      </c>
      <c r="GC176" s="10">
        <v>1</v>
      </c>
    </row>
    <row r="177" spans="1:185" ht="21"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198" cm="1">
        <f t="array" ref="BP177">SUMPRODUCT(LEN(BQ177:BW177))</f>
        <v>0</v>
      </c>
      <c r="BQ177" s="199"/>
      <c r="BR177" s="200"/>
      <c r="BS177" s="200"/>
      <c r="BT177" s="200"/>
      <c r="BU177" s="200"/>
      <c r="BV177" s="200"/>
      <c r="BW177" s="201"/>
      <c r="BX177" s="3"/>
      <c r="CB177" s="3174"/>
      <c r="CD177" s="3151" t="str">
        <f t="shared" si="98"/>
        <v/>
      </c>
      <c r="CE177" s="3155" t="str">
        <f t="shared" si="99"/>
        <v/>
      </c>
      <c r="CF177" s="3156" t="str">
        <f>IF(LEN(TRIM(CK177))&gt;0,MAX(CF29:CF176)+1,"")</f>
        <v/>
      </c>
      <c r="CG177" s="3109" t="str">
        <f>IFERROR(INDEX(CK30:CK299,MATCH(ROW()-ROW(CK30)+1,CF30:CF299,0)),"")</f>
        <v/>
      </c>
      <c r="CH177" s="419"/>
      <c r="CJ177" s="3110"/>
      <c r="CK177" s="3111" t="str">
        <f>IF(OR(CL176="",CJ176=""),"",IF(LEN(CL176)&lt;=CJ176,CL176,IFERROR(LEFT(CL176,FIND("♦",SUBSTITUTE(LEFT(CL176,CJ176+1)," ","♦",LEN(LEFT(CL176,CJ176+1))-LEN(SUBSTITUTE(LEFT(CL176,CJ176+1)," ",""))))),LEFT(CL176,IFERROR(FIND(" ",CL176)-1,LEN(CL176))))))</f>
        <v/>
      </c>
      <c r="CL177" s="3111" t="str">
        <f t="shared" si="103"/>
        <v/>
      </c>
      <c r="CM177" s="3179"/>
      <c r="CN177" s="3174"/>
      <c r="CO177" s="3174"/>
      <c r="CP177" s="3"/>
      <c r="CQ177" s="419" t="str">
        <f t="shared" si="101"/>
        <v>Tomate concentrée</v>
      </c>
      <c r="CR177" t="s">
        <v>4036</v>
      </c>
      <c r="CT177" s="25"/>
      <c r="CU177" s="170"/>
      <c r="FI177" s="1520"/>
      <c r="FJ177" s="236" t="s">
        <v>2225</v>
      </c>
      <c r="FK177" s="206" t="s">
        <v>2226</v>
      </c>
      <c r="FL177" s="207">
        <v>112</v>
      </c>
      <c r="FM177" s="208">
        <v>141</v>
      </c>
      <c r="FN177" s="209">
        <v>35</v>
      </c>
      <c r="FO177"/>
      <c r="FP177" s="1521"/>
      <c r="FQ177" s="197" t="s">
        <v>2227</v>
      </c>
      <c r="FR177" s="192" t="s">
        <v>2228</v>
      </c>
      <c r="FS177" s="193">
        <v>24</v>
      </c>
      <c r="FT177" s="194">
        <v>116</v>
      </c>
      <c r="FU177" s="195">
        <v>205</v>
      </c>
      <c r="FV177"/>
      <c r="FW177" s="1522"/>
      <c r="FX177" s="212" t="s">
        <v>2229</v>
      </c>
      <c r="FY177" s="192" t="s">
        <v>2230</v>
      </c>
      <c r="FZ177" s="193">
        <v>255</v>
      </c>
      <c r="GA177" s="194">
        <v>181</v>
      </c>
      <c r="GB177" s="195">
        <v>186</v>
      </c>
      <c r="GC177" s="10">
        <v>1</v>
      </c>
    </row>
    <row r="178" spans="1:185" ht="21"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198" cm="1">
        <f t="array" ref="BP178">SUMPRODUCT(LEN(BQ178:BW178))</f>
        <v>0</v>
      </c>
      <c r="BQ178" s="199"/>
      <c r="BR178" s="200"/>
      <c r="BS178" s="200"/>
      <c r="BT178" s="200"/>
      <c r="BU178" s="200"/>
      <c r="BV178" s="200"/>
      <c r="BW178" s="201"/>
      <c r="BX178" s="3"/>
      <c r="CB178" s="3174"/>
      <c r="CD178" s="3151" t="str">
        <f t="shared" si="98"/>
        <v/>
      </c>
      <c r="CE178" s="3155" t="str">
        <f t="shared" si="99"/>
        <v/>
      </c>
      <c r="CF178" s="3156" t="str">
        <f>IF(LEN(TRIM(CK178))&gt;0,MAX(CF29:CF177)+1,"")</f>
        <v/>
      </c>
      <c r="CG178" s="3109" t="str">
        <f>IFERROR(INDEX(CK30:CK299,MATCH(ROW()-ROW(CK30)+1,CF30:CF299,0)),"")</f>
        <v/>
      </c>
      <c r="CH178" s="419"/>
      <c r="CJ178" s="3163"/>
      <c r="CK178" s="3111" t="str">
        <f>IF(OR(CL177="",CJ176=""),"",IF(LEN(CL177)&lt;=CJ176,CL177,IFERROR(LEFT(CL177,FIND("♦",SUBSTITUTE(LEFT(CL177,CJ176+1)," ","♦",LEN(LEFT(CL177,CJ176+1))-LEN(SUBSTITUTE(LEFT(CL177,CJ176+1)," ",""))))),LEFT(CL177,IFERROR(FIND(" ",CL177)-1,LEN(CL177))))))</f>
        <v/>
      </c>
      <c r="CL178" s="3111" t="str">
        <f t="shared" si="103"/>
        <v/>
      </c>
      <c r="CM178" s="3179"/>
      <c r="CN178" s="3174"/>
      <c r="CO178" s="3174"/>
      <c r="CP178" s="3"/>
      <c r="CQ178" s="419" t="str">
        <f t="shared" si="101"/>
        <v>Ail haché surgelé</v>
      </c>
      <c r="CR178" t="s">
        <v>4037</v>
      </c>
      <c r="CT178" s="25"/>
      <c r="CU178" s="170"/>
      <c r="FI178" s="1523"/>
      <c r="FJ178" s="236" t="s">
        <v>2231</v>
      </c>
      <c r="FK178" s="206" t="s">
        <v>2232</v>
      </c>
      <c r="FL178" s="207">
        <v>89</v>
      </c>
      <c r="FM178" s="208">
        <v>102</v>
      </c>
      <c r="FN178" s="209">
        <v>67</v>
      </c>
      <c r="FO178"/>
      <c r="FP178" s="1524"/>
      <c r="FQ178" s="212" t="s">
        <v>2233</v>
      </c>
      <c r="FR178" s="192" t="s">
        <v>2234</v>
      </c>
      <c r="FS178" s="193">
        <v>21</v>
      </c>
      <c r="FT178" s="194">
        <v>96</v>
      </c>
      <c r="FU178" s="195">
        <v>189</v>
      </c>
      <c r="FV178"/>
      <c r="FW178" s="1525"/>
      <c r="FX178" s="212" t="s">
        <v>2235</v>
      </c>
      <c r="FY178" s="192" t="s">
        <v>2236</v>
      </c>
      <c r="FZ178" s="193">
        <v>234</v>
      </c>
      <c r="GA178" s="194">
        <v>216</v>
      </c>
      <c r="GB178" s="195">
        <v>215</v>
      </c>
      <c r="GC178" s="10">
        <v>1</v>
      </c>
    </row>
    <row r="179" spans="1:185" ht="21"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198" cm="1">
        <f t="array" ref="BP179">SUMPRODUCT(LEN(BQ179:BW179))</f>
        <v>0</v>
      </c>
      <c r="BQ179" s="199"/>
      <c r="BR179" s="200"/>
      <c r="BS179" s="200"/>
      <c r="BT179" s="200"/>
      <c r="BU179" s="200"/>
      <c r="BV179" s="200"/>
      <c r="BW179" s="201"/>
      <c r="BX179" s="3"/>
      <c r="CB179" s="3174"/>
      <c r="CD179" s="3151" t="str">
        <f t="shared" si="98"/>
        <v/>
      </c>
      <c r="CE179" s="3155" t="str">
        <f t="shared" si="99"/>
        <v/>
      </c>
      <c r="CF179" s="3156" t="str">
        <f>IF(LEN(TRIM(CK179))&gt;0,MAX(CF29:CF178)+1,"")</f>
        <v/>
      </c>
      <c r="CG179" s="3109" t="str">
        <f>IFERROR(INDEX(CK30:CK299,MATCH(ROW()-ROW(CK30)+1,CF30:CF299,0)),"")</f>
        <v/>
      </c>
      <c r="CH179" s="419"/>
      <c r="CJ179" s="3164"/>
      <c r="CK179" s="3111" t="str">
        <f>IF(OR(CL178="",CJ176=""),"",IF(LEN(CL178)&lt;=CJ176,CL178,IFERROR(LEFT(CL178,FIND("♦",SUBSTITUTE(LEFT(CL178,CJ176+1)," ","♦",LEN(LEFT(CL178,CJ176+1))-LEN(SUBSTITUTE(LEFT(CL178,CJ176+1)," ",""))))),LEFT(CL178,IFERROR(FIND(" ",CL178)-1,LEN(CL178))))))</f>
        <v/>
      </c>
      <c r="CL179" s="3111" t="str">
        <f t="shared" si="103"/>
        <v/>
      </c>
      <c r="CM179" s="3179"/>
      <c r="CN179" s="3174"/>
      <c r="CO179" s="3174"/>
      <c r="CP179" s="3"/>
      <c r="CQ179" s="419" t="str">
        <f t="shared" si="101"/>
        <v>Herbes de Provence</v>
      </c>
      <c r="CR179" t="s">
        <v>4038</v>
      </c>
      <c r="CT179" s="25"/>
      <c r="CU179" s="170"/>
      <c r="FI179" s="1526"/>
      <c r="FJ179" s="236" t="s">
        <v>2237</v>
      </c>
      <c r="FK179" s="206" t="s">
        <v>2238</v>
      </c>
      <c r="FL179" s="207">
        <v>81</v>
      </c>
      <c r="FM179" s="208">
        <v>87</v>
      </c>
      <c r="FN179" s="209">
        <v>68</v>
      </c>
      <c r="FO179"/>
      <c r="FP179" s="1527"/>
      <c r="FQ179" s="212" t="s">
        <v>2239</v>
      </c>
      <c r="FR179" s="192" t="s">
        <v>2240</v>
      </c>
      <c r="FS179" s="193">
        <v>84</v>
      </c>
      <c r="FT179" s="194">
        <v>114</v>
      </c>
      <c r="FU179" s="195">
        <v>174</v>
      </c>
      <c r="FV179"/>
      <c r="FW179" s="1528"/>
      <c r="FX179" s="197" t="s">
        <v>2241</v>
      </c>
      <c r="FY179" s="192" t="s">
        <v>2242</v>
      </c>
      <c r="FZ179" s="193">
        <v>255</v>
      </c>
      <c r="GA179" s="194">
        <v>193</v>
      </c>
      <c r="GB179" s="195">
        <v>193</v>
      </c>
      <c r="GC179" s="10">
        <v>1</v>
      </c>
    </row>
    <row r="180" spans="1:185" ht="21"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198" cm="1">
        <f t="array" ref="BP180">SUMPRODUCT(LEN(BQ180:BW180))</f>
        <v>0</v>
      </c>
      <c r="BQ180" s="199"/>
      <c r="BR180" s="200"/>
      <c r="BS180" s="200"/>
      <c r="BT180" s="200"/>
      <c r="BU180" s="200"/>
      <c r="BV180" s="200"/>
      <c r="BW180" s="201"/>
      <c r="BX180" s="3"/>
      <c r="CB180" s="3174"/>
      <c r="CD180" s="3151" t="str">
        <f t="shared" si="98"/>
        <v/>
      </c>
      <c r="CE180" s="3155" t="str">
        <f t="shared" si="99"/>
        <v/>
      </c>
      <c r="CF180" s="3156" t="str">
        <f>IF(LEN(TRIM(CK180))&gt;0,MAX(CF29:CF179)+1,"")</f>
        <v/>
      </c>
      <c r="CG180" s="3109" t="str">
        <f>IFERROR(INDEX(CK30:CK299,MATCH(ROW()-ROW(CK30)+1,CF30:CF299,0)),"")</f>
        <v/>
      </c>
      <c r="CH180" s="419"/>
      <c r="CJ180" s="2462" t="str">
        <f>(SUBSTITUTE(SUBSTITUTE(CB55,CHAR(13)&amp;CHAR(10)," "),CHAR(10)," "))</f>
        <v/>
      </c>
      <c r="CK180" s="3165" t="str">
        <f>IF(OR(CJ181="",CJ182=""),"",IF(LEN(CJ181)&lt;=CJ182,CJ181,IFERROR(LEFT(CJ181,FIND("♦",SUBSTITUTE(LEFT(CJ181,CJ182+1)," ","♦",LEN(LEFT(CJ181,CJ182+1))-LEN(SUBSTITUTE(LEFT(CJ181,CJ182+1)," ",""))))),LEFT(CJ181,IFERROR(FIND(" ",CJ181)-1,LEN(CJ181))))))</f>
        <v/>
      </c>
      <c r="CL180" s="3166" t="str">
        <f>IF(CK180="","",TRIM(RIGHT(CJ181,LEN(CJ181)-LEN(CK180))))</f>
        <v/>
      </c>
      <c r="CM180" s="3157" t="str">
        <f>CC55</f>
        <v xml:space="preserve"> ◄ ligne 55</v>
      </c>
      <c r="CN180" s="3174"/>
      <c r="CO180" s="3174"/>
      <c r="CP180" s="3"/>
      <c r="CQ180" s="419" t="str">
        <f t="shared" si="101"/>
        <v>Sel</v>
      </c>
      <c r="CR180" t="s">
        <v>4039</v>
      </c>
      <c r="CT180" s="25"/>
      <c r="CU180" s="170"/>
      <c r="FI180" s="1529"/>
      <c r="FJ180" s="236" t="s">
        <v>2243</v>
      </c>
      <c r="FK180" s="206" t="s">
        <v>2244</v>
      </c>
      <c r="FL180" s="207">
        <v>74</v>
      </c>
      <c r="FM180" s="208">
        <v>93</v>
      </c>
      <c r="FN180" s="209">
        <v>35</v>
      </c>
      <c r="FO180"/>
      <c r="FP180" s="1530"/>
      <c r="FQ180" s="212" t="s">
        <v>2245</v>
      </c>
      <c r="FR180" s="192" t="s">
        <v>2246</v>
      </c>
      <c r="FS180" s="193">
        <v>38</v>
      </c>
      <c r="FT180" s="194">
        <v>97</v>
      </c>
      <c r="FU180" s="195">
        <v>156</v>
      </c>
      <c r="FV180"/>
      <c r="FW180" s="1531"/>
      <c r="FX180" s="212" t="s">
        <v>2247</v>
      </c>
      <c r="FY180" s="192" t="s">
        <v>2248</v>
      </c>
      <c r="FZ180" s="193">
        <v>249</v>
      </c>
      <c r="GA180" s="194">
        <v>204</v>
      </c>
      <c r="GB180" s="195">
        <v>202</v>
      </c>
      <c r="GC180" s="10">
        <v>1</v>
      </c>
    </row>
    <row r="181" spans="1:185" ht="21"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198" cm="1">
        <f t="array" ref="BP181">SUMPRODUCT(LEN(BQ181:BW181))</f>
        <v>0</v>
      </c>
      <c r="BQ181" s="199"/>
      <c r="BR181" s="200"/>
      <c r="BS181" s="200"/>
      <c r="BT181" s="200"/>
      <c r="BU181" s="200"/>
      <c r="BV181" s="200"/>
      <c r="BW181" s="201"/>
      <c r="BX181" s="3"/>
      <c r="CB181" s="3174"/>
      <c r="CD181" s="3151" t="str">
        <f t="shared" si="98"/>
        <v/>
      </c>
      <c r="CE181" s="3155" t="str">
        <f t="shared" si="99"/>
        <v/>
      </c>
      <c r="CF181" s="3156" t="str">
        <f>IF(LEN(TRIM(CK181))&gt;0,MAX(CF29:CF180)+1,"")</f>
        <v/>
      </c>
      <c r="CG181" s="3109" t="str">
        <f>IFERROR(INDEX(CK30:CK299,MATCH(ROW()-ROW(CK30)+1,CF30:CF299,0)),"")</f>
        <v/>
      </c>
      <c r="CH181" s="419"/>
      <c r="CJ181" s="3165" t="str">
        <f>TRIM(SUBSTITUTE(SUBSTITUTE(SUBSTITUTE(SUBSTITUTE(IF(OR(LEFT(CJ180,1)="-",LEFT(CJ180,1)="="),MID(CJ180,2,9999),CJ180),CHAR(160)," "),","," "),";"," "),"."," "))</f>
        <v/>
      </c>
      <c r="CK181" s="3166" t="str">
        <f>IF(OR(CL180="",CJ182=""),"",IF(LEN(CL180)&lt;=CJ182,CL180,IFERROR(LEFT(CL180,FIND("♦",SUBSTITUTE(LEFT(CL180,CJ182+1)," ","♦",LEN(LEFT(CL180,CJ182+1))-LEN(SUBSTITUTE(LEFT(CL180,CJ182+1)," ",""))))),LEFT(CL180,IFERROR(FIND(" ",CL180)-1,LEN(CL180))))))</f>
        <v/>
      </c>
      <c r="CL181" s="3166" t="str">
        <f>IF(CK181="","",TRIM(RIGHT(CL180,LEN(CL180)-LEN(CK181))))</f>
        <v/>
      </c>
      <c r="CM181" s="3180"/>
      <c r="CN181" s="3174"/>
      <c r="CO181" s="3174"/>
      <c r="CP181" s="3"/>
      <c r="CQ181" s="419" t="str">
        <f t="shared" si="101"/>
        <v>Poivre</v>
      </c>
      <c r="CR181" t="s">
        <v>4040</v>
      </c>
      <c r="CT181" s="25"/>
      <c r="CU181" s="170"/>
      <c r="FI181" s="1535"/>
      <c r="FJ181" s="236" t="s">
        <v>2249</v>
      </c>
      <c r="FK181" s="206" t="s">
        <v>2250</v>
      </c>
      <c r="FL181" s="207">
        <v>64</v>
      </c>
      <c r="FM181" s="208">
        <v>79</v>
      </c>
      <c r="FN181" s="209">
        <v>0</v>
      </c>
      <c r="FO181"/>
      <c r="FP181" s="1536"/>
      <c r="FQ181" s="212" t="s">
        <v>2251</v>
      </c>
      <c r="FR181" s="192" t="s">
        <v>2252</v>
      </c>
      <c r="FS181" s="193">
        <v>66</v>
      </c>
      <c r="FT181" s="194">
        <v>91</v>
      </c>
      <c r="FU181" s="195">
        <v>138</v>
      </c>
      <c r="FV181"/>
      <c r="FW181" s="1537"/>
      <c r="FX181" s="197" t="s">
        <v>2253</v>
      </c>
      <c r="FY181" s="192" t="s">
        <v>2254</v>
      </c>
      <c r="FZ181" s="193">
        <v>238</v>
      </c>
      <c r="GA181" s="194">
        <v>233</v>
      </c>
      <c r="GB181" s="195">
        <v>233</v>
      </c>
      <c r="GC181" s="10">
        <v>1</v>
      </c>
    </row>
    <row r="182" spans="1:185" ht="21"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198" cm="1">
        <f t="array" ref="BP182">SUMPRODUCT(LEN(BQ182:BW182))</f>
        <v>0</v>
      </c>
      <c r="BQ182" s="199"/>
      <c r="BR182" s="200"/>
      <c r="BS182" s="200"/>
      <c r="BT182" s="200"/>
      <c r="BU182" s="200"/>
      <c r="BV182" s="200"/>
      <c r="BW182" s="201"/>
      <c r="BX182" s="3"/>
      <c r="CB182" s="3174"/>
      <c r="CD182" s="3151" t="str">
        <f t="shared" si="98"/>
        <v/>
      </c>
      <c r="CE182" s="3155" t="str">
        <f t="shared" si="99"/>
        <v/>
      </c>
      <c r="CF182" s="3156" t="str">
        <f>IF(LEN(TRIM(CK182))&gt;0,MAX(CF29:CF181)+1,"")</f>
        <v/>
      </c>
      <c r="CG182" s="3109" t="str">
        <f>IFERROR(INDEX(CK30:CK299,MATCH(ROW()-ROW(CK30)+1,CF30:CF299,0)),"")</f>
        <v/>
      </c>
      <c r="CH182" s="419"/>
      <c r="CJ182" s="3112">
        <f>CG17</f>
        <v>100</v>
      </c>
      <c r="CK182" s="3166" t="str">
        <f>IF(OR(CL181="",CJ182=""),"",IF(LEN(CL181)&lt;=CJ182,CL181,IFERROR(LEFT(CL181,FIND("♦",SUBSTITUTE(LEFT(CL181,CJ182+1)," ","♦",LEN(LEFT(CL181,CJ182+1))-LEN(SUBSTITUTE(LEFT(CL181,CJ182+1)," ",""))))),LEFT(CL181,IFERROR(FIND(" ",CL181)-1,LEN(CL181))))))</f>
        <v/>
      </c>
      <c r="CL182" s="3166" t="str">
        <f t="shared" ref="CL182:CL185" si="104">IF(CK182="","",TRIM(RIGHT(CL181,LEN(CL181)-LEN(CK182))))</f>
        <v/>
      </c>
      <c r="CM182" s="3180"/>
      <c r="CN182" s="3174"/>
      <c r="CO182" s="3174"/>
      <c r="CP182" s="3"/>
      <c r="CQ182" s="419" t="str">
        <f t="shared" si="101"/>
        <v>Chapelure</v>
      </c>
      <c r="CR182" t="s">
        <v>4041</v>
      </c>
      <c r="CT182" s="25"/>
      <c r="CU182" s="170"/>
      <c r="FI182" s="1538"/>
      <c r="FJ182" s="236" t="s">
        <v>2255</v>
      </c>
      <c r="FK182" s="206" t="s">
        <v>2256</v>
      </c>
      <c r="FL182" s="207">
        <v>35</v>
      </c>
      <c r="FM182" s="208">
        <v>47</v>
      </c>
      <c r="FN182" s="209">
        <v>0</v>
      </c>
      <c r="FO182"/>
      <c r="FP182" s="1539"/>
      <c r="FQ182" s="197" t="s">
        <v>2257</v>
      </c>
      <c r="FR182" s="192" t="s">
        <v>2258</v>
      </c>
      <c r="FS182" s="193">
        <v>16</v>
      </c>
      <c r="FT182" s="194">
        <v>78</v>
      </c>
      <c r="FU182" s="195">
        <v>139</v>
      </c>
      <c r="FV182"/>
      <c r="FW182" s="1540"/>
      <c r="FX182" s="197" t="s">
        <v>2259</v>
      </c>
      <c r="FY182" s="192" t="s">
        <v>2260</v>
      </c>
      <c r="FZ182" s="193">
        <v>255</v>
      </c>
      <c r="GA182" s="194">
        <v>250</v>
      </c>
      <c r="GB182" s="195">
        <v>250</v>
      </c>
      <c r="GC182" s="10">
        <v>1</v>
      </c>
    </row>
    <row r="183" spans="1:185" ht="21"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198" cm="1">
        <f t="array" ref="BP183">SUMPRODUCT(LEN(BQ183:BW183))</f>
        <v>0</v>
      </c>
      <c r="BQ183" s="199"/>
      <c r="BR183" s="200"/>
      <c r="BS183" s="200"/>
      <c r="BT183" s="200"/>
      <c r="BU183" s="200"/>
      <c r="BV183" s="200"/>
      <c r="BW183" s="201"/>
      <c r="BX183" s="3"/>
      <c r="CB183" s="3174"/>
      <c r="CD183" s="3151" t="str">
        <f t="shared" si="98"/>
        <v/>
      </c>
      <c r="CE183" s="3155" t="str">
        <f t="shared" si="99"/>
        <v/>
      </c>
      <c r="CF183" s="3156" t="str">
        <f>IF(LEN(TRIM(CK183))&gt;0,MAX(CF29:CF182)+1,"")</f>
        <v/>
      </c>
      <c r="CG183" s="3109" t="str">
        <f>IFERROR(INDEX(CK30:CK299,MATCH(ROW()-ROW(CK30)+1,CF30:CF299,0)),"")</f>
        <v/>
      </c>
      <c r="CH183" s="419"/>
      <c r="CJ183" s="3165"/>
      <c r="CK183" s="3166" t="str">
        <f>IF(OR(CL182="",CJ182=""),"",IF(LEN(CL182)&lt;=CJ182,CL182,IFERROR(LEFT(CL182,FIND("♦",SUBSTITUTE(LEFT(CL182,CJ182+1)," ","♦",LEN(LEFT(CL182,CJ182+1))-LEN(SUBSTITUTE(LEFT(CL182,CJ182+1)," ",""))))),LEFT(CL182,IFERROR(FIND(" ",CL182)-1,LEN(CL182))))))</f>
        <v/>
      </c>
      <c r="CL183" s="3166" t="str">
        <f t="shared" si="104"/>
        <v/>
      </c>
      <c r="CM183" s="3180"/>
      <c r="CN183" s="3174"/>
      <c r="CO183" s="3174"/>
      <c r="CP183" s="3"/>
      <c r="CQ183" s="419"/>
      <c r="CT183" s="25"/>
      <c r="CU183" s="170"/>
      <c r="FI183" s="1541"/>
      <c r="FJ183" s="236" t="s">
        <v>2261</v>
      </c>
      <c r="FK183" s="206" t="s">
        <v>2262</v>
      </c>
      <c r="FL183" s="207">
        <v>158</v>
      </c>
      <c r="FM183" s="208">
        <v>253</v>
      </c>
      <c r="FN183" s="209">
        <v>56</v>
      </c>
      <c r="FO183"/>
      <c r="FP183" s="1542"/>
      <c r="FQ183" s="212" t="s">
        <v>2263</v>
      </c>
      <c r="FR183" s="192" t="s">
        <v>2264</v>
      </c>
      <c r="FS183" s="193">
        <v>90</v>
      </c>
      <c r="FT183" s="194">
        <v>94</v>
      </c>
      <c r="FU183" s="195">
        <v>107</v>
      </c>
      <c r="FV183"/>
      <c r="FW183" s="1543"/>
      <c r="FX183" s="212" t="s">
        <v>2265</v>
      </c>
      <c r="FY183" s="192" t="s">
        <v>2266</v>
      </c>
      <c r="FZ183" s="193">
        <v>254</v>
      </c>
      <c r="GA183" s="194">
        <v>27</v>
      </c>
      <c r="GB183" s="195">
        <v>0</v>
      </c>
      <c r="GC183" s="10">
        <v>1</v>
      </c>
    </row>
    <row r="184" spans="1:185" ht="21"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198" cm="1">
        <f t="array" ref="BP184">SUMPRODUCT(LEN(BQ184:BW184))</f>
        <v>0</v>
      </c>
      <c r="BQ184" s="199"/>
      <c r="BR184" s="200"/>
      <c r="BS184" s="200"/>
      <c r="BT184" s="200"/>
      <c r="BU184" s="200"/>
      <c r="BV184" s="200"/>
      <c r="BW184" s="201"/>
      <c r="BX184" s="3"/>
      <c r="CB184" s="3174"/>
      <c r="CD184" s="3151" t="str">
        <f t="shared" si="98"/>
        <v/>
      </c>
      <c r="CE184" s="3155" t="str">
        <f t="shared" si="99"/>
        <v/>
      </c>
      <c r="CF184" s="3156" t="str">
        <f>IF(LEN(TRIM(CK184))&gt;0,MAX(CF29:CF183)+1,"")</f>
        <v/>
      </c>
      <c r="CG184" s="3109" t="str">
        <f>IFERROR(INDEX(CK30:CK299,MATCH(ROW()-ROW(CK30)+1,CF30:CF299,0)),"")</f>
        <v/>
      </c>
      <c r="CH184" s="419"/>
      <c r="CJ184" s="3168"/>
      <c r="CK184" s="3166" t="str">
        <f>IF(OR(CL183="",CJ182=""),"",IF(LEN(CL183)&lt;=CJ182,CL183,IFERROR(LEFT(CL183,FIND("♦",SUBSTITUTE(LEFT(CL183,CJ182+1)," ","♦",LEN(LEFT(CL183,CJ182+1))-LEN(SUBSTITUTE(LEFT(CL183,CJ182+1)," ",""))))),LEFT(CL183,IFERROR(FIND(" ",CL183)-1,LEN(CL183))))))</f>
        <v/>
      </c>
      <c r="CL184" s="3166" t="str">
        <f t="shared" si="104"/>
        <v/>
      </c>
      <c r="CM184" s="3180"/>
      <c r="CN184" s="3174"/>
      <c r="CO184" s="3174"/>
      <c r="CP184" s="3"/>
      <c r="CQ184" s="2710" t="s">
        <v>4044</v>
      </c>
      <c r="CT184" s="25"/>
      <c r="CU184" s="170"/>
      <c r="FI184" s="1544"/>
      <c r="FJ184" s="205" t="s">
        <v>2267</v>
      </c>
      <c r="FK184" s="206" t="s">
        <v>2268</v>
      </c>
      <c r="FL184" s="207">
        <v>173</v>
      </c>
      <c r="FM184" s="208">
        <v>255</v>
      </c>
      <c r="FN184" s="209">
        <v>47</v>
      </c>
      <c r="FO184"/>
      <c r="FP184" s="1545"/>
      <c r="FQ184" s="212" t="s">
        <v>2269</v>
      </c>
      <c r="FR184" s="192" t="s">
        <v>2270</v>
      </c>
      <c r="FS184" s="193">
        <v>34</v>
      </c>
      <c r="FT184" s="194">
        <v>66</v>
      </c>
      <c r="FU184" s="195">
        <v>124</v>
      </c>
      <c r="FV184"/>
      <c r="FW184" s="1546"/>
      <c r="FX184" s="197" t="s">
        <v>2271</v>
      </c>
      <c r="FY184" s="192" t="s">
        <v>2272</v>
      </c>
      <c r="FZ184" s="193">
        <v>238</v>
      </c>
      <c r="GA184" s="194">
        <v>99</v>
      </c>
      <c r="GB184" s="195">
        <v>99</v>
      </c>
      <c r="GC184" s="10">
        <v>1</v>
      </c>
    </row>
    <row r="185" spans="1:185" ht="21"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198" cm="1">
        <f t="array" ref="BP185">SUMPRODUCT(LEN(BQ185:BW185))</f>
        <v>0</v>
      </c>
      <c r="BQ185" s="199"/>
      <c r="BR185" s="200"/>
      <c r="BS185" s="200"/>
      <c r="BT185" s="200"/>
      <c r="BU185" s="200"/>
      <c r="BV185" s="200"/>
      <c r="BW185" s="201"/>
      <c r="BX185" s="3"/>
      <c r="CB185" s="3174"/>
      <c r="CD185" s="3151" t="str">
        <f t="shared" si="98"/>
        <v/>
      </c>
      <c r="CE185" s="3155" t="str">
        <f t="shared" si="99"/>
        <v/>
      </c>
      <c r="CF185" s="3156" t="str">
        <f>IF(LEN(TRIM(CK185))&gt;0,MAX(CF29:CF184)+1,"")</f>
        <v/>
      </c>
      <c r="CG185" s="3109" t="str">
        <f>IFERROR(INDEX(CK30:CK299,MATCH(ROW()-ROW(CK30)+1,CF30:CF299,0)),"")</f>
        <v/>
      </c>
      <c r="CH185" s="419"/>
      <c r="CJ185" s="3169"/>
      <c r="CK185" s="3166" t="str">
        <f>IF(OR(CL184="",CJ182=""),"",IF(LEN(CL184)&lt;=CJ182,CL184,IFERROR(LEFT(CL184,FIND("♦",SUBSTITUTE(LEFT(CL184,CJ182+1)," ","♦",LEN(LEFT(CL184,CJ182+1))-LEN(SUBSTITUTE(LEFT(CL184,CJ182+1)," ",""))))),LEFT(CL184,IFERROR(FIND(" ",CL184)-1,LEN(CL184))))))</f>
        <v/>
      </c>
      <c r="CL185" s="3166" t="str">
        <f t="shared" si="104"/>
        <v/>
      </c>
      <c r="CM185" s="3180"/>
      <c r="CN185" s="3174"/>
      <c r="CO185" s="3174"/>
      <c r="CP185" s="3"/>
      <c r="CQ185" s="287" t="s">
        <v>4051</v>
      </c>
      <c r="CR185" s="102"/>
      <c r="CS185" s="102"/>
      <c r="CT185" s="102"/>
      <c r="CU185" s="2664"/>
      <c r="FI185" s="1547"/>
      <c r="FJ185" s="236" t="s">
        <v>2273</v>
      </c>
      <c r="FK185" s="206" t="s">
        <v>2274</v>
      </c>
      <c r="FL185" s="207">
        <v>159</v>
      </c>
      <c r="FM185" s="208">
        <v>232</v>
      </c>
      <c r="FN185" s="209">
        <v>85</v>
      </c>
      <c r="FO185"/>
      <c r="FP185" s="1548"/>
      <c r="FQ185" s="212" t="s">
        <v>2275</v>
      </c>
      <c r="FR185" s="192" t="s">
        <v>2276</v>
      </c>
      <c r="FS185" s="193">
        <v>0</v>
      </c>
      <c r="FT185" s="194">
        <v>51</v>
      </c>
      <c r="FU185" s="195">
        <v>102</v>
      </c>
      <c r="FV185"/>
      <c r="FW185" s="1549"/>
      <c r="FX185" s="212" t="s">
        <v>2277</v>
      </c>
      <c r="FY185" s="192" t="s">
        <v>2278</v>
      </c>
      <c r="FZ185" s="193">
        <v>196</v>
      </c>
      <c r="GA185" s="194">
        <v>174</v>
      </c>
      <c r="GB185" s="195">
        <v>173</v>
      </c>
      <c r="GC185" s="10">
        <v>1</v>
      </c>
    </row>
    <row r="186" spans="1:185" ht="21"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198" cm="1">
        <f t="array" ref="BP186">SUMPRODUCT(LEN(BQ186:BW186))</f>
        <v>0</v>
      </c>
      <c r="BQ186" s="199"/>
      <c r="BR186" s="200"/>
      <c r="BS186" s="200"/>
      <c r="BT186" s="200"/>
      <c r="BU186" s="200"/>
      <c r="BV186" s="200"/>
      <c r="BW186" s="201"/>
      <c r="BX186" s="3"/>
      <c r="CB186" s="3174"/>
      <c r="CD186" s="3151" t="str">
        <f t="shared" si="98"/>
        <v/>
      </c>
      <c r="CE186" s="3155" t="str">
        <f t="shared" si="99"/>
        <v/>
      </c>
      <c r="CF186" s="3156" t="str">
        <f>IF(LEN(TRIM(CK186))&gt;0,MAX(CF29:CF185)+1,"")</f>
        <v/>
      </c>
      <c r="CG186" s="3109" t="str">
        <f>IFERROR(INDEX(CK30:CK299,MATCH(ROW()-ROW(CK30)+1,CF30:CF299,0)),"")</f>
        <v/>
      </c>
      <c r="CH186" s="419"/>
      <c r="CJ186" s="2462" t="str">
        <f>(SUBSTITUTE(SUBSTITUTE(CB56,CHAR(13)&amp;CHAR(10)," "),CHAR(10)," "))</f>
        <v/>
      </c>
      <c r="CK186" s="3110" t="str">
        <f>IF(OR(CJ187="",CJ188=""),"",IF(LEN(CJ187)&lt;=CJ188,CJ187,IFERROR(LEFT(CJ187,FIND("♦",SUBSTITUTE(LEFT(CJ187,CJ188+1)," ","♦",LEN(LEFT(CJ187,CJ188+1))-LEN(SUBSTITUTE(LEFT(CJ187,CJ188+1)," ",""))))),LEFT(CJ187,IFERROR(FIND(" ",CJ187)-1,LEN(CJ187))))))</f>
        <v/>
      </c>
      <c r="CL186" s="3111" t="str">
        <f>IF(CK186="","",TRIM(RIGHT(CJ187,LEN(CJ187)-LEN(CK186))))</f>
        <v/>
      </c>
      <c r="CM186" s="3157" t="str">
        <f>CC56</f>
        <v xml:space="preserve"> ◄ ligne 56</v>
      </c>
      <c r="CN186" s="3174"/>
      <c r="CO186" s="3174"/>
      <c r="CP186" s="3"/>
      <c r="CQ186" s="287" t="e" cm="1">
        <f t="array" ref="CQ186">- La veille : faire tremper les haricots.</f>
        <v>#NAME?</v>
      </c>
      <c r="CR186" s="102" t="str">
        <f ca="1">_xlfn.FORMULATEXT(CQ186)</f>
        <v>=- La veille : faire tremper les haricots.</v>
      </c>
      <c r="CS186" s="102"/>
      <c r="CT186" s="102"/>
      <c r="CU186" s="2664"/>
      <c r="FI186" s="1550"/>
      <c r="FJ186" s="236" t="s">
        <v>2279</v>
      </c>
      <c r="FK186" s="206" t="s">
        <v>2280</v>
      </c>
      <c r="FL186" s="207">
        <v>123</v>
      </c>
      <c r="FM186" s="208">
        <v>160</v>
      </c>
      <c r="FN186" s="209">
        <v>91</v>
      </c>
      <c r="FO186"/>
      <c r="FP186" s="1551"/>
      <c r="FQ186" s="212" t="s">
        <v>2281</v>
      </c>
      <c r="FR186" s="192" t="s">
        <v>2282</v>
      </c>
      <c r="FS186" s="193">
        <v>3</v>
      </c>
      <c r="FT186" s="194">
        <v>34</v>
      </c>
      <c r="FU186" s="195">
        <v>76</v>
      </c>
      <c r="FV186"/>
      <c r="FW186" s="1552"/>
      <c r="FX186" s="197" t="s">
        <v>2283</v>
      </c>
      <c r="FY186" s="192" t="s">
        <v>2284</v>
      </c>
      <c r="FZ186" s="193">
        <v>205</v>
      </c>
      <c r="GA186" s="194">
        <v>155</v>
      </c>
      <c r="GB186" s="195">
        <v>155</v>
      </c>
      <c r="GC186" s="10">
        <v>1</v>
      </c>
    </row>
    <row r="187" spans="1:185" ht="21"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198" cm="1">
        <f t="array" ref="BP187">SUMPRODUCT(LEN(BQ187:BW187))</f>
        <v>0</v>
      </c>
      <c r="BQ187" s="199"/>
      <c r="BR187" s="200"/>
      <c r="BS187" s="200"/>
      <c r="BT187" s="200"/>
      <c r="BU187" s="200"/>
      <c r="BV187" s="200"/>
      <c r="BW187" s="201"/>
      <c r="BX187" s="3"/>
      <c r="CB187" s="3174"/>
      <c r="CD187" s="3151" t="str">
        <f t="shared" si="98"/>
        <v/>
      </c>
      <c r="CE187" s="3155" t="str">
        <f t="shared" si="99"/>
        <v/>
      </c>
      <c r="CF187" s="3156" t="str">
        <f>IF(LEN(TRIM(CK187))&gt;0,MAX(CF29:CF186)+1,"")</f>
        <v/>
      </c>
      <c r="CG187" s="3109" t="str">
        <f>IFERROR(INDEX(CK30:CK299,MATCH(ROW()-ROW(CK30)+1,CF30:CF299,0)),"")</f>
        <v/>
      </c>
      <c r="CH187" s="419"/>
      <c r="CJ187" s="3110" t="str">
        <f>TRIM(SUBSTITUTE(SUBSTITUTE(SUBSTITUTE(SUBSTITUTE(IF(OR(LEFT(CJ186,1)="-",LEFT(CJ186,1)="="),MID(CJ186,2,9999),CJ186),CHAR(160)," "),","," "),";"," "),"."," "))</f>
        <v/>
      </c>
      <c r="CK187" s="3111" t="str">
        <f>IF(OR(CL186="",CJ188=""),"",IF(LEN(CL186)&lt;=CJ188,CL186,IFERROR(LEFT(CL186,FIND("♦",SUBSTITUTE(LEFT(CL186,CJ188+1)," ","♦",LEN(LEFT(CL186,CJ188+1))-LEN(SUBSTITUTE(LEFT(CL186,CJ188+1)," ",""))))),LEFT(CL186,IFERROR(FIND(" ",CL186)-1,LEN(CL186))))))</f>
        <v/>
      </c>
      <c r="CL187" s="3111" t="str">
        <f>IF(CK187="","",TRIM(RIGHT(CL186,LEN(CL186)-LEN(CK187))))</f>
        <v/>
      </c>
      <c r="CM187" s="3179"/>
      <c r="CN187" s="3174"/>
      <c r="CO187" s="3174"/>
      <c r="CP187" s="3"/>
      <c r="CQ187" s="287" t="s">
        <v>4052</v>
      </c>
      <c r="CR187" s="102"/>
      <c r="CS187" s="102"/>
      <c r="CT187" s="102"/>
      <c r="CU187" s="2664"/>
      <c r="FI187" s="1553"/>
      <c r="FJ187" s="236" t="s">
        <v>2285</v>
      </c>
      <c r="FK187" s="206" t="s">
        <v>2286</v>
      </c>
      <c r="FL187" s="207">
        <v>86</v>
      </c>
      <c r="FM187" s="208">
        <v>130</v>
      </c>
      <c r="FN187" s="209">
        <v>3</v>
      </c>
      <c r="FO187"/>
      <c r="FP187" s="1554"/>
      <c r="FQ187" s="197" t="s">
        <v>2287</v>
      </c>
      <c r="FR187" s="192" t="s">
        <v>2288</v>
      </c>
      <c r="FS187" s="193">
        <v>127</v>
      </c>
      <c r="FT187" s="194">
        <v>0</v>
      </c>
      <c r="FU187" s="195">
        <v>255</v>
      </c>
      <c r="FV187"/>
      <c r="FW187" s="1555"/>
      <c r="FX187" s="212" t="s">
        <v>2289</v>
      </c>
      <c r="FY187" s="192" t="s">
        <v>2290</v>
      </c>
      <c r="FZ187" s="193">
        <v>228</v>
      </c>
      <c r="GA187" s="194">
        <v>113</v>
      </c>
      <c r="GB187" s="195">
        <v>122</v>
      </c>
      <c r="GC187" s="10">
        <v>1</v>
      </c>
    </row>
    <row r="188" spans="1:185" ht="21"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198" cm="1">
        <f t="array" ref="BP188">SUMPRODUCT(LEN(BQ188:BW188))</f>
        <v>0</v>
      </c>
      <c r="BQ188" s="199"/>
      <c r="BR188" s="200"/>
      <c r="BS188" s="200"/>
      <c r="BT188" s="200"/>
      <c r="BU188" s="200"/>
      <c r="BV188" s="200"/>
      <c r="BW188" s="201"/>
      <c r="BX188" s="3"/>
      <c r="CB188" s="3174"/>
      <c r="CD188" s="3151" t="str">
        <f t="shared" si="98"/>
        <v/>
      </c>
      <c r="CE188" s="3155" t="str">
        <f t="shared" si="99"/>
        <v/>
      </c>
      <c r="CF188" s="3156" t="str">
        <f>IF(LEN(TRIM(CK188))&gt;0,MAX(CF29:CF187)+1,"")</f>
        <v/>
      </c>
      <c r="CG188" s="3109" t="str">
        <f>IFERROR(INDEX(CK30:CK299,MATCH(ROW()-ROW(CK30)+1,CF30:CF299,0)),"")</f>
        <v/>
      </c>
      <c r="CH188" s="419"/>
      <c r="CJ188" s="3112">
        <f>CG17</f>
        <v>100</v>
      </c>
      <c r="CK188" s="3111" t="str">
        <f>IF(OR(CL187="",CJ188=""),"",IF(LEN(CL187)&lt;=CJ188,CL187,IFERROR(LEFT(CL187,FIND("♦",SUBSTITUTE(LEFT(CL187,CJ188+1)," ","♦",LEN(LEFT(CL187,CJ188+1))-LEN(SUBSTITUTE(LEFT(CL187,CJ188+1)," ",""))))),LEFT(CL187,IFERROR(FIND(" ",CL187)-1,LEN(CL187))))))</f>
        <v/>
      </c>
      <c r="CL188" s="3111" t="str">
        <f t="shared" ref="CL188:CL191" si="105">IF(CK188="","",TRIM(RIGHT(CL187,LEN(CL187)-LEN(CK188))))</f>
        <v/>
      </c>
      <c r="CM188" s="3179"/>
      <c r="CN188" s="3174"/>
      <c r="CO188" s="3174"/>
      <c r="CP188" s="3"/>
      <c r="CQ188" s="2427" t="s">
        <v>3624</v>
      </c>
      <c r="CR188" s="2428"/>
      <c r="CS188" s="2428"/>
      <c r="CT188" s="25"/>
      <c r="CU188" s="170"/>
      <c r="FI188" s="1556"/>
      <c r="FJ188" s="236" t="s">
        <v>2291</v>
      </c>
      <c r="FK188" s="206" t="s">
        <v>2292</v>
      </c>
      <c r="FL188" s="207">
        <v>0</v>
      </c>
      <c r="FM188" s="208">
        <v>255</v>
      </c>
      <c r="FN188" s="209">
        <v>255</v>
      </c>
      <c r="FO188"/>
      <c r="FP188" s="1557"/>
      <c r="FQ188" s="197" t="s">
        <v>2293</v>
      </c>
      <c r="FR188" s="192" t="s">
        <v>2294</v>
      </c>
      <c r="FS188" s="193">
        <v>155</v>
      </c>
      <c r="FT188" s="194">
        <v>48</v>
      </c>
      <c r="FU188" s="195">
        <v>255</v>
      </c>
      <c r="FV188"/>
      <c r="FW188" s="1558"/>
      <c r="FX188" s="212" t="s">
        <v>2295</v>
      </c>
      <c r="FY188" s="192" t="s">
        <v>2296</v>
      </c>
      <c r="FZ188" s="193">
        <v>247</v>
      </c>
      <c r="GA188" s="194">
        <v>35</v>
      </c>
      <c r="GB188" s="195">
        <v>12</v>
      </c>
      <c r="GC188" s="10">
        <v>1</v>
      </c>
    </row>
    <row r="189" spans="1:185" ht="21"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198" cm="1">
        <f t="array" ref="BP189">SUMPRODUCT(LEN(BQ189:BW189))</f>
        <v>0</v>
      </c>
      <c r="BQ189" s="199"/>
      <c r="BR189" s="200"/>
      <c r="BS189" s="200"/>
      <c r="BT189" s="200"/>
      <c r="BU189" s="200"/>
      <c r="BV189" s="200"/>
      <c r="BW189" s="201"/>
      <c r="BX189" s="3"/>
      <c r="CB189" s="3174"/>
      <c r="CD189" s="3151" t="str">
        <f t="shared" si="98"/>
        <v/>
      </c>
      <c r="CE189" s="3155" t="str">
        <f t="shared" si="99"/>
        <v/>
      </c>
      <c r="CF189" s="3156" t="str">
        <f>IF(LEN(TRIM(CK189))&gt;0,MAX(CF29:CF188)+1,"")</f>
        <v/>
      </c>
      <c r="CG189" s="3109" t="str">
        <f>IFERROR(INDEX(CK30:CK299,MATCH(ROW()-ROW(CK30)+1,CF30:CF299,0)),"")</f>
        <v/>
      </c>
      <c r="CH189" s="419"/>
      <c r="CJ189" s="3110"/>
      <c r="CK189" s="3111" t="str">
        <f>IF(OR(CL188="",CJ188=""),"",IF(LEN(CL188)&lt;=CJ188,CL188,IFERROR(LEFT(CL188,FIND("♦",SUBSTITUTE(LEFT(CL188,CJ188+1)," ","♦",LEN(LEFT(CL188,CJ188+1))-LEN(SUBSTITUTE(LEFT(CL188,CJ188+1)," ",""))))),LEFT(CL188,IFERROR(FIND(" ",CL188)-1,LEN(CL188))))))</f>
        <v/>
      </c>
      <c r="CL189" s="3111" t="str">
        <f t="shared" si="105"/>
        <v/>
      </c>
      <c r="CM189" s="3179"/>
      <c r="CN189" s="3174"/>
      <c r="CO189" s="3174"/>
      <c r="CP189" s="3"/>
      <c r="CQ189" s="3189" t="s">
        <v>3801</v>
      </c>
      <c r="CR189" s="2429" t="s">
        <v>3802</v>
      </c>
      <c r="CS189" s="2470"/>
      <c r="CT189" s="25"/>
      <c r="CU189" s="170"/>
      <c r="FI189" s="1559"/>
      <c r="FJ189" s="205" t="s">
        <v>2297</v>
      </c>
      <c r="FK189" s="206" t="s">
        <v>2298</v>
      </c>
      <c r="FL189" s="207">
        <v>180</v>
      </c>
      <c r="FM189" s="208">
        <v>205</v>
      </c>
      <c r="FN189" s="209">
        <v>205</v>
      </c>
      <c r="FO189"/>
      <c r="FP189" s="1560"/>
      <c r="FQ189" s="197" t="s">
        <v>2299</v>
      </c>
      <c r="FR189" s="192" t="s">
        <v>2300</v>
      </c>
      <c r="FS189" s="193">
        <v>159</v>
      </c>
      <c r="FT189" s="194">
        <v>121</v>
      </c>
      <c r="FU189" s="195">
        <v>238</v>
      </c>
      <c r="FV189"/>
      <c r="FW189" s="1561"/>
      <c r="FX189" s="212" t="s">
        <v>2301</v>
      </c>
      <c r="FY189" s="192" t="s">
        <v>2302</v>
      </c>
      <c r="FZ189" s="193">
        <v>187</v>
      </c>
      <c r="GA189" s="194">
        <v>172</v>
      </c>
      <c r="GB189" s="195">
        <v>172</v>
      </c>
      <c r="GC189" s="10">
        <v>1</v>
      </c>
    </row>
    <row r="190" spans="1:185" ht="21"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198" cm="1">
        <f t="array" ref="BP190">SUMPRODUCT(LEN(BQ190:BW190))</f>
        <v>0</v>
      </c>
      <c r="BQ190" s="199"/>
      <c r="BR190" s="200"/>
      <c r="BS190" s="200"/>
      <c r="BT190" s="200"/>
      <c r="BU190" s="200"/>
      <c r="BV190" s="200"/>
      <c r="BW190" s="201"/>
      <c r="BX190" s="3"/>
      <c r="CB190" s="3174"/>
      <c r="CD190" s="3151" t="str">
        <f t="shared" si="98"/>
        <v/>
      </c>
      <c r="CE190" s="3155" t="str">
        <f t="shared" si="99"/>
        <v/>
      </c>
      <c r="CF190" s="3156" t="str">
        <f>IF(LEN(TRIM(CK190))&gt;0,MAX(CF29:CF189)+1,"")</f>
        <v/>
      </c>
      <c r="CG190" s="3109" t="str">
        <f>IFERROR(INDEX(CK30:CK299,MATCH(ROW()-ROW(CK30)+1,CF30:CF299,0)),"")</f>
        <v/>
      </c>
      <c r="CH190" s="419"/>
      <c r="CJ190" s="3163"/>
      <c r="CK190" s="3111" t="str">
        <f>IF(OR(CL189="",CJ188=""),"",IF(LEN(CL189)&lt;=CJ188,CL189,IFERROR(LEFT(CL189,FIND("♦",SUBSTITUTE(LEFT(CL189,CJ188+1)," ","♦",LEN(LEFT(CL189,CJ188+1))-LEN(SUBSTITUTE(LEFT(CL189,CJ188+1)," ",""))))),LEFT(CL189,IFERROR(FIND(" ",CL189)-1,LEN(CL189))))))</f>
        <v/>
      </c>
      <c r="CL190" s="3111" t="str">
        <f t="shared" si="105"/>
        <v/>
      </c>
      <c r="CM190" s="3179"/>
      <c r="CN190" s="3174"/>
      <c r="CO190" s="3174"/>
      <c r="CP190" s="3"/>
      <c r="CQ190" s="3189"/>
      <c r="CR190" s="2429" t="s">
        <v>3803</v>
      </c>
      <c r="CS190" s="2470"/>
      <c r="CT190" s="25"/>
      <c r="CU190" s="170"/>
      <c r="FI190" s="1562"/>
      <c r="FJ190" s="205" t="s">
        <v>2303</v>
      </c>
      <c r="FK190" s="206" t="s">
        <v>2304</v>
      </c>
      <c r="FL190" s="207">
        <v>141</v>
      </c>
      <c r="FM190" s="208">
        <v>238</v>
      </c>
      <c r="FN190" s="209">
        <v>238</v>
      </c>
      <c r="FO190"/>
      <c r="FP190" s="1563"/>
      <c r="FQ190" s="197" t="s">
        <v>2305</v>
      </c>
      <c r="FR190" s="192" t="s">
        <v>2306</v>
      </c>
      <c r="FS190" s="193">
        <v>171</v>
      </c>
      <c r="FT190" s="194">
        <v>130</v>
      </c>
      <c r="FU190" s="195">
        <v>255</v>
      </c>
      <c r="FV190"/>
      <c r="FW190" s="1564"/>
      <c r="FX190" s="212" t="s">
        <v>2307</v>
      </c>
      <c r="FY190" s="192" t="s">
        <v>2308</v>
      </c>
      <c r="FZ190" s="193">
        <v>230</v>
      </c>
      <c r="GA190" s="194">
        <v>103</v>
      </c>
      <c r="GB190" s="195">
        <v>97</v>
      </c>
      <c r="GC190" s="10">
        <v>1</v>
      </c>
    </row>
    <row r="191" spans="1:185" ht="21"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198" cm="1">
        <f t="array" ref="BP191">SUMPRODUCT(LEN(BQ191:BW191))</f>
        <v>0</v>
      </c>
      <c r="BQ191" s="199"/>
      <c r="BR191" s="200"/>
      <c r="BS191" s="200"/>
      <c r="BT191" s="200"/>
      <c r="BU191" s="200"/>
      <c r="BV191" s="200"/>
      <c r="BW191" s="201"/>
      <c r="BX191" s="3"/>
      <c r="CB191" s="3174"/>
      <c r="CD191" s="3151" t="str">
        <f t="shared" si="98"/>
        <v/>
      </c>
      <c r="CE191" s="3155" t="str">
        <f t="shared" si="99"/>
        <v/>
      </c>
      <c r="CF191" s="3156" t="str">
        <f>IF(LEN(TRIM(CK191))&gt;0,MAX(CF29:CF190)+1,"")</f>
        <v/>
      </c>
      <c r="CG191" s="3109" t="str">
        <f>IFERROR(INDEX(CK30:CK299,MATCH(ROW()-ROW(CK30)+1,CF30:CF299,0)),"")</f>
        <v/>
      </c>
      <c r="CH191" s="419"/>
      <c r="CJ191" s="3164"/>
      <c r="CK191" s="3111" t="str">
        <f>IF(OR(CL190="",CJ188=""),"",IF(LEN(CL190)&lt;=CJ188,CL190,IFERROR(LEFT(CL190,FIND("♦",SUBSTITUTE(LEFT(CL190,CJ188+1)," ","♦",LEN(LEFT(CL190,CJ188+1))-LEN(SUBSTITUTE(LEFT(CL190,CJ188+1)," ",""))))),LEFT(CL190,IFERROR(FIND(" ",CL190)-1,LEN(CL190))))))</f>
        <v/>
      </c>
      <c r="CL191" s="3111" t="str">
        <f t="shared" si="105"/>
        <v/>
      </c>
      <c r="CM191" s="3179"/>
      <c r="CN191" s="3174"/>
      <c r="CO191" s="3174"/>
      <c r="CP191" s="3"/>
      <c r="CQ191" s="3189"/>
      <c r="CR191" s="2429" t="s">
        <v>3804</v>
      </c>
      <c r="CS191" s="2470"/>
      <c r="CT191" s="25"/>
      <c r="CU191" s="170"/>
      <c r="FI191" s="1565"/>
      <c r="FJ191" s="236" t="s">
        <v>2309</v>
      </c>
      <c r="FK191" s="206" t="s">
        <v>2310</v>
      </c>
      <c r="FL191" s="207">
        <v>121</v>
      </c>
      <c r="FM191" s="208">
        <v>248</v>
      </c>
      <c r="FN191" s="209">
        <v>248</v>
      </c>
      <c r="FO191"/>
      <c r="FP191" s="1566"/>
      <c r="FQ191" s="212" t="s">
        <v>2311</v>
      </c>
      <c r="FR191" s="192" t="s">
        <v>2312</v>
      </c>
      <c r="FS191" s="193">
        <v>210</v>
      </c>
      <c r="FT191" s="194">
        <v>202</v>
      </c>
      <c r="FU191" s="195">
        <v>236</v>
      </c>
      <c r="FV191"/>
      <c r="FW191" s="1567"/>
      <c r="FX191" s="197" t="s">
        <v>2313</v>
      </c>
      <c r="FY191" s="192" t="s">
        <v>2314</v>
      </c>
      <c r="FZ191" s="193">
        <v>238</v>
      </c>
      <c r="GA191" s="194">
        <v>92</v>
      </c>
      <c r="GB191" s="195">
        <v>66</v>
      </c>
      <c r="GC191" s="10">
        <v>1</v>
      </c>
    </row>
    <row r="192" spans="1:185" ht="21"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198" cm="1">
        <f t="array" ref="BP192">SUMPRODUCT(LEN(BQ192:BW192))</f>
        <v>0</v>
      </c>
      <c r="BQ192" s="199"/>
      <c r="BR192" s="200"/>
      <c r="BS192" s="200"/>
      <c r="BT192" s="200"/>
      <c r="BU192" s="200"/>
      <c r="BV192" s="200"/>
      <c r="BW192" s="201"/>
      <c r="BX192" s="3"/>
      <c r="CB192" s="3174"/>
      <c r="CD192" s="3151" t="str">
        <f t="shared" si="98"/>
        <v/>
      </c>
      <c r="CE192" s="3155" t="str">
        <f t="shared" si="99"/>
        <v/>
      </c>
      <c r="CF192" s="3156" t="str">
        <f>IF(LEN(TRIM(CK192))&gt;0,MAX(CF29:CF191)+1,"")</f>
        <v/>
      </c>
      <c r="CG192" s="3109" t="str">
        <f>IFERROR(INDEX(CK30:CK299,MATCH(ROW()-ROW(CK30)+1,CF30:CF299,0)),"")</f>
        <v/>
      </c>
      <c r="CH192" s="419"/>
      <c r="CJ192" s="2462" t="str">
        <f>(SUBSTITUTE(SUBSTITUTE(CB57,CHAR(13)&amp;CHAR(10)," "),CHAR(10)," "))</f>
        <v/>
      </c>
      <c r="CK192" s="3165" t="str">
        <f>IF(OR(CJ193="",CJ194=""),"",IF(LEN(CJ193)&lt;=CJ194,CJ193,IFERROR(LEFT(CJ193,FIND("♦",SUBSTITUTE(LEFT(CJ193,CJ194+1)," ","♦",LEN(LEFT(CJ193,CJ194+1))-LEN(SUBSTITUTE(LEFT(CJ193,CJ194+1)," ",""))))),LEFT(CJ193,IFERROR(FIND(" ",CJ193)-1,LEN(CJ193))))))</f>
        <v/>
      </c>
      <c r="CL192" s="3166" t="str">
        <f>IF(CK192="","",TRIM(RIGHT(CJ193,LEN(CJ193)-LEN(CK192))))</f>
        <v/>
      </c>
      <c r="CM192" s="3157" t="str">
        <f>CC57</f>
        <v xml:space="preserve"> ◄ ligne 57</v>
      </c>
      <c r="CN192" s="3174"/>
      <c r="CO192" s="3174"/>
      <c r="CP192" s="3"/>
      <c r="CQ192" s="3189"/>
      <c r="CR192" s="3190" t="s">
        <v>3805</v>
      </c>
      <c r="CS192" s="3190"/>
      <c r="CT192" s="25"/>
      <c r="CU192" s="170"/>
      <c r="FI192" s="1568"/>
      <c r="FJ192" s="205" t="s">
        <v>2315</v>
      </c>
      <c r="FK192" s="206" t="s">
        <v>2316</v>
      </c>
      <c r="FL192" s="207">
        <v>193</v>
      </c>
      <c r="FM192" s="208">
        <v>205</v>
      </c>
      <c r="FN192" s="209">
        <v>205</v>
      </c>
      <c r="FO192"/>
      <c r="FP192" s="1569"/>
      <c r="FQ192" s="212" t="s">
        <v>2317</v>
      </c>
      <c r="FR192" s="192" t="s">
        <v>2318</v>
      </c>
      <c r="FS192" s="193">
        <v>220</v>
      </c>
      <c r="FT192" s="194">
        <v>208</v>
      </c>
      <c r="FU192" s="195">
        <v>255</v>
      </c>
      <c r="FV192"/>
      <c r="FW192" s="1570"/>
      <c r="FX192" s="197" t="s">
        <v>2319</v>
      </c>
      <c r="FY192" s="192" t="s">
        <v>2320</v>
      </c>
      <c r="FZ192" s="193">
        <v>238</v>
      </c>
      <c r="GA192" s="194">
        <v>59</v>
      </c>
      <c r="GB192" s="195">
        <v>59</v>
      </c>
      <c r="GC192" s="10">
        <v>1</v>
      </c>
    </row>
    <row r="193" spans="1:185" ht="21"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198" cm="1">
        <f t="array" ref="BP193">SUMPRODUCT(LEN(BQ193:BW193))</f>
        <v>0</v>
      </c>
      <c r="BQ193" s="199"/>
      <c r="BR193" s="200"/>
      <c r="BS193" s="200"/>
      <c r="BT193" s="200"/>
      <c r="BU193" s="200"/>
      <c r="BV193" s="200"/>
      <c r="BW193" s="201"/>
      <c r="BX193" s="3"/>
      <c r="CB193" s="3174"/>
      <c r="CD193" s="3151" t="str">
        <f t="shared" si="98"/>
        <v/>
      </c>
      <c r="CE193" s="3155" t="str">
        <f t="shared" si="99"/>
        <v/>
      </c>
      <c r="CF193" s="3156" t="str">
        <f>IF(LEN(TRIM(CK193))&gt;0,MAX(CF29:CF192)+1,"")</f>
        <v/>
      </c>
      <c r="CG193" s="3109" t="str">
        <f>IFERROR(INDEX(CK30:CK299,MATCH(ROW()-ROW(CK30)+1,CF30:CF299,0)),"")</f>
        <v/>
      </c>
      <c r="CH193" s="419"/>
      <c r="CJ193" s="3165" t="str">
        <f>TRIM(SUBSTITUTE(SUBSTITUTE(SUBSTITUTE(SUBSTITUTE(IF(OR(LEFT(CJ192,1)="-",LEFT(CJ192,1)="="),MID(CJ192,2,9999),CJ192),CHAR(160)," "),","," "),";"," "),"."," "))</f>
        <v/>
      </c>
      <c r="CK193" s="3166" t="str">
        <f>IF(OR(CL192="",CJ194=""),"",IF(LEN(CL192)&lt;=CJ194,CL192,IFERROR(LEFT(CL192,FIND("♦",SUBSTITUTE(LEFT(CL192,CJ194+1)," ","♦",LEN(LEFT(CL192,CJ194+1))-LEN(SUBSTITUTE(LEFT(CL192,CJ194+1)," ",""))))),LEFT(CL192,IFERROR(FIND(" ",CL192)-1,LEN(CL192))))))</f>
        <v/>
      </c>
      <c r="CL193" s="3166" t="str">
        <f>IF(CK193="","",TRIM(RIGHT(CL192,LEN(CL192)-LEN(CK193))))</f>
        <v/>
      </c>
      <c r="CM193" s="3180"/>
      <c r="CN193" s="3174"/>
      <c r="CO193" s="3174"/>
      <c r="CP193" s="3"/>
      <c r="CQ193" s="3189"/>
      <c r="CR193" s="3190"/>
      <c r="CS193" s="3190"/>
      <c r="CT193" s="25"/>
      <c r="CU193" s="170"/>
      <c r="FI193" s="1571"/>
      <c r="FJ193" s="205" t="s">
        <v>2321</v>
      </c>
      <c r="FK193" s="206" t="s">
        <v>2322</v>
      </c>
      <c r="FL193" s="207">
        <v>173</v>
      </c>
      <c r="FM193" s="208">
        <v>234</v>
      </c>
      <c r="FN193" s="209">
        <v>234</v>
      </c>
      <c r="FO193"/>
      <c r="FP193" s="1572"/>
      <c r="FQ193" s="197" t="s">
        <v>2323</v>
      </c>
      <c r="FR193" s="192" t="s">
        <v>2324</v>
      </c>
      <c r="FS193" s="193">
        <v>145</v>
      </c>
      <c r="FT193" s="194">
        <v>44</v>
      </c>
      <c r="FU193" s="195">
        <v>238</v>
      </c>
      <c r="FV193"/>
      <c r="FW193" s="1573"/>
      <c r="FX193" s="197" t="s">
        <v>2325</v>
      </c>
      <c r="FY193" s="192" t="s">
        <v>2326</v>
      </c>
      <c r="FZ193" s="193">
        <v>238</v>
      </c>
      <c r="GA193" s="194">
        <v>44</v>
      </c>
      <c r="GB193" s="195">
        <v>44</v>
      </c>
      <c r="GC193" s="10">
        <v>1</v>
      </c>
    </row>
    <row r="194" spans="1:185" ht="21"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198" cm="1">
        <f t="array" ref="BP194">SUMPRODUCT(LEN(BQ194:BW194))</f>
        <v>0</v>
      </c>
      <c r="BQ194" s="199"/>
      <c r="BR194" s="200"/>
      <c r="BS194" s="200"/>
      <c r="BT194" s="200"/>
      <c r="BU194" s="200"/>
      <c r="BV194" s="200"/>
      <c r="BW194" s="201"/>
      <c r="BX194" s="3"/>
      <c r="CB194" s="3174"/>
      <c r="CD194" s="3151" t="str">
        <f t="shared" si="98"/>
        <v/>
      </c>
      <c r="CE194" s="3155" t="str">
        <f t="shared" si="99"/>
        <v/>
      </c>
      <c r="CF194" s="3156" t="str">
        <f>IF(LEN(TRIM(CK194))&gt;0,MAX(CF29:CF193)+1,"")</f>
        <v/>
      </c>
      <c r="CG194" s="3109" t="str">
        <f>IFERROR(INDEX(CK30:CK299,MATCH(ROW()-ROW(CK30)+1,CF30:CF299,0)),"")</f>
        <v/>
      </c>
      <c r="CH194" s="419"/>
      <c r="CJ194" s="3112">
        <f>CG17</f>
        <v>100</v>
      </c>
      <c r="CK194" s="3166" t="str">
        <f>IF(OR(CL193="",CJ194=""),"",IF(LEN(CL193)&lt;=CJ194,CL193,IFERROR(LEFT(CL193,FIND("♦",SUBSTITUTE(LEFT(CL193,CJ194+1)," ","♦",LEN(LEFT(CL193,CJ194+1))-LEN(SUBSTITUTE(LEFT(CL193,CJ194+1)," ",""))))),LEFT(CL193,IFERROR(FIND(" ",CL193)-1,LEN(CL193))))))</f>
        <v/>
      </c>
      <c r="CL194" s="3166" t="str">
        <f t="shared" ref="CL194:CL197" si="106">IF(CK194="","",TRIM(RIGHT(CL193,LEN(CL193)-LEN(CK194))))</f>
        <v/>
      </c>
      <c r="CM194" s="3180"/>
      <c r="CN194" s="3174"/>
      <c r="CO194" s="3174"/>
      <c r="CP194" s="3"/>
      <c r="CQ194" s="3189"/>
      <c r="CR194" s="2430" t="s">
        <v>3806</v>
      </c>
      <c r="CS194" s="2470"/>
      <c r="CT194" s="2245"/>
      <c r="CU194" s="2500"/>
      <c r="FI194" s="1574"/>
      <c r="FJ194" s="205" t="s">
        <v>2327</v>
      </c>
      <c r="FK194" s="206" t="s">
        <v>2328</v>
      </c>
      <c r="FL194" s="207">
        <v>174</v>
      </c>
      <c r="FM194" s="208">
        <v>238</v>
      </c>
      <c r="FN194" s="209">
        <v>238</v>
      </c>
      <c r="FO194"/>
      <c r="FP194" s="1575"/>
      <c r="FQ194" s="197" t="s">
        <v>2329</v>
      </c>
      <c r="FR194" s="192" t="s">
        <v>2330</v>
      </c>
      <c r="FS194" s="193">
        <v>147</v>
      </c>
      <c r="FT194" s="194">
        <v>112</v>
      </c>
      <c r="FU194" s="195">
        <v>219</v>
      </c>
      <c r="FV194"/>
      <c r="FW194" s="1576"/>
      <c r="FX194" s="212" t="s">
        <v>2331</v>
      </c>
      <c r="FY194" s="192" t="s">
        <v>2332</v>
      </c>
      <c r="FZ194" s="193">
        <v>238</v>
      </c>
      <c r="GA194" s="194">
        <v>16</v>
      </c>
      <c r="GB194" s="195">
        <v>16</v>
      </c>
      <c r="GC194" s="10">
        <v>1</v>
      </c>
    </row>
    <row r="195" spans="1:185" ht="21"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198" cm="1">
        <f t="array" ref="BP195">SUMPRODUCT(LEN(BQ195:BW195))</f>
        <v>0</v>
      </c>
      <c r="BQ195" s="199"/>
      <c r="BR195" s="200"/>
      <c r="BS195" s="200"/>
      <c r="BT195" s="200"/>
      <c r="BU195" s="200"/>
      <c r="BV195" s="200"/>
      <c r="BW195" s="201"/>
      <c r="BX195" s="3"/>
      <c r="CB195" s="3174"/>
      <c r="CD195" s="3151" t="str">
        <f t="shared" si="98"/>
        <v/>
      </c>
      <c r="CE195" s="3155" t="str">
        <f t="shared" si="99"/>
        <v/>
      </c>
      <c r="CF195" s="3156" t="str">
        <f>IF(LEN(TRIM(CK195))&gt;0,MAX(CF29:CF194)+1,"")</f>
        <v/>
      </c>
      <c r="CG195" s="3109" t="str">
        <f>IFERROR(INDEX(CK30:CK299,MATCH(ROW()-ROW(CK30)+1,CF30:CF299,0)),"")</f>
        <v/>
      </c>
      <c r="CH195" s="419"/>
      <c r="CJ195" s="3165"/>
      <c r="CK195" s="3166" t="str">
        <f>IF(OR(CL194="",CJ194=""),"",IF(LEN(CL194)&lt;=CJ194,CL194,IFERROR(LEFT(CL194,FIND("♦",SUBSTITUTE(LEFT(CL194,CJ194+1)," ","♦",LEN(LEFT(CL194,CJ194+1))-LEN(SUBSTITUTE(LEFT(CL194,CJ194+1)," ",""))))),LEFT(CL194,IFERROR(FIND(" ",CL194)-1,LEN(CL194))))))</f>
        <v/>
      </c>
      <c r="CL195" s="3166" t="str">
        <f t="shared" si="106"/>
        <v/>
      </c>
      <c r="CM195" s="3180"/>
      <c r="CN195" s="3174"/>
      <c r="CO195" s="3174"/>
      <c r="CP195" s="3"/>
      <c r="CQ195" s="3189"/>
      <c r="CR195" s="2430" t="s">
        <v>3807</v>
      </c>
      <c r="CS195" s="2471"/>
      <c r="CT195" s="2245"/>
      <c r="CU195" s="2500"/>
      <c r="FI195" s="1577"/>
      <c r="FJ195" s="205" t="s">
        <v>2333</v>
      </c>
      <c r="FK195" s="206" t="s">
        <v>2334</v>
      </c>
      <c r="FL195" s="207">
        <v>175</v>
      </c>
      <c r="FM195" s="208">
        <v>238</v>
      </c>
      <c r="FN195" s="209">
        <v>238</v>
      </c>
      <c r="FO195"/>
      <c r="FP195" s="1578"/>
      <c r="FQ195" s="197" t="s">
        <v>2335</v>
      </c>
      <c r="FR195" s="192" t="s">
        <v>2336</v>
      </c>
      <c r="FS195" s="193">
        <v>138</v>
      </c>
      <c r="FT195" s="194">
        <v>43</v>
      </c>
      <c r="FU195" s="195">
        <v>226</v>
      </c>
      <c r="FV195"/>
      <c r="FW195" s="1579"/>
      <c r="FX195" s="212" t="s">
        <v>2337</v>
      </c>
      <c r="FY195" s="192" t="s">
        <v>2338</v>
      </c>
      <c r="FZ195" s="193">
        <v>233</v>
      </c>
      <c r="GA195" s="194">
        <v>56</v>
      </c>
      <c r="GB195" s="195">
        <v>63</v>
      </c>
      <c r="GC195" s="10">
        <v>1</v>
      </c>
    </row>
    <row r="196" spans="1:185" ht="21"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198" cm="1">
        <f t="array" ref="BP196">SUMPRODUCT(LEN(BQ196:BW196))</f>
        <v>0</v>
      </c>
      <c r="BQ196" s="199"/>
      <c r="BR196" s="200"/>
      <c r="BS196" s="200"/>
      <c r="BT196" s="200"/>
      <c r="BU196" s="200"/>
      <c r="BV196" s="200"/>
      <c r="BW196" s="201"/>
      <c r="BX196" s="3"/>
      <c r="CB196" s="3174"/>
      <c r="CD196" s="3151" t="str">
        <f t="shared" si="98"/>
        <v/>
      </c>
      <c r="CE196" s="3155" t="str">
        <f t="shared" si="99"/>
        <v/>
      </c>
      <c r="CF196" s="3156" t="str">
        <f>IF(LEN(TRIM(CK196))&gt;0,MAX(CF29:CF195)+1,"")</f>
        <v/>
      </c>
      <c r="CG196" s="3109" t="str">
        <f>IFERROR(INDEX(CK30:CK299,MATCH(ROW()-ROW(CK30)+1,CF30:CF299,0)),"")</f>
        <v/>
      </c>
      <c r="CH196" s="419"/>
      <c r="CJ196" s="3168"/>
      <c r="CK196" s="3166" t="str">
        <f>IF(OR(CL195="",CJ194=""),"",IF(LEN(CL195)&lt;=CJ194,CL195,IFERROR(LEFT(CL195,FIND("♦",SUBSTITUTE(LEFT(CL195,CJ194+1)," ","♦",LEN(LEFT(CL195,CJ194+1))-LEN(SUBSTITUTE(LEFT(CL195,CJ194+1)," ",""))))),LEFT(CL195,IFERROR(FIND(" ",CL195)-1,LEN(CL195))))))</f>
        <v/>
      </c>
      <c r="CL196" s="3166" t="str">
        <f t="shared" si="106"/>
        <v/>
      </c>
      <c r="CM196" s="3180"/>
      <c r="CN196" s="3174"/>
      <c r="CO196" s="3174"/>
      <c r="CP196" s="3"/>
      <c r="CQ196" s="3189"/>
      <c r="CR196" s="2431" t="s">
        <v>3808</v>
      </c>
      <c r="CS196" s="2471"/>
      <c r="CT196" s="2245"/>
      <c r="CU196" s="2500"/>
      <c r="FI196" s="1580"/>
      <c r="FJ196" s="205" t="s">
        <v>2339</v>
      </c>
      <c r="FK196" s="206" t="s">
        <v>2340</v>
      </c>
      <c r="FL196" s="207">
        <v>151</v>
      </c>
      <c r="FM196" s="208">
        <v>255</v>
      </c>
      <c r="FN196" s="209">
        <v>255</v>
      </c>
      <c r="FO196"/>
      <c r="FP196" s="1581"/>
      <c r="FQ196" s="197" t="s">
        <v>2341</v>
      </c>
      <c r="FR196" s="192" t="s">
        <v>2342</v>
      </c>
      <c r="FS196" s="193">
        <v>137</v>
      </c>
      <c r="FT196" s="194">
        <v>104</v>
      </c>
      <c r="FU196" s="195">
        <v>205</v>
      </c>
      <c r="FV196"/>
      <c r="FW196" s="1582"/>
      <c r="FX196" s="197" t="s">
        <v>2343</v>
      </c>
      <c r="FY196" s="192" t="s">
        <v>2344</v>
      </c>
      <c r="FZ196" s="193">
        <v>238</v>
      </c>
      <c r="GA196" s="194">
        <v>0</v>
      </c>
      <c r="GB196" s="195">
        <v>0</v>
      </c>
      <c r="GC196" s="10">
        <v>1</v>
      </c>
    </row>
    <row r="197" spans="1:185" ht="21"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198" cm="1">
        <f t="array" ref="BP197">SUMPRODUCT(LEN(BQ197:BW197))</f>
        <v>0</v>
      </c>
      <c r="BQ197" s="199"/>
      <c r="BR197" s="200"/>
      <c r="BS197" s="200"/>
      <c r="BT197" s="200"/>
      <c r="BU197" s="200"/>
      <c r="BV197" s="200"/>
      <c r="BW197" s="201"/>
      <c r="BX197" s="3"/>
      <c r="CB197" s="3174"/>
      <c r="CD197" s="3151" t="str">
        <f t="shared" si="98"/>
        <v/>
      </c>
      <c r="CE197" s="3155" t="str">
        <f t="shared" si="99"/>
        <v/>
      </c>
      <c r="CF197" s="3156" t="str">
        <f>IF(LEN(TRIM(CK197))&gt;0,MAX(CF29:CF196)+1,"")</f>
        <v/>
      </c>
      <c r="CG197" s="3109" t="str">
        <f>IFERROR(INDEX(CK30:CK299,MATCH(ROW()-ROW(CK30)+1,CF30:CF299,0)),"")</f>
        <v/>
      </c>
      <c r="CH197" s="419"/>
      <c r="CJ197" s="3169"/>
      <c r="CK197" s="3166" t="str">
        <f>IF(OR(CL196="",CJ194=""),"",IF(LEN(CL196)&lt;=CJ194,CL196,IFERROR(LEFT(CL196,FIND("♦",SUBSTITUTE(LEFT(CL196,CJ194+1)," ","♦",LEN(LEFT(CL196,CJ194+1))-LEN(SUBSTITUTE(LEFT(CL196,CJ194+1)," ",""))))),LEFT(CL196,IFERROR(FIND(" ",CL196)-1,LEN(CL196))))))</f>
        <v/>
      </c>
      <c r="CL197" s="3166" t="str">
        <f t="shared" si="106"/>
        <v/>
      </c>
      <c r="CM197" s="3180"/>
      <c r="CN197" s="3174"/>
      <c r="CO197" s="3174"/>
      <c r="CP197" s="3"/>
      <c r="CQ197" s="3189"/>
      <c r="CR197" s="2431" t="s">
        <v>3809</v>
      </c>
      <c r="CS197" s="2470"/>
      <c r="CT197" s="2245"/>
      <c r="CU197" s="2500"/>
      <c r="FI197" s="1583"/>
      <c r="FJ197" s="205" t="s">
        <v>2345</v>
      </c>
      <c r="FK197" s="206" t="s">
        <v>2346</v>
      </c>
      <c r="FL197" s="207">
        <v>209</v>
      </c>
      <c r="FM197" s="208">
        <v>238</v>
      </c>
      <c r="FN197" s="209">
        <v>238</v>
      </c>
      <c r="FO197"/>
      <c r="FP197" s="1584"/>
      <c r="FQ197" s="212" t="s">
        <v>2347</v>
      </c>
      <c r="FR197" s="192" t="s">
        <v>2348</v>
      </c>
      <c r="FS197" s="193">
        <v>144</v>
      </c>
      <c r="FT197" s="194">
        <v>101</v>
      </c>
      <c r="FU197" s="195">
        <v>202</v>
      </c>
      <c r="FV197"/>
      <c r="FW197" s="1585"/>
      <c r="FX197" s="197" t="s">
        <v>2349</v>
      </c>
      <c r="FY197" s="192" t="s">
        <v>2344</v>
      </c>
      <c r="FZ197" s="193">
        <v>238</v>
      </c>
      <c r="GA197" s="194">
        <v>64</v>
      </c>
      <c r="GB197" s="195">
        <v>0</v>
      </c>
      <c r="GC197" s="10">
        <v>1</v>
      </c>
    </row>
    <row r="198" spans="1:185" ht="21"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198" cm="1">
        <f t="array" ref="BP198">SUMPRODUCT(LEN(BQ198:BW198))</f>
        <v>0</v>
      </c>
      <c r="BQ198" s="199"/>
      <c r="BR198" s="200"/>
      <c r="BS198" s="200"/>
      <c r="BT198" s="200"/>
      <c r="BU198" s="200"/>
      <c r="BV198" s="200"/>
      <c r="BW198" s="201"/>
      <c r="BX198" s="3"/>
      <c r="CB198" s="3174"/>
      <c r="CD198" s="3151" t="str">
        <f t="shared" si="98"/>
        <v/>
      </c>
      <c r="CE198" s="3155" t="str">
        <f t="shared" si="99"/>
        <v/>
      </c>
      <c r="CF198" s="3156" t="str">
        <f>IF(LEN(TRIM(CK198))&gt;0,MAX(CF29:CF197)+1,"")</f>
        <v/>
      </c>
      <c r="CG198" s="3109" t="str">
        <f>IFERROR(INDEX(CK30:CK299,MATCH(ROW()-ROW(CK30)+1,CF30:CF299,0)),"")</f>
        <v/>
      </c>
      <c r="CH198" s="419"/>
      <c r="CJ198" s="2462" t="str">
        <f>(SUBSTITUTE(SUBSTITUTE(CB58,CHAR(13)&amp;CHAR(10)," "),CHAR(10)," "))</f>
        <v/>
      </c>
      <c r="CK198" s="3110" t="str">
        <f>IF(OR(CJ199="",CJ200=""),"",IF(LEN(CJ199)&lt;=CJ200,CJ199,IFERROR(LEFT(CJ199,FIND("♦",SUBSTITUTE(LEFT(CJ199,CJ200+1)," ","♦",LEN(LEFT(CJ199,CJ200+1))-LEN(SUBSTITUTE(LEFT(CJ199,CJ200+1)," ",""))))),LEFT(CJ199,IFERROR(FIND(" ",CJ199)-1,LEN(CJ199))))))</f>
        <v/>
      </c>
      <c r="CL198" s="3111" t="str">
        <f>IF(CK198="","",TRIM(RIGHT(CJ199,LEN(CJ199)-LEN(CK198))))</f>
        <v/>
      </c>
      <c r="CM198" s="3157" t="str">
        <f>CC58</f>
        <v xml:space="preserve"> ◄ ligne 58</v>
      </c>
      <c r="CN198" s="3174"/>
      <c r="CO198" s="3174"/>
      <c r="CP198" s="3"/>
      <c r="CQ198" s="3189"/>
      <c r="CR198" s="2432" t="s">
        <v>3810</v>
      </c>
      <c r="CS198" s="2470"/>
      <c r="CT198" s="2245"/>
      <c r="CU198" s="2500"/>
      <c r="FI198" s="1586"/>
      <c r="FJ198" s="205" t="s">
        <v>2350</v>
      </c>
      <c r="FK198" s="206" t="s">
        <v>2351</v>
      </c>
      <c r="FL198" s="207">
        <v>187</v>
      </c>
      <c r="FM198" s="208">
        <v>255</v>
      </c>
      <c r="FN198" s="209">
        <v>255</v>
      </c>
      <c r="FO198"/>
      <c r="FP198" s="1587"/>
      <c r="FQ198" s="197" t="s">
        <v>2352</v>
      </c>
      <c r="FR198" s="192" t="s">
        <v>2353</v>
      </c>
      <c r="FS198" s="193">
        <v>125</v>
      </c>
      <c r="FT198" s="194">
        <v>38</v>
      </c>
      <c r="FU198" s="195">
        <v>205</v>
      </c>
      <c r="FV198"/>
      <c r="FW198" s="1588"/>
      <c r="FX198" s="212" t="s">
        <v>2354</v>
      </c>
      <c r="FY198" s="192" t="s">
        <v>2355</v>
      </c>
      <c r="FZ198" s="193">
        <v>237</v>
      </c>
      <c r="GA198" s="194">
        <v>0</v>
      </c>
      <c r="GB198" s="195">
        <v>0</v>
      </c>
      <c r="GC198" s="10">
        <v>1</v>
      </c>
    </row>
    <row r="199" spans="1:185" ht="21"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198" cm="1">
        <f t="array" ref="BP199">SUMPRODUCT(LEN(BQ199:BW199))</f>
        <v>0</v>
      </c>
      <c r="BQ199" s="199"/>
      <c r="BR199" s="200"/>
      <c r="BS199" s="200"/>
      <c r="BT199" s="200"/>
      <c r="BU199" s="200"/>
      <c r="BV199" s="200"/>
      <c r="BW199" s="201"/>
      <c r="BX199" s="3"/>
      <c r="CB199" s="3174"/>
      <c r="CD199" s="3151" t="str">
        <f t="shared" si="98"/>
        <v/>
      </c>
      <c r="CE199" s="3155" t="str">
        <f t="shared" si="99"/>
        <v/>
      </c>
      <c r="CF199" s="3156" t="str">
        <f>IF(LEN(TRIM(CK199))&gt;0,MAX(CF29:CF198)+1,"")</f>
        <v/>
      </c>
      <c r="CG199" s="3109" t="str">
        <f>IFERROR(INDEX(CK30:CK299,MATCH(ROW()-ROW(CK30)+1,CF30:CF299,0)),"")</f>
        <v/>
      </c>
      <c r="CH199" s="419"/>
      <c r="CJ199" s="3110" t="str">
        <f>TRIM(SUBSTITUTE(SUBSTITUTE(SUBSTITUTE(SUBSTITUTE(IF(OR(LEFT(CJ198,1)="-",LEFT(CJ198,1)="="),MID(CJ198,2,9999),CJ198),CHAR(160)," "),","," "),";"," "),"."," "))</f>
        <v/>
      </c>
      <c r="CK199" s="3111" t="str">
        <f>IF(OR(CL198="",CJ200=""),"",IF(LEN(CL198)&lt;=CJ200,CL198,IFERROR(LEFT(CL198,FIND("♦",SUBSTITUTE(LEFT(CL198,CJ200+1)," ","♦",LEN(LEFT(CL198,CJ200+1))-LEN(SUBSTITUTE(LEFT(CL198,CJ200+1)," ",""))))),LEFT(CL198,IFERROR(FIND(" ",CL198)-1,LEN(CL198))))))</f>
        <v/>
      </c>
      <c r="CL199" s="3111" t="str">
        <f>IF(CK199="","",TRIM(RIGHT(CL198,LEN(CL198)-LEN(CK199))))</f>
        <v/>
      </c>
      <c r="CM199" s="3179"/>
      <c r="CN199" s="3174"/>
      <c r="CO199" s="3174"/>
      <c r="CP199" s="3"/>
      <c r="CQ199" s="3189"/>
      <c r="CR199" s="2432" t="s">
        <v>3811</v>
      </c>
      <c r="CS199" s="2470"/>
      <c r="CT199" s="2245"/>
      <c r="CU199" s="2500"/>
      <c r="FI199" s="1589"/>
      <c r="FJ199" s="205" t="s">
        <v>2356</v>
      </c>
      <c r="FK199" s="206" t="s">
        <v>2357</v>
      </c>
      <c r="FL199" s="207">
        <v>224</v>
      </c>
      <c r="FM199" s="208">
        <v>238</v>
      </c>
      <c r="FN199" s="209">
        <v>238</v>
      </c>
      <c r="FO199"/>
      <c r="FP199" s="1590"/>
      <c r="FQ199" s="197" t="s">
        <v>2358</v>
      </c>
      <c r="FR199" s="192" t="s">
        <v>2359</v>
      </c>
      <c r="FS199" s="193">
        <v>99</v>
      </c>
      <c r="FT199" s="194">
        <v>86</v>
      </c>
      <c r="FU199" s="195">
        <v>136</v>
      </c>
      <c r="FV199"/>
      <c r="FW199" s="1591"/>
      <c r="FX199" s="212" t="s">
        <v>2360</v>
      </c>
      <c r="FY199" s="192" t="s">
        <v>2361</v>
      </c>
      <c r="FZ199" s="193">
        <v>231</v>
      </c>
      <c r="GA199" s="194">
        <v>62</v>
      </c>
      <c r="GB199" s="195">
        <v>1</v>
      </c>
      <c r="GC199" s="10">
        <v>1</v>
      </c>
    </row>
    <row r="200" spans="1:185" ht="21"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198" cm="1">
        <f t="array" ref="BP200">SUMPRODUCT(LEN(BQ200:BW200))</f>
        <v>0</v>
      </c>
      <c r="BQ200" s="199"/>
      <c r="BR200" s="200"/>
      <c r="BS200" s="200"/>
      <c r="BT200" s="200"/>
      <c r="BU200" s="200"/>
      <c r="BV200" s="200"/>
      <c r="BW200" s="201"/>
      <c r="BX200" s="3"/>
      <c r="CB200" s="3174"/>
      <c r="CD200" s="3151" t="str">
        <f t="shared" si="98"/>
        <v/>
      </c>
      <c r="CE200" s="3155" t="str">
        <f t="shared" si="99"/>
        <v/>
      </c>
      <c r="CF200" s="3156" t="str">
        <f>IF(LEN(TRIM(CK200))&gt;0,MAX(CF29:CF199)+1,"")</f>
        <v/>
      </c>
      <c r="CG200" s="3109" t="str">
        <f>IFERROR(INDEX(CK30:CK299,MATCH(ROW()-ROW(CK30)+1,CF30:CF299,0)),"")</f>
        <v/>
      </c>
      <c r="CH200" s="419"/>
      <c r="CJ200" s="3112">
        <f>CG17</f>
        <v>100</v>
      </c>
      <c r="CK200" s="3111" t="str">
        <f>IF(OR(CL199="",CJ200=""),"",IF(LEN(CL199)&lt;=CJ200,CL199,IFERROR(LEFT(CL199,FIND("♦",SUBSTITUTE(LEFT(CL199,CJ200+1)," ","♦",LEN(LEFT(CL199,CJ200+1))-LEN(SUBSTITUTE(LEFT(CL199,CJ200+1)," ",""))))),LEFT(CL199,IFERROR(FIND(" ",CL199)-1,LEN(CL199))))))</f>
        <v/>
      </c>
      <c r="CL200" s="3111" t="str">
        <f t="shared" ref="CL200:CL203" si="107">IF(CK200="","",TRIM(RIGHT(CL199,LEN(CL199)-LEN(CK200))))</f>
        <v/>
      </c>
      <c r="CM200" s="3179"/>
      <c r="CN200" s="3174"/>
      <c r="CO200" s="3174"/>
      <c r="CP200" s="3"/>
      <c r="CQ200" s="3189"/>
      <c r="CR200" s="2433"/>
      <c r="CS200" s="2470"/>
      <c r="CT200" s="2245"/>
      <c r="CU200" s="2500"/>
      <c r="FI200" s="1592"/>
      <c r="FJ200" s="205" t="s">
        <v>2362</v>
      </c>
      <c r="FK200" s="206" t="s">
        <v>2363</v>
      </c>
      <c r="FL200" s="207">
        <v>224</v>
      </c>
      <c r="FM200" s="208">
        <v>255</v>
      </c>
      <c r="FN200" s="209">
        <v>255</v>
      </c>
      <c r="FO200"/>
      <c r="FP200" s="1593"/>
      <c r="FQ200" s="197" t="s">
        <v>2364</v>
      </c>
      <c r="FR200" s="192" t="s">
        <v>2365</v>
      </c>
      <c r="FS200" s="193">
        <v>93</v>
      </c>
      <c r="FT200" s="194">
        <v>71</v>
      </c>
      <c r="FU200" s="195">
        <v>139</v>
      </c>
      <c r="FV200"/>
      <c r="FW200" s="1594"/>
      <c r="FX200" s="197" t="s">
        <v>2366</v>
      </c>
      <c r="FY200" s="192" t="s">
        <v>2367</v>
      </c>
      <c r="FZ200" s="193">
        <v>188</v>
      </c>
      <c r="GA200" s="194">
        <v>143</v>
      </c>
      <c r="GB200" s="195">
        <v>143</v>
      </c>
      <c r="GC200" s="10">
        <v>1</v>
      </c>
    </row>
    <row r="201" spans="1:185" ht="21"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198" cm="1">
        <f t="array" ref="BP201">SUMPRODUCT(LEN(BQ201:BW201))</f>
        <v>0</v>
      </c>
      <c r="BQ201" s="199"/>
      <c r="BR201" s="200"/>
      <c r="BS201" s="200"/>
      <c r="BT201" s="200"/>
      <c r="BU201" s="200"/>
      <c r="BV201" s="200"/>
      <c r="BW201" s="201"/>
      <c r="BX201" s="3"/>
      <c r="CB201" s="3174"/>
      <c r="CD201" s="3151" t="str">
        <f t="shared" si="98"/>
        <v/>
      </c>
      <c r="CE201" s="3155" t="str">
        <f t="shared" si="99"/>
        <v/>
      </c>
      <c r="CF201" s="3156" t="str">
        <f>IF(LEN(TRIM(CK201))&gt;0,MAX(CF29:CF200)+1,"")</f>
        <v/>
      </c>
      <c r="CG201" s="3109" t="str">
        <f>IFERROR(INDEX(CK30:CK299,MATCH(ROW()-ROW(CK30)+1,CF30:CF299,0)),"")</f>
        <v/>
      </c>
      <c r="CH201" s="419"/>
      <c r="CJ201" s="3110"/>
      <c r="CK201" s="3111" t="str">
        <f>IF(OR(CL200="",CJ200=""),"",IF(LEN(CL200)&lt;=CJ200,CL200,IFERROR(LEFT(CL200,FIND("♦",SUBSTITUTE(LEFT(CL200,CJ200+1)," ","♦",LEN(LEFT(CL200,CJ200+1))-LEN(SUBSTITUTE(LEFT(CL200,CJ200+1)," ",""))))),LEFT(CL200,IFERROR(FIND(" ",CL200)-1,LEN(CL200))))))</f>
        <v/>
      </c>
      <c r="CL201" s="3111" t="str">
        <f t="shared" si="107"/>
        <v/>
      </c>
      <c r="CM201" s="3179"/>
      <c r="CN201" s="3174"/>
      <c r="CO201" s="3174"/>
      <c r="CP201" s="3"/>
      <c r="CQ201" s="2434" t="s">
        <v>3812</v>
      </c>
      <c r="CR201" s="2435"/>
      <c r="CS201" s="2435"/>
      <c r="CT201" s="2245"/>
      <c r="CU201" s="2500"/>
      <c r="FI201" s="1595"/>
      <c r="FJ201" s="205" t="s">
        <v>2368</v>
      </c>
      <c r="FK201" s="206" t="s">
        <v>2369</v>
      </c>
      <c r="FL201" s="207">
        <v>240</v>
      </c>
      <c r="FM201" s="208">
        <v>255</v>
      </c>
      <c r="FN201" s="209">
        <v>255</v>
      </c>
      <c r="FO201"/>
      <c r="FP201" s="1596"/>
      <c r="FQ201" s="212" t="s">
        <v>2370</v>
      </c>
      <c r="FR201" s="192" t="s">
        <v>2371</v>
      </c>
      <c r="FS201" s="193">
        <v>96</v>
      </c>
      <c r="FT201" s="194">
        <v>78</v>
      </c>
      <c r="FU201" s="195">
        <v>129</v>
      </c>
      <c r="FV201"/>
      <c r="FW201" s="1597"/>
      <c r="FX201" s="212" t="s">
        <v>2372</v>
      </c>
      <c r="FY201" s="192" t="s">
        <v>2373</v>
      </c>
      <c r="FZ201" s="193">
        <v>226</v>
      </c>
      <c r="GA201" s="194">
        <v>19</v>
      </c>
      <c r="GB201" s="195">
        <v>19</v>
      </c>
      <c r="GC201" s="10">
        <v>1</v>
      </c>
    </row>
    <row r="202" spans="1:185" ht="21"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198" cm="1">
        <f t="array" ref="BP202">SUMPRODUCT(LEN(BQ202:BW202))</f>
        <v>0</v>
      </c>
      <c r="BQ202" s="199"/>
      <c r="BR202" s="200"/>
      <c r="BS202" s="200"/>
      <c r="BT202" s="200"/>
      <c r="BU202" s="200"/>
      <c r="BV202" s="200"/>
      <c r="BW202" s="201"/>
      <c r="BX202" s="3"/>
      <c r="CB202" s="3174"/>
      <c r="CD202" s="3151" t="str">
        <f t="shared" si="98"/>
        <v/>
      </c>
      <c r="CE202" s="3155" t="str">
        <f t="shared" si="99"/>
        <v/>
      </c>
      <c r="CF202" s="3156" t="str">
        <f>IF(LEN(TRIM(CK202))&gt;0,MAX(CF29:CF201)+1,"")</f>
        <v/>
      </c>
      <c r="CG202" s="3109" t="str">
        <f>IFERROR(INDEX(CK30:CK299,MATCH(ROW()-ROW(CK30)+1,CF30:CF299,0)),"")</f>
        <v/>
      </c>
      <c r="CH202" s="419"/>
      <c r="CJ202" s="3163"/>
      <c r="CK202" s="3111" t="str">
        <f>IF(OR(CL201="",CJ200=""),"",IF(LEN(CL201)&lt;=CJ200,CL201,IFERROR(LEFT(CL201,FIND("♦",SUBSTITUTE(LEFT(CL201,CJ200+1)," ","♦",LEN(LEFT(CL201,CJ200+1))-LEN(SUBSTITUTE(LEFT(CL201,CJ200+1)," ",""))))),LEFT(CL201,IFERROR(FIND(" ",CL201)-1,LEN(CL201))))))</f>
        <v/>
      </c>
      <c r="CL202" s="3111" t="str">
        <f t="shared" si="107"/>
        <v/>
      </c>
      <c r="CM202" s="3179"/>
      <c r="CN202" s="3174"/>
      <c r="CO202" s="3174"/>
      <c r="CP202" s="3"/>
      <c r="CQ202" s="2436" t="s">
        <v>3813</v>
      </c>
      <c r="CR202" s="2428"/>
      <c r="CS202" s="2428"/>
      <c r="CT202" s="2245"/>
      <c r="CU202" s="2500"/>
      <c r="FI202" s="1598"/>
      <c r="FJ202" s="236" t="s">
        <v>2374</v>
      </c>
      <c r="FK202" s="206" t="s">
        <v>2375</v>
      </c>
      <c r="FL202" s="207">
        <v>242</v>
      </c>
      <c r="FM202" s="208">
        <v>255</v>
      </c>
      <c r="FN202" s="209">
        <v>255</v>
      </c>
      <c r="FO202"/>
      <c r="FP202" s="1599"/>
      <c r="FQ202" s="212" t="s">
        <v>2376</v>
      </c>
      <c r="FR202" s="192" t="s">
        <v>2377</v>
      </c>
      <c r="FS202" s="193">
        <v>85</v>
      </c>
      <c r="FT202" s="194">
        <v>76</v>
      </c>
      <c r="FU202" s="195">
        <v>105</v>
      </c>
      <c r="FV202"/>
      <c r="FW202" s="1600"/>
      <c r="FX202" s="212" t="s">
        <v>2378</v>
      </c>
      <c r="FY202" s="192" t="s">
        <v>2379</v>
      </c>
      <c r="FZ202" s="193">
        <v>192</v>
      </c>
      <c r="GA202" s="194">
        <v>128</v>
      </c>
      <c r="GB202" s="195">
        <v>129</v>
      </c>
      <c r="GC202" s="10">
        <v>1</v>
      </c>
    </row>
    <row r="203" spans="1:185" ht="21"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198" cm="1">
        <f t="array" ref="BP203">SUMPRODUCT(LEN(BQ203:BW203))</f>
        <v>0</v>
      </c>
      <c r="BQ203" s="199"/>
      <c r="BR203" s="200"/>
      <c r="BS203" s="200"/>
      <c r="BT203" s="200"/>
      <c r="BU203" s="200"/>
      <c r="BV203" s="200"/>
      <c r="BW203" s="201"/>
      <c r="BX203" s="3"/>
      <c r="CB203" s="3174"/>
      <c r="CD203" s="3151" t="str">
        <f t="shared" si="98"/>
        <v/>
      </c>
      <c r="CE203" s="3155" t="str">
        <f t="shared" si="99"/>
        <v/>
      </c>
      <c r="CF203" s="3156" t="str">
        <f>IF(LEN(TRIM(CK203))&gt;0,MAX(CF29:CF202)+1,"")</f>
        <v/>
      </c>
      <c r="CG203" s="3109" t="str">
        <f>IFERROR(INDEX(CK30:CK299,MATCH(ROW()-ROW(CK30)+1,CF30:CF299,0)),"")</f>
        <v/>
      </c>
      <c r="CH203" s="419"/>
      <c r="CJ203" s="3164"/>
      <c r="CK203" s="3111" t="str">
        <f>IF(OR(CL202="",CJ200=""),"",IF(LEN(CL202)&lt;=CJ200,CL202,IFERROR(LEFT(CL202,FIND("♦",SUBSTITUTE(LEFT(CL202,CJ200+1)," ","♦",LEN(LEFT(CL202,CJ200+1))-LEN(SUBSTITUTE(LEFT(CL202,CJ200+1)," ",""))))),LEFT(CL202,IFERROR(FIND(" ",CL202)-1,LEN(CL202))))))</f>
        <v/>
      </c>
      <c r="CL203" s="3111" t="str">
        <f t="shared" si="107"/>
        <v/>
      </c>
      <c r="CM203" s="3179"/>
      <c r="CN203" s="3174"/>
      <c r="CO203" s="3174"/>
      <c r="CP203" s="3"/>
      <c r="CQ203" s="3191" t="s">
        <v>3814</v>
      </c>
      <c r="CR203" s="2437" t="s">
        <v>3815</v>
      </c>
      <c r="CS203" s="2428"/>
      <c r="CT203" s="2245"/>
      <c r="CU203" s="2500"/>
      <c r="FI203" s="1601"/>
      <c r="FJ203" s="236" t="s">
        <v>2380</v>
      </c>
      <c r="FK203" s="206" t="s">
        <v>2381</v>
      </c>
      <c r="FL203" s="207">
        <v>244</v>
      </c>
      <c r="FM203" s="208">
        <v>254</v>
      </c>
      <c r="FN203" s="209">
        <v>254</v>
      </c>
      <c r="FO203"/>
      <c r="FP203" s="1602"/>
      <c r="FQ203" s="197" t="s">
        <v>2382</v>
      </c>
      <c r="FR203" s="192" t="s">
        <v>2383</v>
      </c>
      <c r="FS203" s="193">
        <v>173</v>
      </c>
      <c r="FT203" s="194">
        <v>216</v>
      </c>
      <c r="FU203" s="195">
        <v>230</v>
      </c>
      <c r="FV203"/>
      <c r="FW203" s="1603"/>
      <c r="FX203" s="212" t="s">
        <v>2384</v>
      </c>
      <c r="FY203" s="192" t="s">
        <v>2385</v>
      </c>
      <c r="FZ203" s="193">
        <v>222</v>
      </c>
      <c r="GA203" s="194">
        <v>41</v>
      </c>
      <c r="GB203" s="195">
        <v>22</v>
      </c>
      <c r="GC203" s="10">
        <v>1</v>
      </c>
    </row>
    <row r="204" spans="1:185" ht="21"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198" cm="1">
        <f t="array" ref="BP204">SUMPRODUCT(LEN(BQ204:BW204))</f>
        <v>0</v>
      </c>
      <c r="BQ204" s="199"/>
      <c r="BR204" s="200"/>
      <c r="BS204" s="200"/>
      <c r="BT204" s="200"/>
      <c r="BU204" s="200"/>
      <c r="BV204" s="200"/>
      <c r="BW204" s="201"/>
      <c r="BX204" s="3"/>
      <c r="CB204" s="3174"/>
      <c r="CD204" s="3151" t="str">
        <f t="shared" si="98"/>
        <v/>
      </c>
      <c r="CE204" s="3155" t="str">
        <f t="shared" si="99"/>
        <v/>
      </c>
      <c r="CF204" s="3156" t="str">
        <f>IF(LEN(TRIM(CK204))&gt;0,MAX(CF29:CF203)+1,"")</f>
        <v/>
      </c>
      <c r="CG204" s="3109" t="str">
        <f>IFERROR(INDEX(CK30:CK299,MATCH(ROW()-ROW(CK30)+1,CF30:CF299,0)),"")</f>
        <v/>
      </c>
      <c r="CH204" s="419"/>
      <c r="CJ204" s="2462" t="str">
        <f>(SUBSTITUTE(SUBSTITUTE(CB59,CHAR(13)&amp;CHAR(10)," "),CHAR(10)," "))</f>
        <v/>
      </c>
      <c r="CK204" s="3165" t="str">
        <f>IF(OR(CJ205="",CJ206=""),"",IF(LEN(CJ205)&lt;=CJ206,CJ205,IFERROR(LEFT(CJ205,FIND("♦",SUBSTITUTE(LEFT(CJ205,CJ206+1)," ","♦",LEN(LEFT(CJ205,CJ206+1))-LEN(SUBSTITUTE(LEFT(CJ205,CJ206+1)," ",""))))),LEFT(CJ205,IFERROR(FIND(" ",CJ205)-1,LEN(CJ205))))))</f>
        <v/>
      </c>
      <c r="CL204" s="3166" t="str">
        <f>IF(CK204="","",TRIM(RIGHT(CJ205,LEN(CJ205)-LEN(CK204))))</f>
        <v/>
      </c>
      <c r="CM204" s="3157" t="str">
        <f>CC59</f>
        <v xml:space="preserve"> ◄ ligne 59</v>
      </c>
      <c r="CN204" s="3174"/>
      <c r="CO204" s="3174"/>
      <c r="CP204" s="3"/>
      <c r="CQ204" s="3191"/>
      <c r="CR204" s="2437" t="s">
        <v>3816</v>
      </c>
      <c r="CS204" s="2428"/>
      <c r="CT204" s="25"/>
      <c r="CU204" s="170"/>
      <c r="FI204" s="1604"/>
      <c r="FJ204" s="236" t="s">
        <v>2386</v>
      </c>
      <c r="FK204" s="206" t="s">
        <v>2387</v>
      </c>
      <c r="FL204" s="207">
        <v>246</v>
      </c>
      <c r="FM204" s="208">
        <v>254</v>
      </c>
      <c r="FN204" s="209">
        <v>254</v>
      </c>
      <c r="FO204"/>
      <c r="FP204" s="1605"/>
      <c r="FQ204" s="197" t="s">
        <v>2388</v>
      </c>
      <c r="FR204" s="192" t="s">
        <v>2389</v>
      </c>
      <c r="FS204" s="193">
        <v>178</v>
      </c>
      <c r="FT204" s="194">
        <v>223</v>
      </c>
      <c r="FU204" s="195">
        <v>238</v>
      </c>
      <c r="FV204"/>
      <c r="FW204" s="1606"/>
      <c r="FX204" s="197" t="s">
        <v>2390</v>
      </c>
      <c r="FY204" s="192" t="s">
        <v>2391</v>
      </c>
      <c r="FZ204" s="193">
        <v>205</v>
      </c>
      <c r="GA204" s="194">
        <v>92</v>
      </c>
      <c r="GB204" s="195">
        <v>92</v>
      </c>
      <c r="GC204" s="10">
        <v>1</v>
      </c>
    </row>
    <row r="205" spans="1:185" ht="21"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198" cm="1">
        <f t="array" ref="BP205">SUMPRODUCT(LEN(BQ205:BW205))</f>
        <v>0</v>
      </c>
      <c r="BQ205" s="199"/>
      <c r="BR205" s="200"/>
      <c r="BS205" s="200"/>
      <c r="BT205" s="200"/>
      <c r="BU205" s="200"/>
      <c r="BV205" s="200"/>
      <c r="BW205" s="201"/>
      <c r="BX205" s="3"/>
      <c r="CB205" s="3174"/>
      <c r="CD205" s="3151" t="str">
        <f t="shared" si="98"/>
        <v/>
      </c>
      <c r="CE205" s="3155" t="str">
        <f t="shared" si="99"/>
        <v/>
      </c>
      <c r="CF205" s="3156" t="str">
        <f>IF(LEN(TRIM(CK205))&gt;0,MAX(CF29:CF204)+1,"")</f>
        <v/>
      </c>
      <c r="CG205" s="3109" t="str">
        <f>IFERROR(INDEX(CK30:CK299,MATCH(ROW()-ROW(CK30)+1,CF30:CF299,0)),"")</f>
        <v/>
      </c>
      <c r="CH205" s="419"/>
      <c r="CJ205" s="3165" t="str">
        <f>TRIM(SUBSTITUTE(SUBSTITUTE(SUBSTITUTE(SUBSTITUTE(IF(OR(LEFT(CJ204,1)="-",LEFT(CJ204,1)="="),MID(CJ204,2,9999),CJ204),CHAR(160)," "),","," "),";"," "),"."," "))</f>
        <v/>
      </c>
      <c r="CK205" s="3166" t="str">
        <f>IF(OR(CL204="",CJ206=""),"",IF(LEN(CL204)&lt;=CJ206,CL204,IFERROR(LEFT(CL204,FIND("♦",SUBSTITUTE(LEFT(CL204,CJ206+1)," ","♦",LEN(LEFT(CL204,CJ206+1))-LEN(SUBSTITUTE(LEFT(CL204,CJ206+1)," ",""))))),LEFT(CL204,IFERROR(FIND(" ",CL204)-1,LEN(CL204))))))</f>
        <v/>
      </c>
      <c r="CL205" s="3166" t="str">
        <f>IF(CK205="","",TRIM(RIGHT(CL204,LEN(CL204)-LEN(CK205))))</f>
        <v/>
      </c>
      <c r="CM205" s="3180"/>
      <c r="CN205" s="3174"/>
      <c r="CO205" s="3174"/>
      <c r="CP205" s="3"/>
      <c r="CQ205" s="3191"/>
      <c r="CR205" s="2437" t="s">
        <v>3817</v>
      </c>
      <c r="CS205" s="2428"/>
      <c r="CT205" s="25"/>
      <c r="CU205" s="170"/>
      <c r="FI205" s="1607"/>
      <c r="FJ205" s="236" t="s">
        <v>2392</v>
      </c>
      <c r="FK205" s="206" t="s">
        <v>2393</v>
      </c>
      <c r="FL205" s="207">
        <v>43</v>
      </c>
      <c r="FM205" s="208">
        <v>250</v>
      </c>
      <c r="FN205" s="209">
        <v>250</v>
      </c>
      <c r="FO205"/>
      <c r="FP205" s="1608"/>
      <c r="FQ205" s="212" t="s">
        <v>2394</v>
      </c>
      <c r="FR205" s="192" t="s">
        <v>2395</v>
      </c>
      <c r="FS205" s="193">
        <v>169</v>
      </c>
      <c r="FT205" s="194">
        <v>234</v>
      </c>
      <c r="FU205" s="195">
        <v>254</v>
      </c>
      <c r="FV205"/>
      <c r="FW205" s="1609"/>
      <c r="FX205" s="212" t="s">
        <v>2396</v>
      </c>
      <c r="FY205" s="192" t="s">
        <v>2397</v>
      </c>
      <c r="FZ205" s="193">
        <v>219</v>
      </c>
      <c r="GA205" s="194">
        <v>23</v>
      </c>
      <c r="GB205" s="195">
        <v>2</v>
      </c>
      <c r="GC205" s="10">
        <v>1</v>
      </c>
    </row>
    <row r="206" spans="1:185" ht="21"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198" cm="1">
        <f t="array" ref="BP206">SUMPRODUCT(LEN(BQ206:BW206))</f>
        <v>0</v>
      </c>
      <c r="BQ206" s="199"/>
      <c r="BR206" s="200"/>
      <c r="BS206" s="200"/>
      <c r="BT206" s="200"/>
      <c r="BU206" s="200"/>
      <c r="BV206" s="200"/>
      <c r="BW206" s="201"/>
      <c r="BX206" s="3"/>
      <c r="CB206" s="3174"/>
      <c r="CD206" s="3151" t="str">
        <f t="shared" si="98"/>
        <v/>
      </c>
      <c r="CE206" s="3155" t="str">
        <f t="shared" si="99"/>
        <v/>
      </c>
      <c r="CF206" s="3156" t="str">
        <f>IF(LEN(TRIM(CK206))&gt;0,MAX(CF29:CF205)+1,"")</f>
        <v/>
      </c>
      <c r="CG206" s="3109" t="str">
        <f>IFERROR(INDEX(CK30:CK299,MATCH(ROW()-ROW(CK30)+1,CF30:CF299,0)),"")</f>
        <v/>
      </c>
      <c r="CH206" s="419"/>
      <c r="CJ206" s="3112">
        <f>CG17</f>
        <v>100</v>
      </c>
      <c r="CK206" s="3166" t="str">
        <f>IF(OR(CL205="",CJ206=""),"",IF(LEN(CL205)&lt;=CJ206,CL205,IFERROR(LEFT(CL205,FIND("♦",SUBSTITUTE(LEFT(CL205,CJ206+1)," ","♦",LEN(LEFT(CL205,CJ206+1))-LEN(SUBSTITUTE(LEFT(CL205,CJ206+1)," ",""))))),LEFT(CL205,IFERROR(FIND(" ",CL205)-1,LEN(CL205))))))</f>
        <v/>
      </c>
      <c r="CL206" s="3166" t="str">
        <f t="shared" ref="CL206:CL209" si="108">IF(CK206="","",TRIM(RIGHT(CL205,LEN(CL205)-LEN(CK206))))</f>
        <v/>
      </c>
      <c r="CM206" s="3180"/>
      <c r="CN206" s="3174"/>
      <c r="CO206" s="3174"/>
      <c r="CP206" s="3"/>
      <c r="CQ206" s="3191"/>
      <c r="CR206" s="2437" t="s">
        <v>3818</v>
      </c>
      <c r="CS206" s="2428"/>
      <c r="CT206" s="25"/>
      <c r="CU206" s="170"/>
      <c r="FI206" s="1610"/>
      <c r="FJ206" s="205" t="s">
        <v>2398</v>
      </c>
      <c r="FK206" s="206" t="s">
        <v>2399</v>
      </c>
      <c r="FL206" s="207">
        <v>150</v>
      </c>
      <c r="FM206" s="208">
        <v>205</v>
      </c>
      <c r="FN206" s="209">
        <v>205</v>
      </c>
      <c r="FO206"/>
      <c r="FP206" s="1611"/>
      <c r="FQ206" s="197" t="s">
        <v>2400</v>
      </c>
      <c r="FR206" s="192" t="s">
        <v>2401</v>
      </c>
      <c r="FS206" s="193">
        <v>191</v>
      </c>
      <c r="FT206" s="194">
        <v>239</v>
      </c>
      <c r="FU206" s="195">
        <v>255</v>
      </c>
      <c r="FV206"/>
      <c r="FW206" s="1612"/>
      <c r="FX206" s="197" t="s">
        <v>2402</v>
      </c>
      <c r="FY206" s="192" t="s">
        <v>2403</v>
      </c>
      <c r="FZ206" s="193">
        <v>205</v>
      </c>
      <c r="GA206" s="194">
        <v>85</v>
      </c>
      <c r="GB206" s="195">
        <v>85</v>
      </c>
      <c r="GC206" s="10">
        <v>1</v>
      </c>
    </row>
    <row r="207" spans="1:185" ht="21"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198" cm="1">
        <f t="array" ref="BP207">SUMPRODUCT(LEN(BQ207:BW207))</f>
        <v>0</v>
      </c>
      <c r="BQ207" s="199"/>
      <c r="BR207" s="200"/>
      <c r="BS207" s="200"/>
      <c r="BT207" s="200"/>
      <c r="BU207" s="200"/>
      <c r="BV207" s="200"/>
      <c r="BW207" s="201"/>
      <c r="BX207" s="3"/>
      <c r="CB207" s="3174"/>
      <c r="CD207" s="3151" t="str">
        <f t="shared" si="98"/>
        <v/>
      </c>
      <c r="CE207" s="3155" t="str">
        <f t="shared" si="99"/>
        <v/>
      </c>
      <c r="CF207" s="3156" t="str">
        <f>IF(LEN(TRIM(CK207))&gt;0,MAX(CF29:CF206)+1,"")</f>
        <v/>
      </c>
      <c r="CG207" s="3109" t="str">
        <f>IFERROR(INDEX(CK30:CK299,MATCH(ROW()-ROW(CK30)+1,CF30:CF299,0)),"")</f>
        <v/>
      </c>
      <c r="CH207" s="419"/>
      <c r="CJ207" s="3165"/>
      <c r="CK207" s="3166" t="str">
        <f>IF(OR(CL206="",CJ206=""),"",IF(LEN(CL206)&lt;=CJ206,CL206,IFERROR(LEFT(CL206,FIND("♦",SUBSTITUTE(LEFT(CL206,CJ206+1)," ","♦",LEN(LEFT(CL206,CJ206+1))-LEN(SUBSTITUTE(LEFT(CL206,CJ206+1)," ",""))))),LEFT(CL206,IFERROR(FIND(" ",CL206)-1,LEN(CL206))))))</f>
        <v/>
      </c>
      <c r="CL207" s="3166" t="str">
        <f t="shared" si="108"/>
        <v/>
      </c>
      <c r="CM207" s="3180"/>
      <c r="CN207" s="3174"/>
      <c r="CO207" s="3174"/>
      <c r="CP207" s="3"/>
      <c r="CQ207" s="3191"/>
      <c r="CR207" s="2437" t="s">
        <v>3819</v>
      </c>
      <c r="CS207" s="2428"/>
      <c r="CT207" s="25"/>
      <c r="CU207" s="170"/>
      <c r="FI207" s="1613"/>
      <c r="FJ207" s="205" t="s">
        <v>2404</v>
      </c>
      <c r="FK207" s="206" t="s">
        <v>2405</v>
      </c>
      <c r="FL207" s="207">
        <v>112</v>
      </c>
      <c r="FM207" s="208">
        <v>219</v>
      </c>
      <c r="FN207" s="209">
        <v>219</v>
      </c>
      <c r="FO207"/>
      <c r="FP207" s="1614"/>
      <c r="FQ207" s="197" t="s">
        <v>2406</v>
      </c>
      <c r="FR207" s="192" t="s">
        <v>2407</v>
      </c>
      <c r="FS207" s="193">
        <v>154</v>
      </c>
      <c r="FT207" s="194">
        <v>192</v>
      </c>
      <c r="FU207" s="195">
        <v>205</v>
      </c>
      <c r="FV207"/>
      <c r="FW207" s="1615"/>
      <c r="FX207" s="212" t="s">
        <v>2408</v>
      </c>
      <c r="FY207" s="192" t="s">
        <v>2409</v>
      </c>
      <c r="FZ207" s="193">
        <v>217</v>
      </c>
      <c r="GA207" s="194">
        <v>1</v>
      </c>
      <c r="GB207" s="195">
        <v>21</v>
      </c>
      <c r="GC207" s="10">
        <v>1</v>
      </c>
    </row>
    <row r="208" spans="1:185" ht="21"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198" cm="1">
        <f t="array" ref="BP208">SUMPRODUCT(LEN(BQ208:BW208))</f>
        <v>0</v>
      </c>
      <c r="BQ208" s="199"/>
      <c r="BR208" s="200"/>
      <c r="BS208" s="200"/>
      <c r="BT208" s="200"/>
      <c r="BU208" s="200"/>
      <c r="BV208" s="200"/>
      <c r="BW208" s="201"/>
      <c r="BX208" s="3"/>
      <c r="CB208" s="3174"/>
      <c r="CD208" s="3151" t="str">
        <f t="shared" si="98"/>
        <v/>
      </c>
      <c r="CE208" s="3155" t="str">
        <f t="shared" si="99"/>
        <v/>
      </c>
      <c r="CF208" s="3156" t="str">
        <f>IF(LEN(TRIM(CK208))&gt;0,MAX(CF29:CF207)+1,"")</f>
        <v/>
      </c>
      <c r="CG208" s="3109" t="str">
        <f>IFERROR(INDEX(CK30:CK299,MATCH(ROW()-ROW(CK30)+1,CF30:CF299,0)),"")</f>
        <v/>
      </c>
      <c r="CH208" s="419"/>
      <c r="CJ208" s="3168"/>
      <c r="CK208" s="3166" t="str">
        <f>IF(OR(CL207="",CJ206=""),"",IF(LEN(CL207)&lt;=CJ206,CL207,IFERROR(LEFT(CL207,FIND("♦",SUBSTITUTE(LEFT(CL207,CJ206+1)," ","♦",LEN(LEFT(CL207,CJ206+1))-LEN(SUBSTITUTE(LEFT(CL207,CJ206+1)," ",""))))),LEFT(CL207,IFERROR(FIND(" ",CL207)-1,LEN(CL207))))))</f>
        <v/>
      </c>
      <c r="CL208" s="3166" t="str">
        <f t="shared" si="108"/>
        <v/>
      </c>
      <c r="CM208" s="3180"/>
      <c r="CN208" s="3174"/>
      <c r="CO208" s="3174"/>
      <c r="CP208" s="3"/>
      <c r="CQ208" s="3191"/>
      <c r="CR208" s="2437" t="s">
        <v>3820</v>
      </c>
      <c r="CS208" s="2428"/>
      <c r="CT208" s="25"/>
      <c r="CU208" s="170"/>
      <c r="FI208" s="1616"/>
      <c r="FJ208" s="236" t="s">
        <v>2410</v>
      </c>
      <c r="FK208" s="206" t="s">
        <v>2411</v>
      </c>
      <c r="FL208" s="207">
        <v>128</v>
      </c>
      <c r="FM208" s="208">
        <v>208</v>
      </c>
      <c r="FN208" s="209">
        <v>208</v>
      </c>
      <c r="FO208"/>
      <c r="FP208" s="1617"/>
      <c r="FQ208" s="212" t="s">
        <v>2412</v>
      </c>
      <c r="FR208" s="192" t="s">
        <v>2413</v>
      </c>
      <c r="FS208" s="193">
        <v>102</v>
      </c>
      <c r="FT208" s="194">
        <v>170</v>
      </c>
      <c r="FU208" s="195">
        <v>188</v>
      </c>
      <c r="FV208"/>
      <c r="FW208" s="1618"/>
      <c r="FX208" s="197" t="s">
        <v>2414</v>
      </c>
      <c r="FY208" s="192" t="s">
        <v>2415</v>
      </c>
      <c r="FZ208" s="193">
        <v>205</v>
      </c>
      <c r="GA208" s="194">
        <v>79</v>
      </c>
      <c r="GB208" s="195">
        <v>57</v>
      </c>
      <c r="GC208" s="10">
        <v>1</v>
      </c>
    </row>
    <row r="209" spans="1:185" ht="21"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198" cm="1">
        <f t="array" ref="BP209">SUMPRODUCT(LEN(BQ209:BW209))</f>
        <v>0</v>
      </c>
      <c r="BQ209" s="199"/>
      <c r="BR209" s="200"/>
      <c r="BS209" s="200"/>
      <c r="BT209" s="200"/>
      <c r="BU209" s="200"/>
      <c r="BV209" s="200"/>
      <c r="BW209" s="201"/>
      <c r="BX209" s="3"/>
      <c r="CB209" s="3174"/>
      <c r="CD209" s="3151" t="str">
        <f t="shared" si="98"/>
        <v/>
      </c>
      <c r="CE209" s="3155" t="str">
        <f t="shared" si="99"/>
        <v/>
      </c>
      <c r="CF209" s="3156" t="str">
        <f>IF(LEN(TRIM(CK209))&gt;0,MAX(CF29:CF208)+1,"")</f>
        <v/>
      </c>
      <c r="CG209" s="3109" t="str">
        <f>IFERROR(INDEX(CK30:CK299,MATCH(ROW()-ROW(CK30)+1,CF30:CF299,0)),"")</f>
        <v/>
      </c>
      <c r="CH209" s="419"/>
      <c r="CJ209" s="3169"/>
      <c r="CK209" s="3166" t="str">
        <f>IF(OR(CL208="",CJ206=""),"",IF(LEN(CL208)&lt;=CJ206,CL208,IFERROR(LEFT(CL208,FIND("♦",SUBSTITUTE(LEFT(CL208,CJ206+1)," ","♦",LEN(LEFT(CL208,CJ206+1))-LEN(SUBSTITUTE(LEFT(CL208,CJ206+1)," ",""))))),LEFT(CL208,IFERROR(FIND(" ",CL208)-1,LEN(CL208))))))</f>
        <v/>
      </c>
      <c r="CL209" s="3166" t="str">
        <f t="shared" si="108"/>
        <v/>
      </c>
      <c r="CM209" s="3180"/>
      <c r="CN209" s="3174"/>
      <c r="CO209" s="3174"/>
      <c r="CP209" s="3"/>
      <c r="CQ209" s="2438" t="s">
        <v>3821</v>
      </c>
      <c r="CR209" s="2428"/>
      <c r="CS209" s="2428"/>
      <c r="CT209" s="25"/>
      <c r="CU209" s="170"/>
      <c r="FI209" s="1619"/>
      <c r="FJ209" s="205" t="s">
        <v>2416</v>
      </c>
      <c r="FK209" s="206" t="s">
        <v>2417</v>
      </c>
      <c r="FL209" s="207">
        <v>0</v>
      </c>
      <c r="FM209" s="208">
        <v>238</v>
      </c>
      <c r="FN209" s="209">
        <v>238</v>
      </c>
      <c r="FO209"/>
      <c r="FP209" s="1620"/>
      <c r="FQ209" s="212" t="s">
        <v>2418</v>
      </c>
      <c r="FR209" s="192" t="s">
        <v>2419</v>
      </c>
      <c r="FS209" s="193">
        <v>35</v>
      </c>
      <c r="FT209" s="194">
        <v>158</v>
      </c>
      <c r="FU209" s="195">
        <v>186</v>
      </c>
      <c r="FV209"/>
      <c r="FW209" s="1621"/>
      <c r="FX209" s="197" t="s">
        <v>2420</v>
      </c>
      <c r="FY209" s="192" t="s">
        <v>2421</v>
      </c>
      <c r="FZ209" s="193">
        <v>205</v>
      </c>
      <c r="GA209" s="194">
        <v>51</v>
      </c>
      <c r="GB209" s="195">
        <v>51</v>
      </c>
      <c r="GC209" s="10">
        <v>1</v>
      </c>
    </row>
    <row r="210" spans="1:185" ht="21"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198" cm="1">
        <f t="array" ref="BP210">SUMPRODUCT(LEN(BQ210:BW210))</f>
        <v>0</v>
      </c>
      <c r="BQ210" s="199"/>
      <c r="BR210" s="200"/>
      <c r="BS210" s="200"/>
      <c r="BT210" s="200"/>
      <c r="BU210" s="200"/>
      <c r="BV210" s="200"/>
      <c r="BW210" s="201"/>
      <c r="BX210" s="3"/>
      <c r="CB210" s="3174"/>
      <c r="CD210" s="3151" t="str">
        <f t="shared" si="98"/>
        <v/>
      </c>
      <c r="CE210" s="3155" t="str">
        <f t="shared" si="99"/>
        <v/>
      </c>
      <c r="CF210" s="3156" t="str">
        <f>IF(LEN(TRIM(CK210))&gt;0,MAX(CF29:CF209)+1,"")</f>
        <v/>
      </c>
      <c r="CG210" s="3109" t="str">
        <f>IFERROR(INDEX(CK30:CK299,MATCH(ROW()-ROW(CK30)+1,CF30:CF299,0)),"")</f>
        <v/>
      </c>
      <c r="CH210" s="419"/>
      <c r="CJ210" s="2462" t="str">
        <f>(SUBSTITUTE(SUBSTITUTE(CB60,CHAR(13)&amp;CHAR(10)," "),CHAR(10)," "))</f>
        <v/>
      </c>
      <c r="CK210" s="3110" t="str">
        <f>IF(OR(CJ211="",CJ212=""),"",IF(LEN(CJ211)&lt;=CJ212,CJ211,IFERROR(LEFT(CJ211,FIND("♦",SUBSTITUTE(LEFT(CJ211,CJ212+1)," ","♦",LEN(LEFT(CJ211,CJ212+1))-LEN(SUBSTITUTE(LEFT(CJ211,CJ212+1)," ",""))))),LEFT(CJ211,IFERROR(FIND(" ",CJ211)-1,LEN(CJ211))))))</f>
        <v/>
      </c>
      <c r="CL210" s="3111" t="str">
        <f>IF(CK210="","",TRIM(RIGHT(CJ211,LEN(CJ211)-LEN(CK210))))</f>
        <v/>
      </c>
      <c r="CM210" s="3157" t="str">
        <f>CC60</f>
        <v xml:space="preserve"> ◄ ligne 60</v>
      </c>
      <c r="CN210" s="3174"/>
      <c r="CO210" s="3174"/>
      <c r="CP210" s="3"/>
      <c r="CQ210" s="2439" t="s">
        <v>3822</v>
      </c>
      <c r="CR210" s="2428"/>
      <c r="CS210" s="2428"/>
      <c r="CT210" s="25"/>
      <c r="CU210" s="170"/>
      <c r="FI210" s="1622"/>
      <c r="FJ210" s="205" t="s">
        <v>2422</v>
      </c>
      <c r="FK210" s="206" t="s">
        <v>2423</v>
      </c>
      <c r="FL210" s="207">
        <v>121</v>
      </c>
      <c r="FM210" s="208">
        <v>205</v>
      </c>
      <c r="FN210" s="209">
        <v>205</v>
      </c>
      <c r="FO210"/>
      <c r="FP210" s="1623"/>
      <c r="FQ210" s="197" t="s">
        <v>2424</v>
      </c>
      <c r="FR210" s="192" t="s">
        <v>2425</v>
      </c>
      <c r="FS210" s="193">
        <v>104</v>
      </c>
      <c r="FT210" s="194">
        <v>131</v>
      </c>
      <c r="FU210" s="195">
        <v>139</v>
      </c>
      <c r="FV210"/>
      <c r="FW210" s="1624"/>
      <c r="FX210" s="197" t="s">
        <v>2319</v>
      </c>
      <c r="FY210" s="192" t="s">
        <v>2426</v>
      </c>
      <c r="FZ210" s="193">
        <v>204</v>
      </c>
      <c r="GA210" s="194">
        <v>51</v>
      </c>
      <c r="GB210" s="195">
        <v>51</v>
      </c>
      <c r="GC210" s="10">
        <v>1</v>
      </c>
    </row>
    <row r="211" spans="1:185" ht="21" customHeight="1">
      <c r="BP211" s="198" cm="1">
        <f t="array" ref="BP211">SUMPRODUCT(LEN(BQ211:BW211))</f>
        <v>0</v>
      </c>
      <c r="BQ211" s="199"/>
      <c r="BR211" s="200"/>
      <c r="BS211" s="200"/>
      <c r="BT211" s="200"/>
      <c r="BU211" s="200"/>
      <c r="BV211" s="200"/>
      <c r="BW211" s="201"/>
      <c r="BX211" s="3"/>
      <c r="CB211" s="3174"/>
      <c r="CD211" s="3151" t="str">
        <f t="shared" si="98"/>
        <v/>
      </c>
      <c r="CE211" s="3155" t="str">
        <f t="shared" si="99"/>
        <v/>
      </c>
      <c r="CF211" s="3156" t="str">
        <f>IF(LEN(TRIM(CK211))&gt;0,MAX(CF29:CF210)+1,"")</f>
        <v/>
      </c>
      <c r="CG211" s="3109" t="str">
        <f>IFERROR(INDEX(CK30:CK299,MATCH(ROW()-ROW(CK30)+1,CF30:CF299,0)),"")</f>
        <v/>
      </c>
      <c r="CH211" s="419"/>
      <c r="CJ211" s="3110" t="str">
        <f>TRIM(SUBSTITUTE(SUBSTITUTE(SUBSTITUTE(SUBSTITUTE(IF(OR(LEFT(CJ210,1)="-",LEFT(CJ210,1)="="),MID(CJ210,2,9999),CJ210),CHAR(160)," "),","," "),";"," "),"."," "))</f>
        <v/>
      </c>
      <c r="CK211" s="3111" t="str">
        <f>IF(OR(CL210="",CJ212=""),"",IF(LEN(CL210)&lt;=CJ212,CL210,IFERROR(LEFT(CL210,FIND("♦",SUBSTITUTE(LEFT(CL210,CJ212+1)," ","♦",LEN(LEFT(CL210,CJ212+1))-LEN(SUBSTITUTE(LEFT(CL210,CJ212+1)," ",""))))),LEFT(CL210,IFERROR(FIND(" ",CL210)-1,LEN(CL210))))))</f>
        <v/>
      </c>
      <c r="CL211" s="3111" t="str">
        <f>IF(CK211="","",TRIM(RIGHT(CL210,LEN(CL210)-LEN(CK211))))</f>
        <v/>
      </c>
      <c r="CM211" s="3179"/>
      <c r="CN211" s="3174"/>
      <c r="CO211" s="3174"/>
      <c r="CP211" s="3"/>
      <c r="CQ211" s="2442"/>
      <c r="CR211" s="2428"/>
      <c r="CS211" s="2428"/>
      <c r="CT211" s="25"/>
      <c r="CU211" s="170"/>
      <c r="FI211" s="1625"/>
      <c r="FJ211" s="205" t="s">
        <v>2427</v>
      </c>
      <c r="FK211" s="206" t="s">
        <v>2428</v>
      </c>
      <c r="FL211" s="207">
        <v>72</v>
      </c>
      <c r="FM211" s="208">
        <v>209</v>
      </c>
      <c r="FN211" s="209">
        <v>204</v>
      </c>
      <c r="FO211"/>
      <c r="FP211" s="1626"/>
      <c r="FQ211" s="212" t="s">
        <v>2429</v>
      </c>
      <c r="FR211" s="192" t="s">
        <v>2430</v>
      </c>
      <c r="FS211" s="193">
        <v>46</v>
      </c>
      <c r="FT211" s="194">
        <v>132</v>
      </c>
      <c r="FU211" s="195">
        <v>149</v>
      </c>
      <c r="FV211"/>
      <c r="FW211" s="1627"/>
      <c r="FX211" s="197" t="s">
        <v>2431</v>
      </c>
      <c r="FY211" s="192" t="s">
        <v>2432</v>
      </c>
      <c r="FZ211" s="193">
        <v>205</v>
      </c>
      <c r="GA211" s="194">
        <v>38</v>
      </c>
      <c r="GB211" s="195">
        <v>38</v>
      </c>
      <c r="GC211" s="10">
        <v>1</v>
      </c>
    </row>
    <row r="212" spans="1:185" ht="21" customHeight="1">
      <c r="BM212"/>
      <c r="BN212"/>
      <c r="BO212"/>
      <c r="BP212" s="198" cm="1">
        <f t="array" ref="BP212">SUMPRODUCT(LEN(BQ212:BW212))</f>
        <v>0</v>
      </c>
      <c r="BQ212" s="199"/>
      <c r="BR212" s="200"/>
      <c r="BS212" s="200"/>
      <c r="BT212" s="200"/>
      <c r="BU212" s="200"/>
      <c r="BV212" s="200"/>
      <c r="BW212" s="201"/>
      <c r="BX212" s="3"/>
      <c r="CB212" s="3174"/>
      <c r="CD212" s="3151" t="str">
        <f t="shared" si="98"/>
        <v/>
      </c>
      <c r="CE212" s="3155" t="str">
        <f t="shared" si="99"/>
        <v/>
      </c>
      <c r="CF212" s="3156" t="str">
        <f>IF(LEN(TRIM(CK212))&gt;0,MAX(CF29:CF211)+1,"")</f>
        <v/>
      </c>
      <c r="CG212" s="3109" t="str">
        <f>IFERROR(INDEX(CK30:CK299,MATCH(ROW()-ROW(CK30)+1,CF30:CF299,0)),"")</f>
        <v/>
      </c>
      <c r="CH212" s="419"/>
      <c r="CJ212" s="3112">
        <f>CG17</f>
        <v>100</v>
      </c>
      <c r="CK212" s="3111" t="str">
        <f>IF(OR(CL211="",CJ212=""),"",IF(LEN(CL211)&lt;=CJ212,CL211,IFERROR(LEFT(CL211,FIND("♦",SUBSTITUTE(LEFT(CL211,CJ212+1)," ","♦",LEN(LEFT(CL211,CJ212+1))-LEN(SUBSTITUTE(LEFT(CL211,CJ212+1)," ",""))))),LEFT(CL211,IFERROR(FIND(" ",CL211)-1,LEN(CL211))))))</f>
        <v/>
      </c>
      <c r="CL212" s="3111" t="str">
        <f t="shared" ref="CL212:CL215" si="109">IF(CK212="","",TRIM(RIGHT(CL211,LEN(CL211)-LEN(CK212))))</f>
        <v/>
      </c>
      <c r="CM212" s="3179"/>
      <c r="CN212" s="3174"/>
      <c r="CO212" s="3174"/>
      <c r="CP212" s="3"/>
      <c r="CQ212" s="2442"/>
      <c r="CR212" s="102" t="s">
        <v>334</v>
      </c>
      <c r="CS212" s="102"/>
      <c r="CT212" s="102"/>
      <c r="CU212" s="397"/>
      <c r="FI212" s="1628"/>
      <c r="FJ212" s="205" t="s">
        <v>2433</v>
      </c>
      <c r="FK212" s="206" t="s">
        <v>2434</v>
      </c>
      <c r="FL212" s="207">
        <v>0</v>
      </c>
      <c r="FM212" s="208">
        <v>206</v>
      </c>
      <c r="FN212" s="209">
        <v>209</v>
      </c>
      <c r="FO212"/>
      <c r="FP212" s="1629"/>
      <c r="FQ212" s="212" t="s">
        <v>2435</v>
      </c>
      <c r="FR212" s="192" t="s">
        <v>2436</v>
      </c>
      <c r="FS212" s="193">
        <v>54</v>
      </c>
      <c r="FT212" s="194">
        <v>117</v>
      </c>
      <c r="FU212" s="195">
        <v>136</v>
      </c>
      <c r="FV212"/>
      <c r="FW212" s="1630"/>
      <c r="FX212" s="212" t="s">
        <v>2437</v>
      </c>
      <c r="FY212" s="192" t="s">
        <v>2438</v>
      </c>
      <c r="FZ212" s="193">
        <v>207</v>
      </c>
      <c r="GA212" s="194">
        <v>10</v>
      </c>
      <c r="GB212" s="195">
        <v>29</v>
      </c>
      <c r="GC212" s="10">
        <v>1</v>
      </c>
    </row>
    <row r="213" spans="1:185" ht="21" customHeight="1" thickBot="1">
      <c r="BP213" s="198" cm="1">
        <f t="array" ref="BP213">SUMPRODUCT(LEN(BQ213:BW213))</f>
        <v>0</v>
      </c>
      <c r="BQ213" s="199"/>
      <c r="BR213" s="200"/>
      <c r="BS213" s="200"/>
      <c r="BT213" s="200"/>
      <c r="BU213" s="200"/>
      <c r="BV213" s="200"/>
      <c r="BW213" s="201"/>
      <c r="BX213" s="3"/>
      <c r="CB213" s="3174"/>
      <c r="CD213" s="3151" t="str">
        <f t="shared" si="98"/>
        <v/>
      </c>
      <c r="CE213" s="3155" t="str">
        <f t="shared" si="99"/>
        <v/>
      </c>
      <c r="CF213" s="3156" t="str">
        <f>IF(LEN(TRIM(CK213))&gt;0,MAX(CF29:CF212)+1,"")</f>
        <v/>
      </c>
      <c r="CG213" s="3109" t="str">
        <f>IFERROR(INDEX(CK30:CK299,MATCH(ROW()-ROW(CK30)+1,CF30:CF299,0)),"")</f>
        <v/>
      </c>
      <c r="CH213" s="419"/>
      <c r="CJ213" s="3110"/>
      <c r="CK213" s="3111" t="str">
        <f>IF(OR(CL212="",CJ212=""),"",IF(LEN(CL212)&lt;=CJ212,CL212,IFERROR(LEFT(CL212,FIND("♦",SUBSTITUTE(LEFT(CL212,CJ212+1)," ","♦",LEN(LEFT(CL212,CJ212+1))-LEN(SUBSTITUTE(LEFT(CL212,CJ212+1)," ",""))))),LEFT(CL212,IFERROR(FIND(" ",CL212)-1,LEN(CL212))))))</f>
        <v/>
      </c>
      <c r="CL213" s="3111" t="str">
        <f t="shared" si="109"/>
        <v/>
      </c>
      <c r="CM213" s="3179"/>
      <c r="CN213" s="3174"/>
      <c r="CO213" s="3174"/>
      <c r="CP213" s="3"/>
      <c r="CQ213" s="2442"/>
      <c r="CR213" s="2509">
        <v>12</v>
      </c>
      <c r="CS213" s="102" t="s">
        <v>357</v>
      </c>
      <c r="CT213" s="102"/>
      <c r="CU213" s="170"/>
      <c r="FI213" s="1631"/>
      <c r="FJ213" s="205" t="s">
        <v>2439</v>
      </c>
      <c r="FK213" s="206" t="s">
        <v>2440</v>
      </c>
      <c r="FL213" s="207">
        <v>0</v>
      </c>
      <c r="FM213" s="208">
        <v>205</v>
      </c>
      <c r="FN213" s="209">
        <v>205</v>
      </c>
      <c r="FO213"/>
      <c r="FP213" s="1632"/>
      <c r="FQ213" s="212" t="s">
        <v>2441</v>
      </c>
      <c r="FR213" s="192" t="s">
        <v>2442</v>
      </c>
      <c r="FS213" s="193">
        <v>0</v>
      </c>
      <c r="FT213" s="194">
        <v>73</v>
      </c>
      <c r="FU213" s="195">
        <v>88</v>
      </c>
      <c r="FV213"/>
      <c r="FW213" s="1633"/>
      <c r="FX213" s="197" t="s">
        <v>2443</v>
      </c>
      <c r="FY213" s="192" t="s">
        <v>2444</v>
      </c>
      <c r="FZ213" s="193">
        <v>205</v>
      </c>
      <c r="GA213" s="194">
        <v>0</v>
      </c>
      <c r="GB213" s="195">
        <v>0</v>
      </c>
      <c r="GC213" s="10">
        <v>1</v>
      </c>
    </row>
    <row r="214" spans="1:185" ht="21" customHeight="1">
      <c r="BP214" s="198" cm="1">
        <f t="array" ref="BP214">SUMPRODUCT(LEN(BQ214:BW214))</f>
        <v>0</v>
      </c>
      <c r="BQ214" s="199"/>
      <c r="BR214" s="200"/>
      <c r="BS214" s="200"/>
      <c r="BT214" s="200"/>
      <c r="BU214" s="200"/>
      <c r="BV214" s="200"/>
      <c r="BW214" s="201"/>
      <c r="BX214" s="3"/>
      <c r="CB214" s="3174"/>
      <c r="CD214" s="3151" t="str">
        <f t="shared" si="98"/>
        <v/>
      </c>
      <c r="CE214" s="3155" t="str">
        <f t="shared" si="99"/>
        <v/>
      </c>
      <c r="CF214" s="3156" t="str">
        <f>IF(LEN(TRIM(CK214))&gt;0,MAX(CF29:CF213)+1,"")</f>
        <v/>
      </c>
      <c r="CG214" s="3109" t="str">
        <f>IFERROR(INDEX(CK30:CK299,MATCH(ROW()-ROW(CK30)+1,CF30:CF299,0)),"")</f>
        <v/>
      </c>
      <c r="CH214" s="419"/>
      <c r="CJ214" s="3163"/>
      <c r="CK214" s="3111" t="str">
        <f>IF(OR(CL213="",CJ212=""),"",IF(LEN(CL213)&lt;=CJ212,CL213,IFERROR(LEFT(CL213,FIND("♦",SUBSTITUTE(LEFT(CL213,CJ212+1)," ","♦",LEN(LEFT(CL213,CJ212+1))-LEN(SUBSTITUTE(LEFT(CL213,CJ212+1)," ",""))))),LEFT(CL213,IFERROR(FIND(" ",CL213)-1,LEN(CL213))))))</f>
        <v/>
      </c>
      <c r="CL214" s="3111" t="str">
        <f t="shared" si="109"/>
        <v/>
      </c>
      <c r="CM214" s="3179"/>
      <c r="CN214" s="3174"/>
      <c r="CO214" s="3174"/>
      <c r="CP214" s="3"/>
      <c r="CQ214" s="2442"/>
      <c r="CR214" s="13">
        <f ca="1">CELL("largeur",CR214)</f>
        <v>18</v>
      </c>
      <c r="CS214" s="102" t="s">
        <v>369</v>
      </c>
      <c r="CT214" s="102"/>
      <c r="CU214" s="170"/>
      <c r="FI214" s="1634"/>
      <c r="FJ214" s="236" t="s">
        <v>2445</v>
      </c>
      <c r="FK214" s="206" t="s">
        <v>2446</v>
      </c>
      <c r="FL214" s="207">
        <v>0</v>
      </c>
      <c r="FM214" s="208">
        <v>204</v>
      </c>
      <c r="FN214" s="209">
        <v>203</v>
      </c>
      <c r="FO214"/>
      <c r="FP214" s="1635"/>
      <c r="FQ214" s="212" t="s">
        <v>2447</v>
      </c>
      <c r="FR214" s="192" t="s">
        <v>2448</v>
      </c>
      <c r="FS214" s="193">
        <v>29</v>
      </c>
      <c r="FT214" s="194">
        <v>72</v>
      </c>
      <c r="FU214" s="195">
        <v>81</v>
      </c>
      <c r="FV214"/>
      <c r="FW214" s="1636"/>
      <c r="FX214" s="197" t="s">
        <v>2449</v>
      </c>
      <c r="FY214" s="192" t="s">
        <v>2444</v>
      </c>
      <c r="FZ214" s="193">
        <v>205</v>
      </c>
      <c r="GA214" s="194">
        <v>55</v>
      </c>
      <c r="GB214" s="195">
        <v>0</v>
      </c>
      <c r="GC214" s="10">
        <v>1</v>
      </c>
    </row>
    <row r="215" spans="1:185" ht="21" customHeight="1">
      <c r="BP215" s="198" cm="1">
        <f t="array" ref="BP215">SUMPRODUCT(LEN(BQ215:BW215))</f>
        <v>0</v>
      </c>
      <c r="BQ215" s="199"/>
      <c r="BR215" s="200"/>
      <c r="BS215" s="200"/>
      <c r="BT215" s="200"/>
      <c r="BU215" s="200"/>
      <c r="BV215" s="200"/>
      <c r="BW215" s="201"/>
      <c r="BX215" s="3"/>
      <c r="CB215" s="3174"/>
      <c r="CD215" s="3151" t="str">
        <f t="shared" si="98"/>
        <v/>
      </c>
      <c r="CE215" s="3155" t="str">
        <f t="shared" si="99"/>
        <v/>
      </c>
      <c r="CF215" s="3156" t="str">
        <f>IF(LEN(TRIM(CK215))&gt;0,MAX(CF29:CF214)+1,"")</f>
        <v/>
      </c>
      <c r="CG215" s="3109" t="str">
        <f>IFERROR(INDEX(CK30:CK299,MATCH(ROW()-ROW(CK30)+1,CF30:CF299,0)),"")</f>
        <v/>
      </c>
      <c r="CH215" s="419"/>
      <c r="CJ215" s="3164"/>
      <c r="CK215" s="3111" t="str">
        <f>IF(OR(CL214="",CJ212=""),"",IF(LEN(CL214)&lt;=CJ212,CL214,IFERROR(LEFT(CL214,FIND("♦",SUBSTITUTE(LEFT(CL214,CJ212+1)," ","♦",LEN(LEFT(CL214,CJ212+1))-LEN(SUBSTITUTE(LEFT(CL214,CJ212+1)," ",""))))),LEFT(CL214,IFERROR(FIND(" ",CL214)-1,LEN(CL214))))))</f>
        <v/>
      </c>
      <c r="CL215" s="3111" t="str">
        <f t="shared" si="109"/>
        <v/>
      </c>
      <c r="CM215" s="3179"/>
      <c r="CN215" s="3174"/>
      <c r="CO215" s="3174"/>
      <c r="CP215" s="3"/>
      <c r="CQ215" s="2442"/>
      <c r="CR215" s="102" t="s">
        <v>380</v>
      </c>
      <c r="CS215" s="102"/>
      <c r="CT215" s="102"/>
      <c r="CU215" s="170"/>
      <c r="FI215" s="1637"/>
      <c r="FJ215" s="205" t="s">
        <v>2450</v>
      </c>
      <c r="FK215" s="206" t="s">
        <v>2451</v>
      </c>
      <c r="FL215" s="207">
        <v>131</v>
      </c>
      <c r="FM215" s="208">
        <v>139</v>
      </c>
      <c r="FN215" s="209">
        <v>139</v>
      </c>
      <c r="FO215"/>
      <c r="FP215" s="1638"/>
      <c r="FQ215" s="212" t="s">
        <v>2452</v>
      </c>
      <c r="FR215" s="192" t="s">
        <v>2453</v>
      </c>
      <c r="FS215" s="193">
        <v>31</v>
      </c>
      <c r="FT215" s="194">
        <v>254</v>
      </c>
      <c r="FU215" s="195">
        <v>216</v>
      </c>
      <c r="FV215"/>
      <c r="FW215" s="1639"/>
      <c r="FX215" s="212" t="s">
        <v>2454</v>
      </c>
      <c r="FY215" s="192" t="s">
        <v>2455</v>
      </c>
      <c r="FZ215" s="193">
        <v>198</v>
      </c>
      <c r="GA215" s="194">
        <v>8</v>
      </c>
      <c r="GB215" s="195">
        <v>0</v>
      </c>
      <c r="GC215" s="10">
        <v>1</v>
      </c>
    </row>
    <row r="216" spans="1:185" ht="21" customHeight="1">
      <c r="BP216" s="198" cm="1">
        <f t="array" ref="BP216">SUMPRODUCT(LEN(BQ216:BW216))</f>
        <v>0</v>
      </c>
      <c r="BQ216" s="199"/>
      <c r="BR216" s="200"/>
      <c r="BS216" s="200"/>
      <c r="BT216" s="200"/>
      <c r="BU216" s="200"/>
      <c r="BV216" s="200"/>
      <c r="BW216" s="201"/>
      <c r="BX216" s="3"/>
      <c r="CB216" s="3174"/>
      <c r="CD216" s="3151" t="str">
        <f t="shared" si="98"/>
        <v/>
      </c>
      <c r="CE216" s="3155" t="str">
        <f t="shared" si="99"/>
        <v/>
      </c>
      <c r="CF216" s="3156" t="str">
        <f>IF(LEN(TRIM(CK216))&gt;0,MAX(CF29:CF215)+1,"")</f>
        <v/>
      </c>
      <c r="CG216" s="3109" t="str">
        <f>IFERROR(INDEX(CK30:CK299,MATCH(ROW()-ROW(CK30)+1,CF30:CF299,0)),"")</f>
        <v/>
      </c>
      <c r="CH216" s="419"/>
      <c r="CJ216" s="2462" t="str">
        <f>(SUBSTITUTE(SUBSTITUTE(CB61,CHAR(13)&amp;CHAR(10)," "),CHAR(10)," "))</f>
        <v/>
      </c>
      <c r="CK216" s="3165" t="str">
        <f>IF(OR(CJ217="",CJ218=""),"",IF(LEN(CJ217)&lt;=CJ218,CJ217,IFERROR(LEFT(CJ217,FIND("♦",SUBSTITUTE(LEFT(CJ217,CJ218+1)," ","♦",LEN(LEFT(CJ217,CJ218+1))-LEN(SUBSTITUTE(LEFT(CJ217,CJ218+1)," ",""))))),LEFT(CJ217,IFERROR(FIND(" ",CJ217)-1,LEN(CJ217))))))</f>
        <v/>
      </c>
      <c r="CL216" s="3166" t="str">
        <f>IF(CK216="","",TRIM(RIGHT(CJ217,LEN(CJ217)-LEN(CK216))))</f>
        <v/>
      </c>
      <c r="CM216" s="3157" t="str">
        <f>CC61</f>
        <v xml:space="preserve"> ◄ ligne 61</v>
      </c>
      <c r="CN216" s="3174"/>
      <c r="CO216" s="3174"/>
      <c r="CP216" s="3"/>
      <c r="CQ216" s="2442"/>
      <c r="CR216" s="102" t="s">
        <v>405</v>
      </c>
      <c r="CS216" s="102"/>
      <c r="CT216" s="102"/>
      <c r="CU216" s="170"/>
      <c r="FI216" s="1640"/>
      <c r="FJ216" s="205" t="s">
        <v>2456</v>
      </c>
      <c r="FK216" s="206" t="s">
        <v>2457</v>
      </c>
      <c r="FL216" s="207">
        <v>95</v>
      </c>
      <c r="FM216" s="208">
        <v>158</v>
      </c>
      <c r="FN216" s="209">
        <v>160</v>
      </c>
      <c r="FO216"/>
      <c r="FP216" s="1641"/>
      <c r="FQ216" s="212" t="s">
        <v>2458</v>
      </c>
      <c r="FR216" s="192" t="s">
        <v>2459</v>
      </c>
      <c r="FS216" s="193">
        <v>150</v>
      </c>
      <c r="FT216" s="194">
        <v>222</v>
      </c>
      <c r="FU216" s="195">
        <v>209</v>
      </c>
      <c r="FV216"/>
      <c r="FW216" s="1642"/>
      <c r="FX216" s="212" t="s">
        <v>2460</v>
      </c>
      <c r="FY216" s="192" t="s">
        <v>2461</v>
      </c>
      <c r="FZ216" s="193">
        <v>188</v>
      </c>
      <c r="GA216" s="194">
        <v>63</v>
      </c>
      <c r="GB216" s="195">
        <v>74</v>
      </c>
      <c r="GC216" s="10">
        <v>1</v>
      </c>
    </row>
    <row r="217" spans="1:185" ht="21" customHeight="1">
      <c r="BP217" s="198" cm="1">
        <f t="array" ref="BP217">SUMPRODUCT(LEN(BQ217:BW217))</f>
        <v>0</v>
      </c>
      <c r="BQ217" s="199"/>
      <c r="BR217" s="200"/>
      <c r="BS217" s="200"/>
      <c r="BT217" s="200"/>
      <c r="BU217" s="200"/>
      <c r="BV217" s="200"/>
      <c r="BW217" s="201"/>
      <c r="BX217" s="3"/>
      <c r="CB217" s="3174"/>
      <c r="CD217" s="3151" t="str">
        <f t="shared" si="98"/>
        <v/>
      </c>
      <c r="CE217" s="3155" t="str">
        <f t="shared" si="99"/>
        <v/>
      </c>
      <c r="CF217" s="3156" t="str">
        <f>IF(LEN(TRIM(CK217))&gt;0,MAX(CF29:CF216)+1,"")</f>
        <v/>
      </c>
      <c r="CG217" s="3109" t="str">
        <f>IFERROR(INDEX(CK30:CK299,MATCH(ROW()-ROW(CK30)+1,CF30:CF299,0)),"")</f>
        <v/>
      </c>
      <c r="CH217" s="419"/>
      <c r="CJ217" s="3165" t="str">
        <f>TRIM(SUBSTITUTE(SUBSTITUTE(SUBSTITUTE(SUBSTITUTE(IF(OR(LEFT(CJ216,1)="-",LEFT(CJ216,1)="="),MID(CJ216,2,9999),CJ216),CHAR(160)," "),","," "),";"," "),"."," "))</f>
        <v/>
      </c>
      <c r="CK217" s="3166" t="str">
        <f>IF(OR(CL216="",CJ218=""),"",IF(LEN(CL216)&lt;=CJ218,CL216,IFERROR(LEFT(CL216,FIND("♦",SUBSTITUTE(LEFT(CL216,CJ218+1)," ","♦",LEN(LEFT(CL216,CJ218+1))-LEN(SUBSTITUTE(LEFT(CL216,CJ218+1)," ",""))))),LEFT(CL216,IFERROR(FIND(" ",CL216)-1,LEN(CL216))))))</f>
        <v/>
      </c>
      <c r="CL217" s="3166" t="str">
        <f>IF(CK217="","",TRIM(RIGHT(CL216,LEN(CL216)-LEN(CK217))))</f>
        <v/>
      </c>
      <c r="CM217" s="3180"/>
      <c r="CN217" s="3174"/>
      <c r="CO217" s="3174"/>
      <c r="CP217" s="3"/>
      <c r="CQ217" s="2442"/>
      <c r="CR217" s="102" t="s">
        <v>416</v>
      </c>
      <c r="CS217" s="332"/>
      <c r="CT217" s="332"/>
      <c r="CU217" s="170"/>
      <c r="FI217" s="1643"/>
      <c r="FJ217" s="205" t="s">
        <v>2462</v>
      </c>
      <c r="FK217" s="206" t="s">
        <v>2463</v>
      </c>
      <c r="FL217" s="207">
        <v>95</v>
      </c>
      <c r="FM217" s="208">
        <v>159</v>
      </c>
      <c r="FN217" s="209">
        <v>159</v>
      </c>
      <c r="FO217"/>
      <c r="FP217" s="1644"/>
      <c r="FQ217" s="212" t="s">
        <v>2464</v>
      </c>
      <c r="FR217" s="192" t="s">
        <v>2465</v>
      </c>
      <c r="FS217" s="193">
        <v>0</v>
      </c>
      <c r="FT217" s="194">
        <v>166</v>
      </c>
      <c r="FU217" s="195">
        <v>147</v>
      </c>
      <c r="FV217"/>
      <c r="FW217" s="1645"/>
      <c r="FX217" s="212" t="s">
        <v>2466</v>
      </c>
      <c r="FY217" s="192" t="s">
        <v>2467</v>
      </c>
      <c r="FZ217" s="193">
        <v>191</v>
      </c>
      <c r="GA217" s="194">
        <v>48</v>
      </c>
      <c r="GB217" s="195">
        <v>48</v>
      </c>
      <c r="GC217" s="10">
        <v>1</v>
      </c>
    </row>
    <row r="218" spans="1:185" ht="21" customHeight="1">
      <c r="BP218" s="198" cm="1">
        <f t="array" ref="BP218">SUMPRODUCT(LEN(BQ218:BW218))</f>
        <v>0</v>
      </c>
      <c r="BQ218" s="199"/>
      <c r="BR218" s="200"/>
      <c r="BS218" s="200"/>
      <c r="BT218" s="200"/>
      <c r="BU218" s="200"/>
      <c r="BV218" s="200"/>
      <c r="BW218" s="201"/>
      <c r="BX218" s="3"/>
      <c r="CB218" s="3174"/>
      <c r="CD218" s="3151" t="str">
        <f t="shared" si="98"/>
        <v/>
      </c>
      <c r="CE218" s="3155" t="str">
        <f t="shared" si="99"/>
        <v/>
      </c>
      <c r="CF218" s="3156" t="str">
        <f>IF(LEN(TRIM(CK218))&gt;0,MAX(CF29:CF217)+1,"")</f>
        <v/>
      </c>
      <c r="CG218" s="3109" t="str">
        <f>IFERROR(INDEX(CK30:CK299,MATCH(ROW()-ROW(CK30)+1,CF30:CF299,0)),"")</f>
        <v/>
      </c>
      <c r="CH218" s="419"/>
      <c r="CJ218" s="3112">
        <f>CG17</f>
        <v>100</v>
      </c>
      <c r="CK218" s="3166" t="str">
        <f>IF(OR(CL217="",CJ218=""),"",IF(LEN(CL217)&lt;=CJ218,CL217,IFERROR(LEFT(CL217,FIND("♦",SUBSTITUTE(LEFT(CL217,CJ218+1)," ","♦",LEN(LEFT(CL217,CJ218+1))-LEN(SUBSTITUTE(LEFT(CL217,CJ218+1)," ",""))))),LEFT(CL217,IFERROR(FIND(" ",CL217)-1,LEN(CL217))))))</f>
        <v/>
      </c>
      <c r="CL218" s="3166" t="str">
        <f t="shared" ref="CL218:CL221" si="110">IF(CK218="","",TRIM(RIGHT(CL217,LEN(CL217)-LEN(CK218))))</f>
        <v/>
      </c>
      <c r="CM218" s="3180"/>
      <c r="CN218" s="3174"/>
      <c r="CO218" s="3174"/>
      <c r="CP218" s="3"/>
      <c r="CQ218" s="2442"/>
      <c r="CR218" s="332"/>
      <c r="CS218" s="332"/>
      <c r="CT218" s="332"/>
      <c r="CU218" s="170"/>
      <c r="FI218" s="1646"/>
      <c r="FJ218" s="205" t="s">
        <v>2468</v>
      </c>
      <c r="FK218" s="206" t="s">
        <v>2469</v>
      </c>
      <c r="FL218" s="207">
        <v>122</v>
      </c>
      <c r="FM218" s="208">
        <v>139</v>
      </c>
      <c r="FN218" s="209">
        <v>139</v>
      </c>
      <c r="FO218"/>
      <c r="FP218" s="1647"/>
      <c r="FQ218" s="197" t="s">
        <v>2470</v>
      </c>
      <c r="FR218" s="192" t="s">
        <v>2471</v>
      </c>
      <c r="FS218" s="193">
        <v>74</v>
      </c>
      <c r="FT218" s="194">
        <v>118</v>
      </c>
      <c r="FU218" s="195">
        <v>110</v>
      </c>
      <c r="FV218"/>
      <c r="FW218" s="1648"/>
      <c r="FX218" s="197" t="s">
        <v>2472</v>
      </c>
      <c r="FY218" s="192" t="s">
        <v>2473</v>
      </c>
      <c r="FZ218" s="193">
        <v>192</v>
      </c>
      <c r="GA218" s="194">
        <v>0</v>
      </c>
      <c r="GB218" s="195">
        <v>0</v>
      </c>
      <c r="GC218" s="10">
        <v>1</v>
      </c>
    </row>
    <row r="219" spans="1:185" ht="21" customHeight="1">
      <c r="BP219" s="198" cm="1">
        <f t="array" ref="BP219">SUMPRODUCT(LEN(BQ219:BW219))</f>
        <v>0</v>
      </c>
      <c r="BQ219" s="199"/>
      <c r="BR219" s="200"/>
      <c r="BS219" s="200"/>
      <c r="BT219" s="200"/>
      <c r="BU219" s="200"/>
      <c r="BV219" s="200"/>
      <c r="BW219" s="201"/>
      <c r="BX219" s="3"/>
      <c r="CB219" s="3174"/>
      <c r="CD219" s="3151" t="str">
        <f t="shared" si="98"/>
        <v/>
      </c>
      <c r="CE219" s="3155" t="str">
        <f t="shared" si="99"/>
        <v/>
      </c>
      <c r="CF219" s="3156" t="str">
        <f>IF(LEN(TRIM(CK219))&gt;0,MAX(CF29:CF218)+1,"")</f>
        <v/>
      </c>
      <c r="CG219" s="3109" t="str">
        <f>IFERROR(INDEX(CK30:CK299,MATCH(ROW()-ROW(CK30)+1,CF30:CF299,0)),"")</f>
        <v/>
      </c>
      <c r="CH219" s="419"/>
      <c r="CJ219" s="3165"/>
      <c r="CK219" s="3166" t="str">
        <f>IF(OR(CL218="",CJ218=""),"",IF(LEN(CL218)&lt;=CJ218,CL218,IFERROR(LEFT(CL218,FIND("♦",SUBSTITUTE(LEFT(CL218,CJ218+1)," ","♦",LEN(LEFT(CL218,CJ218+1))-LEN(SUBSTITUTE(LEFT(CL218,CJ218+1)," ",""))))),LEFT(CL218,IFERROR(FIND(" ",CL218)-1,LEN(CL218))))))</f>
        <v/>
      </c>
      <c r="CL219" s="3166" t="str">
        <f t="shared" si="110"/>
        <v/>
      </c>
      <c r="CM219" s="3180"/>
      <c r="CN219" s="3174"/>
      <c r="CO219" s="3174"/>
      <c r="CP219" s="3"/>
      <c r="CQ219" s="287"/>
      <c r="CR219" s="2508" t="s">
        <v>29</v>
      </c>
      <c r="CS219" s="344" t="s">
        <v>461</v>
      </c>
      <c r="CT219" s="332"/>
      <c r="CU219" s="170"/>
      <c r="FI219" s="1649"/>
      <c r="FJ219" s="205" t="s">
        <v>2474</v>
      </c>
      <c r="FK219" s="206" t="s">
        <v>2475</v>
      </c>
      <c r="FL219" s="207">
        <v>102</v>
      </c>
      <c r="FM219" s="208">
        <v>139</v>
      </c>
      <c r="FN219" s="209">
        <v>139</v>
      </c>
      <c r="FO219"/>
      <c r="FP219" s="1650"/>
      <c r="FQ219" s="212" t="s">
        <v>2476</v>
      </c>
      <c r="FR219" s="192" t="s">
        <v>2477</v>
      </c>
      <c r="FS219" s="193">
        <v>78</v>
      </c>
      <c r="FT219" s="194">
        <v>87</v>
      </c>
      <c r="FU219" s="195">
        <v>85</v>
      </c>
      <c r="FV219"/>
      <c r="FW219" s="1651"/>
      <c r="FX219" s="197" t="s">
        <v>2478</v>
      </c>
      <c r="FY219" s="192" t="s">
        <v>2479</v>
      </c>
      <c r="FZ219" s="193">
        <v>139</v>
      </c>
      <c r="GA219" s="194">
        <v>137</v>
      </c>
      <c r="GB219" s="195">
        <v>137</v>
      </c>
      <c r="GC219" s="10">
        <v>1</v>
      </c>
    </row>
    <row r="220" spans="1:185" ht="21" customHeight="1">
      <c r="BP220" s="198" cm="1">
        <f t="array" ref="BP220">SUMPRODUCT(LEN(BQ220:BW220))</f>
        <v>0</v>
      </c>
      <c r="BQ220" s="199"/>
      <c r="BR220" s="200"/>
      <c r="BS220" s="200"/>
      <c r="BT220" s="200"/>
      <c r="BU220" s="200"/>
      <c r="BV220" s="200"/>
      <c r="BW220" s="201"/>
      <c r="BX220" s="3"/>
      <c r="CB220" s="3174"/>
      <c r="CD220" s="3151" t="str">
        <f t="shared" si="98"/>
        <v/>
      </c>
      <c r="CE220" s="3155" t="str">
        <f t="shared" si="99"/>
        <v/>
      </c>
      <c r="CF220" s="3156" t="str">
        <f>IF(LEN(TRIM(CK220))&gt;0,MAX(CF29:CF219)+1,"")</f>
        <v/>
      </c>
      <c r="CG220" s="3109" t="str">
        <f>IFERROR(INDEX(CK30:CK299,MATCH(ROW()-ROW(CK30)+1,CF30:CF299,0)),"")</f>
        <v/>
      </c>
      <c r="CH220" s="419"/>
      <c r="CJ220" s="3168"/>
      <c r="CK220" s="3166" t="str">
        <f>IF(OR(CL219="",CJ218=""),"",IF(LEN(CL219)&lt;=CJ218,CL219,IFERROR(LEFT(CL219,FIND("♦",SUBSTITUTE(LEFT(CL219,CJ218+1)," ","♦",LEN(LEFT(CL219,CJ218+1))-LEN(SUBSTITUTE(LEFT(CL219,CJ218+1)," ",""))))),LEFT(CL219,IFERROR(FIND(" ",CL219)-1,LEN(CL219))))))</f>
        <v/>
      </c>
      <c r="CL220" s="3166" t="str">
        <f t="shared" si="110"/>
        <v/>
      </c>
      <c r="CM220" s="3180"/>
      <c r="CN220" s="3174"/>
      <c r="CO220" s="3174"/>
      <c r="CP220" s="3"/>
      <c r="CQ220" s="287"/>
      <c r="CR220" s="350" t="s">
        <v>488</v>
      </c>
      <c r="CS220" s="25"/>
      <c r="CT220" s="332"/>
      <c r="CU220" s="170"/>
      <c r="FI220" s="1652"/>
      <c r="FJ220" s="205" t="s">
        <v>2480</v>
      </c>
      <c r="FK220" s="206" t="s">
        <v>2481</v>
      </c>
      <c r="FL220" s="207">
        <v>82</v>
      </c>
      <c r="FM220" s="208">
        <v>139</v>
      </c>
      <c r="FN220" s="209">
        <v>139</v>
      </c>
      <c r="FO220"/>
      <c r="FP220" s="1653"/>
      <c r="FQ220" s="212" t="s">
        <v>2482</v>
      </c>
      <c r="FR220" s="192" t="s">
        <v>2483</v>
      </c>
      <c r="FS220" s="193">
        <v>58</v>
      </c>
      <c r="FT220" s="194">
        <v>75</v>
      </c>
      <c r="FU220" s="195">
        <v>71</v>
      </c>
      <c r="FV220"/>
      <c r="FW220" s="1654"/>
      <c r="FX220" s="212" t="s">
        <v>2484</v>
      </c>
      <c r="FY220" s="192" t="s">
        <v>2485</v>
      </c>
      <c r="FZ220" s="193">
        <v>190</v>
      </c>
      <c r="GA220" s="194">
        <v>0</v>
      </c>
      <c r="GB220" s="195">
        <v>50</v>
      </c>
      <c r="GC220" s="10">
        <v>1</v>
      </c>
    </row>
    <row r="221" spans="1:185" ht="21" customHeight="1">
      <c r="BP221" s="198" cm="1">
        <f t="array" ref="BP221">SUMPRODUCT(LEN(BQ221:BW221))</f>
        <v>0</v>
      </c>
      <c r="BQ221" s="199"/>
      <c r="BR221" s="200"/>
      <c r="BS221" s="200"/>
      <c r="BT221" s="200"/>
      <c r="BU221" s="200"/>
      <c r="BV221" s="200"/>
      <c r="BW221" s="201"/>
      <c r="BX221" s="3"/>
      <c r="CB221" s="3174"/>
      <c r="CD221" s="3151" t="str">
        <f t="shared" si="98"/>
        <v/>
      </c>
      <c r="CE221" s="3155" t="str">
        <f t="shared" si="99"/>
        <v/>
      </c>
      <c r="CF221" s="3156" t="str">
        <f>IF(LEN(TRIM(CK221))&gt;0,MAX(CF29:CF220)+1,"")</f>
        <v/>
      </c>
      <c r="CG221" s="3109" t="str">
        <f>IFERROR(INDEX(CK30:CK299,MATCH(ROW()-ROW(CK30)+1,CF30:CF299,0)),"")</f>
        <v/>
      </c>
      <c r="CH221" s="419"/>
      <c r="CJ221" s="3169"/>
      <c r="CK221" s="3166" t="str">
        <f>IF(OR(CL220="",CJ218=""),"",IF(LEN(CL220)&lt;=CJ218,CL220,IFERROR(LEFT(CL220,FIND("♦",SUBSTITUTE(LEFT(CL220,CJ218+1)," ","♦",LEN(LEFT(CL220,CJ218+1))-LEN(SUBSTITUTE(LEFT(CL220,CJ218+1)," ",""))))),LEFT(CL220,IFERROR(FIND(" ",CL220)-1,LEN(CL220))))))</f>
        <v/>
      </c>
      <c r="CL221" s="3166" t="str">
        <f t="shared" si="110"/>
        <v/>
      </c>
      <c r="CM221" s="3180"/>
      <c r="CN221" s="3174"/>
      <c r="CO221" s="3174"/>
      <c r="CP221" s="3"/>
      <c r="CQ221" s="287"/>
      <c r="CR221" s="356" t="s">
        <v>43</v>
      </c>
      <c r="CS221" s="25"/>
      <c r="CT221" s="332"/>
      <c r="CU221" s="170"/>
      <c r="FI221" s="1655"/>
      <c r="FJ221" s="236" t="s">
        <v>2486</v>
      </c>
      <c r="FK221" s="206" t="s">
        <v>2487</v>
      </c>
      <c r="FL221" s="207">
        <v>0</v>
      </c>
      <c r="FM221" s="208">
        <v>142</v>
      </c>
      <c r="FN221" s="209">
        <v>142</v>
      </c>
      <c r="FO221"/>
      <c r="FP221" s="1656"/>
      <c r="FQ221" s="212" t="s">
        <v>2488</v>
      </c>
      <c r="FR221" s="192" t="s">
        <v>2489</v>
      </c>
      <c r="FS221" s="193">
        <v>201</v>
      </c>
      <c r="FT221" s="194">
        <v>220</v>
      </c>
      <c r="FU221" s="195">
        <v>137</v>
      </c>
      <c r="FV221"/>
      <c r="FW221" s="1657"/>
      <c r="FX221" s="212" t="s">
        <v>2490</v>
      </c>
      <c r="FY221" s="192" t="s">
        <v>2491</v>
      </c>
      <c r="FZ221" s="193">
        <v>188</v>
      </c>
      <c r="GA221" s="194">
        <v>32</v>
      </c>
      <c r="GB221" s="195">
        <v>1</v>
      </c>
      <c r="GC221" s="10">
        <v>1</v>
      </c>
    </row>
    <row r="222" spans="1:185" ht="21" customHeight="1">
      <c r="BP222" s="198" cm="1">
        <f t="array" ref="BP222">SUMPRODUCT(LEN(BQ222:BW222))</f>
        <v>0</v>
      </c>
      <c r="BQ222" s="199"/>
      <c r="BR222" s="200"/>
      <c r="BS222" s="200"/>
      <c r="BT222" s="200"/>
      <c r="BU222" s="200"/>
      <c r="BV222" s="200"/>
      <c r="BW222" s="201"/>
      <c r="BX222" s="3"/>
      <c r="CB222" s="3174"/>
      <c r="CD222" s="3151" t="str">
        <f t="shared" si="98"/>
        <v/>
      </c>
      <c r="CE222" s="3155" t="str">
        <f t="shared" si="99"/>
        <v/>
      </c>
      <c r="CF222" s="3156" t="str">
        <f>IF(LEN(TRIM(CK222))&gt;0,MAX(CF29:CF221)+1,"")</f>
        <v/>
      </c>
      <c r="CG222" s="3109" t="str">
        <f>IFERROR(INDEX(CK30:CK299,MATCH(ROW()-ROW(CK30)+1,CF30:CF299,0)),"")</f>
        <v/>
      </c>
      <c r="CH222" s="419"/>
      <c r="CJ222" s="2462" t="str">
        <f>(SUBSTITUTE(SUBSTITUTE(CB62,CHAR(13)&amp;CHAR(10)," "),CHAR(10)," "))</f>
        <v/>
      </c>
      <c r="CK222" s="3110" t="str">
        <f>IF(OR(CJ223="",CJ224=""),"",IF(LEN(CJ223)&lt;=CJ224,CJ223,IFERROR(LEFT(CJ223,FIND("♦",SUBSTITUTE(LEFT(CJ223,CJ224+1)," ","♦",LEN(LEFT(CJ223,CJ224+1))-LEN(SUBSTITUTE(LEFT(CJ223,CJ224+1)," ",""))))),LEFT(CJ223,IFERROR(FIND(" ",CJ223)-1,LEN(CJ223))))))</f>
        <v/>
      </c>
      <c r="CL222" s="3111" t="str">
        <f>IF(CK222="","",TRIM(RIGHT(CJ223,LEN(CJ223)-LEN(CK222))))</f>
        <v/>
      </c>
      <c r="CM222" s="3157" t="str">
        <f>CC62</f>
        <v xml:space="preserve"> ◄ ligne 62</v>
      </c>
      <c r="CN222" s="3174"/>
      <c r="CO222" s="3174"/>
      <c r="CP222" s="3"/>
      <c r="CQ222" s="287"/>
      <c r="CR222" s="365"/>
      <c r="CS222" s="332"/>
      <c r="CT222" s="332"/>
      <c r="CU222" s="170"/>
      <c r="FI222" s="1658"/>
      <c r="FJ222" s="205" t="s">
        <v>2492</v>
      </c>
      <c r="FK222" s="206" t="s">
        <v>2493</v>
      </c>
      <c r="FL222" s="207">
        <v>0</v>
      </c>
      <c r="FM222" s="208">
        <v>139</v>
      </c>
      <c r="FN222" s="209">
        <v>139</v>
      </c>
      <c r="FO222"/>
      <c r="FP222" s="1659"/>
      <c r="FQ222" s="212" t="s">
        <v>2494</v>
      </c>
      <c r="FR222" s="192" t="s">
        <v>2495</v>
      </c>
      <c r="FS222" s="193">
        <v>189</v>
      </c>
      <c r="FT222" s="194">
        <v>218</v>
      </c>
      <c r="FU222" s="195">
        <v>87</v>
      </c>
      <c r="FV222"/>
      <c r="FW222" s="1660"/>
      <c r="FX222" s="212" t="s">
        <v>2496</v>
      </c>
      <c r="FY222" s="192" t="s">
        <v>2497</v>
      </c>
      <c r="FZ222" s="193">
        <v>187</v>
      </c>
      <c r="GA222" s="194">
        <v>11</v>
      </c>
      <c r="GB222" s="195">
        <v>11</v>
      </c>
      <c r="GC222" s="10">
        <v>1</v>
      </c>
    </row>
    <row r="223" spans="1:185" ht="21" customHeight="1">
      <c r="BP223" s="198" cm="1">
        <f t="array" ref="BP223">SUMPRODUCT(LEN(BQ223:BW223))</f>
        <v>0</v>
      </c>
      <c r="BQ223" s="199"/>
      <c r="BR223" s="200"/>
      <c r="BS223" s="200"/>
      <c r="BT223" s="200"/>
      <c r="BU223" s="200"/>
      <c r="BV223" s="200"/>
      <c r="BW223" s="201"/>
      <c r="BX223" s="3"/>
      <c r="CB223" s="3174"/>
      <c r="CD223" s="3151" t="str">
        <f t="shared" si="98"/>
        <v/>
      </c>
      <c r="CE223" s="3155" t="str">
        <f t="shared" si="99"/>
        <v/>
      </c>
      <c r="CF223" s="3156" t="str">
        <f>IF(LEN(TRIM(CK223))&gt;0,MAX(CF29:CF222)+1,"")</f>
        <v/>
      </c>
      <c r="CG223" s="3109" t="str">
        <f>IFERROR(INDEX(CK30:CK299,MATCH(ROW()-ROW(CK30)+1,CF30:CF299,0)),"")</f>
        <v/>
      </c>
      <c r="CH223" s="419"/>
      <c r="CJ223" s="3110" t="str">
        <f>TRIM(SUBSTITUTE(SUBSTITUTE(SUBSTITUTE(SUBSTITUTE(IF(OR(LEFT(CJ222,1)="-",LEFT(CJ222,1)="="),MID(CJ222,2,9999),CJ222),CHAR(160)," "),","," "),";"," "),"."," "))</f>
        <v/>
      </c>
      <c r="CK223" s="3111" t="str">
        <f>IF(OR(CL222="",CJ224=""),"",IF(LEN(CL222)&lt;=CJ224,CL222,IFERROR(LEFT(CL222,FIND("♦",SUBSTITUTE(LEFT(CL222,CJ224+1)," ","♦",LEN(LEFT(CL222,CJ224+1))-LEN(SUBSTITUTE(LEFT(CL222,CJ224+1)," ",""))))),LEFT(CL222,IFERROR(FIND(" ",CL222)-1,LEN(CL222))))))</f>
        <v/>
      </c>
      <c r="CL223" s="3111" t="str">
        <f>IF(CK223="","",TRIM(RIGHT(CL222,LEN(CL222)-LEN(CK223))))</f>
        <v/>
      </c>
      <c r="CM223" s="3179"/>
      <c r="CN223" s="3174"/>
      <c r="CO223" s="3174"/>
      <c r="CP223" s="3"/>
      <c r="CQ223" s="287"/>
      <c r="CR223" s="350" t="s">
        <v>53</v>
      </c>
      <c r="CS223" s="332"/>
      <c r="CT223" s="25"/>
      <c r="CU223" s="170"/>
      <c r="FI223" s="1661"/>
      <c r="FJ223" s="205" t="s">
        <v>2498</v>
      </c>
      <c r="FK223" s="206" t="s">
        <v>2499</v>
      </c>
      <c r="FL223" s="207">
        <v>0</v>
      </c>
      <c r="FM223" s="208">
        <v>128</v>
      </c>
      <c r="FN223" s="209">
        <v>128</v>
      </c>
      <c r="FO223"/>
      <c r="FP223" s="1662"/>
      <c r="FQ223" s="212" t="s">
        <v>2500</v>
      </c>
      <c r="FR223" s="192" t="s">
        <v>2501</v>
      </c>
      <c r="FS223" s="193">
        <v>143</v>
      </c>
      <c r="FT223" s="194">
        <v>151</v>
      </c>
      <c r="FU223" s="195">
        <v>121</v>
      </c>
      <c r="FV223"/>
      <c r="FW223" s="1663"/>
      <c r="FX223" s="212" t="s">
        <v>2502</v>
      </c>
      <c r="FY223" s="192" t="s">
        <v>2503</v>
      </c>
      <c r="FZ223" s="193">
        <v>171</v>
      </c>
      <c r="GA223" s="194">
        <v>78</v>
      </c>
      <c r="GB223" s="195">
        <v>82</v>
      </c>
      <c r="GC223" s="10">
        <v>1</v>
      </c>
    </row>
    <row r="224" spans="1:185" ht="21" customHeight="1">
      <c r="BP224" s="198" cm="1">
        <f t="array" ref="BP224">SUMPRODUCT(LEN(BQ224:BW224))</f>
        <v>0</v>
      </c>
      <c r="BQ224" s="199"/>
      <c r="BR224" s="200"/>
      <c r="BS224" s="200"/>
      <c r="BT224" s="200"/>
      <c r="BU224" s="200"/>
      <c r="BV224" s="200"/>
      <c r="BW224" s="201"/>
      <c r="BX224" s="3"/>
      <c r="CB224" s="3174"/>
      <c r="CD224" s="3151" t="str">
        <f t="shared" ref="CD224:CD287" si="111">IF(CG224="","",(LEN(TRIM(SUBSTITUTE(CG224,CHAR(160)," ")))-LEN(SUBSTITUTE(TRIM(SUBSTITUTE(CG224,CHAR(160)," "))," ",""))+1)&amp;" mot"&amp;IF((LEN(TRIM(SUBSTITUTE(CG224,CHAR(160)," ")))-LEN(SUBSTITUTE(TRIM(SUBSTITUTE(CG224,CHAR(160)," "))," ",""))+1)&gt;1,"s",""))</f>
        <v/>
      </c>
      <c r="CE224" s="3155" t="str">
        <f t="shared" ref="CE224:CE287" si="112">IF(CG224="","",LEN(TRIM(SUBSTITUTE(CG224,CHAR(160),"")))&amp;" car. ►")</f>
        <v/>
      </c>
      <c r="CF224" s="3156" t="str">
        <f>IF(LEN(TRIM(CK224))&gt;0,MAX(CF29:CF223)+1,"")</f>
        <v/>
      </c>
      <c r="CG224" s="3109" t="str">
        <f>IFERROR(INDEX(CK30:CK299,MATCH(ROW()-ROW(CK30)+1,CF30:CF299,0)),"")</f>
        <v/>
      </c>
      <c r="CH224" s="419"/>
      <c r="CJ224" s="3112">
        <f>CG17</f>
        <v>100</v>
      </c>
      <c r="CK224" s="3111" t="str">
        <f>IF(OR(CL223="",CJ224=""),"",IF(LEN(CL223)&lt;=CJ224,CL223,IFERROR(LEFT(CL223,FIND("♦",SUBSTITUTE(LEFT(CL223,CJ224+1)," ","♦",LEN(LEFT(CL223,CJ224+1))-LEN(SUBSTITUTE(LEFT(CL223,CJ224+1)," ",""))))),LEFT(CL223,IFERROR(FIND(" ",CL223)-1,LEN(CL223))))))</f>
        <v/>
      </c>
      <c r="CL224" s="3111" t="str">
        <f t="shared" ref="CL224:CL227" si="113">IF(CK224="","",TRIM(RIGHT(CL223,LEN(CL223)-LEN(CK224))))</f>
        <v/>
      </c>
      <c r="CM224" s="3179"/>
      <c r="CN224" s="3174"/>
      <c r="CO224" s="3174"/>
      <c r="CP224" s="3"/>
      <c r="CQ224" s="287"/>
      <c r="CR224" s="350"/>
      <c r="CS224" s="332"/>
      <c r="CT224" s="25"/>
      <c r="CU224" s="170"/>
      <c r="FI224" s="1664"/>
      <c r="FJ224" s="205" t="s">
        <v>2504</v>
      </c>
      <c r="FK224" s="206" t="s">
        <v>2505</v>
      </c>
      <c r="FL224" s="207">
        <v>47</v>
      </c>
      <c r="FM224" s="208">
        <v>79</v>
      </c>
      <c r="FN224" s="209">
        <v>79</v>
      </c>
      <c r="FO224"/>
      <c r="FP224" s="1665"/>
      <c r="FQ224" s="212" t="s">
        <v>2506</v>
      </c>
      <c r="FR224" s="192" t="s">
        <v>2507</v>
      </c>
      <c r="FS224" s="193">
        <v>138</v>
      </c>
      <c r="FT224" s="194">
        <v>154</v>
      </c>
      <c r="FU224" s="195">
        <v>91</v>
      </c>
      <c r="FV224"/>
      <c r="FW224" s="1666"/>
      <c r="FX224" s="212" t="s">
        <v>2508</v>
      </c>
      <c r="FY224" s="192" t="s">
        <v>2509</v>
      </c>
      <c r="FZ224" s="193">
        <v>184</v>
      </c>
      <c r="GA224" s="194">
        <v>32</v>
      </c>
      <c r="GB224" s="195">
        <v>16</v>
      </c>
      <c r="GC224" s="10">
        <v>1</v>
      </c>
    </row>
    <row r="225" spans="68:185" ht="21" customHeight="1">
      <c r="BP225" s="198" cm="1">
        <f t="array" ref="BP225">SUMPRODUCT(LEN(BQ225:BW225))</f>
        <v>0</v>
      </c>
      <c r="BQ225" s="199"/>
      <c r="BR225" s="200"/>
      <c r="BS225" s="200"/>
      <c r="BT225" s="200"/>
      <c r="BU225" s="200"/>
      <c r="BV225" s="200"/>
      <c r="BW225" s="201"/>
      <c r="BX225" s="3"/>
      <c r="CB225" s="3174"/>
      <c r="CD225" s="3151" t="str">
        <f t="shared" si="111"/>
        <v/>
      </c>
      <c r="CE225" s="3155" t="str">
        <f t="shared" si="112"/>
        <v/>
      </c>
      <c r="CF225" s="3156" t="str">
        <f>IF(LEN(TRIM(CK225))&gt;0,MAX(CF29:CF224)+1,"")</f>
        <v/>
      </c>
      <c r="CG225" s="3109" t="str">
        <f>IFERROR(INDEX(CK30:CK299,MATCH(ROW()-ROW(CK30)+1,CF30:CF299,0)),"")</f>
        <v/>
      </c>
      <c r="CH225" s="419"/>
      <c r="CJ225" s="3110"/>
      <c r="CK225" s="3111" t="str">
        <f>IF(OR(CL224="",CJ224=""),"",IF(LEN(CL224)&lt;=CJ224,CL224,IFERROR(LEFT(CL224,FIND("♦",SUBSTITUTE(LEFT(CL224,CJ224+1)," ","♦",LEN(LEFT(CL224,CJ224+1))-LEN(SUBSTITUTE(LEFT(CL224,CJ224+1)," ",""))))),LEFT(CL224,IFERROR(FIND(" ",CL224)-1,LEN(CL224))))))</f>
        <v/>
      </c>
      <c r="CL225" s="3111" t="str">
        <f t="shared" si="113"/>
        <v/>
      </c>
      <c r="CM225" s="3179"/>
      <c r="CN225" s="3174"/>
      <c r="CO225" s="3174"/>
      <c r="CP225" s="3"/>
      <c r="CQ225" s="287"/>
      <c r="CR225" s="350" t="s">
        <v>58</v>
      </c>
      <c r="CS225" s="332"/>
      <c r="CT225" s="25"/>
      <c r="CU225" s="170"/>
      <c r="FI225" s="1667"/>
      <c r="FJ225" s="236" t="s">
        <v>2510</v>
      </c>
      <c r="FK225" s="206" t="s">
        <v>2511</v>
      </c>
      <c r="FL225" s="207">
        <v>0</v>
      </c>
      <c r="FM225" s="208">
        <v>75</v>
      </c>
      <c r="FN225" s="209">
        <v>73</v>
      </c>
      <c r="FO225"/>
      <c r="FP225" s="1668"/>
      <c r="FQ225" s="212" t="s">
        <v>2512</v>
      </c>
      <c r="FR225" s="192" t="s">
        <v>2513</v>
      </c>
      <c r="FS225" s="193">
        <v>121</v>
      </c>
      <c r="FT225" s="194">
        <v>137</v>
      </c>
      <c r="FU225" s="195">
        <v>51</v>
      </c>
      <c r="FV225"/>
      <c r="FW225" s="1669"/>
      <c r="FX225" s="197" t="s">
        <v>2514</v>
      </c>
      <c r="FY225" s="192" t="s">
        <v>2515</v>
      </c>
      <c r="FZ225" s="193">
        <v>178</v>
      </c>
      <c r="GA225" s="194">
        <v>34</v>
      </c>
      <c r="GB225" s="195">
        <v>34</v>
      </c>
      <c r="GC225" s="10">
        <v>1</v>
      </c>
    </row>
    <row r="226" spans="68:185" ht="21" customHeight="1">
      <c r="BP226" s="198" cm="1">
        <f t="array" ref="BP226">SUMPRODUCT(LEN(BQ226:BW226))</f>
        <v>0</v>
      </c>
      <c r="BQ226" s="199"/>
      <c r="BR226" s="200"/>
      <c r="BS226" s="200"/>
      <c r="BT226" s="200"/>
      <c r="BU226" s="200"/>
      <c r="BV226" s="200"/>
      <c r="BW226" s="201"/>
      <c r="BX226" s="3"/>
      <c r="CB226" s="3174"/>
      <c r="CD226" s="3151" t="str">
        <f t="shared" si="111"/>
        <v/>
      </c>
      <c r="CE226" s="3155" t="str">
        <f t="shared" si="112"/>
        <v/>
      </c>
      <c r="CF226" s="3156" t="str">
        <f>IF(LEN(TRIM(CK226))&gt;0,MAX(CF29:CF225)+1,"")</f>
        <v/>
      </c>
      <c r="CG226" s="3109" t="str">
        <f>IFERROR(INDEX(CK30:CK299,MATCH(ROW()-ROW(CK30)+1,CF30:CF299,0)),"")</f>
        <v/>
      </c>
      <c r="CH226" s="419"/>
      <c r="CJ226" s="3163"/>
      <c r="CK226" s="3111" t="str">
        <f>IF(OR(CL225="",CJ224=""),"",IF(LEN(CL225)&lt;=CJ224,CL225,IFERROR(LEFT(CL225,FIND("♦",SUBSTITUTE(LEFT(CL225,CJ224+1)," ","♦",LEN(LEFT(CL225,CJ224+1))-LEN(SUBSTITUTE(LEFT(CL225,CJ224+1)," ",""))))),LEFT(CL225,IFERROR(FIND(" ",CL225)-1,LEN(CL225))))))</f>
        <v/>
      </c>
      <c r="CL226" s="3111" t="str">
        <f t="shared" si="113"/>
        <v/>
      </c>
      <c r="CM226" s="3179"/>
      <c r="CN226" s="3174"/>
      <c r="CO226" s="3174"/>
      <c r="CP226" s="3"/>
      <c r="CQ226" s="287"/>
      <c r="CR226" s="350" t="s">
        <v>63</v>
      </c>
      <c r="CS226" s="332"/>
      <c r="CT226" s="25"/>
      <c r="CU226" s="170"/>
      <c r="FI226" s="1670"/>
      <c r="FJ226" s="236" t="s">
        <v>2516</v>
      </c>
      <c r="FK226" s="206" t="s">
        <v>2517</v>
      </c>
      <c r="FL226" s="207">
        <v>0</v>
      </c>
      <c r="FM226" s="208">
        <v>42</v>
      </c>
      <c r="FN226" s="209">
        <v>41</v>
      </c>
      <c r="FO226"/>
      <c r="FP226" s="1671"/>
      <c r="FQ226" s="212" t="s">
        <v>2518</v>
      </c>
      <c r="FR226" s="192" t="s">
        <v>2519</v>
      </c>
      <c r="FS226" s="193">
        <v>90</v>
      </c>
      <c r="FT226" s="194">
        <v>101</v>
      </c>
      <c r="FU226" s="195">
        <v>33</v>
      </c>
      <c r="FV226"/>
      <c r="FW226" s="1672"/>
      <c r="FX226" s="212" t="s">
        <v>2520</v>
      </c>
      <c r="FY226" s="192" t="s">
        <v>2521</v>
      </c>
      <c r="FZ226" s="193">
        <v>170</v>
      </c>
      <c r="GA226" s="194">
        <v>56</v>
      </c>
      <c r="GB226" s="195">
        <v>30</v>
      </c>
      <c r="GC226" s="10">
        <v>1</v>
      </c>
    </row>
    <row r="227" spans="68:185" ht="21" customHeight="1">
      <c r="BP227" s="198" cm="1">
        <f t="array" ref="BP227">SUMPRODUCT(LEN(BQ227:BW227))</f>
        <v>0</v>
      </c>
      <c r="BQ227" s="199"/>
      <c r="BR227" s="200"/>
      <c r="BS227" s="200"/>
      <c r="BT227" s="200"/>
      <c r="BU227" s="200"/>
      <c r="BV227" s="200"/>
      <c r="BW227" s="201"/>
      <c r="BX227" s="3"/>
      <c r="CB227" s="3174"/>
      <c r="CD227" s="3151" t="str">
        <f t="shared" si="111"/>
        <v/>
      </c>
      <c r="CE227" s="3155" t="str">
        <f t="shared" si="112"/>
        <v/>
      </c>
      <c r="CF227" s="3156" t="str">
        <f>IF(LEN(TRIM(CK227))&gt;0,MAX(CF29:CF226)+1,"")</f>
        <v/>
      </c>
      <c r="CG227" s="3109" t="str">
        <f>IFERROR(INDEX(CK30:CK299,MATCH(ROW()-ROW(CK30)+1,CF30:CF299,0)),"")</f>
        <v/>
      </c>
      <c r="CH227" s="419"/>
      <c r="CJ227" s="3164"/>
      <c r="CK227" s="3111" t="str">
        <f>IF(OR(CL226="",CJ224=""),"",IF(LEN(CL226)&lt;=CJ224,CL226,IFERROR(LEFT(CL226,FIND("♦",SUBSTITUTE(LEFT(CL226,CJ224+1)," ","♦",LEN(LEFT(CL226,CJ224+1))-LEN(SUBSTITUTE(LEFT(CL226,CJ224+1)," ",""))))),LEFT(CL226,IFERROR(FIND(" ",CL226)-1,LEN(CL226))))))</f>
        <v/>
      </c>
      <c r="CL227" s="3111" t="str">
        <f t="shared" si="113"/>
        <v/>
      </c>
      <c r="CM227" s="3179"/>
      <c r="CN227" s="3174"/>
      <c r="CO227" s="3174"/>
      <c r="CP227" s="3"/>
      <c r="CQ227" s="287"/>
      <c r="CR227" s="2507" t="s">
        <v>28</v>
      </c>
      <c r="CS227" s="392" t="s">
        <v>29</v>
      </c>
      <c r="CT227" s="25"/>
      <c r="CU227" s="170"/>
      <c r="FI227" s="1673"/>
      <c r="FJ227" s="236" t="s">
        <v>2522</v>
      </c>
      <c r="FK227" s="206" t="s">
        <v>2523</v>
      </c>
      <c r="FL227" s="207">
        <v>11</v>
      </c>
      <c r="FM227" s="208">
        <v>22</v>
      </c>
      <c r="FN227" s="209">
        <v>22</v>
      </c>
      <c r="FO227"/>
      <c r="FP227" s="1674"/>
      <c r="FQ227" s="212" t="s">
        <v>2524</v>
      </c>
      <c r="FR227" s="192" t="s">
        <v>2525</v>
      </c>
      <c r="FS227" s="193">
        <v>255</v>
      </c>
      <c r="FT227" s="194">
        <v>215</v>
      </c>
      <c r="FU227" s="195">
        <v>0</v>
      </c>
      <c r="FV227"/>
      <c r="FW227" s="1675"/>
      <c r="FX227" s="197" t="s">
        <v>2526</v>
      </c>
      <c r="FY227" s="192" t="s">
        <v>2527</v>
      </c>
      <c r="FZ227" s="193">
        <v>166</v>
      </c>
      <c r="GA227" s="194">
        <v>42</v>
      </c>
      <c r="GB227" s="195">
        <v>42</v>
      </c>
      <c r="GC227" s="10">
        <v>1</v>
      </c>
    </row>
    <row r="228" spans="68:185" ht="21" customHeight="1">
      <c r="BP228" s="198" cm="1">
        <f t="array" ref="BP228">SUMPRODUCT(LEN(BQ228:BW228))</f>
        <v>0</v>
      </c>
      <c r="BQ228" s="199"/>
      <c r="BR228" s="200"/>
      <c r="BS228" s="200"/>
      <c r="BT228" s="200"/>
      <c r="BU228" s="200"/>
      <c r="BV228" s="200"/>
      <c r="BW228" s="201"/>
      <c r="BX228" s="3"/>
      <c r="CB228" s="3174"/>
      <c r="CD228" s="3151" t="str">
        <f t="shared" si="111"/>
        <v/>
      </c>
      <c r="CE228" s="3155" t="str">
        <f t="shared" si="112"/>
        <v/>
      </c>
      <c r="CF228" s="3156" t="str">
        <f>IF(LEN(TRIM(CK228))&gt;0,MAX(CF29:CF227)+1,"")</f>
        <v/>
      </c>
      <c r="CG228" s="3109" t="str">
        <f>IFERROR(INDEX(CK30:CK299,MATCH(ROW()-ROW(CK30)+1,CF30:CF299,0)),"")</f>
        <v/>
      </c>
      <c r="CH228" s="419"/>
      <c r="CJ228" s="2462" t="str">
        <f>(SUBSTITUTE(SUBSTITUTE(CB63,CHAR(13)&amp;CHAR(10)," "),CHAR(10)," "))</f>
        <v/>
      </c>
      <c r="CK228" s="3165" t="str">
        <f>IF(OR(CJ229="",CJ230=""),"",IF(LEN(CJ229)&lt;=CJ230,CJ229,IFERROR(LEFT(CJ229,FIND("♦",SUBSTITUTE(LEFT(CJ229,CJ230+1)," ","♦",LEN(LEFT(CJ229,CJ230+1))-LEN(SUBSTITUTE(LEFT(CJ229,CJ230+1)," ",""))))),LEFT(CJ229,IFERROR(FIND(" ",CJ229)-1,LEN(CJ229))))))</f>
        <v/>
      </c>
      <c r="CL228" s="3166" t="str">
        <f>IF(CK228="","",TRIM(RIGHT(CJ229,LEN(CJ229)-LEN(CK228))))</f>
        <v/>
      </c>
      <c r="CM228" s="3157" t="str">
        <f>CC63</f>
        <v xml:space="preserve"> ◄ ligne 63</v>
      </c>
      <c r="CN228" s="3174"/>
      <c r="CO228" s="3174"/>
      <c r="CP228" s="3"/>
      <c r="CQ228" s="287"/>
      <c r="CR228" s="102"/>
      <c r="CS228" s="102"/>
      <c r="CT228" s="25"/>
      <c r="CU228" s="170"/>
      <c r="FI228" s="1676"/>
      <c r="FJ228" s="205" t="s">
        <v>2528</v>
      </c>
      <c r="FK228" s="206" t="s">
        <v>2529</v>
      </c>
      <c r="FL228" s="207">
        <v>0</v>
      </c>
      <c r="FM228" s="208">
        <v>245</v>
      </c>
      <c r="FN228" s="209">
        <v>255</v>
      </c>
      <c r="FO228"/>
      <c r="FP228" s="1677"/>
      <c r="FQ228" s="212" t="s">
        <v>2530</v>
      </c>
      <c r="FR228" s="192" t="s">
        <v>2531</v>
      </c>
      <c r="FS228" s="193">
        <v>255</v>
      </c>
      <c r="FT228" s="194">
        <v>228</v>
      </c>
      <c r="FU228" s="195">
        <v>54</v>
      </c>
      <c r="FV228"/>
      <c r="FW228" s="1678"/>
      <c r="FX228" s="197" t="s">
        <v>2532</v>
      </c>
      <c r="FY228" s="192" t="s">
        <v>2533</v>
      </c>
      <c r="FZ228" s="193">
        <v>139</v>
      </c>
      <c r="GA228" s="194">
        <v>105</v>
      </c>
      <c r="GB228" s="195">
        <v>105</v>
      </c>
      <c r="GC228" s="10">
        <v>1</v>
      </c>
    </row>
    <row r="229" spans="68:185" ht="21" customHeight="1">
      <c r="BP229" s="198" cm="1">
        <f t="array" ref="BP229">SUMPRODUCT(LEN(BQ229:BW229))</f>
        <v>0</v>
      </c>
      <c r="BQ229" s="199"/>
      <c r="BR229" s="200"/>
      <c r="BS229" s="200"/>
      <c r="BT229" s="200"/>
      <c r="BU229" s="200"/>
      <c r="BV229" s="200"/>
      <c r="BW229" s="201"/>
      <c r="BX229" s="3"/>
      <c r="CB229" s="3174"/>
      <c r="CD229" s="3151" t="str">
        <f t="shared" si="111"/>
        <v/>
      </c>
      <c r="CE229" s="3155" t="str">
        <f t="shared" si="112"/>
        <v/>
      </c>
      <c r="CF229" s="3156" t="str">
        <f>IF(LEN(TRIM(CK229))&gt;0,MAX(CF29:CF228)+1,"")</f>
        <v/>
      </c>
      <c r="CG229" s="3109" t="str">
        <f>IFERROR(INDEX(CK30:CK299,MATCH(ROW()-ROW(CK30)+1,CF30:CF299,0)),"")</f>
        <v/>
      </c>
      <c r="CH229" s="419"/>
      <c r="CJ229" s="3165" t="str">
        <f>TRIM(SUBSTITUTE(SUBSTITUTE(SUBSTITUTE(SUBSTITUTE(IF(OR(LEFT(CJ228,1)="-",LEFT(CJ228,1)="="),MID(CJ228,2,9999),CJ228),CHAR(160)," "),","," "),";"," "),"."," "))</f>
        <v/>
      </c>
      <c r="CK229" s="3166" t="str">
        <f>IF(OR(CL228="",CJ230=""),"",IF(LEN(CL228)&lt;=CJ230,CL228,IFERROR(LEFT(CL228,FIND("♦",SUBSTITUTE(LEFT(CL228,CJ230+1)," ","♦",LEN(LEFT(CL228,CJ230+1))-LEN(SUBSTITUTE(LEFT(CL228,CJ230+1)," ",""))))),LEFT(CL228,IFERROR(FIND(" ",CL228)-1,LEN(CL228))))))</f>
        <v/>
      </c>
      <c r="CL229" s="3166" t="str">
        <f>IF(CK229="","",TRIM(RIGHT(CL228,LEN(CL228)-LEN(CK229))))</f>
        <v/>
      </c>
      <c r="CM229" s="3180"/>
      <c r="CN229" s="3174"/>
      <c r="CO229" s="3174"/>
      <c r="CP229" s="3"/>
      <c r="CQ229" s="402"/>
      <c r="CR229" s="403" t="s">
        <v>607</v>
      </c>
      <c r="CS229" s="403"/>
      <c r="CT229" s="403"/>
      <c r="CU229" s="170"/>
      <c r="FI229" s="1679"/>
      <c r="FJ229" s="236" t="s">
        <v>2534</v>
      </c>
      <c r="FK229" s="206" t="s">
        <v>2535</v>
      </c>
      <c r="FL229" s="207">
        <v>156</v>
      </c>
      <c r="FM229" s="208">
        <v>209</v>
      </c>
      <c r="FN229" s="209">
        <v>220</v>
      </c>
      <c r="FO229"/>
      <c r="FP229" s="1680"/>
      <c r="FQ229" s="212" t="s">
        <v>2536</v>
      </c>
      <c r="FR229" s="192" t="s">
        <v>2537</v>
      </c>
      <c r="FS229" s="193">
        <v>254</v>
      </c>
      <c r="FT229" s="194">
        <v>227</v>
      </c>
      <c r="FU229" s="195">
        <v>71</v>
      </c>
      <c r="FV229"/>
      <c r="FW229" s="1681"/>
      <c r="FX229" s="197" t="s">
        <v>2538</v>
      </c>
      <c r="FY229" s="192" t="s">
        <v>2539</v>
      </c>
      <c r="FZ229" s="193">
        <v>165</v>
      </c>
      <c r="GA229" s="194">
        <v>42</v>
      </c>
      <c r="GB229" s="195">
        <v>42</v>
      </c>
      <c r="GC229" s="10">
        <v>1</v>
      </c>
    </row>
    <row r="230" spans="68:185" ht="21" customHeight="1">
      <c r="BP230" s="198" cm="1">
        <f t="array" ref="BP230">SUMPRODUCT(LEN(BQ230:BW230))</f>
        <v>0</v>
      </c>
      <c r="BQ230" s="199"/>
      <c r="BR230" s="200"/>
      <c r="BS230" s="200"/>
      <c r="BT230" s="200"/>
      <c r="BU230" s="200"/>
      <c r="BV230" s="200"/>
      <c r="BW230" s="201"/>
      <c r="BX230" s="3"/>
      <c r="CB230" s="3174"/>
      <c r="CD230" s="3151" t="str">
        <f t="shared" si="111"/>
        <v/>
      </c>
      <c r="CE230" s="3155" t="str">
        <f t="shared" si="112"/>
        <v/>
      </c>
      <c r="CF230" s="3156" t="str">
        <f>IF(LEN(TRIM(CK230))&gt;0,MAX(CF29:CF229)+1,"")</f>
        <v/>
      </c>
      <c r="CG230" s="3109" t="str">
        <f>IFERROR(INDEX(CK30:CK299,MATCH(ROW()-ROW(CK30)+1,CF30:CF299,0)),"")</f>
        <v/>
      </c>
      <c r="CH230" s="419"/>
      <c r="CJ230" s="3112">
        <f>CG17</f>
        <v>100</v>
      </c>
      <c r="CK230" s="3166" t="str">
        <f>IF(OR(CL229="",CJ230=""),"",IF(LEN(CL229)&lt;=CJ230,CL229,IFERROR(LEFT(CL229,FIND("♦",SUBSTITUTE(LEFT(CL229,CJ230+1)," ","♦",LEN(LEFT(CL229,CJ230+1))-LEN(SUBSTITUTE(LEFT(CL229,CJ230+1)," ",""))))),LEFT(CL229,IFERROR(FIND(" ",CL229)-1,LEN(CL229))))))</f>
        <v/>
      </c>
      <c r="CL230" s="3166" t="str">
        <f t="shared" ref="CL230:CL233" si="114">IF(CK230="","",TRIM(RIGHT(CL229,LEN(CL229)-LEN(CK230))))</f>
        <v/>
      </c>
      <c r="CM230" s="3180"/>
      <c r="CN230" s="3174"/>
      <c r="CO230" s="3174"/>
      <c r="CP230" s="3"/>
      <c r="CQ230" s="402"/>
      <c r="CR230" s="403" t="s">
        <v>614</v>
      </c>
      <c r="CS230" s="403"/>
      <c r="CT230" s="403"/>
      <c r="CU230" s="170"/>
      <c r="FI230" s="1682"/>
      <c r="FJ230" s="205" t="s">
        <v>2540</v>
      </c>
      <c r="FK230" s="206" t="s">
        <v>2541</v>
      </c>
      <c r="FL230" s="207">
        <v>142</v>
      </c>
      <c r="FM230" s="208">
        <v>229</v>
      </c>
      <c r="FN230" s="209">
        <v>238</v>
      </c>
      <c r="FO230"/>
      <c r="FP230" s="1683"/>
      <c r="FQ230" s="212" t="s">
        <v>2542</v>
      </c>
      <c r="FR230" s="192" t="s">
        <v>2543</v>
      </c>
      <c r="FS230" s="193">
        <v>250</v>
      </c>
      <c r="FT230" s="194">
        <v>218</v>
      </c>
      <c r="FU230" s="195">
        <v>94</v>
      </c>
      <c r="FV230"/>
      <c r="FW230" s="1684"/>
      <c r="FX230" s="212" t="s">
        <v>2544</v>
      </c>
      <c r="FY230" s="192" t="s">
        <v>2545</v>
      </c>
      <c r="FZ230" s="193">
        <v>169</v>
      </c>
      <c r="GA230" s="194">
        <v>17</v>
      </c>
      <c r="GB230" s="195">
        <v>1</v>
      </c>
      <c r="GC230" s="10">
        <v>1</v>
      </c>
    </row>
    <row r="231" spans="68:185" ht="21" customHeight="1">
      <c r="BP231" s="198" cm="1">
        <f t="array" ref="BP231">SUMPRODUCT(LEN(BQ231:BW231))</f>
        <v>0</v>
      </c>
      <c r="BQ231" s="199"/>
      <c r="BR231" s="200"/>
      <c r="BS231" s="200"/>
      <c r="BT231" s="200"/>
      <c r="BU231" s="200"/>
      <c r="BV231" s="200"/>
      <c r="BW231" s="201"/>
      <c r="CB231" s="3174"/>
      <c r="CD231" s="3151" t="str">
        <f t="shared" si="111"/>
        <v/>
      </c>
      <c r="CE231" s="3155" t="str">
        <f t="shared" si="112"/>
        <v/>
      </c>
      <c r="CF231" s="3156" t="str">
        <f>IF(LEN(TRIM(CK231))&gt;0,MAX(CF29:CF230)+1,"")</f>
        <v/>
      </c>
      <c r="CG231" s="3109" t="str">
        <f>IFERROR(INDEX(CK30:CK299,MATCH(ROW()-ROW(CK30)+1,CF30:CF299,0)),"")</f>
        <v/>
      </c>
      <c r="CH231" s="419"/>
      <c r="CJ231" s="3165"/>
      <c r="CK231" s="3166" t="str">
        <f>IF(OR(CL230="",CJ230=""),"",IF(LEN(CL230)&lt;=CJ230,CL230,IFERROR(LEFT(CL230,FIND("♦",SUBSTITUTE(LEFT(CL230,CJ230+1)," ","♦",LEN(LEFT(CL230,CJ230+1))-LEN(SUBSTITUTE(LEFT(CL230,CJ230+1)," ",""))))),LEFT(CL230,IFERROR(FIND(" ",CL230)-1,LEN(CL230))))))</f>
        <v/>
      </c>
      <c r="CL231" s="3166" t="str">
        <f t="shared" si="114"/>
        <v/>
      </c>
      <c r="CM231" s="3180"/>
      <c r="CN231" s="3174"/>
      <c r="CO231" s="3174"/>
      <c r="CQ231" s="2686" t="str">
        <f>"colonne "&amp;SUBSTITUTE(ADDRESS(1,COLUMN(),4),"1","")&amp;" ▼"</f>
        <v>colonne CQ ▼</v>
      </c>
      <c r="CS231" s="25"/>
      <c r="CT231" s="25"/>
      <c r="CU231" s="170"/>
      <c r="FI231" s="1685"/>
      <c r="FJ231" s="205" t="s">
        <v>2546</v>
      </c>
      <c r="FK231" s="206" t="s">
        <v>2547</v>
      </c>
      <c r="FL231" s="207">
        <v>176</v>
      </c>
      <c r="FM231" s="208">
        <v>224</v>
      </c>
      <c r="FN231" s="209">
        <v>230</v>
      </c>
      <c r="FO231"/>
      <c r="FP231" s="1686"/>
      <c r="FQ231" s="212" t="s">
        <v>2548</v>
      </c>
      <c r="FR231" s="192" t="s">
        <v>2549</v>
      </c>
      <c r="FS231" s="193">
        <v>247</v>
      </c>
      <c r="FT231" s="194">
        <v>226</v>
      </c>
      <c r="FU231" s="195">
        <v>105</v>
      </c>
      <c r="FV231"/>
      <c r="FW231" s="1687"/>
      <c r="FX231" s="212" t="s">
        <v>2550</v>
      </c>
      <c r="FY231" s="192" t="s">
        <v>2551</v>
      </c>
      <c r="FZ231" s="193">
        <v>144</v>
      </c>
      <c r="GA231" s="194">
        <v>93</v>
      </c>
      <c r="GB231" s="195">
        <v>93</v>
      </c>
      <c r="GC231" s="10">
        <v>1</v>
      </c>
    </row>
    <row r="232" spans="68:185" ht="21" customHeight="1">
      <c r="BP232" s="198" cm="1">
        <f t="array" ref="BP232">SUMPRODUCT(LEN(BQ232:BW232))</f>
        <v>0</v>
      </c>
      <c r="BQ232" s="199"/>
      <c r="BR232" s="200"/>
      <c r="BS232" s="200"/>
      <c r="BT232" s="200"/>
      <c r="BU232" s="200"/>
      <c r="BV232" s="200"/>
      <c r="BW232" s="201"/>
      <c r="BX232"/>
      <c r="CB232" s="3174"/>
      <c r="CD232" s="3151" t="str">
        <f t="shared" si="111"/>
        <v/>
      </c>
      <c r="CE232" s="3155" t="str">
        <f t="shared" si="112"/>
        <v/>
      </c>
      <c r="CF232" s="3156" t="str">
        <f>IF(LEN(TRIM(CK232))&gt;0,MAX(CF29:CF231)+1,"")</f>
        <v/>
      </c>
      <c r="CG232" s="3109" t="str">
        <f>IFERROR(INDEX(CK30:CK299,MATCH(ROW()-ROW(CK30)+1,CF30:CF299,0)),"")</f>
        <v/>
      </c>
      <c r="CH232" s="419"/>
      <c r="CJ232" s="3168"/>
      <c r="CK232" s="3166" t="str">
        <f>IF(OR(CL231="",CJ230=""),"",IF(LEN(CL231)&lt;=CJ230,CL231,IFERROR(LEFT(CL231,FIND("♦",SUBSTITUTE(LEFT(CL231,CJ230+1)," ","♦",LEN(LEFT(CL231,CJ230+1))-LEN(SUBSTITUTE(LEFT(CL231,CJ230+1)," ",""))))),LEFT(CL231,IFERROR(FIND(" ",CL231)-1,LEN(CL231))))))</f>
        <v/>
      </c>
      <c r="CL232" s="3166" t="str">
        <f t="shared" si="114"/>
        <v/>
      </c>
      <c r="CM232" s="3180"/>
      <c r="CN232" s="3174"/>
      <c r="CO232" s="3174"/>
      <c r="CP232"/>
      <c r="CQ232" s="2516" t="s">
        <v>3899</v>
      </c>
      <c r="CR232" s="2517"/>
      <c r="CS232" s="2517"/>
      <c r="CT232" s="2517"/>
      <c r="CU232" s="2517"/>
      <c r="FI232" s="1688"/>
      <c r="FJ232" s="205" t="s">
        <v>2552</v>
      </c>
      <c r="FK232" s="206" t="s">
        <v>2553</v>
      </c>
      <c r="FL232" s="207">
        <v>152</v>
      </c>
      <c r="FM232" s="208">
        <v>245</v>
      </c>
      <c r="FN232" s="209">
        <v>255</v>
      </c>
      <c r="FO232"/>
      <c r="FP232" s="1689"/>
      <c r="FQ232" s="197" t="s">
        <v>2554</v>
      </c>
      <c r="FR232" s="192" t="s">
        <v>2555</v>
      </c>
      <c r="FS232" s="193">
        <v>238</v>
      </c>
      <c r="FT232" s="194">
        <v>220</v>
      </c>
      <c r="FU232" s="195">
        <v>130</v>
      </c>
      <c r="FV232"/>
      <c r="FW232" s="1690"/>
      <c r="FX232" s="212" t="s">
        <v>2556</v>
      </c>
      <c r="FY232" s="192" t="s">
        <v>2557</v>
      </c>
      <c r="FZ232" s="193">
        <v>164</v>
      </c>
      <c r="GA232" s="194">
        <v>36</v>
      </c>
      <c r="GB232" s="195">
        <v>36</v>
      </c>
      <c r="GC232" s="10">
        <v>1</v>
      </c>
    </row>
    <row r="233" spans="68:185" ht="21" customHeight="1">
      <c r="BP233" s="198" cm="1">
        <f t="array" ref="BP233">SUMPRODUCT(LEN(BQ233:BW233))</f>
        <v>0</v>
      </c>
      <c r="BQ233" s="199"/>
      <c r="BR233" s="200"/>
      <c r="BS233" s="200"/>
      <c r="BT233" s="200"/>
      <c r="BU233" s="200"/>
      <c r="BV233" s="200"/>
      <c r="BW233" s="201"/>
      <c r="CB233" s="3174"/>
      <c r="CD233" s="3151" t="str">
        <f t="shared" si="111"/>
        <v/>
      </c>
      <c r="CE233" s="3155" t="str">
        <f t="shared" si="112"/>
        <v/>
      </c>
      <c r="CF233" s="3156" t="str">
        <f>IF(LEN(TRIM(CK233))&gt;0,MAX(CF29:CF232)+1,"")</f>
        <v/>
      </c>
      <c r="CG233" s="3109" t="str">
        <f>IFERROR(INDEX(CK30:CK299,MATCH(ROW()-ROW(CK30)+1,CF30:CF299,0)),"")</f>
        <v/>
      </c>
      <c r="CH233" s="419"/>
      <c r="CJ233" s="3169"/>
      <c r="CK233" s="3166" t="str">
        <f>IF(OR(CL232="",CJ230=""),"",IF(LEN(CL232)&lt;=CJ230,CL232,IFERROR(LEFT(CL232,FIND("♦",SUBSTITUTE(LEFT(CL232,CJ230+1)," ","♦",LEN(LEFT(CL232,CJ230+1))-LEN(SUBSTITUTE(LEFT(CL232,CJ230+1)," ",""))))),LEFT(CL232,IFERROR(FIND(" ",CL232)-1,LEN(CL232))))))</f>
        <v/>
      </c>
      <c r="CL233" s="3166" t="str">
        <f t="shared" si="114"/>
        <v/>
      </c>
      <c r="CM233" s="3180"/>
      <c r="CN233" s="3174"/>
      <c r="CO233" s="3174"/>
      <c r="CQ233" s="2687" t="str">
        <f>"cliquez sur la colonne "&amp;SUBSTITUTE(ADDRESS(1,COLUMN(),4),"1","")</f>
        <v>cliquez sur la colonne CQ</v>
      </c>
      <c r="CR233" s="2688"/>
      <c r="CS233" s="2688"/>
      <c r="CT233" s="2688"/>
      <c r="CU233" s="2688"/>
      <c r="FI233" s="1691"/>
      <c r="FJ233" s="205" t="s">
        <v>2558</v>
      </c>
      <c r="FK233" s="206" t="s">
        <v>2559</v>
      </c>
      <c r="FL233" s="207">
        <v>0</v>
      </c>
      <c r="FM233" s="208">
        <v>229</v>
      </c>
      <c r="FN233" s="209">
        <v>238</v>
      </c>
      <c r="FO233"/>
      <c r="FP233" s="1692"/>
      <c r="FQ233" s="197" t="s">
        <v>2560</v>
      </c>
      <c r="FR233" s="192" t="s">
        <v>2555</v>
      </c>
      <c r="FS233" s="193">
        <v>238</v>
      </c>
      <c r="FT233" s="194">
        <v>221</v>
      </c>
      <c r="FU233" s="195">
        <v>130</v>
      </c>
      <c r="FV233"/>
      <c r="FW233" s="1693"/>
      <c r="FX233" s="212" t="s">
        <v>2561</v>
      </c>
      <c r="FY233" s="192" t="s">
        <v>2562</v>
      </c>
      <c r="FZ233" s="193">
        <v>165</v>
      </c>
      <c r="GA233" s="194">
        <v>38</v>
      </c>
      <c r="GB233" s="195">
        <v>10</v>
      </c>
      <c r="GC233" s="10">
        <v>1</v>
      </c>
    </row>
    <row r="234" spans="68:185" ht="21" customHeight="1">
      <c r="BP234" s="198" cm="1">
        <f t="array" ref="BP234">SUMPRODUCT(LEN(BQ234:BW234))</f>
        <v>0</v>
      </c>
      <c r="BQ234" s="199"/>
      <c r="BR234" s="200"/>
      <c r="BS234" s="200"/>
      <c r="BT234" s="200"/>
      <c r="BU234" s="200"/>
      <c r="BV234" s="200"/>
      <c r="BW234" s="201"/>
      <c r="CB234" s="3174"/>
      <c r="CD234" s="3151" t="str">
        <f t="shared" si="111"/>
        <v/>
      </c>
      <c r="CE234" s="3155" t="str">
        <f t="shared" si="112"/>
        <v/>
      </c>
      <c r="CF234" s="3156" t="str">
        <f>IF(LEN(TRIM(CK234))&gt;0,MAX(CF29:CF233)+1,"")</f>
        <v/>
      </c>
      <c r="CG234" s="3109" t="str">
        <f>IFERROR(INDEX(CK30:CK299,MATCH(ROW()-ROW(CK30)+1,CF30:CF299,0)),"")</f>
        <v/>
      </c>
      <c r="CH234" s="419"/>
      <c r="CJ234" s="2462" t="str">
        <f>(SUBSTITUTE(SUBSTITUTE(CB64,CHAR(13)&amp;CHAR(10)," "),CHAR(10)," "))</f>
        <v/>
      </c>
      <c r="CK234" s="3110" t="str">
        <f>IF(OR(CJ235="",CJ236=""),"",IF(LEN(CJ235)&lt;=CJ236,CJ235,IFERROR(LEFT(CJ235,FIND("♦",SUBSTITUTE(LEFT(CJ235,CJ236+1)," ","♦",LEN(LEFT(CJ235,CJ236+1))-LEN(SUBSTITUTE(LEFT(CJ235,CJ236+1)," ",""))))),LEFT(CJ235,IFERROR(FIND(" ",CJ235)-1,LEN(CJ235))))))</f>
        <v/>
      </c>
      <c r="CL234" s="3111" t="str">
        <f>IF(CK234="","",TRIM(RIGHT(CJ235,LEN(CJ235)-LEN(CK234))))</f>
        <v/>
      </c>
      <c r="CM234" s="3157" t="str">
        <f>CC64</f>
        <v xml:space="preserve"> ◄ ligne 64</v>
      </c>
      <c r="CN234" s="3174"/>
      <c r="CO234" s="3174"/>
      <c r="CQ234" s="3192" t="s">
        <v>3902</v>
      </c>
      <c r="CR234" s="3193"/>
      <c r="CS234" s="3193"/>
      <c r="CT234" s="3193"/>
      <c r="CU234" s="3193"/>
      <c r="FI234" s="1694"/>
      <c r="FJ234" s="205" t="s">
        <v>2563</v>
      </c>
      <c r="FK234" s="206" t="s">
        <v>2564</v>
      </c>
      <c r="FL234" s="207">
        <v>122</v>
      </c>
      <c r="FM234" s="208">
        <v>197</v>
      </c>
      <c r="FN234" s="209">
        <v>205</v>
      </c>
      <c r="FO234"/>
      <c r="FP234" s="1695"/>
      <c r="FQ234" s="212" t="s">
        <v>2565</v>
      </c>
      <c r="FR234" s="192" t="s">
        <v>2566</v>
      </c>
      <c r="FS234" s="193">
        <v>225</v>
      </c>
      <c r="FT234" s="194">
        <v>206</v>
      </c>
      <c r="FU234" s="195">
        <v>154</v>
      </c>
      <c r="FV234"/>
      <c r="FW234" s="1696"/>
      <c r="FX234" s="197" t="s">
        <v>2567</v>
      </c>
      <c r="FY234" s="192" t="s">
        <v>2568</v>
      </c>
      <c r="FZ234" s="193">
        <v>133</v>
      </c>
      <c r="GA234" s="194">
        <v>99</v>
      </c>
      <c r="GB234" s="195">
        <v>99</v>
      </c>
      <c r="GC234" s="10">
        <v>1</v>
      </c>
    </row>
    <row r="235" spans="68:185" ht="21" customHeight="1">
      <c r="BP235" s="198" cm="1">
        <f t="array" ref="BP235">SUMPRODUCT(LEN(BQ235:BW235))</f>
        <v>0</v>
      </c>
      <c r="BQ235" s="199"/>
      <c r="BR235" s="200"/>
      <c r="BS235" s="200"/>
      <c r="BT235" s="200"/>
      <c r="BU235" s="200"/>
      <c r="BV235" s="200"/>
      <c r="BW235" s="201"/>
      <c r="CB235" s="3174"/>
      <c r="CD235" s="3151" t="str">
        <f t="shared" si="111"/>
        <v/>
      </c>
      <c r="CE235" s="3155" t="str">
        <f t="shared" si="112"/>
        <v/>
      </c>
      <c r="CF235" s="3156" t="str">
        <f>IF(LEN(TRIM(CK235))&gt;0,MAX(CF29:CF234)+1,"")</f>
        <v/>
      </c>
      <c r="CG235" s="3109" t="str">
        <f>IFERROR(INDEX(CK30:CK299,MATCH(ROW()-ROW(CK30)+1,CF30:CF299,0)),"")</f>
        <v/>
      </c>
      <c r="CH235" s="419"/>
      <c r="CJ235" s="3110" t="str">
        <f>TRIM(SUBSTITUTE(SUBSTITUTE(SUBSTITUTE(SUBSTITUTE(IF(OR(LEFT(CJ234,1)="-",LEFT(CJ234,1)="="),MID(CJ234,2,9999),CJ234),CHAR(160)," "),","," "),";"," "),"."," "))</f>
        <v/>
      </c>
      <c r="CK235" s="3111" t="str">
        <f>IF(OR(CL234="",CJ236=""),"",IF(LEN(CL234)&lt;=CJ236,CL234,IFERROR(LEFT(CL234,FIND("♦",SUBSTITUTE(LEFT(CL234,CJ236+1)," ","♦",LEN(LEFT(CL234,CJ236+1))-LEN(SUBSTITUTE(LEFT(CL234,CJ236+1)," ",""))))),LEFT(CL234,IFERROR(FIND(" ",CL234)-1,LEN(CL234))))))</f>
        <v/>
      </c>
      <c r="CL235" s="3111" t="str">
        <f>IF(CK235="","",TRIM(RIGHT(CL234,LEN(CL234)-LEN(CK235))))</f>
        <v/>
      </c>
      <c r="CM235" s="3179"/>
      <c r="CN235" s="3174"/>
      <c r="CO235" s="3174"/>
      <c r="CQ235" s="3192"/>
      <c r="CR235" s="3193"/>
      <c r="CS235" s="3193"/>
      <c r="CT235" s="3193"/>
      <c r="CU235" s="3193"/>
      <c r="FI235" s="1697"/>
      <c r="FJ235" s="205" t="s">
        <v>2569</v>
      </c>
      <c r="FK235" s="206" t="s">
        <v>2570</v>
      </c>
      <c r="FL235" s="207">
        <v>0</v>
      </c>
      <c r="FM235" s="208">
        <v>197</v>
      </c>
      <c r="FN235" s="209">
        <v>205</v>
      </c>
      <c r="FO235"/>
      <c r="FP235" s="1698"/>
      <c r="FQ235" s="212" t="s">
        <v>2571</v>
      </c>
      <c r="FR235" s="192" t="s">
        <v>2572</v>
      </c>
      <c r="FS235" s="193">
        <v>248</v>
      </c>
      <c r="FT235" s="194">
        <v>222</v>
      </c>
      <c r="FU235" s="195">
        <v>126</v>
      </c>
      <c r="FV235"/>
      <c r="FW235" s="1699"/>
      <c r="FX235" s="212" t="s">
        <v>2573</v>
      </c>
      <c r="FY235" s="192" t="s">
        <v>2574</v>
      </c>
      <c r="FZ235" s="193">
        <v>150</v>
      </c>
      <c r="GA235" s="194">
        <v>0</v>
      </c>
      <c r="GB235" s="195">
        <v>24</v>
      </c>
      <c r="GC235" s="10">
        <v>1</v>
      </c>
    </row>
    <row r="236" spans="68:185" ht="21" customHeight="1">
      <c r="BP236" s="198" cm="1">
        <f t="array" ref="BP236">SUMPRODUCT(LEN(BQ236:BW236))</f>
        <v>0</v>
      </c>
      <c r="BQ236" s="199"/>
      <c r="BR236" s="200"/>
      <c r="BS236" s="200"/>
      <c r="BT236" s="200"/>
      <c r="BU236" s="200"/>
      <c r="BV236" s="200"/>
      <c r="BW236" s="201"/>
      <c r="CB236" s="3174"/>
      <c r="CD236" s="3151" t="str">
        <f t="shared" si="111"/>
        <v/>
      </c>
      <c r="CE236" s="3155" t="str">
        <f t="shared" si="112"/>
        <v/>
      </c>
      <c r="CF236" s="3156" t="str">
        <f>IF(LEN(TRIM(CK236))&gt;0,MAX(CF29:CF235)+1,"")</f>
        <v/>
      </c>
      <c r="CG236" s="3109" t="str">
        <f>IFERROR(INDEX(CK30:CK299,MATCH(ROW()-ROW(CK30)+1,CF30:CF299,0)),"")</f>
        <v/>
      </c>
      <c r="CH236" s="419"/>
      <c r="CJ236" s="3112">
        <f>CG17</f>
        <v>100</v>
      </c>
      <c r="CK236" s="3111" t="str">
        <f>IF(OR(CL235="",CJ236=""),"",IF(LEN(CL235)&lt;=CJ236,CL235,IFERROR(LEFT(CL235,FIND("♦",SUBSTITUTE(LEFT(CL235,CJ236+1)," ","♦",LEN(LEFT(CL235,CJ236+1))-LEN(SUBSTITUTE(LEFT(CL235,CJ236+1)," ",""))))),LEFT(CL235,IFERROR(FIND(" ",CL235)-1,LEN(CL235))))))</f>
        <v/>
      </c>
      <c r="CL236" s="3111" t="str">
        <f t="shared" ref="CL236:CL239" si="115">IF(CK236="","",TRIM(RIGHT(CL235,LEN(CL235)-LEN(CK236))))</f>
        <v/>
      </c>
      <c r="CM236" s="3179"/>
      <c r="CN236" s="3174"/>
      <c r="CO236" s="3174"/>
      <c r="CQ236" s="2518" t="s">
        <v>3900</v>
      </c>
      <c r="CR236" s="2519"/>
      <c r="CS236" s="2519"/>
      <c r="CT236" s="2519"/>
      <c r="CU236" s="2519"/>
      <c r="FI236" s="1700"/>
      <c r="FJ236" s="205" t="s">
        <v>2575</v>
      </c>
      <c r="FK236" s="206" t="s">
        <v>2576</v>
      </c>
      <c r="FL236" s="207">
        <v>3</v>
      </c>
      <c r="FM236" s="208">
        <v>180</v>
      </c>
      <c r="FN236" s="209">
        <v>200</v>
      </c>
      <c r="FO236"/>
      <c r="FP236" s="1701"/>
      <c r="FQ236" s="212" t="s">
        <v>2577</v>
      </c>
      <c r="FR236" s="192" t="s">
        <v>2578</v>
      </c>
      <c r="FS236" s="193">
        <v>255</v>
      </c>
      <c r="FT236" s="194">
        <v>222</v>
      </c>
      <c r="FU236" s="195">
        <v>117</v>
      </c>
      <c r="FV236"/>
      <c r="FW236" s="1702"/>
      <c r="FX236" s="197" t="s">
        <v>2579</v>
      </c>
      <c r="FY236" s="192" t="s">
        <v>2580</v>
      </c>
      <c r="FZ236" s="193">
        <v>139</v>
      </c>
      <c r="GA236" s="194">
        <v>58</v>
      </c>
      <c r="GB236" s="195">
        <v>58</v>
      </c>
      <c r="GC236" s="10">
        <v>1</v>
      </c>
    </row>
    <row r="237" spans="68:185" ht="21" customHeight="1">
      <c r="BP237" s="198" cm="1">
        <f t="array" ref="BP237">SUMPRODUCT(LEN(BQ237:BW237))</f>
        <v>0</v>
      </c>
      <c r="BQ237" s="199"/>
      <c r="BR237" s="200"/>
      <c r="BS237" s="200"/>
      <c r="BT237" s="200"/>
      <c r="BU237" s="200"/>
      <c r="BV237" s="200"/>
      <c r="BW237" s="201"/>
      <c r="CB237" s="3174"/>
      <c r="CD237" s="3151" t="str">
        <f t="shared" si="111"/>
        <v/>
      </c>
      <c r="CE237" s="3155" t="str">
        <f t="shared" si="112"/>
        <v/>
      </c>
      <c r="CF237" s="3156" t="str">
        <f>IF(LEN(TRIM(CK237))&gt;0,MAX(CF29:CF236)+1,"")</f>
        <v/>
      </c>
      <c r="CG237" s="3109" t="str">
        <f>IFERROR(INDEX(CK30:CK299,MATCH(ROW()-ROW(CK30)+1,CF30:CF299,0)),"")</f>
        <v/>
      </c>
      <c r="CH237" s="419"/>
      <c r="CJ237" s="3110"/>
      <c r="CK237" s="3111" t="str">
        <f>IF(OR(CL236="",CJ236=""),"",IF(LEN(CL236)&lt;=CJ236,CL236,IFERROR(LEFT(CL236,FIND("♦",SUBSTITUTE(LEFT(CL236,CJ236+1)," ","♦",LEN(LEFT(CL236,CJ236+1))-LEN(SUBSTITUTE(LEFT(CL236,CJ236+1)," ",""))))),LEFT(CL236,IFERROR(FIND(" ",CL236)-1,LEN(CL236))))))</f>
        <v/>
      </c>
      <c r="CL237" s="3111" t="str">
        <f t="shared" si="115"/>
        <v/>
      </c>
      <c r="CM237" s="3179"/>
      <c r="CN237" s="3174"/>
      <c r="CO237" s="3174"/>
      <c r="CQ237" s="2689" t="s">
        <v>4010</v>
      </c>
      <c r="CR237" s="2690"/>
      <c r="CS237" s="2690"/>
      <c r="CT237" s="2690"/>
      <c r="CU237" s="2690"/>
      <c r="FI237" s="1703"/>
      <c r="FJ237" s="236" t="s">
        <v>2581</v>
      </c>
      <c r="FK237" s="206" t="s">
        <v>2582</v>
      </c>
      <c r="FL237" s="207">
        <v>121</v>
      </c>
      <c r="FM237" s="208">
        <v>128</v>
      </c>
      <c r="FN237" s="209">
        <v>129</v>
      </c>
      <c r="FO237"/>
      <c r="FP237" s="1704"/>
      <c r="FQ237" s="197" t="s">
        <v>2583</v>
      </c>
      <c r="FR237" s="192" t="s">
        <v>2584</v>
      </c>
      <c r="FS237" s="193">
        <v>255</v>
      </c>
      <c r="FT237" s="194">
        <v>236</v>
      </c>
      <c r="FU237" s="195">
        <v>139</v>
      </c>
      <c r="FV237"/>
      <c r="FW237" s="1705"/>
      <c r="FX237" s="197" t="s">
        <v>2585</v>
      </c>
      <c r="FY237" s="192" t="s">
        <v>2586</v>
      </c>
      <c r="FZ237" s="193">
        <v>142</v>
      </c>
      <c r="GA237" s="194">
        <v>35</v>
      </c>
      <c r="GB237" s="195">
        <v>35</v>
      </c>
      <c r="GC237" s="10">
        <v>1</v>
      </c>
    </row>
    <row r="238" spans="68:185" ht="21" customHeight="1">
      <c r="BP238" s="198" cm="1">
        <f t="array" ref="BP238">SUMPRODUCT(LEN(BQ238:BW238))</f>
        <v>0</v>
      </c>
      <c r="BQ238" s="199"/>
      <c r="BR238" s="200"/>
      <c r="BS238" s="200"/>
      <c r="BT238" s="200"/>
      <c r="BU238" s="200"/>
      <c r="BV238" s="200"/>
      <c r="BW238" s="201"/>
      <c r="CB238" s="3174"/>
      <c r="CD238" s="3151" t="str">
        <f t="shared" si="111"/>
        <v/>
      </c>
      <c r="CE238" s="3155" t="str">
        <f t="shared" si="112"/>
        <v/>
      </c>
      <c r="CF238" s="3156" t="str">
        <f>IF(LEN(TRIM(CK238))&gt;0,MAX(CF29:CF237)+1,"")</f>
        <v/>
      </c>
      <c r="CG238" s="3109" t="str">
        <f>IFERROR(INDEX(CK30:CK299,MATCH(ROW()-ROW(CK30)+1,CF30:CF299,0)),"")</f>
        <v/>
      </c>
      <c r="CH238" s="419"/>
      <c r="CJ238" s="3163"/>
      <c r="CK238" s="3111" t="str">
        <f>IF(OR(CL237="",CJ236=""),"",IF(LEN(CL237)&lt;=CJ236,CL237,IFERROR(LEFT(CL237,FIND("♦",SUBSTITUTE(LEFT(CL237,CJ236+1)," ","♦",LEN(LEFT(CL237,CJ236+1))-LEN(SUBSTITUTE(LEFT(CL237,CJ236+1)," ",""))))),LEFT(CL237,IFERROR(FIND(" ",CL237)-1,LEN(CL237))))))</f>
        <v/>
      </c>
      <c r="CL238" s="3111" t="str">
        <f t="shared" si="115"/>
        <v/>
      </c>
      <c r="CM238" s="3179"/>
      <c r="CN238" s="3174"/>
      <c r="CO238" s="3174"/>
      <c r="CQ238" s="2689" t="s">
        <v>4011</v>
      </c>
      <c r="CR238" s="2690"/>
      <c r="CS238" s="2690"/>
      <c r="CT238" s="2690"/>
      <c r="CU238" s="2690"/>
      <c r="FI238" s="1706"/>
      <c r="FJ238" s="205" t="s">
        <v>2587</v>
      </c>
      <c r="FK238" s="206" t="s">
        <v>2588</v>
      </c>
      <c r="FL238" s="207">
        <v>83</v>
      </c>
      <c r="FM238" s="208">
        <v>134</v>
      </c>
      <c r="FN238" s="209">
        <v>139</v>
      </c>
      <c r="FO238"/>
      <c r="FP238" s="1707"/>
      <c r="FQ238" s="212" t="s">
        <v>2589</v>
      </c>
      <c r="FR238" s="192" t="s">
        <v>2590</v>
      </c>
      <c r="FS238" s="193">
        <v>243</v>
      </c>
      <c r="FT238" s="194">
        <v>229</v>
      </c>
      <c r="FU238" s="195">
        <v>171</v>
      </c>
      <c r="FV238"/>
      <c r="FW238" s="1708"/>
      <c r="FX238" s="197" t="s">
        <v>2591</v>
      </c>
      <c r="FY238" s="192" t="s">
        <v>2592</v>
      </c>
      <c r="FZ238" s="193">
        <v>139</v>
      </c>
      <c r="GA238" s="194">
        <v>35</v>
      </c>
      <c r="GB238" s="195">
        <v>35</v>
      </c>
      <c r="GC238" s="10">
        <v>1</v>
      </c>
    </row>
    <row r="239" spans="68:185" ht="21" customHeight="1">
      <c r="BP239" s="198" cm="1">
        <f t="array" ref="BP239">SUMPRODUCT(LEN(BQ239:BW239))</f>
        <v>0</v>
      </c>
      <c r="BQ239" s="199"/>
      <c r="BR239" s="200"/>
      <c r="BS239" s="200"/>
      <c r="BT239" s="200"/>
      <c r="BU239" s="200"/>
      <c r="BV239" s="200"/>
      <c r="BW239" s="201"/>
      <c r="CB239" s="3174"/>
      <c r="CD239" s="3151" t="str">
        <f t="shared" si="111"/>
        <v/>
      </c>
      <c r="CE239" s="3155" t="str">
        <f t="shared" si="112"/>
        <v/>
      </c>
      <c r="CF239" s="3156" t="str">
        <f>IF(LEN(TRIM(CK239))&gt;0,MAX(CF29:CF238)+1,"")</f>
        <v/>
      </c>
      <c r="CG239" s="3109" t="str">
        <f>IFERROR(INDEX(CK30:CK299,MATCH(ROW()-ROW(CK30)+1,CF30:CF299,0)),"")</f>
        <v/>
      </c>
      <c r="CH239" s="419"/>
      <c r="CJ239" s="3164"/>
      <c r="CK239" s="3111" t="str">
        <f>IF(OR(CL238="",CJ236=""),"",IF(LEN(CL238)&lt;=CJ236,CL238,IFERROR(LEFT(CL238,FIND("♦",SUBSTITUTE(LEFT(CL238,CJ236+1)," ","♦",LEN(LEFT(CL238,CJ236+1))-LEN(SUBSTITUTE(LEFT(CL238,CJ236+1)," ",""))))),LEFT(CL238,IFERROR(FIND(" ",CL238)-1,LEN(CL238))))))</f>
        <v/>
      </c>
      <c r="CL239" s="3111" t="str">
        <f t="shared" si="115"/>
        <v/>
      </c>
      <c r="CM239" s="3179"/>
      <c r="CN239" s="3174"/>
      <c r="CO239" s="3174"/>
      <c r="CQ239" s="2518" t="s">
        <v>3901</v>
      </c>
      <c r="CR239" s="2519"/>
      <c r="CS239" s="2519"/>
      <c r="CT239" s="2519"/>
      <c r="CU239" s="2519"/>
      <c r="FI239" s="1709"/>
      <c r="FJ239" s="236" t="s">
        <v>2593</v>
      </c>
      <c r="FK239" s="206" t="s">
        <v>2594</v>
      </c>
      <c r="FL239" s="207">
        <v>4</v>
      </c>
      <c r="FM239" s="208">
        <v>139</v>
      </c>
      <c r="FN239" s="209">
        <v>154</v>
      </c>
      <c r="FO239"/>
      <c r="FP239" s="1710"/>
      <c r="FQ239" s="212" t="s">
        <v>2595</v>
      </c>
      <c r="FR239" s="192" t="s">
        <v>2596</v>
      </c>
      <c r="FS239" s="193">
        <v>241</v>
      </c>
      <c r="FT239" s="194">
        <v>226</v>
      </c>
      <c r="FU239" s="195">
        <v>190</v>
      </c>
      <c r="FV239"/>
      <c r="FW239" s="1711"/>
      <c r="FX239" s="197" t="s">
        <v>2597</v>
      </c>
      <c r="FY239" s="192" t="s">
        <v>2598</v>
      </c>
      <c r="FZ239" s="193">
        <v>140</v>
      </c>
      <c r="GA239" s="194">
        <v>23</v>
      </c>
      <c r="GB239" s="195">
        <v>23</v>
      </c>
      <c r="GC239" s="10">
        <v>1</v>
      </c>
    </row>
    <row r="240" spans="68:185" ht="21" customHeight="1" thickBot="1">
      <c r="BP240" s="2290" cm="1">
        <f t="array" ref="BP240">SUMPRODUCT(LEN(BQ240:BW240))</f>
        <v>0</v>
      </c>
      <c r="BQ240" s="1532"/>
      <c r="BR240" s="1533"/>
      <c r="BS240" s="1533"/>
      <c r="BT240" s="1533"/>
      <c r="BU240" s="1533"/>
      <c r="BV240" s="1533"/>
      <c r="BW240" s="1534"/>
      <c r="CB240" s="3174"/>
      <c r="CD240" s="3151" t="str">
        <f t="shared" si="111"/>
        <v/>
      </c>
      <c r="CE240" s="3155" t="str">
        <f t="shared" si="112"/>
        <v/>
      </c>
      <c r="CF240" s="3156" t="str">
        <f>IF(LEN(TRIM(CK240))&gt;0,MAX(CF29:CF239)+1,"")</f>
        <v/>
      </c>
      <c r="CG240" s="3109" t="str">
        <f>IFERROR(INDEX(CK30:CK299,MATCH(ROW()-ROW(CK30)+1,CF30:CF299,0)),"")</f>
        <v/>
      </c>
      <c r="CH240" s="419"/>
      <c r="CJ240" s="2462" t="str">
        <f>(SUBSTITUTE(SUBSTITUTE(CB65,CHAR(13)&amp;CHAR(10)," "),CHAR(10)," "))</f>
        <v/>
      </c>
      <c r="CK240" s="3165" t="str">
        <f>IF(OR(CJ241="",CJ242=""),"",IF(LEN(CJ241)&lt;=CJ242,CJ241,IFERROR(LEFT(CJ241,FIND("♦",SUBSTITUTE(LEFT(CJ241,CJ242+1)," ","♦",LEN(LEFT(CJ241,CJ242+1))-LEN(SUBSTITUTE(LEFT(CJ241,CJ242+1)," ",""))))),LEFT(CJ241,IFERROR(FIND(" ",CJ241)-1,LEN(CJ241))))))</f>
        <v/>
      </c>
      <c r="CL240" s="3166" t="str">
        <f>IF(CK240="","",TRIM(RIGHT(CJ241,LEN(CJ241)-LEN(CK240))))</f>
        <v/>
      </c>
      <c r="CM240" s="3157" t="str">
        <f>CC65</f>
        <v xml:space="preserve"> ◄ ligne 65</v>
      </c>
      <c r="CN240" s="3174"/>
      <c r="CO240" s="3174"/>
      <c r="CQ240" s="2518" t="s">
        <v>4012</v>
      </c>
      <c r="CR240" s="2519"/>
      <c r="CS240" s="2519"/>
      <c r="CT240" s="2519"/>
      <c r="CU240" s="2519"/>
      <c r="FI240" s="1712"/>
      <c r="FJ240" s="205" t="s">
        <v>2599</v>
      </c>
      <c r="FK240" s="206" t="s">
        <v>2600</v>
      </c>
      <c r="FL240" s="207">
        <v>0</v>
      </c>
      <c r="FM240" s="208">
        <v>134</v>
      </c>
      <c r="FN240" s="209">
        <v>139</v>
      </c>
      <c r="FO240"/>
      <c r="FP240" s="1713"/>
      <c r="FQ240" s="212" t="s">
        <v>2601</v>
      </c>
      <c r="FR240" s="192" t="s">
        <v>2602</v>
      </c>
      <c r="FS240" s="193">
        <v>255</v>
      </c>
      <c r="FT240" s="194">
        <v>240</v>
      </c>
      <c r="FU240" s="195">
        <v>188</v>
      </c>
      <c r="FV240"/>
      <c r="FW240" s="1714"/>
      <c r="FX240" s="197" t="s">
        <v>2603</v>
      </c>
      <c r="FY240" s="192" t="s">
        <v>2604</v>
      </c>
      <c r="FZ240" s="193">
        <v>139</v>
      </c>
      <c r="GA240" s="194">
        <v>26</v>
      </c>
      <c r="GB240" s="195">
        <v>26</v>
      </c>
      <c r="GC240" s="10">
        <v>1</v>
      </c>
    </row>
    <row r="241" spans="80:185" ht="21" customHeight="1">
      <c r="CB241" s="3174"/>
      <c r="CD241" s="3151" t="str">
        <f t="shared" si="111"/>
        <v/>
      </c>
      <c r="CE241" s="3155" t="str">
        <f t="shared" si="112"/>
        <v/>
      </c>
      <c r="CF241" s="3156" t="str">
        <f>IF(LEN(TRIM(CK241))&gt;0,MAX(CF29:CF240)+1,"")</f>
        <v/>
      </c>
      <c r="CG241" s="3109" t="str">
        <f>IFERROR(INDEX(CK30:CK299,MATCH(ROW()-ROW(CK30)+1,CF30:CF299,0)),"")</f>
        <v/>
      </c>
      <c r="CH241" s="419"/>
      <c r="CJ241" s="3165" t="str">
        <f>TRIM(SUBSTITUTE(SUBSTITUTE(SUBSTITUTE(SUBSTITUTE(IF(OR(LEFT(CJ240,1)="-",LEFT(CJ240,1)="="),MID(CJ240,2,9999),CJ240),CHAR(160)," "),","," "),";"," "),"."," "))</f>
        <v/>
      </c>
      <c r="CK241" s="3166" t="str">
        <f>IF(OR(CL240="",CJ242=""),"",IF(LEN(CL240)&lt;=CJ242,CL240,IFERROR(LEFT(CL240,FIND("♦",SUBSTITUTE(LEFT(CL240,CJ242+1)," ","♦",LEN(LEFT(CL240,CJ242+1))-LEN(SUBSTITUTE(LEFT(CL240,CJ242+1)," ",""))))),LEFT(CL240,IFERROR(FIND(" ",CL240)-1,LEN(CL240))))))</f>
        <v/>
      </c>
      <c r="CL241" s="3166" t="str">
        <f>IF(CK241="","",TRIM(RIGHT(CL240,LEN(CL240)-LEN(CK241))))</f>
        <v/>
      </c>
      <c r="CM241" s="3180"/>
      <c r="CN241" s="3174"/>
      <c r="CO241" s="3174"/>
      <c r="CQ241" s="2691"/>
      <c r="CR241" s="2515" t="s">
        <v>29</v>
      </c>
      <c r="CS241" s="2515" t="s">
        <v>3896</v>
      </c>
      <c r="CT241" s="2515" t="s">
        <v>3897</v>
      </c>
      <c r="CU241" s="2515" t="s">
        <v>3898</v>
      </c>
      <c r="FI241" s="1715"/>
      <c r="FJ241" s="236" t="s">
        <v>2605</v>
      </c>
      <c r="FK241" s="206" t="s">
        <v>2606</v>
      </c>
      <c r="FL241" s="207">
        <v>37</v>
      </c>
      <c r="FM241" s="208">
        <v>253</v>
      </c>
      <c r="FN241" s="209">
        <v>233</v>
      </c>
      <c r="FO241"/>
      <c r="FP241" s="1716"/>
      <c r="FQ241" s="212" t="s">
        <v>2607</v>
      </c>
      <c r="FR241" s="192" t="s">
        <v>2608</v>
      </c>
      <c r="FS241" s="193">
        <v>250</v>
      </c>
      <c r="FT241" s="194">
        <v>240</v>
      </c>
      <c r="FU241" s="195">
        <v>197</v>
      </c>
      <c r="FV241"/>
      <c r="FW241" s="1717"/>
      <c r="FX241" s="197" t="s">
        <v>2609</v>
      </c>
      <c r="FY241" s="192" t="s">
        <v>2610</v>
      </c>
      <c r="FZ241" s="193">
        <v>139</v>
      </c>
      <c r="GA241" s="194">
        <v>0</v>
      </c>
      <c r="GB241" s="195">
        <v>0</v>
      </c>
      <c r="GC241" s="10">
        <v>1</v>
      </c>
    </row>
    <row r="242" spans="80:185" ht="21" customHeight="1" thickBot="1">
      <c r="CB242" s="3174"/>
      <c r="CD242" s="3151" t="str">
        <f t="shared" si="111"/>
        <v/>
      </c>
      <c r="CE242" s="3155" t="str">
        <f t="shared" si="112"/>
        <v/>
      </c>
      <c r="CF242" s="3156" t="str">
        <f>IF(LEN(TRIM(CK242))&gt;0,MAX(CF29:CF241)+1,"")</f>
        <v/>
      </c>
      <c r="CG242" s="3109" t="str">
        <f>IFERROR(INDEX(CK30:CK299,MATCH(ROW()-ROW(CK30)+1,CF30:CF299,0)),"")</f>
        <v/>
      </c>
      <c r="CH242" s="419"/>
      <c r="CJ242" s="3112">
        <f>CG17</f>
        <v>100</v>
      </c>
      <c r="CK242" s="3166" t="str">
        <f>IF(OR(CL241="",CJ242=""),"",IF(LEN(CL241)&lt;=CJ242,CL241,IFERROR(LEFT(CL241,FIND("♦",SUBSTITUTE(LEFT(CL241,CJ242+1)," ","♦",LEN(LEFT(CL241,CJ242+1))-LEN(SUBSTITUTE(LEFT(CL241,CJ242+1)," ",""))))),LEFT(CL241,IFERROR(FIND(" ",CL241)-1,LEN(CL241))))))</f>
        <v/>
      </c>
      <c r="CL242" s="3166" t="str">
        <f t="shared" ref="CL242:CL245" si="116">IF(CK242="","",TRIM(RIGHT(CL241,LEN(CL241)-LEN(CK242))))</f>
        <v/>
      </c>
      <c r="CM242" s="3180"/>
      <c r="CN242" s="3174"/>
      <c r="CO242" s="3174"/>
      <c r="CQ242" s="432">
        <v>43</v>
      </c>
      <c r="CR242" s="433">
        <v>18</v>
      </c>
      <c r="CS242" s="433">
        <v>19</v>
      </c>
      <c r="CT242" s="433">
        <v>16</v>
      </c>
      <c r="CU242" s="434">
        <v>29</v>
      </c>
      <c r="FI242" s="1718"/>
      <c r="FJ242" s="205" t="s">
        <v>2611</v>
      </c>
      <c r="FK242" s="206" t="s">
        <v>2612</v>
      </c>
      <c r="FL242" s="207">
        <v>64</v>
      </c>
      <c r="FM242" s="208">
        <v>224</v>
      </c>
      <c r="FN242" s="209">
        <v>208</v>
      </c>
      <c r="FO242"/>
      <c r="FP242" s="1719"/>
      <c r="FQ242" s="212" t="s">
        <v>2613</v>
      </c>
      <c r="FR242" s="192" t="s">
        <v>2614</v>
      </c>
      <c r="FS242" s="193">
        <v>240</v>
      </c>
      <c r="FT242" s="194">
        <v>234</v>
      </c>
      <c r="FU242" s="195">
        <v>214</v>
      </c>
      <c r="FV242"/>
      <c r="FW242" s="1720"/>
      <c r="FX242" s="197" t="s">
        <v>2615</v>
      </c>
      <c r="FY242" s="192" t="s">
        <v>2610</v>
      </c>
      <c r="FZ242" s="193">
        <v>139</v>
      </c>
      <c r="GA242" s="194">
        <v>37</v>
      </c>
      <c r="GB242" s="195">
        <v>0</v>
      </c>
      <c r="GC242" s="10">
        <v>1</v>
      </c>
    </row>
    <row r="243" spans="80:185" ht="21" customHeight="1">
      <c r="CB243" s="3174"/>
      <c r="CD243" s="3151" t="str">
        <f t="shared" si="111"/>
        <v/>
      </c>
      <c r="CE243" s="3155" t="str">
        <f t="shared" si="112"/>
        <v/>
      </c>
      <c r="CF243" s="3156" t="str">
        <f>IF(LEN(TRIM(CK243))&gt;0,MAX(CF29:CF242)+1,"")</f>
        <v/>
      </c>
      <c r="CG243" s="3109" t="str">
        <f>IFERROR(INDEX(CK30:CK299,MATCH(ROW()-ROW(CK30)+1,CF30:CF299,0)),"")</f>
        <v/>
      </c>
      <c r="CH243" s="419"/>
      <c r="CJ243" s="3165"/>
      <c r="CK243" s="3166" t="str">
        <f>IF(OR(CL242="",CJ242=""),"",IF(LEN(CL242)&lt;=CJ242,CL242,IFERROR(LEFT(CL242,FIND("♦",SUBSTITUTE(LEFT(CL242,CJ242+1)," ","♦",LEN(LEFT(CL242,CJ242+1))-LEN(SUBSTITUTE(LEFT(CL242,CJ242+1)," ",""))))),LEFT(CL242,IFERROR(FIND(" ",CL242)-1,LEN(CL242))))))</f>
        <v/>
      </c>
      <c r="CL243" s="3166" t="str">
        <f t="shared" si="116"/>
        <v/>
      </c>
      <c r="CM243" s="3180"/>
      <c r="CN243" s="3174"/>
      <c r="CO243" s="3174"/>
      <c r="CQ243" s="13">
        <f ca="1">CELL("largeur",CQ243)</f>
        <v>43</v>
      </c>
      <c r="CR243" s="13">
        <f ca="1">CELL("largeur",CR243)</f>
        <v>18</v>
      </c>
      <c r="CS243" s="13">
        <f ca="1">CELL("largeur",CS243)</f>
        <v>19</v>
      </c>
      <c r="CT243" s="13">
        <f ca="1">CELL("largeur",CT243)</f>
        <v>16</v>
      </c>
      <c r="CU243" s="13">
        <f ca="1">CELL("largeur",CU243)</f>
        <v>29</v>
      </c>
      <c r="FI243" s="1721"/>
      <c r="FJ243" s="236" t="s">
        <v>2616</v>
      </c>
      <c r="FK243" s="206" t="s">
        <v>2617</v>
      </c>
      <c r="FL243" s="207">
        <v>102</v>
      </c>
      <c r="FM243" s="208">
        <v>173</v>
      </c>
      <c r="FN243" s="209">
        <v>164</v>
      </c>
      <c r="FO243"/>
      <c r="FP243" s="1722"/>
      <c r="FQ243" s="197" t="s">
        <v>2618</v>
      </c>
      <c r="FR243" s="192" t="s">
        <v>2619</v>
      </c>
      <c r="FS243" s="193">
        <v>255</v>
      </c>
      <c r="FT243" s="194">
        <v>248</v>
      </c>
      <c r="FU243" s="195">
        <v>220</v>
      </c>
      <c r="FV243"/>
      <c r="FW243" s="1723"/>
      <c r="FX243" s="212" t="s">
        <v>2620</v>
      </c>
      <c r="FY243" s="192" t="s">
        <v>2621</v>
      </c>
      <c r="FZ243" s="193">
        <v>132</v>
      </c>
      <c r="GA243" s="194">
        <v>27</v>
      </c>
      <c r="GB243" s="195">
        <v>45</v>
      </c>
      <c r="GC243" s="10">
        <v>1</v>
      </c>
    </row>
    <row r="244" spans="80:185" ht="21" customHeight="1">
      <c r="CB244" s="3174"/>
      <c r="CD244" s="3151" t="str">
        <f t="shared" si="111"/>
        <v/>
      </c>
      <c r="CE244" s="3155" t="str">
        <f t="shared" si="112"/>
        <v/>
      </c>
      <c r="CF244" s="3156" t="str">
        <f>IF(LEN(TRIM(CK244))&gt;0,MAX(CF29:CF243)+1,"")</f>
        <v/>
      </c>
      <c r="CG244" s="3109" t="str">
        <f>IFERROR(INDEX(CK30:CK299,MATCH(ROW()-ROW(CK30)+1,CF30:CF299,0)),"")</f>
        <v/>
      </c>
      <c r="CH244" s="419"/>
      <c r="CJ244" s="3168"/>
      <c r="CK244" s="3166" t="str">
        <f>IF(OR(CL243="",CJ242=""),"",IF(LEN(CL243)&lt;=CJ242,CL243,IFERROR(LEFT(CL243,FIND("♦",SUBSTITUTE(LEFT(CL243,CJ242+1)," ","♦",LEN(LEFT(CL243,CJ242+1))-LEN(SUBSTITUTE(LEFT(CL243,CJ242+1)," ",""))))),LEFT(CL243,IFERROR(FIND(" ",CL243)-1,LEN(CL243))))))</f>
        <v/>
      </c>
      <c r="CL244" s="3166" t="str">
        <f t="shared" si="116"/>
        <v/>
      </c>
      <c r="CM244" s="3180"/>
      <c r="CN244" s="3174"/>
      <c r="CO244" s="3174"/>
      <c r="FI244" s="1724"/>
      <c r="FJ244" s="205" t="s">
        <v>2622</v>
      </c>
      <c r="FK244" s="206" t="s">
        <v>2623</v>
      </c>
      <c r="FL244" s="207">
        <v>32</v>
      </c>
      <c r="FM244" s="208">
        <v>178</v>
      </c>
      <c r="FN244" s="209">
        <v>170</v>
      </c>
      <c r="FO244"/>
      <c r="FP244" s="1725"/>
      <c r="FQ244" s="212" t="s">
        <v>2624</v>
      </c>
      <c r="FR244" s="192" t="s">
        <v>2625</v>
      </c>
      <c r="FS244" s="193">
        <v>252</v>
      </c>
      <c r="FT244" s="194">
        <v>220</v>
      </c>
      <c r="FU244" s="195">
        <v>18</v>
      </c>
      <c r="FV244"/>
      <c r="FW244" s="1726"/>
      <c r="FX244" s="212" t="s">
        <v>2626</v>
      </c>
      <c r="FY244" s="192" t="s">
        <v>2627</v>
      </c>
      <c r="FZ244" s="193">
        <v>133</v>
      </c>
      <c r="GA244" s="194">
        <v>6</v>
      </c>
      <c r="GB244" s="195">
        <v>6</v>
      </c>
      <c r="GC244" s="10">
        <v>1</v>
      </c>
    </row>
    <row r="245" spans="80:185" ht="21" customHeight="1">
      <c r="CB245" s="3174"/>
      <c r="CD245" s="3151" t="str">
        <f t="shared" si="111"/>
        <v/>
      </c>
      <c r="CE245" s="3155" t="str">
        <f t="shared" si="112"/>
        <v/>
      </c>
      <c r="CF245" s="3156" t="str">
        <f>IF(LEN(TRIM(CK245))&gt;0,MAX(CF29:CF244)+1,"")</f>
        <v/>
      </c>
      <c r="CG245" s="3109" t="str">
        <f>IFERROR(INDEX(CK30:CK299,MATCH(ROW()-ROW(CK30)+1,CF30:CF299,0)),"")</f>
        <v/>
      </c>
      <c r="CH245" s="419"/>
      <c r="CJ245" s="3169"/>
      <c r="CK245" s="3166" t="str">
        <f>IF(OR(CL244="",CJ242=""),"",IF(LEN(CL244)&lt;=CJ242,CL244,IFERROR(LEFT(CL244,FIND("♦",SUBSTITUTE(LEFT(CL244,CJ242+1)," ","♦",LEN(LEFT(CL244,CJ242+1))-LEN(SUBSTITUTE(LEFT(CL244,CJ242+1)," ",""))))),LEFT(CL244,IFERROR(FIND(" ",CL244)-1,LEN(CL244))))))</f>
        <v/>
      </c>
      <c r="CL245" s="3166" t="str">
        <f t="shared" si="116"/>
        <v/>
      </c>
      <c r="CM245" s="3180"/>
      <c r="CN245" s="3174"/>
      <c r="CO245" s="3174"/>
      <c r="FI245" s="1727"/>
      <c r="FJ245" s="236" t="s">
        <v>2628</v>
      </c>
      <c r="FK245" s="206" t="s">
        <v>2629</v>
      </c>
      <c r="FL245" s="207">
        <v>0</v>
      </c>
      <c r="FM245" s="208">
        <v>136</v>
      </c>
      <c r="FN245" s="209">
        <v>130</v>
      </c>
      <c r="FO245"/>
      <c r="FP245" s="1728"/>
      <c r="FQ245" s="212" t="s">
        <v>2630</v>
      </c>
      <c r="FR245" s="192" t="s">
        <v>2631</v>
      </c>
      <c r="FS245" s="193">
        <v>185</v>
      </c>
      <c r="FT245" s="194">
        <v>184</v>
      </c>
      <c r="FU245" s="195">
        <v>181</v>
      </c>
      <c r="FV245"/>
      <c r="FW245" s="1729"/>
      <c r="FX245" s="197" t="s">
        <v>2632</v>
      </c>
      <c r="FY245" s="192" t="s">
        <v>2633</v>
      </c>
      <c r="FZ245" s="193">
        <v>128</v>
      </c>
      <c r="GA245" s="194">
        <v>0</v>
      </c>
      <c r="GB245" s="195">
        <v>0</v>
      </c>
      <c r="GC245" s="10">
        <v>1</v>
      </c>
    </row>
    <row r="246" spans="80:185" ht="21" customHeight="1">
      <c r="CB246" s="3174"/>
      <c r="CD246" s="3151" t="str">
        <f t="shared" si="111"/>
        <v/>
      </c>
      <c r="CE246" s="3155" t="str">
        <f t="shared" si="112"/>
        <v/>
      </c>
      <c r="CF246" s="3156" t="str">
        <f>IF(LEN(TRIM(CK246))&gt;0,MAX(CF29:CF245)+1,"")</f>
        <v/>
      </c>
      <c r="CG246" s="3109" t="str">
        <f>IFERROR(INDEX(CK30:CK299,MATCH(ROW()-ROW(CK30)+1,CF30:CF299,0)),"")</f>
        <v/>
      </c>
      <c r="CH246" s="419"/>
      <c r="CJ246" s="2462" t="str">
        <f>(SUBSTITUTE(SUBSTITUTE(CB66,CHAR(13)&amp;CHAR(10)," "),CHAR(10)," "))</f>
        <v/>
      </c>
      <c r="CK246" s="3110" t="str">
        <f>IF(OR(CJ247="",CJ248=""),"",IF(LEN(CJ247)&lt;=CJ248,CJ247,IFERROR(LEFT(CJ247,FIND("♦",SUBSTITUTE(LEFT(CJ247,CJ248+1)," ","♦",LEN(LEFT(CJ247,CJ248+1))-LEN(SUBSTITUTE(LEFT(CJ247,CJ248+1)," ",""))))),LEFT(CJ247,IFERROR(FIND(" ",CJ247)-1,LEN(CJ247))))))</f>
        <v/>
      </c>
      <c r="CL246" s="3111" t="str">
        <f>IF(CK246="","",TRIM(RIGHT(CJ247,LEN(CJ247)-LEN(CK246))))</f>
        <v/>
      </c>
      <c r="CM246" s="3157" t="str">
        <f>CC66</f>
        <v xml:space="preserve"> ◄ ligne 66</v>
      </c>
      <c r="CN246" s="3174"/>
      <c r="CO246" s="3174"/>
      <c r="FI246" s="1730"/>
      <c r="FJ246" s="236" t="s">
        <v>2634</v>
      </c>
      <c r="FK246" s="206" t="s">
        <v>2635</v>
      </c>
      <c r="FL246" s="207">
        <v>49</v>
      </c>
      <c r="FM246" s="208">
        <v>120</v>
      </c>
      <c r="FN246" s="209">
        <v>115</v>
      </c>
      <c r="FO246"/>
      <c r="FP246" s="1731"/>
      <c r="FQ246" s="212" t="s">
        <v>2636</v>
      </c>
      <c r="FR246" s="192" t="s">
        <v>2637</v>
      </c>
      <c r="FS246" s="193">
        <v>238</v>
      </c>
      <c r="FT246" s="194">
        <v>209</v>
      </c>
      <c r="FU246" s="195">
        <v>83</v>
      </c>
      <c r="FV246"/>
      <c r="FW246" s="1732"/>
      <c r="FX246" s="197" t="s">
        <v>2181</v>
      </c>
      <c r="FY246" s="192" t="s">
        <v>2638</v>
      </c>
      <c r="FZ246" s="193">
        <v>111</v>
      </c>
      <c r="GA246" s="194">
        <v>66</v>
      </c>
      <c r="GB246" s="195">
        <v>66</v>
      </c>
      <c r="GC246" s="10">
        <v>1</v>
      </c>
    </row>
    <row r="247" spans="80:185" ht="21" customHeight="1">
      <c r="CB247" s="3174"/>
      <c r="CD247" s="3151" t="str">
        <f t="shared" si="111"/>
        <v/>
      </c>
      <c r="CE247" s="3155" t="str">
        <f t="shared" si="112"/>
        <v/>
      </c>
      <c r="CF247" s="3156" t="str">
        <f>IF(LEN(TRIM(CK247))&gt;0,MAX(CF29:CF246)+1,"")</f>
        <v/>
      </c>
      <c r="CG247" s="3109" t="str">
        <f>IFERROR(INDEX(CK30:CK299,MATCH(ROW()-ROW(CK30)+1,CF30:CF299,0)),"")</f>
        <v/>
      </c>
      <c r="CH247" s="419"/>
      <c r="CJ247" s="3110" t="str">
        <f>TRIM(SUBSTITUTE(SUBSTITUTE(SUBSTITUTE(SUBSTITUTE(IF(OR(LEFT(CJ246,1)="-",LEFT(CJ246,1)="="),MID(CJ246,2,9999),CJ246),CHAR(160)," "),","," "),";"," "),"."," "))</f>
        <v/>
      </c>
      <c r="CK247" s="3111" t="str">
        <f>IF(OR(CL246="",CJ248=""),"",IF(LEN(CL246)&lt;=CJ248,CL246,IFERROR(LEFT(CL246,FIND("♦",SUBSTITUTE(LEFT(CL246,CJ248+1)," ","♦",LEN(LEFT(CL246,CJ248+1))-LEN(SUBSTITUTE(LEFT(CL246,CJ248+1)," ",""))))),LEFT(CL246,IFERROR(FIND(" ",CL246)-1,LEN(CL246))))))</f>
        <v/>
      </c>
      <c r="CL247" s="3111" t="str">
        <f>IF(CK247="","",TRIM(RIGHT(CL246,LEN(CL246)-LEN(CK247))))</f>
        <v/>
      </c>
      <c r="CM247" s="3179"/>
      <c r="CN247" s="3174"/>
      <c r="CO247" s="3174"/>
      <c r="FI247" s="1733"/>
      <c r="FJ247" s="236" t="s">
        <v>2639</v>
      </c>
      <c r="FK247" s="206" t="s">
        <v>2640</v>
      </c>
      <c r="FL247" s="207">
        <v>0</v>
      </c>
      <c r="FM247" s="208">
        <v>122</v>
      </c>
      <c r="FN247" s="209">
        <v>116</v>
      </c>
      <c r="FO247"/>
      <c r="FP247" s="1734"/>
      <c r="FQ247" s="212" t="s">
        <v>2641</v>
      </c>
      <c r="FR247" s="192" t="s">
        <v>2642</v>
      </c>
      <c r="FS247" s="193">
        <v>246</v>
      </c>
      <c r="FT247" s="194">
        <v>220</v>
      </c>
      <c r="FU247" s="195">
        <v>18</v>
      </c>
      <c r="FV247"/>
      <c r="FW247" s="1735"/>
      <c r="FX247" s="212" t="s">
        <v>2643</v>
      </c>
      <c r="FY247" s="192" t="s">
        <v>2644</v>
      </c>
      <c r="FZ247" s="193">
        <v>114</v>
      </c>
      <c r="GA247" s="194">
        <v>47</v>
      </c>
      <c r="GB247" s="195">
        <v>55</v>
      </c>
      <c r="GC247" s="10">
        <v>1</v>
      </c>
    </row>
    <row r="248" spans="80:185" ht="21" customHeight="1">
      <c r="CB248" s="3174"/>
      <c r="CD248" s="3151" t="str">
        <f t="shared" si="111"/>
        <v/>
      </c>
      <c r="CE248" s="3155" t="str">
        <f t="shared" si="112"/>
        <v/>
      </c>
      <c r="CF248" s="3156" t="str">
        <f>IF(LEN(TRIM(CK248))&gt;0,MAX(CF29:CF247)+1,"")</f>
        <v/>
      </c>
      <c r="CG248" s="3109" t="str">
        <f>IFERROR(INDEX(CK30:CK299,MATCH(ROW()-ROW(CK30)+1,CF30:CF299,0)),"")</f>
        <v/>
      </c>
      <c r="CH248" s="419"/>
      <c r="CJ248" s="3112">
        <f>CG17</f>
        <v>100</v>
      </c>
      <c r="CK248" s="3111" t="str">
        <f>IF(OR(CL247="",CJ248=""),"",IF(LEN(CL247)&lt;=CJ248,CL247,IFERROR(LEFT(CL247,FIND("♦",SUBSTITUTE(LEFT(CL247,CJ248+1)," ","♦",LEN(LEFT(CL247,CJ248+1))-LEN(SUBSTITUTE(LEFT(CL247,CJ248+1)," ",""))))),LEFT(CL247,IFERROR(FIND(" ",CL247)-1,LEN(CL247))))))</f>
        <v/>
      </c>
      <c r="CL248" s="3111" t="str">
        <f t="shared" ref="CL248:CL251" si="117">IF(CK248="","",TRIM(RIGHT(CL247,LEN(CL247)-LEN(CK248))))</f>
        <v/>
      </c>
      <c r="CM248" s="3179"/>
      <c r="CN248" s="3174"/>
      <c r="CO248" s="3174"/>
      <c r="FI248" s="1736"/>
      <c r="FJ248" s="236" t="s">
        <v>2645</v>
      </c>
      <c r="FK248" s="206" t="s">
        <v>2646</v>
      </c>
      <c r="FL248" s="207">
        <v>1</v>
      </c>
      <c r="FM248" s="208">
        <v>121</v>
      </c>
      <c r="FN248" s="209">
        <v>111</v>
      </c>
      <c r="FO248"/>
      <c r="FP248" s="1737"/>
      <c r="FQ248" s="212" t="s">
        <v>2647</v>
      </c>
      <c r="FR248" s="192" t="s">
        <v>2648</v>
      </c>
      <c r="FS248" s="193">
        <v>239</v>
      </c>
      <c r="FT248" s="194">
        <v>210</v>
      </c>
      <c r="FU248" s="195">
        <v>66</v>
      </c>
      <c r="FV248"/>
      <c r="FW248" s="1738"/>
      <c r="FX248" s="212" t="s">
        <v>2649</v>
      </c>
      <c r="FY248" s="192" t="s">
        <v>2650</v>
      </c>
      <c r="FZ248" s="193">
        <v>92</v>
      </c>
      <c r="GA248" s="194">
        <v>80</v>
      </c>
      <c r="GB248" s="195">
        <v>79</v>
      </c>
      <c r="GC248" s="10">
        <v>1</v>
      </c>
    </row>
    <row r="249" spans="80:185" ht="21" customHeight="1">
      <c r="CB249" s="3174"/>
      <c r="CD249" s="3151" t="str">
        <f t="shared" si="111"/>
        <v/>
      </c>
      <c r="CE249" s="3155" t="str">
        <f t="shared" si="112"/>
        <v/>
      </c>
      <c r="CF249" s="3156" t="str">
        <f>IF(LEN(TRIM(CK249))&gt;0,MAX(CF29:CF248)+1,"")</f>
        <v/>
      </c>
      <c r="CG249" s="3109" t="str">
        <f>IFERROR(INDEX(CK30:CK299,MATCH(ROW()-ROW(CK30)+1,CF30:CF299,0)),"")</f>
        <v/>
      </c>
      <c r="CH249" s="419"/>
      <c r="CJ249" s="3110"/>
      <c r="CK249" s="3111" t="str">
        <f>IF(OR(CL248="",CJ248=""),"",IF(LEN(CL248)&lt;=CJ248,CL248,IFERROR(LEFT(CL248,FIND("♦",SUBSTITUTE(LEFT(CL248,CJ248+1)," ","♦",LEN(LEFT(CL248,CJ248+1))-LEN(SUBSTITUTE(LEFT(CL248,CJ248+1)," ",""))))),LEFT(CL248,IFERROR(FIND(" ",CL248)-1,LEN(CL248))))))</f>
        <v/>
      </c>
      <c r="CL249" s="3111" t="str">
        <f t="shared" si="117"/>
        <v/>
      </c>
      <c r="CM249" s="3179"/>
      <c r="CN249" s="3174"/>
      <c r="CO249" s="3174"/>
      <c r="FI249" s="1739"/>
      <c r="FJ249" s="236" t="s">
        <v>2651</v>
      </c>
      <c r="FK249" s="206" t="s">
        <v>2652</v>
      </c>
      <c r="FL249" s="207">
        <v>0</v>
      </c>
      <c r="FM249" s="208">
        <v>68</v>
      </c>
      <c r="FN249" s="209">
        <v>63</v>
      </c>
      <c r="FO249"/>
      <c r="FP249" s="1740"/>
      <c r="FQ249" s="212" t="s">
        <v>2653</v>
      </c>
      <c r="FR249" s="192" t="s">
        <v>2654</v>
      </c>
      <c r="FS249" s="193">
        <v>191</v>
      </c>
      <c r="FT249" s="194">
        <v>184</v>
      </c>
      <c r="FU249" s="195">
        <v>165</v>
      </c>
      <c r="FV249"/>
      <c r="FW249" s="1741"/>
      <c r="FX249" s="212" t="s">
        <v>2655</v>
      </c>
      <c r="FY249" s="192" t="s">
        <v>2656</v>
      </c>
      <c r="FZ249" s="193">
        <v>115</v>
      </c>
      <c r="GA249" s="194">
        <v>8</v>
      </c>
      <c r="GB249" s="195">
        <v>0</v>
      </c>
      <c r="GC249" s="10">
        <v>1</v>
      </c>
    </row>
    <row r="250" spans="80:185" ht="21" customHeight="1">
      <c r="CB250" s="3174"/>
      <c r="CD250" s="3151" t="str">
        <f t="shared" si="111"/>
        <v/>
      </c>
      <c r="CE250" s="3155" t="str">
        <f t="shared" si="112"/>
        <v/>
      </c>
      <c r="CF250" s="3156" t="str">
        <f>IF(LEN(TRIM(CK250))&gt;0,MAX(CF29:CF249)+1,"")</f>
        <v/>
      </c>
      <c r="CG250" s="3109" t="str">
        <f>IFERROR(INDEX(CK30:CK299,MATCH(ROW()-ROW(CK30)+1,CF30:CF299,0)),"")</f>
        <v/>
      </c>
      <c r="CH250" s="419"/>
      <c r="CJ250" s="3163"/>
      <c r="CK250" s="3111" t="str">
        <f>IF(OR(CL249="",CJ248=""),"",IF(LEN(CL249)&lt;=CJ248,CL249,IFERROR(LEFT(CL249,FIND("♦",SUBSTITUTE(LEFT(CL249,CJ248+1)," ","♦",LEN(LEFT(CL249,CJ248+1))-LEN(SUBSTITUTE(LEFT(CL249,CJ248+1)," ",""))))),LEFT(CL249,IFERROR(FIND(" ",CL249)-1,LEN(CL249))))))</f>
        <v/>
      </c>
      <c r="CL250" s="3111" t="str">
        <f t="shared" si="117"/>
        <v/>
      </c>
      <c r="CM250" s="3179"/>
      <c r="CN250" s="3174"/>
      <c r="CO250" s="3174"/>
      <c r="FI250" s="1742"/>
      <c r="FJ250" s="236" t="s">
        <v>2657</v>
      </c>
      <c r="FK250" s="206" t="s">
        <v>2658</v>
      </c>
      <c r="FL250" s="207">
        <v>199</v>
      </c>
      <c r="FM250" s="208">
        <v>230</v>
      </c>
      <c r="FN250" s="209">
        <v>215</v>
      </c>
      <c r="FO250"/>
      <c r="FP250" s="1743"/>
      <c r="FQ250" s="212" t="s">
        <v>2659</v>
      </c>
      <c r="FR250" s="192" t="s">
        <v>2660</v>
      </c>
      <c r="FS250" s="193">
        <v>243</v>
      </c>
      <c r="FT250" s="194">
        <v>214</v>
      </c>
      <c r="FU250" s="195">
        <v>23</v>
      </c>
      <c r="FV250"/>
      <c r="FW250" s="1744"/>
      <c r="FX250" s="212" t="s">
        <v>2661</v>
      </c>
      <c r="FY250" s="192" t="s">
        <v>2662</v>
      </c>
      <c r="FZ250" s="193">
        <v>110</v>
      </c>
      <c r="GA250" s="194">
        <v>11</v>
      </c>
      <c r="GB250" s="195">
        <v>20</v>
      </c>
      <c r="GC250" s="10">
        <v>1</v>
      </c>
    </row>
    <row r="251" spans="80:185" ht="21" customHeight="1">
      <c r="CB251" s="3174"/>
      <c r="CD251" s="3151" t="str">
        <f t="shared" si="111"/>
        <v/>
      </c>
      <c r="CE251" s="3155" t="str">
        <f t="shared" si="112"/>
        <v/>
      </c>
      <c r="CF251" s="3156" t="str">
        <f>IF(LEN(TRIM(CK251))&gt;0,MAX(CF29:CF250)+1,"")</f>
        <v/>
      </c>
      <c r="CG251" s="3109" t="str">
        <f>IFERROR(INDEX(CK30:CK299,MATCH(ROW()-ROW(CK30)+1,CF30:CF299,0)),"")</f>
        <v/>
      </c>
      <c r="CH251" s="419"/>
      <c r="CJ251" s="3164"/>
      <c r="CK251" s="3111" t="str">
        <f>IF(OR(CL250="",CJ248=""),"",IF(LEN(CL250)&lt;=CJ248,CL250,IFERROR(LEFT(CL250,FIND("♦",SUBSTITUTE(LEFT(CL250,CJ248+1)," ","♦",LEN(LEFT(CL250,CJ248+1))-LEN(SUBSTITUTE(LEFT(CL250,CJ248+1)," ",""))))),LEFT(CL250,IFERROR(FIND(" ",CL250)-1,LEN(CL250))))))</f>
        <v/>
      </c>
      <c r="CL251" s="3111" t="str">
        <f t="shared" si="117"/>
        <v/>
      </c>
      <c r="CM251" s="3179"/>
      <c r="CN251" s="3174"/>
      <c r="CO251" s="3174"/>
      <c r="FI251" s="1745"/>
      <c r="FJ251" s="205" t="s">
        <v>2663</v>
      </c>
      <c r="FK251" s="206" t="s">
        <v>2664</v>
      </c>
      <c r="FL251" s="207">
        <v>245</v>
      </c>
      <c r="FM251" s="208">
        <v>255</v>
      </c>
      <c r="FN251" s="209">
        <v>250</v>
      </c>
      <c r="FO251"/>
      <c r="FP251" s="1746"/>
      <c r="FQ251" s="197" t="s">
        <v>2665</v>
      </c>
      <c r="FR251" s="192" t="s">
        <v>2666</v>
      </c>
      <c r="FS251" s="193">
        <v>238</v>
      </c>
      <c r="FT251" s="194">
        <v>201</v>
      </c>
      <c r="FU251" s="195">
        <v>0</v>
      </c>
      <c r="FV251"/>
      <c r="FW251" s="1747"/>
      <c r="FX251" s="212" t="s">
        <v>2667</v>
      </c>
      <c r="FY251" s="192" t="s">
        <v>2668</v>
      </c>
      <c r="FZ251" s="193">
        <v>109</v>
      </c>
      <c r="GA251" s="194">
        <v>7</v>
      </c>
      <c r="GB251" s="195">
        <v>26</v>
      </c>
      <c r="GC251" s="10">
        <v>1</v>
      </c>
    </row>
    <row r="252" spans="80:185" ht="21" customHeight="1">
      <c r="CB252" s="3174"/>
      <c r="CD252" s="3151" t="str">
        <f t="shared" si="111"/>
        <v/>
      </c>
      <c r="CE252" s="3155" t="str">
        <f t="shared" si="112"/>
        <v/>
      </c>
      <c r="CF252" s="3156" t="str">
        <f>IF(LEN(TRIM(CK252))&gt;0,MAX(CF29:CF251)+1,"")</f>
        <v/>
      </c>
      <c r="CG252" s="3109" t="str">
        <f>IFERROR(INDEX(CK30:CK299,MATCH(ROW()-ROW(CK30)+1,CF30:CF299,0)),"")</f>
        <v/>
      </c>
      <c r="CH252" s="419"/>
      <c r="CJ252" s="2462" t="str">
        <f>(SUBSTITUTE(SUBSTITUTE(CB67,CHAR(13)&amp;CHAR(10)," "),CHAR(10)," "))</f>
        <v/>
      </c>
      <c r="CK252" s="3165" t="str">
        <f>IF(OR(CJ253="",CJ254=""),"",IF(LEN(CJ253)&lt;=CJ254,CJ253,IFERROR(LEFT(CJ253,FIND("♦",SUBSTITUTE(LEFT(CJ253,CJ254+1)," ","♦",LEN(LEFT(CJ253,CJ254+1))-LEN(SUBSTITUTE(LEFT(CJ253,CJ254+1)," ",""))))),LEFT(CJ253,IFERROR(FIND(" ",CJ253)-1,LEN(CJ253))))))</f>
        <v/>
      </c>
      <c r="CL252" s="3166" t="str">
        <f>IF(CK252="","",TRIM(RIGHT(CJ253,LEN(CJ253)-LEN(CK252))))</f>
        <v/>
      </c>
      <c r="CM252" s="3157" t="str">
        <f>CC67</f>
        <v xml:space="preserve"> ◄ ligne 67</v>
      </c>
      <c r="CN252" s="3174"/>
      <c r="CO252" s="3174"/>
      <c r="FI252" s="1748"/>
      <c r="FJ252" s="236" t="s">
        <v>2669</v>
      </c>
      <c r="FK252" s="206" t="s">
        <v>2670</v>
      </c>
      <c r="FL252" s="207">
        <v>142</v>
      </c>
      <c r="FM252" s="208">
        <v>209</v>
      </c>
      <c r="FN252" s="209">
        <v>178</v>
      </c>
      <c r="FO252"/>
      <c r="FP252" s="1749"/>
      <c r="FQ252" s="212" t="s">
        <v>2671</v>
      </c>
      <c r="FR252" s="192" t="s">
        <v>2672</v>
      </c>
      <c r="FS252" s="193">
        <v>208</v>
      </c>
      <c r="FT252" s="194">
        <v>192</v>
      </c>
      <c r="FU252" s="195">
        <v>122</v>
      </c>
      <c r="FV252"/>
      <c r="FW252" s="1750"/>
      <c r="FX252" s="212" t="s">
        <v>2673</v>
      </c>
      <c r="FY252" s="192" t="s">
        <v>2674</v>
      </c>
      <c r="FZ252" s="193">
        <v>107</v>
      </c>
      <c r="GA252" s="194">
        <v>13</v>
      </c>
      <c r="GB252" s="195">
        <v>13</v>
      </c>
      <c r="GC252" s="10">
        <v>1</v>
      </c>
    </row>
    <row r="253" spans="80:185" ht="21" customHeight="1">
      <c r="CB253" s="3174"/>
      <c r="CD253" s="3151" t="str">
        <f t="shared" si="111"/>
        <v/>
      </c>
      <c r="CE253" s="3155" t="str">
        <f t="shared" si="112"/>
        <v/>
      </c>
      <c r="CF253" s="3156" t="str">
        <f>IF(LEN(TRIM(CK253))&gt;0,MAX(CF29:CF252)+1,"")</f>
        <v/>
      </c>
      <c r="CG253" s="3109" t="str">
        <f>IFERROR(INDEX(CK30:CK299,MATCH(ROW()-ROW(CK30)+1,CF30:CF299,0)),"")</f>
        <v/>
      </c>
      <c r="CH253" s="419"/>
      <c r="CJ253" s="3165" t="str">
        <f>TRIM(SUBSTITUTE(SUBSTITUTE(SUBSTITUTE(SUBSTITUTE(IF(OR(LEFT(CJ252,1)="-",LEFT(CJ252,1)="="),MID(CJ252,2,9999),CJ252),CHAR(160)," "),","," "),";"," "),"."," "))</f>
        <v/>
      </c>
      <c r="CK253" s="3166" t="str">
        <f>IF(OR(CL252="",CJ254=""),"",IF(LEN(CL252)&lt;=CJ254,CL252,IFERROR(LEFT(CL252,FIND("♦",SUBSTITUTE(LEFT(CL252,CJ254+1)," ","♦",LEN(LEFT(CL252,CJ254+1))-LEN(SUBSTITUTE(LEFT(CL252,CJ254+1)," ",""))))),LEFT(CL252,IFERROR(FIND(" ",CL252)-1,LEN(CL252))))))</f>
        <v/>
      </c>
      <c r="CL253" s="3166" t="str">
        <f>IF(CK253="","",TRIM(RIGHT(CL252,LEN(CL252)-LEN(CK253))))</f>
        <v/>
      </c>
      <c r="CM253" s="3180"/>
      <c r="CN253" s="3174"/>
      <c r="CO253" s="3174"/>
      <c r="FI253" s="1751"/>
      <c r="FJ253" s="236" t="s">
        <v>2675</v>
      </c>
      <c r="FK253" s="206" t="s">
        <v>2676</v>
      </c>
      <c r="FL253" s="207">
        <v>141</v>
      </c>
      <c r="FM253" s="208">
        <v>163</v>
      </c>
      <c r="FN253" s="209">
        <v>153</v>
      </c>
      <c r="FO253"/>
      <c r="FP253" s="1752"/>
      <c r="FQ253" s="197" t="s">
        <v>2677</v>
      </c>
      <c r="FR253" s="192" t="s">
        <v>2678</v>
      </c>
      <c r="FS253" s="193">
        <v>205</v>
      </c>
      <c r="FT253" s="194">
        <v>190</v>
      </c>
      <c r="FU253" s="195">
        <v>112</v>
      </c>
      <c r="FV253"/>
      <c r="FW253" s="1753"/>
      <c r="FX253" s="212" t="s">
        <v>2679</v>
      </c>
      <c r="FY253" s="192" t="s">
        <v>2680</v>
      </c>
      <c r="FZ253" s="193">
        <v>84</v>
      </c>
      <c r="GA253" s="194">
        <v>61</v>
      </c>
      <c r="GB253" s="195">
        <v>63</v>
      </c>
      <c r="GC253" s="10">
        <v>1</v>
      </c>
    </row>
    <row r="254" spans="80:185" ht="21" customHeight="1">
      <c r="CB254" s="3174"/>
      <c r="CD254" s="3151" t="str">
        <f t="shared" si="111"/>
        <v/>
      </c>
      <c r="CE254" s="3155" t="str">
        <f t="shared" si="112"/>
        <v/>
      </c>
      <c r="CF254" s="3156" t="str">
        <f>IF(LEN(TRIM(CK254))&gt;0,MAX(CF29:CF253)+1,"")</f>
        <v/>
      </c>
      <c r="CG254" s="3109" t="str">
        <f>IFERROR(INDEX(CK30:CK299,MATCH(ROW()-ROW(CK30)+1,CF30:CF299,0)),"")</f>
        <v/>
      </c>
      <c r="CH254" s="419"/>
      <c r="CJ254" s="3112">
        <f>CG17</f>
        <v>100</v>
      </c>
      <c r="CK254" s="3166" t="str">
        <f>IF(OR(CL253="",CJ254=""),"",IF(LEN(CL253)&lt;=CJ254,CL253,IFERROR(LEFT(CL253,FIND("♦",SUBSTITUTE(LEFT(CL253,CJ254+1)," ","♦",LEN(LEFT(CL253,CJ254+1))-LEN(SUBSTITUTE(LEFT(CL253,CJ254+1)," ",""))))),LEFT(CL253,IFERROR(FIND(" ",CL253)-1,LEN(CL253))))))</f>
        <v/>
      </c>
      <c r="CL254" s="3166" t="str">
        <f t="shared" ref="CL254:CL257" si="118">IF(CK254="","",TRIM(RIGHT(CL253,LEN(CL253)-LEN(CK254))))</f>
        <v/>
      </c>
      <c r="CM254" s="3180"/>
      <c r="CN254" s="3174"/>
      <c r="CO254" s="3174"/>
      <c r="FI254" s="1754"/>
      <c r="FJ254" s="236" t="s">
        <v>2681</v>
      </c>
      <c r="FK254" s="206" t="s">
        <v>2682</v>
      </c>
      <c r="FL254" s="207">
        <v>131</v>
      </c>
      <c r="FM254" s="208">
        <v>166</v>
      </c>
      <c r="FN254" s="209">
        <v>151</v>
      </c>
      <c r="FO254"/>
      <c r="FP254" s="1755"/>
      <c r="FQ254" s="212" t="s">
        <v>2683</v>
      </c>
      <c r="FR254" s="192" t="s">
        <v>2684</v>
      </c>
      <c r="FS254" s="193">
        <v>194</v>
      </c>
      <c r="FT254" s="194">
        <v>178</v>
      </c>
      <c r="FU254" s="195">
        <v>128</v>
      </c>
      <c r="FV254"/>
      <c r="FW254" s="1756"/>
      <c r="FX254" s="212" t="s">
        <v>2685</v>
      </c>
      <c r="FY254" s="192" t="s">
        <v>2686</v>
      </c>
      <c r="FZ254" s="193">
        <v>86</v>
      </c>
      <c r="GA254" s="194">
        <v>7</v>
      </c>
      <c r="GB254" s="195">
        <v>12</v>
      </c>
      <c r="GC254" s="10">
        <v>1</v>
      </c>
    </row>
    <row r="255" spans="80:185" ht="21" customHeight="1">
      <c r="CB255" s="3174"/>
      <c r="CD255" s="3151" t="str">
        <f t="shared" si="111"/>
        <v/>
      </c>
      <c r="CE255" s="3155" t="str">
        <f t="shared" si="112"/>
        <v/>
      </c>
      <c r="CF255" s="3156" t="str">
        <f>IF(LEN(TRIM(CK255))&gt;0,MAX(CF29:CF254)+1,"")</f>
        <v/>
      </c>
      <c r="CG255" s="3109" t="str">
        <f>IFERROR(INDEX(CK30:CK299,MATCH(ROW()-ROW(CK30)+1,CF30:CF299,0)),"")</f>
        <v/>
      </c>
      <c r="CH255" s="419"/>
      <c r="CJ255" s="3165"/>
      <c r="CK255" s="3166" t="str">
        <f>IF(OR(CL254="",CJ254=""),"",IF(LEN(CL254)&lt;=CJ254,CL254,IFERROR(LEFT(CL254,FIND("♦",SUBSTITUTE(LEFT(CL254,CJ254+1)," ","♦",LEN(LEFT(CL254,CJ254+1))-LEN(SUBSTITUTE(LEFT(CL254,CJ254+1)," ",""))))),LEFT(CL254,IFERROR(FIND(" ",CL254)-1,LEN(CL254))))))</f>
        <v/>
      </c>
      <c r="CL255" s="3166" t="str">
        <f t="shared" si="118"/>
        <v/>
      </c>
      <c r="CM255" s="3180"/>
      <c r="CN255" s="3174"/>
      <c r="CO255" s="3174"/>
      <c r="FI255" s="1757"/>
      <c r="FJ255" s="236" t="s">
        <v>2687</v>
      </c>
      <c r="FK255" s="206" t="s">
        <v>2688</v>
      </c>
      <c r="FL255" s="207">
        <v>106</v>
      </c>
      <c r="FM255" s="208">
        <v>171</v>
      </c>
      <c r="FN255" s="209">
        <v>142</v>
      </c>
      <c r="FO255"/>
      <c r="FP255" s="1758"/>
      <c r="FQ255" s="212" t="s">
        <v>2689</v>
      </c>
      <c r="FR255" s="192" t="s">
        <v>2690</v>
      </c>
      <c r="FS255" s="193">
        <v>195</v>
      </c>
      <c r="FT255" s="194">
        <v>180</v>
      </c>
      <c r="FU255" s="195">
        <v>112</v>
      </c>
      <c r="FV255"/>
      <c r="FW255" s="1759"/>
      <c r="FX255" s="212" t="s">
        <v>2691</v>
      </c>
      <c r="FY255" s="192" t="s">
        <v>2692</v>
      </c>
      <c r="FZ255" s="193">
        <v>78</v>
      </c>
      <c r="GA255" s="194">
        <v>22</v>
      </c>
      <c r="GB255" s="195">
        <v>9</v>
      </c>
      <c r="GC255" s="10">
        <v>1</v>
      </c>
    </row>
    <row r="256" spans="80:185" ht="21" customHeight="1">
      <c r="CB256" s="3174"/>
      <c r="CD256" s="3151" t="str">
        <f t="shared" si="111"/>
        <v/>
      </c>
      <c r="CE256" s="3155" t="str">
        <f t="shared" si="112"/>
        <v/>
      </c>
      <c r="CF256" s="3156" t="str">
        <f>IF(LEN(TRIM(CK256))&gt;0,MAX(CF29:CF255)+1,"")</f>
        <v/>
      </c>
      <c r="CG256" s="3109" t="str">
        <f>IFERROR(INDEX(CK30:CK299,MATCH(ROW()-ROW(CK30)+1,CF30:CF299,0)),"")</f>
        <v/>
      </c>
      <c r="CH256" s="419"/>
      <c r="CJ256" s="3168"/>
      <c r="CK256" s="3166" t="str">
        <f>IF(OR(CL255="",CJ254=""),"",IF(LEN(CL255)&lt;=CJ254,CL255,IFERROR(LEFT(CL255,FIND("♦",SUBSTITUTE(LEFT(CL255,CJ254+1)," ","♦",LEN(LEFT(CL255,CJ254+1))-LEN(SUBSTITUTE(LEFT(CL255,CJ254+1)," ",""))))),LEFT(CL255,IFERROR(FIND(" ",CL255)-1,LEN(CL255))))))</f>
        <v/>
      </c>
      <c r="CL256" s="3166" t="str">
        <f t="shared" si="118"/>
        <v/>
      </c>
      <c r="CM256" s="3180"/>
      <c r="CN256" s="3174"/>
      <c r="CO256" s="3174"/>
      <c r="FI256" s="1760"/>
      <c r="FJ256" s="236" t="s">
        <v>2693</v>
      </c>
      <c r="FK256" s="206" t="s">
        <v>2694</v>
      </c>
      <c r="FL256" s="207">
        <v>62</v>
      </c>
      <c r="FM256" s="208">
        <v>180</v>
      </c>
      <c r="FN256" s="209">
        <v>137</v>
      </c>
      <c r="FO256"/>
      <c r="FP256" s="1761"/>
      <c r="FQ256" s="197" t="s">
        <v>2695</v>
      </c>
      <c r="FR256" s="192" t="s">
        <v>2696</v>
      </c>
      <c r="FS256" s="193">
        <v>207</v>
      </c>
      <c r="FT256" s="194">
        <v>181</v>
      </c>
      <c r="FU256" s="195">
        <v>59</v>
      </c>
      <c r="FV256"/>
      <c r="FW256" s="1762"/>
      <c r="FX256" s="212" t="s">
        <v>2697</v>
      </c>
      <c r="FY256" s="192" t="s">
        <v>2698</v>
      </c>
      <c r="FZ256" s="193">
        <v>62</v>
      </c>
      <c r="GA256" s="194">
        <v>29</v>
      </c>
      <c r="GB256" s="195">
        <v>30</v>
      </c>
      <c r="GC256" s="10">
        <v>1</v>
      </c>
    </row>
    <row r="257" spans="80:185" ht="21" customHeight="1">
      <c r="CB257" s="3174"/>
      <c r="CD257" s="3151" t="str">
        <f t="shared" si="111"/>
        <v/>
      </c>
      <c r="CE257" s="3155" t="str">
        <f t="shared" si="112"/>
        <v/>
      </c>
      <c r="CF257" s="3156" t="str">
        <f>IF(LEN(TRIM(CK257))&gt;0,MAX(CF29:CF256)+1,"")</f>
        <v/>
      </c>
      <c r="CG257" s="3109" t="str">
        <f>IFERROR(INDEX(CK30:CK299,MATCH(ROW()-ROW(CK30)+1,CF30:CF299,0)),"")</f>
        <v/>
      </c>
      <c r="CH257" s="419"/>
      <c r="CJ257" s="3169"/>
      <c r="CK257" s="3166" t="str">
        <f>IF(OR(CL256="",CJ254=""),"",IF(LEN(CL256)&lt;=CJ254,CL256,IFERROR(LEFT(CL256,FIND("♦",SUBSTITUTE(LEFT(CL256,CJ254+1)," ","♦",LEN(LEFT(CL256,CJ254+1))-LEN(SUBSTITUTE(LEFT(CL256,CJ254+1)," ",""))))),LEFT(CL256,IFERROR(FIND(" ",CL256)-1,LEN(CL256))))))</f>
        <v/>
      </c>
      <c r="CL257" s="3166" t="str">
        <f t="shared" si="118"/>
        <v/>
      </c>
      <c r="CM257" s="3180"/>
      <c r="CN257" s="3174"/>
      <c r="CO257" s="3174"/>
      <c r="FI257" s="1763"/>
      <c r="FJ257" s="205" t="s">
        <v>2699</v>
      </c>
      <c r="FK257" s="206" t="s">
        <v>2700</v>
      </c>
      <c r="FL257" s="207">
        <v>2</v>
      </c>
      <c r="FM257" s="208">
        <v>157</v>
      </c>
      <c r="FN257" s="209">
        <v>116</v>
      </c>
      <c r="FO257"/>
      <c r="FP257" s="1764"/>
      <c r="FQ257" s="212" t="s">
        <v>2701</v>
      </c>
      <c r="FR257" s="192" t="s">
        <v>2702</v>
      </c>
      <c r="FS257" s="193">
        <v>209</v>
      </c>
      <c r="FT257" s="194">
        <v>182</v>
      </c>
      <c r="FU257" s="195">
        <v>6</v>
      </c>
      <c r="FV257"/>
      <c r="FW257" s="1765"/>
      <c r="FX257" s="197" t="s">
        <v>2703</v>
      </c>
      <c r="FY257" s="192" t="s">
        <v>2704</v>
      </c>
      <c r="FZ257" s="193">
        <v>238</v>
      </c>
      <c r="GA257" s="194">
        <v>162</v>
      </c>
      <c r="GB257" s="195">
        <v>173</v>
      </c>
      <c r="GC257" s="10">
        <v>1</v>
      </c>
    </row>
    <row r="258" spans="80:185" ht="21" customHeight="1">
      <c r="CB258" s="3174"/>
      <c r="CD258" s="3151" t="str">
        <f t="shared" si="111"/>
        <v/>
      </c>
      <c r="CE258" s="3155" t="str">
        <f t="shared" si="112"/>
        <v/>
      </c>
      <c r="CF258" s="3156" t="str">
        <f>IF(LEN(TRIM(CK258))&gt;0,MAX(CF29:CF257)+1,"")</f>
        <v/>
      </c>
      <c r="CG258" s="3109" t="str">
        <f>IFERROR(INDEX(CK30:CK299,MATCH(ROW()-ROW(CK30)+1,CF30:CF299,0)),"")</f>
        <v/>
      </c>
      <c r="CH258" s="419"/>
      <c r="CJ258" s="2462" t="str">
        <f>(SUBSTITUTE(SUBSTITUTE(CB68,CHAR(13)&amp;CHAR(10)," "),CHAR(10)," "))</f>
        <v/>
      </c>
      <c r="CK258" s="3110" t="str">
        <f>IF(OR(CJ259="",CJ260=""),"",IF(LEN(CJ259)&lt;=CJ260,CJ259,IFERROR(LEFT(CJ259,FIND("♦",SUBSTITUTE(LEFT(CJ259,CJ260+1)," ","♦",LEN(LEFT(CJ259,CJ260+1))-LEN(SUBSTITUTE(LEFT(CJ259,CJ260+1)," ",""))))),LEFT(CJ259,IFERROR(FIND(" ",CJ259)-1,LEN(CJ259))))))</f>
        <v/>
      </c>
      <c r="CL258" s="3111" t="str">
        <f>IF(CK258="","",TRIM(RIGHT(CJ259,LEN(CJ259)-LEN(CK258))))</f>
        <v/>
      </c>
      <c r="CM258" s="3157" t="str">
        <f>CC68</f>
        <v xml:space="preserve"> ◄ ligne 68</v>
      </c>
      <c r="CN258" s="3174"/>
      <c r="CO258" s="3174"/>
      <c r="FI258" s="1766"/>
      <c r="FJ258" s="205" t="s">
        <v>2705</v>
      </c>
      <c r="FK258" s="206" t="s">
        <v>2706</v>
      </c>
      <c r="FL258" s="207">
        <v>35</v>
      </c>
      <c r="FM258" s="208">
        <v>142</v>
      </c>
      <c r="FN258" s="209">
        <v>104</v>
      </c>
      <c r="FO258"/>
      <c r="FP258" s="1767"/>
      <c r="FQ258" s="197" t="s">
        <v>2707</v>
      </c>
      <c r="FR258" s="192" t="s">
        <v>2708</v>
      </c>
      <c r="FS258" s="193">
        <v>205</v>
      </c>
      <c r="FT258" s="194">
        <v>173</v>
      </c>
      <c r="FU258" s="195">
        <v>0</v>
      </c>
      <c r="FV258"/>
      <c r="FW258" s="1768"/>
      <c r="FX258" s="197" t="s">
        <v>2709</v>
      </c>
      <c r="FY258" s="192" t="s">
        <v>2710</v>
      </c>
      <c r="FZ258" s="193">
        <v>238</v>
      </c>
      <c r="GA258" s="194">
        <v>169</v>
      </c>
      <c r="GB258" s="195">
        <v>184</v>
      </c>
      <c r="GC258" s="10">
        <v>1</v>
      </c>
    </row>
    <row r="259" spans="80:185" ht="21" customHeight="1">
      <c r="CB259" s="3174"/>
      <c r="CD259" s="3151" t="str">
        <f t="shared" si="111"/>
        <v/>
      </c>
      <c r="CE259" s="3155" t="str">
        <f t="shared" si="112"/>
        <v/>
      </c>
      <c r="CF259" s="3156" t="str">
        <f>IF(LEN(TRIM(CK259))&gt;0,MAX(CF29:CF258)+1,"")</f>
        <v/>
      </c>
      <c r="CG259" s="3109" t="str">
        <f>IFERROR(INDEX(CK30:CK299,MATCH(ROW()-ROW(CK30)+1,CF30:CF299,0)),"")</f>
        <v/>
      </c>
      <c r="CH259" s="419"/>
      <c r="CJ259" s="3110" t="str">
        <f>TRIM(SUBSTITUTE(SUBSTITUTE(SUBSTITUTE(SUBSTITUTE(IF(OR(LEFT(CJ258,1)="-",LEFT(CJ258,1)="="),MID(CJ258,2,9999),CJ258),CHAR(160)," "),","," "),";"," "),"."," "))</f>
        <v/>
      </c>
      <c r="CK259" s="3111" t="str">
        <f>IF(OR(CL258="",CJ260=""),"",IF(LEN(CL258)&lt;=CJ260,CL258,IFERROR(LEFT(CL258,FIND("♦",SUBSTITUTE(LEFT(CL258,CJ260+1)," ","♦",LEN(LEFT(CL258,CJ260+1))-LEN(SUBSTITUTE(LEFT(CL258,CJ260+1)," ",""))))),LEFT(CL258,IFERROR(FIND(" ",CL258)-1,LEN(CL258))))))</f>
        <v/>
      </c>
      <c r="CL259" s="3111" t="str">
        <f>IF(CK259="","",TRIM(RIGHT(CL258,LEN(CL258)-LEN(CK259))))</f>
        <v/>
      </c>
      <c r="CM259" s="3179"/>
      <c r="CN259" s="3174"/>
      <c r="CO259" s="3174"/>
      <c r="FI259" s="1769"/>
      <c r="FJ259" s="236" t="s">
        <v>2711</v>
      </c>
      <c r="FK259" s="206" t="s">
        <v>2712</v>
      </c>
      <c r="FL259" s="207">
        <v>59</v>
      </c>
      <c r="FM259" s="208">
        <v>120</v>
      </c>
      <c r="FN259" s="209">
        <v>97</v>
      </c>
      <c r="FO259"/>
      <c r="FP259" s="1770"/>
      <c r="FQ259" s="197" t="s">
        <v>2713</v>
      </c>
      <c r="FR259" s="192" t="s">
        <v>2714</v>
      </c>
      <c r="FS259" s="193">
        <v>139</v>
      </c>
      <c r="FT259" s="194">
        <v>117</v>
      </c>
      <c r="FU259" s="195">
        <v>0</v>
      </c>
      <c r="FV259"/>
      <c r="FW259" s="1771"/>
      <c r="FX259" s="197" t="s">
        <v>2715</v>
      </c>
      <c r="FY259" s="192" t="s">
        <v>2716</v>
      </c>
      <c r="FZ259" s="193">
        <v>255</v>
      </c>
      <c r="GA259" s="194">
        <v>174</v>
      </c>
      <c r="GB259" s="195">
        <v>185</v>
      </c>
      <c r="GC259" s="10">
        <v>1</v>
      </c>
    </row>
    <row r="260" spans="80:185" ht="21" customHeight="1">
      <c r="CB260" s="3174"/>
      <c r="CD260" s="3151" t="str">
        <f t="shared" si="111"/>
        <v/>
      </c>
      <c r="CE260" s="3155" t="str">
        <f t="shared" si="112"/>
        <v/>
      </c>
      <c r="CF260" s="3156" t="str">
        <f>IF(LEN(TRIM(CK260))&gt;0,MAX(CF29:CF259)+1,"")</f>
        <v/>
      </c>
      <c r="CG260" s="3109" t="str">
        <f>IFERROR(INDEX(CK30:CK299,MATCH(ROW()-ROW(CK30)+1,CF30:CF299,0)),"")</f>
        <v/>
      </c>
      <c r="CH260" s="419"/>
      <c r="CJ260" s="3112">
        <f>CG17</f>
        <v>100</v>
      </c>
      <c r="CK260" s="3111" t="str">
        <f>IF(OR(CL259="",CJ260=""),"",IF(LEN(CL259)&lt;=CJ260,CL259,IFERROR(LEFT(CL259,FIND("♦",SUBSTITUTE(LEFT(CL259,CJ260+1)," ","♦",LEN(LEFT(CL259,CJ260+1))-LEN(SUBSTITUTE(LEFT(CL259,CJ260+1)," ",""))))),LEFT(CL259,IFERROR(FIND(" ",CL259)-1,LEN(CL259))))))</f>
        <v/>
      </c>
      <c r="CL260" s="3111" t="str">
        <f t="shared" ref="CL260:CL263" si="119">IF(CK260="","",TRIM(RIGHT(CL259,LEN(CL259)-LEN(CK260))))</f>
        <v/>
      </c>
      <c r="CM260" s="3179"/>
      <c r="CN260" s="3174"/>
      <c r="CO260" s="3174"/>
      <c r="FI260" s="1772"/>
      <c r="FJ260" s="236" t="s">
        <v>2717</v>
      </c>
      <c r="FK260" s="206" t="s">
        <v>2718</v>
      </c>
      <c r="FL260" s="207">
        <v>0</v>
      </c>
      <c r="FM260" s="208">
        <v>121</v>
      </c>
      <c r="FN260" s="209">
        <v>89</v>
      </c>
      <c r="FO260"/>
      <c r="FP260" s="1773"/>
      <c r="FQ260" s="212" t="s">
        <v>2719</v>
      </c>
      <c r="FR260" s="192" t="s">
        <v>2720</v>
      </c>
      <c r="FS260" s="193">
        <v>104</v>
      </c>
      <c r="FT260" s="194">
        <v>94</v>
      </c>
      <c r="FU260" s="195">
        <v>67</v>
      </c>
      <c r="FV260"/>
      <c r="FW260" s="1774"/>
      <c r="FX260" s="197" t="s">
        <v>2721</v>
      </c>
      <c r="FY260" s="192" t="s">
        <v>2722</v>
      </c>
      <c r="FZ260" s="193">
        <v>255</v>
      </c>
      <c r="GA260" s="194">
        <v>181</v>
      </c>
      <c r="GB260" s="195">
        <v>197</v>
      </c>
      <c r="GC260" s="10">
        <v>1</v>
      </c>
    </row>
    <row r="261" spans="80:185" ht="21" customHeight="1">
      <c r="CB261" s="3174"/>
      <c r="CD261" s="3151" t="str">
        <f t="shared" si="111"/>
        <v/>
      </c>
      <c r="CE261" s="3155" t="str">
        <f t="shared" si="112"/>
        <v/>
      </c>
      <c r="CF261" s="3156" t="str">
        <f>IF(LEN(TRIM(CK261))&gt;0,MAX(CF29:CF260)+1,"")</f>
        <v/>
      </c>
      <c r="CG261" s="3109" t="str">
        <f>IFERROR(INDEX(CK30:CK299,MATCH(ROW()-ROW(CK30)+1,CF30:CF299,0)),"")</f>
        <v/>
      </c>
      <c r="CH261" s="419"/>
      <c r="CJ261" s="3110"/>
      <c r="CK261" s="3111" t="str">
        <f>IF(OR(CL260="",CJ260=""),"",IF(LEN(CL260)&lt;=CJ260,CL260,IFERROR(LEFT(CL260,FIND("♦",SUBSTITUTE(LEFT(CL260,CJ260+1)," ","♦",LEN(LEFT(CL260,CJ260+1))-LEN(SUBSTITUTE(LEFT(CL260,CJ260+1)," ",""))))),LEFT(CL260,IFERROR(FIND(" ",CL260)-1,LEN(CL260))))))</f>
        <v/>
      </c>
      <c r="CL261" s="3111" t="str">
        <f t="shared" si="119"/>
        <v/>
      </c>
      <c r="CM261" s="3179"/>
      <c r="CN261" s="3174"/>
      <c r="CO261" s="3174"/>
      <c r="FI261" s="1775"/>
      <c r="FJ261" s="236" t="s">
        <v>2723</v>
      </c>
      <c r="FK261" s="206" t="s">
        <v>2724</v>
      </c>
      <c r="FL261" s="207">
        <v>0</v>
      </c>
      <c r="FM261" s="208">
        <v>84</v>
      </c>
      <c r="FN261" s="209">
        <v>61</v>
      </c>
      <c r="FO261"/>
      <c r="FP261" s="1776"/>
      <c r="FQ261" s="212" t="s">
        <v>2725</v>
      </c>
      <c r="FR261" s="192" t="s">
        <v>2726</v>
      </c>
      <c r="FS261" s="193">
        <v>145</v>
      </c>
      <c r="FT261" s="194">
        <v>92</v>
      </c>
      <c r="FU261" s="195">
        <v>131</v>
      </c>
      <c r="FV261"/>
      <c r="FW261" s="1777"/>
      <c r="FX261" s="197" t="s">
        <v>2727</v>
      </c>
      <c r="FY261" s="192" t="s">
        <v>2728</v>
      </c>
      <c r="FZ261" s="193">
        <v>255</v>
      </c>
      <c r="GA261" s="194">
        <v>182</v>
      </c>
      <c r="GB261" s="195">
        <v>193</v>
      </c>
      <c r="GC261" s="10">
        <v>1</v>
      </c>
    </row>
    <row r="262" spans="80:185" ht="21" customHeight="1">
      <c r="CB262" s="3174"/>
      <c r="CD262" s="3151" t="str">
        <f t="shared" si="111"/>
        <v/>
      </c>
      <c r="CE262" s="3155" t="str">
        <f t="shared" si="112"/>
        <v/>
      </c>
      <c r="CF262" s="3156" t="str">
        <f>IF(LEN(TRIM(CK262))&gt;0,MAX(CF29:CF261)+1,"")</f>
        <v/>
      </c>
      <c r="CG262" s="3109" t="str">
        <f>IFERROR(INDEX(CK30:CK299,MATCH(ROW()-ROW(CK30)+1,CF30:CF299,0)),"")</f>
        <v/>
      </c>
      <c r="CH262" s="419"/>
      <c r="CJ262" s="3163"/>
      <c r="CK262" s="3111" t="str">
        <f>IF(OR(CL261="",CJ260=""),"",IF(LEN(CL261)&lt;=CJ260,CL261,IFERROR(LEFT(CL261,FIND("♦",SUBSTITUTE(LEFT(CL261,CJ260+1)," ","♦",LEN(LEFT(CL261,CJ260+1))-LEN(SUBSTITUTE(LEFT(CL261,CJ260+1)," ",""))))),LEFT(CL261,IFERROR(FIND(" ",CL261)-1,LEN(CL261))))))</f>
        <v/>
      </c>
      <c r="CL262" s="3111" t="str">
        <f t="shared" si="119"/>
        <v/>
      </c>
      <c r="CM262" s="3179"/>
      <c r="CN262" s="3174"/>
      <c r="CO262" s="3174"/>
      <c r="FI262" s="1778"/>
      <c r="FJ262" s="205" t="s">
        <v>2729</v>
      </c>
      <c r="FK262" s="206" t="s">
        <v>2730</v>
      </c>
      <c r="FL262" s="207">
        <v>118</v>
      </c>
      <c r="FM262" s="208">
        <v>238</v>
      </c>
      <c r="FN262" s="209">
        <v>198</v>
      </c>
      <c r="FO262"/>
      <c r="FP262" s="1779"/>
      <c r="FQ262" s="197" t="s">
        <v>2731</v>
      </c>
      <c r="FR262" s="192" t="s">
        <v>2732</v>
      </c>
      <c r="FS262" s="193">
        <v>135</v>
      </c>
      <c r="FT262" s="194">
        <v>31</v>
      </c>
      <c r="FU262" s="195">
        <v>120</v>
      </c>
      <c r="FV262"/>
      <c r="FW262" s="1780"/>
      <c r="FX262" s="197" t="s">
        <v>2733</v>
      </c>
      <c r="FY262" s="192" t="s">
        <v>2734</v>
      </c>
      <c r="FZ262" s="193">
        <v>255</v>
      </c>
      <c r="GA262" s="194">
        <v>192</v>
      </c>
      <c r="GB262" s="195">
        <v>203</v>
      </c>
      <c r="GC262" s="10">
        <v>1</v>
      </c>
    </row>
    <row r="263" spans="80:185" ht="21" customHeight="1">
      <c r="CB263" s="3174"/>
      <c r="CD263" s="3151" t="str">
        <f t="shared" si="111"/>
        <v/>
      </c>
      <c r="CE263" s="3155" t="str">
        <f t="shared" si="112"/>
        <v/>
      </c>
      <c r="CF263" s="3156" t="str">
        <f>IF(LEN(TRIM(CK263))&gt;0,MAX(CF29:CF262)+1,"")</f>
        <v/>
      </c>
      <c r="CG263" s="3109" t="str">
        <f>IFERROR(INDEX(CK30:CK299,MATCH(ROW()-ROW(CK30)+1,CF30:CF299,0)),"")</f>
        <v/>
      </c>
      <c r="CH263" s="419"/>
      <c r="CJ263" s="3164"/>
      <c r="CK263" s="3111" t="str">
        <f>IF(OR(CL262="",CJ260=""),"",IF(LEN(CL262)&lt;=CJ260,CL262,IFERROR(LEFT(CL262,FIND("♦",SUBSTITUTE(LEFT(CL262,CJ260+1)," ","♦",LEN(LEFT(CL262,CJ260+1))-LEN(SUBSTITUTE(LEFT(CL262,CJ260+1)," ",""))))),LEFT(CL262,IFERROR(FIND(" ",CL262)-1,LEN(CL262))))))</f>
        <v/>
      </c>
      <c r="CL263" s="3111" t="str">
        <f t="shared" si="119"/>
        <v/>
      </c>
      <c r="CM263" s="3179"/>
      <c r="CN263" s="3174"/>
      <c r="CO263" s="3174"/>
      <c r="FI263" s="1781"/>
      <c r="FJ263" s="236" t="s">
        <v>2735</v>
      </c>
      <c r="FK263" s="206" t="s">
        <v>2736</v>
      </c>
      <c r="FL263" s="207">
        <v>151</v>
      </c>
      <c r="FM263" s="208">
        <v>223</v>
      </c>
      <c r="FN263" s="209">
        <v>198</v>
      </c>
      <c r="FO263"/>
      <c r="FP263" s="1782"/>
      <c r="FQ263" s="212" t="s">
        <v>2737</v>
      </c>
      <c r="FR263" s="192" t="s">
        <v>2738</v>
      </c>
      <c r="FS263" s="193">
        <v>135</v>
      </c>
      <c r="FT263" s="194">
        <v>0</v>
      </c>
      <c r="FU263" s="195">
        <v>116</v>
      </c>
      <c r="FV263"/>
      <c r="FW263" s="1783"/>
      <c r="FX263" s="212" t="s">
        <v>2739</v>
      </c>
      <c r="FY263" s="192" t="s">
        <v>2740</v>
      </c>
      <c r="FZ263" s="193">
        <v>213</v>
      </c>
      <c r="GA263" s="194">
        <v>132</v>
      </c>
      <c r="GB263" s="195">
        <v>144</v>
      </c>
      <c r="GC263" s="10">
        <v>1</v>
      </c>
    </row>
    <row r="264" spans="80:185" ht="21" customHeight="1">
      <c r="CB264" s="3174"/>
      <c r="CD264" s="3151" t="str">
        <f t="shared" si="111"/>
        <v/>
      </c>
      <c r="CE264" s="3155" t="str">
        <f t="shared" si="112"/>
        <v/>
      </c>
      <c r="CF264" s="3156" t="str">
        <f>IF(LEN(TRIM(CK264))&gt;0,MAX(CF29:CF263)+1,"")</f>
        <v/>
      </c>
      <c r="CG264" s="3109" t="str">
        <f>IFERROR(INDEX(CK30:CK299,MATCH(ROW()-ROW(CK30)+1,CF30:CF299,0)),"")</f>
        <v/>
      </c>
      <c r="CH264" s="419"/>
      <c r="CJ264" s="2462" t="str">
        <f>(SUBSTITUTE(SUBSTITUTE(CB69,CHAR(13)&amp;CHAR(10)," "),CHAR(10)," "))</f>
        <v/>
      </c>
      <c r="CK264" s="3165" t="str">
        <f>IF(OR(CJ265="",CJ266=""),"",IF(LEN(CJ265)&lt;=CJ266,CJ265,IFERROR(LEFT(CJ265,FIND("♦",SUBSTITUTE(LEFT(CJ265,CJ266+1)," ","♦",LEN(LEFT(CJ265,CJ266+1))-LEN(SUBSTITUTE(LEFT(CJ265,CJ266+1)," ",""))))),LEFT(CJ265,IFERROR(FIND(" ",CJ265)-1,LEN(CJ265))))))</f>
        <v/>
      </c>
      <c r="CL264" s="3166" t="str">
        <f>IF(CK264="","",TRIM(RIGHT(CJ265,LEN(CJ265)-LEN(CK264))))</f>
        <v/>
      </c>
      <c r="CM264" s="3157" t="str">
        <f>CC69</f>
        <v xml:space="preserve"> ◄ ligne 69</v>
      </c>
      <c r="CN264" s="3174"/>
      <c r="CO264" s="3174"/>
      <c r="FI264" s="1784"/>
      <c r="FJ264" s="205" t="s">
        <v>2741</v>
      </c>
      <c r="FK264" s="206" t="s">
        <v>2742</v>
      </c>
      <c r="FL264" s="207">
        <v>127</v>
      </c>
      <c r="FM264" s="208">
        <v>255</v>
      </c>
      <c r="FN264" s="209">
        <v>212</v>
      </c>
      <c r="FO264"/>
      <c r="FP264" s="1785"/>
      <c r="FQ264" s="212" t="s">
        <v>2743</v>
      </c>
      <c r="FR264" s="192" t="s">
        <v>2744</v>
      </c>
      <c r="FS264" s="193">
        <v>93</v>
      </c>
      <c r="FT264" s="194">
        <v>85</v>
      </c>
      <c r="FU264" s="195">
        <v>91</v>
      </c>
      <c r="FV264"/>
      <c r="FW264" s="1786"/>
      <c r="FX264" s="197" t="s">
        <v>2745</v>
      </c>
      <c r="FY264" s="192" t="s">
        <v>2746</v>
      </c>
      <c r="FZ264" s="193">
        <v>205</v>
      </c>
      <c r="GA264" s="194">
        <v>145</v>
      </c>
      <c r="GB264" s="195">
        <v>158</v>
      </c>
      <c r="GC264" s="10">
        <v>1</v>
      </c>
    </row>
    <row r="265" spans="80:185" ht="21" customHeight="1">
      <c r="CB265" s="3174"/>
      <c r="CD265" s="3151" t="str">
        <f t="shared" si="111"/>
        <v/>
      </c>
      <c r="CE265" s="3155" t="str">
        <f t="shared" si="112"/>
        <v/>
      </c>
      <c r="CF265" s="3156" t="str">
        <f>IF(LEN(TRIM(CK265))&gt;0,MAX(CF29:CF264)+1,"")</f>
        <v/>
      </c>
      <c r="CG265" s="3109" t="str">
        <f>IFERROR(INDEX(CK30:CK299,MATCH(ROW()-ROW(CK30)+1,CF30:CF299,0)),"")</f>
        <v/>
      </c>
      <c r="CH265" s="419"/>
      <c r="CJ265" s="3165" t="str">
        <f>TRIM(SUBSTITUTE(SUBSTITUTE(SUBSTITUTE(SUBSTITUTE(IF(OR(LEFT(CJ264,1)="-",LEFT(CJ264,1)="="),MID(CJ264,2,9999),CJ264),CHAR(160)," "),","," "),";"," "),"."," "))</f>
        <v/>
      </c>
      <c r="CK265" s="3166" t="str">
        <f>IF(OR(CL264="",CJ266=""),"",IF(LEN(CL264)&lt;=CJ266,CL264,IFERROR(LEFT(CL264,FIND("♦",SUBSTITUTE(LEFT(CL264,CJ266+1)," ","♦",LEN(LEFT(CL264,CJ266+1))-LEN(SUBSTITUTE(LEFT(CL264,CJ266+1)," ",""))))),LEFT(CL264,IFERROR(FIND(" ",CL264)-1,LEN(CL264))))))</f>
        <v/>
      </c>
      <c r="CL265" s="3166" t="str">
        <f>IF(CK265="","",TRIM(RIGHT(CL264,LEN(CL264)-LEN(CK265))))</f>
        <v/>
      </c>
      <c r="CM265" s="3180"/>
      <c r="CN265" s="3174"/>
      <c r="CO265" s="3174"/>
      <c r="FI265" s="1787"/>
      <c r="FJ265" s="236" t="s">
        <v>2747</v>
      </c>
      <c r="FK265" s="206" t="s">
        <v>2748</v>
      </c>
      <c r="FL265" s="207">
        <v>223</v>
      </c>
      <c r="FM265" s="208">
        <v>237</v>
      </c>
      <c r="FN265" s="209">
        <v>232</v>
      </c>
      <c r="FO265"/>
      <c r="FP265" s="1788"/>
      <c r="FQ265" s="212" t="s">
        <v>2749</v>
      </c>
      <c r="FR265" s="192" t="s">
        <v>2750</v>
      </c>
      <c r="FS265" s="193">
        <v>112</v>
      </c>
      <c r="FT265" s="194">
        <v>41</v>
      </c>
      <c r="FU265" s="195">
        <v>99</v>
      </c>
      <c r="FV265"/>
      <c r="FW265" s="1789"/>
      <c r="FX265" s="197" t="s">
        <v>2751</v>
      </c>
      <c r="FY265" s="192" t="s">
        <v>2752</v>
      </c>
      <c r="FZ265" s="193">
        <v>205</v>
      </c>
      <c r="GA265" s="194">
        <v>140</v>
      </c>
      <c r="GB265" s="195">
        <v>149</v>
      </c>
      <c r="GC265" s="10">
        <v>1</v>
      </c>
    </row>
    <row r="266" spans="80:185" ht="21" customHeight="1">
      <c r="CB266" s="3174"/>
      <c r="CD266" s="3151" t="str">
        <f t="shared" si="111"/>
        <v/>
      </c>
      <c r="CE266" s="3155" t="str">
        <f t="shared" si="112"/>
        <v/>
      </c>
      <c r="CF266" s="3156" t="str">
        <f>IF(LEN(TRIM(CK266))&gt;0,MAX(CF29:CF265)+1,"")</f>
        <v/>
      </c>
      <c r="CG266" s="3109" t="str">
        <f>IFERROR(INDEX(CK30:CK299,MATCH(ROW()-ROW(CK30)+1,CF30:CF299,0)),"")</f>
        <v/>
      </c>
      <c r="CH266" s="419"/>
      <c r="CJ266" s="3112">
        <f>CG17</f>
        <v>100</v>
      </c>
      <c r="CK266" s="3166" t="str">
        <f>IF(OR(CL265="",CJ266=""),"",IF(LEN(CL265)&lt;=CJ266,CL265,IFERROR(LEFT(CL265,FIND("♦",SUBSTITUTE(LEFT(CL265,CJ266+1)," ","♦",LEN(LEFT(CL265,CJ266+1))-LEN(SUBSTITUTE(LEFT(CL265,CJ266+1)," ",""))))),LEFT(CL265,IFERROR(FIND(" ",CL265)-1,LEN(CL265))))))</f>
        <v/>
      </c>
      <c r="CL266" s="3166" t="str">
        <f t="shared" ref="CL266:CL269" si="120">IF(CK266="","",TRIM(RIGHT(CL265,LEN(CL265)-LEN(CK266))))</f>
        <v/>
      </c>
      <c r="CM266" s="3180"/>
      <c r="CN266" s="3174"/>
      <c r="CO266" s="3174"/>
      <c r="FI266" s="1790"/>
      <c r="FJ266" s="205" t="s">
        <v>2753</v>
      </c>
      <c r="FK266" s="206" t="s">
        <v>2754</v>
      </c>
      <c r="FL266" s="207">
        <v>102</v>
      </c>
      <c r="FM266" s="208">
        <v>205</v>
      </c>
      <c r="FN266" s="209">
        <v>170</v>
      </c>
      <c r="FO266"/>
      <c r="FP266" s="1791"/>
      <c r="FQ266" s="212" t="s">
        <v>2755</v>
      </c>
      <c r="FR266" s="192" t="s">
        <v>2756</v>
      </c>
      <c r="FS266" s="193">
        <v>93</v>
      </c>
      <c r="FT266" s="194">
        <v>57</v>
      </c>
      <c r="FU266" s="195">
        <v>84</v>
      </c>
      <c r="FV266"/>
      <c r="FW266" s="1792"/>
      <c r="FX266" s="212" t="s">
        <v>2757</v>
      </c>
      <c r="FY266" s="192" t="s">
        <v>2758</v>
      </c>
      <c r="FZ266" s="193">
        <v>175</v>
      </c>
      <c r="GA266" s="194">
        <v>134</v>
      </c>
      <c r="GB266" s="195">
        <v>142</v>
      </c>
      <c r="GC266" s="10">
        <v>1</v>
      </c>
    </row>
    <row r="267" spans="80:185" ht="21" customHeight="1">
      <c r="CB267" s="3174"/>
      <c r="CD267" s="3151" t="str">
        <f t="shared" si="111"/>
        <v/>
      </c>
      <c r="CE267" s="3155" t="str">
        <f t="shared" si="112"/>
        <v/>
      </c>
      <c r="CF267" s="3156" t="str">
        <f>IF(LEN(TRIM(CK267))&gt;0,MAX(CF29:CF266)+1,"")</f>
        <v/>
      </c>
      <c r="CG267" s="3109" t="str">
        <f>IFERROR(INDEX(CK30:CK299,MATCH(ROW()-ROW(CK30)+1,CF30:CF299,0)),"")</f>
        <v/>
      </c>
      <c r="CH267" s="419"/>
      <c r="CJ267" s="3165"/>
      <c r="CK267" s="3166" t="str">
        <f>IF(OR(CL266="",CJ266=""),"",IF(LEN(CL266)&lt;=CJ266,CL266,IFERROR(LEFT(CL266,FIND("♦",SUBSTITUTE(LEFT(CL266,CJ266+1)," ","♦",LEN(LEFT(CL266,CJ266+1))-LEN(SUBSTITUTE(LEFT(CL266,CJ266+1)," ",""))))),LEFT(CL266,IFERROR(FIND(" ",CL266)-1,LEN(CL266))))))</f>
        <v/>
      </c>
      <c r="CL267" s="3166" t="str">
        <f t="shared" si="120"/>
        <v/>
      </c>
      <c r="CM267" s="3180"/>
      <c r="CN267" s="3174"/>
      <c r="CO267" s="3174"/>
      <c r="FI267" s="1793"/>
      <c r="FJ267" s="236" t="s">
        <v>2759</v>
      </c>
      <c r="FK267" s="206" t="s">
        <v>2760</v>
      </c>
      <c r="FL267" s="207">
        <v>125</v>
      </c>
      <c r="FM267" s="208">
        <v>137</v>
      </c>
      <c r="FN267" s="209">
        <v>132</v>
      </c>
      <c r="FO267"/>
      <c r="FP267" s="1794"/>
      <c r="FQ267" s="212" t="s">
        <v>2761</v>
      </c>
      <c r="FR267" s="192" t="s">
        <v>2762</v>
      </c>
      <c r="FS267" s="193">
        <v>80</v>
      </c>
      <c r="FT267" s="194">
        <v>64</v>
      </c>
      <c r="FU267" s="195">
        <v>77</v>
      </c>
      <c r="FV267"/>
      <c r="FW267" s="1795"/>
      <c r="FX267" s="212" t="s">
        <v>2763</v>
      </c>
      <c r="FY267" s="192" t="s">
        <v>2764</v>
      </c>
      <c r="FZ267" s="193">
        <v>199</v>
      </c>
      <c r="GA267" s="194">
        <v>44</v>
      </c>
      <c r="GB267" s="195">
        <v>72</v>
      </c>
      <c r="GC267" s="10">
        <v>1</v>
      </c>
    </row>
    <row r="268" spans="80:185" ht="21" customHeight="1">
      <c r="CB268" s="3174"/>
      <c r="CD268" s="3151" t="str">
        <f t="shared" si="111"/>
        <v/>
      </c>
      <c r="CE268" s="3155" t="str">
        <f t="shared" si="112"/>
        <v/>
      </c>
      <c r="CF268" s="3156" t="str">
        <f>IF(LEN(TRIM(CK268))&gt;0,MAX(CF29:CF267)+1,"")</f>
        <v/>
      </c>
      <c r="CG268" s="3109" t="str">
        <f>IFERROR(INDEX(CK30:CK299,MATCH(ROW()-ROW(CK30)+1,CF30:CF299,0)),"")</f>
        <v/>
      </c>
      <c r="CH268" s="419"/>
      <c r="CJ268" s="3168"/>
      <c r="CK268" s="3166" t="str">
        <f>IF(OR(CL267="",CJ266=""),"",IF(LEN(CL267)&lt;=CJ266,CL267,IFERROR(LEFT(CL267,FIND("♦",SUBSTITUTE(LEFT(CL267,CJ266+1)," ","♦",LEN(LEFT(CL267,CJ266+1))-LEN(SUBSTITUTE(LEFT(CL267,CJ266+1)," ",""))))),LEFT(CL267,IFERROR(FIND(" ",CL267)-1,LEN(CL267))))))</f>
        <v/>
      </c>
      <c r="CL268" s="3166" t="str">
        <f t="shared" si="120"/>
        <v/>
      </c>
      <c r="CM268" s="3180"/>
      <c r="CN268" s="3174"/>
      <c r="CO268" s="3174"/>
      <c r="FI268" s="1796"/>
      <c r="FJ268" s="236" t="s">
        <v>2765</v>
      </c>
      <c r="FK268" s="206" t="s">
        <v>2766</v>
      </c>
      <c r="FL268" s="207">
        <v>100</v>
      </c>
      <c r="FM268" s="208">
        <v>155</v>
      </c>
      <c r="FN268" s="209">
        <v>136</v>
      </c>
      <c r="FO268"/>
      <c r="FP268" s="1797"/>
      <c r="FQ268" s="212" t="s">
        <v>2767</v>
      </c>
      <c r="FR268" s="192" t="s">
        <v>2768</v>
      </c>
      <c r="FS268" s="193">
        <v>211</v>
      </c>
      <c r="FT268" s="194">
        <v>153</v>
      </c>
      <c r="FU268" s="195">
        <v>230</v>
      </c>
      <c r="FV268"/>
      <c r="FW268" s="1798"/>
      <c r="FX268" s="212" t="s">
        <v>2769</v>
      </c>
      <c r="FY268" s="192" t="s">
        <v>2770</v>
      </c>
      <c r="FZ268" s="193">
        <v>172</v>
      </c>
      <c r="GA268" s="194">
        <v>30</v>
      </c>
      <c r="GB268" s="195">
        <v>68</v>
      </c>
      <c r="GC268" s="10">
        <v>1</v>
      </c>
    </row>
    <row r="269" spans="80:185" ht="21" customHeight="1">
      <c r="CB269" s="3174"/>
      <c r="CD269" s="3151" t="str">
        <f t="shared" si="111"/>
        <v/>
      </c>
      <c r="CE269" s="3155" t="str">
        <f t="shared" si="112"/>
        <v/>
      </c>
      <c r="CF269" s="3156" t="str">
        <f>IF(LEN(TRIM(CK269))&gt;0,MAX(CF29:CF268)+1,"")</f>
        <v/>
      </c>
      <c r="CG269" s="3109" t="str">
        <f>IFERROR(INDEX(CK30:CK299,MATCH(ROW()-ROW(CK30)+1,CF30:CF299,0)),"")</f>
        <v/>
      </c>
      <c r="CH269" s="419"/>
      <c r="CJ269" s="3169"/>
      <c r="CK269" s="3166" t="str">
        <f>IF(OR(CL268="",CJ266=""),"",IF(LEN(CL268)&lt;=CJ266,CL268,IFERROR(LEFT(CL268,FIND("♦",SUBSTITUTE(LEFT(CL268,CJ266+1)," ","♦",LEN(LEFT(CL268,CJ266+1))-LEN(SUBSTITUTE(LEFT(CL268,CJ266+1)," ",""))))),LEFT(CL268,IFERROR(FIND(" ",CL268)-1,LEN(CL268))))))</f>
        <v/>
      </c>
      <c r="CL269" s="3166" t="str">
        <f t="shared" si="120"/>
        <v/>
      </c>
      <c r="CM269" s="3180"/>
      <c r="CN269" s="3174"/>
      <c r="CO269" s="3174"/>
      <c r="FI269" s="1799"/>
      <c r="FJ269" s="205" t="s">
        <v>2771</v>
      </c>
      <c r="FK269" s="206" t="s">
        <v>2772</v>
      </c>
      <c r="FL269" s="207">
        <v>69</v>
      </c>
      <c r="FM269" s="208">
        <v>139</v>
      </c>
      <c r="FN269" s="209">
        <v>116</v>
      </c>
      <c r="FO269"/>
      <c r="FP269" s="1800"/>
      <c r="FQ269" s="197" t="s">
        <v>2773</v>
      </c>
      <c r="FR269" s="192" t="s">
        <v>2774</v>
      </c>
      <c r="FS269" s="193">
        <v>224</v>
      </c>
      <c r="FT269" s="194">
        <v>102</v>
      </c>
      <c r="FU269" s="195">
        <v>255</v>
      </c>
      <c r="FV269"/>
      <c r="FW269" s="1801"/>
      <c r="FX269" s="197" t="s">
        <v>2775</v>
      </c>
      <c r="FY269" s="192" t="s">
        <v>2776</v>
      </c>
      <c r="FZ269" s="193">
        <v>139</v>
      </c>
      <c r="GA269" s="194">
        <v>99</v>
      </c>
      <c r="GB269" s="195">
        <v>108</v>
      </c>
      <c r="GC269" s="10">
        <v>1</v>
      </c>
    </row>
    <row r="270" spans="80:185" ht="21" customHeight="1">
      <c r="CB270" s="3174"/>
      <c r="CD270" s="3151" t="str">
        <f t="shared" si="111"/>
        <v/>
      </c>
      <c r="CE270" s="3155" t="str">
        <f t="shared" si="112"/>
        <v/>
      </c>
      <c r="CF270" s="3156" t="str">
        <f>IF(LEN(TRIM(CK270))&gt;0,MAX(CF29:CF269)+1,"")</f>
        <v/>
      </c>
      <c r="CG270" s="3109" t="str">
        <f>IFERROR(INDEX(CK30:CK299,MATCH(ROW()-ROW(CK30)+1,CF30:CF299,0)),"")</f>
        <v/>
      </c>
      <c r="CH270" s="419"/>
      <c r="CJ270" s="2462" t="str">
        <f>(SUBSTITUTE(SUBSTITUTE(CB70,CHAR(13)&amp;CHAR(10)," "),CHAR(10)," "))</f>
        <v/>
      </c>
      <c r="CK270" s="3110" t="str">
        <f>IF(OR(CJ271="",CJ272=""),"",IF(LEN(CJ271)&lt;=CJ272,CJ271,IFERROR(LEFT(CJ271,FIND("♦",SUBSTITUTE(LEFT(CJ271,CJ272+1)," ","♦",LEN(LEFT(CJ271,CJ272+1))-LEN(SUBSTITUTE(LEFT(CJ271,CJ272+1)," ",""))))),LEFT(CJ271,IFERROR(FIND(" ",CJ271)-1,LEN(CJ271))))))</f>
        <v/>
      </c>
      <c r="CL270" s="3111" t="str">
        <f>IF(CK270="","",TRIM(RIGHT(CJ271,LEN(CJ271)-LEN(CK270))))</f>
        <v/>
      </c>
      <c r="CM270" s="3157" t="str">
        <f>CC70</f>
        <v xml:space="preserve"> ◄ ligne 70</v>
      </c>
      <c r="CN270" s="3174"/>
      <c r="CO270" s="3174"/>
      <c r="FI270" s="1802"/>
      <c r="FJ270" s="236" t="s">
        <v>2777</v>
      </c>
      <c r="FK270" s="206" t="s">
        <v>2778</v>
      </c>
      <c r="FL270" s="207">
        <v>94</v>
      </c>
      <c r="FM270" s="208">
        <v>113</v>
      </c>
      <c r="FN270" s="209">
        <v>106</v>
      </c>
      <c r="FO270"/>
      <c r="FP270" s="1803"/>
      <c r="FQ270" s="212" t="s">
        <v>2779</v>
      </c>
      <c r="FR270" s="192" t="s">
        <v>2780</v>
      </c>
      <c r="FS270" s="193">
        <v>223</v>
      </c>
      <c r="FT270" s="194">
        <v>115</v>
      </c>
      <c r="FU270" s="195">
        <v>255</v>
      </c>
      <c r="FV270"/>
      <c r="FW270" s="1804"/>
      <c r="FX270" s="197" t="s">
        <v>2781</v>
      </c>
      <c r="FY270" s="192" t="s">
        <v>2782</v>
      </c>
      <c r="FZ270" s="193">
        <v>139</v>
      </c>
      <c r="GA270" s="194">
        <v>95</v>
      </c>
      <c r="GB270" s="195">
        <v>101</v>
      </c>
      <c r="GC270" s="10">
        <v>1</v>
      </c>
    </row>
    <row r="271" spans="80:185" ht="21" customHeight="1">
      <c r="CB271" s="3174"/>
      <c r="CD271" s="3151" t="str">
        <f t="shared" si="111"/>
        <v/>
      </c>
      <c r="CE271" s="3155" t="str">
        <f t="shared" si="112"/>
        <v/>
      </c>
      <c r="CF271" s="3156" t="str">
        <f>IF(LEN(TRIM(CK271))&gt;0,MAX(CF29:CF270)+1,"")</f>
        <v/>
      </c>
      <c r="CG271" s="3109" t="str">
        <f>IFERROR(INDEX(CK30:CK299,MATCH(ROW()-ROW(CK30)+1,CF30:CF299,0)),"")</f>
        <v/>
      </c>
      <c r="CH271" s="419"/>
      <c r="CJ271" s="3110" t="str">
        <f>TRIM(SUBSTITUTE(SUBSTITUTE(SUBSTITUTE(SUBSTITUTE(IF(OR(LEFT(CJ270,1)="-",LEFT(CJ270,1)="="),MID(CJ270,2,9999),CJ270),CHAR(160)," "),","," "),";"," "),"."," "))</f>
        <v/>
      </c>
      <c r="CK271" s="3111" t="str">
        <f>IF(OR(CL270="",CJ272=""),"",IF(LEN(CL270)&lt;=CJ272,CL270,IFERROR(LEFT(CL270,FIND("♦",SUBSTITUTE(LEFT(CL270,CJ272+1)," ","♦",LEN(LEFT(CL270,CJ272+1))-LEN(SUBSTITUTE(LEFT(CL270,CJ272+1)," ",""))))),LEFT(CL270,IFERROR(FIND(" ",CL270)-1,LEN(CL270))))))</f>
        <v/>
      </c>
      <c r="CL271" s="3111" t="str">
        <f>IF(CK271="","",TRIM(RIGHT(CL270,LEN(CL270)-LEN(CK271))))</f>
        <v/>
      </c>
      <c r="CM271" s="3179"/>
      <c r="CN271" s="3174"/>
      <c r="CO271" s="3174"/>
      <c r="FI271" s="1805"/>
      <c r="FJ271" s="236" t="s">
        <v>2783</v>
      </c>
      <c r="FK271" s="206" t="s">
        <v>2784</v>
      </c>
      <c r="FL271" s="207">
        <v>64</v>
      </c>
      <c r="FM271" s="208">
        <v>130</v>
      </c>
      <c r="FN271" s="209">
        <v>109</v>
      </c>
      <c r="FO271"/>
      <c r="FP271" s="1806"/>
      <c r="FQ271" s="197" t="s">
        <v>2785</v>
      </c>
      <c r="FR271" s="192" t="s">
        <v>2786</v>
      </c>
      <c r="FS271" s="193">
        <v>209</v>
      </c>
      <c r="FT271" s="194">
        <v>95</v>
      </c>
      <c r="FU271" s="195">
        <v>238</v>
      </c>
      <c r="FV271"/>
      <c r="FW271" s="1807"/>
      <c r="FX271" s="212" t="s">
        <v>2787</v>
      </c>
      <c r="FY271" s="192" t="s">
        <v>2788</v>
      </c>
      <c r="FZ271" s="193">
        <v>158</v>
      </c>
      <c r="GA271" s="194">
        <v>14</v>
      </c>
      <c r="GB271" s="195">
        <v>64</v>
      </c>
      <c r="GC271" s="10">
        <v>1</v>
      </c>
    </row>
    <row r="272" spans="80:185" ht="21" customHeight="1">
      <c r="CB272" s="3174"/>
      <c r="CD272" s="3151" t="str">
        <f t="shared" si="111"/>
        <v/>
      </c>
      <c r="CE272" s="3155" t="str">
        <f t="shared" si="112"/>
        <v/>
      </c>
      <c r="CF272" s="3156" t="str">
        <f>IF(LEN(TRIM(CK272))&gt;0,MAX(CF29:CF271)+1,"")</f>
        <v/>
      </c>
      <c r="CG272" s="3109" t="str">
        <f>IFERROR(INDEX(CK30:CK299,MATCH(ROW()-ROW(CK30)+1,CF30:CF299,0)),"")</f>
        <v/>
      </c>
      <c r="CH272" s="419"/>
      <c r="CJ272" s="3112">
        <f>CG17</f>
        <v>100</v>
      </c>
      <c r="CK272" s="3111" t="str">
        <f>IF(OR(CL271="",CJ272=""),"",IF(LEN(CL271)&lt;=CJ272,CL271,IFERROR(LEFT(CL271,FIND("♦",SUBSTITUTE(LEFT(CL271,CJ272+1)," ","♦",LEN(LEFT(CL271,CJ272+1))-LEN(SUBSTITUTE(LEFT(CL271,CJ272+1)," ",""))))),LEFT(CL271,IFERROR(FIND(" ",CL271)-1,LEN(CL271))))))</f>
        <v/>
      </c>
      <c r="CL272" s="3111" t="str">
        <f t="shared" ref="CL272:CL275" si="121">IF(CK272="","",TRIM(RIGHT(CL271,LEN(CL271)-LEN(CK272))))</f>
        <v/>
      </c>
      <c r="CM272" s="3179"/>
      <c r="CN272" s="3174"/>
      <c r="CO272" s="3174"/>
      <c r="FI272" s="1808"/>
      <c r="FJ272" s="236" t="s">
        <v>2789</v>
      </c>
      <c r="FK272" s="206" t="s">
        <v>2790</v>
      </c>
      <c r="FL272" s="207">
        <v>27</v>
      </c>
      <c r="FM272" s="208">
        <v>77</v>
      </c>
      <c r="FN272" s="209">
        <v>62</v>
      </c>
      <c r="FO272"/>
      <c r="FP272" s="1809"/>
      <c r="FQ272" s="212" t="s">
        <v>2791</v>
      </c>
      <c r="FR272" s="192" t="s">
        <v>2792</v>
      </c>
      <c r="FS272" s="193">
        <v>182</v>
      </c>
      <c r="FT272" s="194">
        <v>149</v>
      </c>
      <c r="FU272" s="195">
        <v>192</v>
      </c>
      <c r="FV272"/>
      <c r="FW272" s="1810"/>
      <c r="FX272" s="212" t="s">
        <v>2793</v>
      </c>
      <c r="FY272" s="192" t="s">
        <v>2794</v>
      </c>
      <c r="FZ272" s="193">
        <v>145</v>
      </c>
      <c r="GA272" s="194">
        <v>40</v>
      </c>
      <c r="GB272" s="195">
        <v>59</v>
      </c>
      <c r="GC272" s="10">
        <v>1</v>
      </c>
    </row>
    <row r="273" spans="80:185" ht="21" customHeight="1">
      <c r="CB273" s="3174"/>
      <c r="CD273" s="3151" t="str">
        <f t="shared" si="111"/>
        <v/>
      </c>
      <c r="CE273" s="3155" t="str">
        <f t="shared" si="112"/>
        <v/>
      </c>
      <c r="CF273" s="3156" t="str">
        <f>IF(LEN(TRIM(CK273))&gt;0,MAX(CF29:CF272)+1,"")</f>
        <v/>
      </c>
      <c r="CG273" s="3109" t="str">
        <f>IFERROR(INDEX(CK30:CK299,MATCH(ROW()-ROW(CK30)+1,CF30:CF299,0)),"")</f>
        <v/>
      </c>
      <c r="CH273" s="419"/>
      <c r="CJ273" s="3110"/>
      <c r="CK273" s="3111" t="str">
        <f>IF(OR(CL272="",CJ272=""),"",IF(LEN(CL272)&lt;=CJ272,CL272,IFERROR(LEFT(CL272,FIND("♦",SUBSTITUTE(LEFT(CL272,CJ272+1)," ","♦",LEN(LEFT(CL272,CJ272+1))-LEN(SUBSTITUTE(LEFT(CL272,CJ272+1)," ",""))))),LEFT(CL272,IFERROR(FIND(" ",CL272)-1,LEN(CL272))))))</f>
        <v/>
      </c>
      <c r="CL273" s="3111" t="str">
        <f t="shared" si="121"/>
        <v/>
      </c>
      <c r="CM273" s="3179"/>
      <c r="CN273" s="3174"/>
      <c r="CO273" s="3174"/>
      <c r="FI273" s="1811"/>
      <c r="FJ273" s="236" t="s">
        <v>2795</v>
      </c>
      <c r="FK273" s="206" t="s">
        <v>2796</v>
      </c>
      <c r="FL273" s="207">
        <v>28</v>
      </c>
      <c r="FM273" s="208">
        <v>53</v>
      </c>
      <c r="FN273" s="209">
        <v>45</v>
      </c>
      <c r="FO273"/>
      <c r="FP273" s="1812"/>
      <c r="FQ273" s="197" t="s">
        <v>2797</v>
      </c>
      <c r="FR273" s="192" t="s">
        <v>2798</v>
      </c>
      <c r="FS273" s="193">
        <v>186</v>
      </c>
      <c r="FT273" s="194">
        <v>85</v>
      </c>
      <c r="FU273" s="195">
        <v>211</v>
      </c>
      <c r="FV273"/>
      <c r="FW273" s="1813"/>
      <c r="FX273" s="212" t="s">
        <v>2799</v>
      </c>
      <c r="FY273" s="192" t="s">
        <v>2800</v>
      </c>
      <c r="FZ273" s="193">
        <v>144</v>
      </c>
      <c r="GA273" s="194">
        <v>40</v>
      </c>
      <c r="GB273" s="195">
        <v>59</v>
      </c>
      <c r="GC273" s="10">
        <v>1</v>
      </c>
    </row>
    <row r="274" spans="80:185" ht="21" customHeight="1">
      <c r="CB274" s="3174"/>
      <c r="CD274" s="3151" t="str">
        <f t="shared" si="111"/>
        <v/>
      </c>
      <c r="CE274" s="3155" t="str">
        <f t="shared" si="112"/>
        <v/>
      </c>
      <c r="CF274" s="3156" t="str">
        <f>IF(LEN(TRIM(CK274))&gt;0,MAX(CF29:CF273)+1,"")</f>
        <v/>
      </c>
      <c r="CG274" s="3109" t="str">
        <f>IFERROR(INDEX(CK30:CK299,MATCH(ROW()-ROW(CK30)+1,CF30:CF299,0)),"")</f>
        <v/>
      </c>
      <c r="CH274" s="419"/>
      <c r="CJ274" s="3163"/>
      <c r="CK274" s="3111" t="str">
        <f>IF(OR(CL273="",CJ272=""),"",IF(LEN(CL273)&lt;=CJ272,CL273,IFERROR(LEFT(CL273,FIND("♦",SUBSTITUTE(LEFT(CL273,CJ272+1)," ","♦",LEN(LEFT(CL273,CJ272+1))-LEN(SUBSTITUTE(LEFT(CL273,CJ272+1)," ",""))))),LEFT(CL273,IFERROR(FIND(" ",CL273)-1,LEN(CL273))))))</f>
        <v/>
      </c>
      <c r="CL274" s="3111" t="str">
        <f t="shared" si="121"/>
        <v/>
      </c>
      <c r="CM274" s="3179"/>
      <c r="CN274" s="3174"/>
      <c r="CO274" s="3174"/>
      <c r="FI274" s="1814"/>
      <c r="FJ274" s="236" t="s">
        <v>2801</v>
      </c>
      <c r="FK274" s="206" t="s">
        <v>2802</v>
      </c>
      <c r="FL274" s="207">
        <v>30</v>
      </c>
      <c r="FM274" s="208">
        <v>35</v>
      </c>
      <c r="FN274" s="209">
        <v>33</v>
      </c>
      <c r="FO274"/>
      <c r="FP274" s="1815"/>
      <c r="FQ274" s="197" t="s">
        <v>2803</v>
      </c>
      <c r="FR274" s="192" t="s">
        <v>2804</v>
      </c>
      <c r="FS274" s="193">
        <v>180</v>
      </c>
      <c r="FT274" s="194">
        <v>82</v>
      </c>
      <c r="FU274" s="195">
        <v>205</v>
      </c>
      <c r="FV274"/>
      <c r="FW274" s="1816"/>
      <c r="FX274" s="212" t="s">
        <v>2805</v>
      </c>
      <c r="FY274" s="192" t="s">
        <v>2806</v>
      </c>
      <c r="FZ274" s="193">
        <v>92</v>
      </c>
      <c r="GA274" s="194">
        <v>9</v>
      </c>
      <c r="GB274" s="195">
        <v>35</v>
      </c>
      <c r="GC274" s="10">
        <v>1</v>
      </c>
    </row>
    <row r="275" spans="80:185" ht="21" customHeight="1">
      <c r="CB275" s="3174"/>
      <c r="CD275" s="3151" t="str">
        <f t="shared" si="111"/>
        <v/>
      </c>
      <c r="CE275" s="3155" t="str">
        <f t="shared" si="112"/>
        <v/>
      </c>
      <c r="CF275" s="3156" t="str">
        <f>IF(LEN(TRIM(CK275))&gt;0,MAX(CF29:CF274)+1,"")</f>
        <v/>
      </c>
      <c r="CG275" s="3109" t="str">
        <f>IFERROR(INDEX(CK30:CK299,MATCH(ROW()-ROW(CK30)+1,CF30:CF299,0)),"")</f>
        <v/>
      </c>
      <c r="CH275" s="419"/>
      <c r="CJ275" s="3164"/>
      <c r="CK275" s="3111" t="str">
        <f>IF(OR(CL274="",CJ272=""),"",IF(LEN(CL274)&lt;=CJ272,CL274,IFERROR(LEFT(CL274,FIND("♦",SUBSTITUTE(LEFT(CL274,CJ272+1)," ","♦",LEN(LEFT(CL274,CJ272+1))-LEN(SUBSTITUTE(LEFT(CL274,CJ272+1)," ",""))))),LEFT(CL274,IFERROR(FIND(" ",CL274)-1,LEN(CL274))))))</f>
        <v/>
      </c>
      <c r="CL275" s="3111" t="str">
        <f t="shared" si="121"/>
        <v/>
      </c>
      <c r="CM275" s="3179"/>
      <c r="CN275" s="3174"/>
      <c r="CO275" s="3174"/>
      <c r="FI275" s="1817"/>
      <c r="FJ275" s="236" t="s">
        <v>2807</v>
      </c>
      <c r="FK275" s="206" t="s">
        <v>2808</v>
      </c>
      <c r="FL275" s="207">
        <v>26</v>
      </c>
      <c r="FM275" s="208">
        <v>36</v>
      </c>
      <c r="FN275" s="209">
        <v>33</v>
      </c>
      <c r="FO275"/>
      <c r="FP275" s="1818"/>
      <c r="FQ275" s="212" t="s">
        <v>2809</v>
      </c>
      <c r="FR275" s="192" t="s">
        <v>2810</v>
      </c>
      <c r="FS275" s="193">
        <v>154</v>
      </c>
      <c r="FT275" s="194">
        <v>78</v>
      </c>
      <c r="FU275" s="195">
        <v>174</v>
      </c>
      <c r="FV275"/>
      <c r="FW275" s="1819"/>
      <c r="FX275" s="212" t="s">
        <v>2811</v>
      </c>
      <c r="FY275" s="192" t="s">
        <v>2812</v>
      </c>
      <c r="FZ275" s="193">
        <v>58</v>
      </c>
      <c r="GA275" s="194">
        <v>2</v>
      </c>
      <c r="GB275" s="195">
        <v>13</v>
      </c>
      <c r="GC275" s="10">
        <v>1</v>
      </c>
    </row>
    <row r="276" spans="80:185" ht="21" customHeight="1">
      <c r="CB276" s="3174"/>
      <c r="CD276" s="3151" t="str">
        <f t="shared" si="111"/>
        <v/>
      </c>
      <c r="CE276" s="3155" t="str">
        <f t="shared" si="112"/>
        <v/>
      </c>
      <c r="CF276" s="3156" t="str">
        <f>IF(LEN(TRIM(CK276))&gt;0,MAX(CF29:CF275)+1,"")</f>
        <v/>
      </c>
      <c r="CG276" s="3109" t="str">
        <f>IFERROR(INDEX(CK30:CK299,MATCH(ROW()-ROW(CK30)+1,CF30:CF299,0)),"")</f>
        <v/>
      </c>
      <c r="CH276" s="419"/>
      <c r="CJ276" s="2462" t="str">
        <f>(SUBSTITUTE(SUBSTITUTE(CB71,CHAR(13)&amp;CHAR(10)," "),CHAR(10)," "))</f>
        <v/>
      </c>
      <c r="CK276" s="3165" t="str">
        <f>IF(OR(CJ277="",CJ278=""),"",IF(LEN(CJ277)&lt;=CJ278,CJ277,IFERROR(LEFT(CJ277,FIND("♦",SUBSTITUTE(LEFT(CJ277,CJ278+1)," ","♦",LEN(LEFT(CJ277,CJ278+1))-LEN(SUBSTITUTE(LEFT(CJ277,CJ278+1)," ",""))))),LEFT(CJ277,IFERROR(FIND(" ",CJ277)-1,LEN(CJ277))))))</f>
        <v/>
      </c>
      <c r="CL276" s="3166" t="str">
        <f>IF(CK276="","",TRIM(RIGHT(CJ277,LEN(CJ277)-LEN(CK276))))</f>
        <v/>
      </c>
      <c r="CM276" s="3157" t="str">
        <f>CC71</f>
        <v xml:space="preserve"> ◄ ligne 71</v>
      </c>
      <c r="CN276" s="3174"/>
      <c r="CO276" s="3174"/>
      <c r="FI276" s="1820"/>
      <c r="FJ276" s="205" t="s">
        <v>2813</v>
      </c>
      <c r="FK276" s="206" t="s">
        <v>2814</v>
      </c>
      <c r="FL276" s="207">
        <v>0</v>
      </c>
      <c r="FM276" s="208">
        <v>250</v>
      </c>
      <c r="FN276" s="209">
        <v>154</v>
      </c>
      <c r="FO276"/>
      <c r="FP276" s="1821"/>
      <c r="FQ276" s="212" t="s">
        <v>2815</v>
      </c>
      <c r="FR276" s="192" t="s">
        <v>2816</v>
      </c>
      <c r="FS276" s="193">
        <v>134</v>
      </c>
      <c r="FT276" s="194">
        <v>96</v>
      </c>
      <c r="FU276" s="195">
        <v>142</v>
      </c>
      <c r="FV276"/>
      <c r="FW276" s="1822"/>
      <c r="FX276" s="212" t="s">
        <v>2817</v>
      </c>
      <c r="FY276" s="192" t="s">
        <v>2818</v>
      </c>
      <c r="FZ276" s="193">
        <v>46</v>
      </c>
      <c r="GA276" s="194">
        <v>29</v>
      </c>
      <c r="GB276" s="195">
        <v>33</v>
      </c>
      <c r="GC276" s="10">
        <v>1</v>
      </c>
    </row>
    <row r="277" spans="80:185" ht="21" customHeight="1">
      <c r="CB277" s="3174"/>
      <c r="CD277" s="3151" t="str">
        <f t="shared" si="111"/>
        <v/>
      </c>
      <c r="CE277" s="3155" t="str">
        <f t="shared" si="112"/>
        <v/>
      </c>
      <c r="CF277" s="3156" t="str">
        <f>IF(LEN(TRIM(CK277))&gt;0,MAX(CF29:CF276)+1,"")</f>
        <v/>
      </c>
      <c r="CG277" s="3109" t="str">
        <f>IFERROR(INDEX(CK30:CK299,MATCH(ROW()-ROW(CK30)+1,CF30:CF299,0)),"")</f>
        <v/>
      </c>
      <c r="CH277" s="419"/>
      <c r="CJ277" s="3165" t="str">
        <f>TRIM(SUBSTITUTE(SUBSTITUTE(SUBSTITUTE(SUBSTITUTE(IF(OR(LEFT(CJ276,1)="-",LEFT(CJ276,1)="="),MID(CJ276,2,9999),CJ276),CHAR(160)," "),","," "),";"," "),"."," "))</f>
        <v/>
      </c>
      <c r="CK277" s="3166" t="str">
        <f>IF(OR(CL276="",CJ278=""),"",IF(LEN(CL276)&lt;=CJ278,CL276,IFERROR(LEFT(CL276,FIND("♦",SUBSTITUTE(LEFT(CL276,CJ278+1)," ","♦",LEN(LEFT(CL276,CJ278+1))-LEN(SUBSTITUTE(LEFT(CL276,CJ278+1)," ",""))))),LEFT(CL276,IFERROR(FIND(" ",CL276)-1,LEN(CL276))))))</f>
        <v/>
      </c>
      <c r="CL277" s="3166" t="str">
        <f>IF(CK277="","",TRIM(RIGHT(CL276,LEN(CL276)-LEN(CK277))))</f>
        <v/>
      </c>
      <c r="CM277" s="3180"/>
      <c r="CN277" s="3174"/>
      <c r="CO277" s="3174"/>
      <c r="FI277" s="1823"/>
      <c r="FJ277" s="236" t="s">
        <v>2819</v>
      </c>
      <c r="FK277" s="206" t="s">
        <v>2820</v>
      </c>
      <c r="FL277" s="207">
        <v>0</v>
      </c>
      <c r="FM277" s="208">
        <v>136</v>
      </c>
      <c r="FN277" s="209">
        <v>86</v>
      </c>
      <c r="FO277"/>
      <c r="FP277" s="1824"/>
      <c r="FQ277" s="212" t="s">
        <v>2821</v>
      </c>
      <c r="FR277" s="192" t="s">
        <v>2822</v>
      </c>
      <c r="FS277" s="193">
        <v>135</v>
      </c>
      <c r="FT277" s="194">
        <v>86</v>
      </c>
      <c r="FU277" s="195">
        <v>146</v>
      </c>
      <c r="FV277"/>
      <c r="FW277" s="1825"/>
      <c r="FX277" s="197" t="s">
        <v>2823</v>
      </c>
      <c r="FY277" s="192" t="s">
        <v>2824</v>
      </c>
      <c r="FZ277" s="193">
        <v>255</v>
      </c>
      <c r="GA277" s="194">
        <v>127</v>
      </c>
      <c r="GB277" s="195">
        <v>36</v>
      </c>
      <c r="GC277" s="10">
        <v>1</v>
      </c>
    </row>
    <row r="278" spans="80:185" ht="21" customHeight="1">
      <c r="CB278" s="3174"/>
      <c r="CD278" s="3151" t="str">
        <f t="shared" si="111"/>
        <v/>
      </c>
      <c r="CE278" s="3155" t="str">
        <f t="shared" si="112"/>
        <v/>
      </c>
      <c r="CF278" s="3156" t="str">
        <f>IF(LEN(TRIM(CK278))&gt;0,MAX(CF29:CF277)+1,"")</f>
        <v/>
      </c>
      <c r="CG278" s="3109" t="str">
        <f>IFERROR(INDEX(CK30:CK299,MATCH(ROW()-ROW(CK30)+1,CF30:CF299,0)),"")</f>
        <v/>
      </c>
      <c r="CH278" s="419"/>
      <c r="CJ278" s="3112">
        <f>CG17</f>
        <v>100</v>
      </c>
      <c r="CK278" s="3166" t="str">
        <f>IF(OR(CL277="",CJ278=""),"",IF(LEN(CL277)&lt;=CJ278,CL277,IFERROR(LEFT(CL277,FIND("♦",SUBSTITUTE(LEFT(CL277,CJ278+1)," ","♦",LEN(LEFT(CL277,CJ278+1))-LEN(SUBSTITUTE(LEFT(CL277,CJ278+1)," ",""))))),LEFT(CL277,IFERROR(FIND(" ",CL277)-1,LEN(CL277))))))</f>
        <v/>
      </c>
      <c r="CL278" s="3166" t="str">
        <f t="shared" ref="CL278:CL281" si="122">IF(CK278="","",TRIM(RIGHT(CL277,LEN(CL277)-LEN(CK278))))</f>
        <v/>
      </c>
      <c r="CM278" s="3180"/>
      <c r="CN278" s="3174"/>
      <c r="CO278" s="3174"/>
      <c r="FI278" s="1826"/>
      <c r="FJ278" s="205" t="s">
        <v>2825</v>
      </c>
      <c r="FK278" s="206" t="s">
        <v>2826</v>
      </c>
      <c r="FL278" s="207">
        <v>255</v>
      </c>
      <c r="FM278" s="208">
        <v>110</v>
      </c>
      <c r="FN278" s="209">
        <v>199</v>
      </c>
      <c r="FO278"/>
      <c r="FP278" s="1827"/>
      <c r="FQ278" s="197" t="s">
        <v>2827</v>
      </c>
      <c r="FR278" s="192" t="s">
        <v>2828</v>
      </c>
      <c r="FS278" s="193">
        <v>122</v>
      </c>
      <c r="FT278" s="194">
        <v>55</v>
      </c>
      <c r="FU278" s="195">
        <v>139</v>
      </c>
      <c r="FV278"/>
      <c r="FW278" s="1828"/>
      <c r="FX278" s="197" t="s">
        <v>2829</v>
      </c>
      <c r="FY278" s="192" t="s">
        <v>2830</v>
      </c>
      <c r="FZ278" s="193">
        <v>233</v>
      </c>
      <c r="GA278" s="194">
        <v>150</v>
      </c>
      <c r="GB278" s="195">
        <v>122</v>
      </c>
      <c r="GC278" s="10">
        <v>1</v>
      </c>
    </row>
    <row r="279" spans="80:185" ht="21" customHeight="1">
      <c r="CB279" s="3174"/>
      <c r="CD279" s="3151" t="str">
        <f t="shared" si="111"/>
        <v/>
      </c>
      <c r="CE279" s="3155" t="str">
        <f t="shared" si="112"/>
        <v/>
      </c>
      <c r="CF279" s="3156" t="str">
        <f>IF(LEN(TRIM(CK279))&gt;0,MAX(CF29:CF278)+1,"")</f>
        <v/>
      </c>
      <c r="CG279" s="3109" t="str">
        <f>IFERROR(INDEX(CK30:CK299,MATCH(ROW()-ROW(CK30)+1,CF30:CF299,0)),"")</f>
        <v/>
      </c>
      <c r="CH279" s="419"/>
      <c r="CJ279" s="3165"/>
      <c r="CK279" s="3166" t="str">
        <f>IF(OR(CL278="",CJ278=""),"",IF(LEN(CL278)&lt;=CJ278,CL278,IFERROR(LEFT(CL278,FIND("♦",SUBSTITUTE(LEFT(CL278,CJ278+1)," ","♦",LEN(LEFT(CL278,CJ278+1))-LEN(SUBSTITUTE(LEFT(CL278,CJ278+1)," ",""))))),LEFT(CL278,IFERROR(FIND(" ",CL278)-1,LEN(CL278))))))</f>
        <v/>
      </c>
      <c r="CL279" s="3166" t="str">
        <f t="shared" si="122"/>
        <v/>
      </c>
      <c r="CM279" s="3180"/>
      <c r="CN279" s="3174"/>
      <c r="CO279" s="3174"/>
      <c r="FI279" s="1829"/>
      <c r="FJ279" s="205" t="s">
        <v>2831</v>
      </c>
      <c r="FK279" s="206" t="s">
        <v>2832</v>
      </c>
      <c r="FL279" s="207">
        <v>204</v>
      </c>
      <c r="FM279" s="208">
        <v>50</v>
      </c>
      <c r="FN279" s="209">
        <v>153</v>
      </c>
      <c r="FO279"/>
      <c r="FP279" s="1830"/>
      <c r="FQ279" s="212" t="s">
        <v>2833</v>
      </c>
      <c r="FR279" s="192" t="s">
        <v>2834</v>
      </c>
      <c r="FS279" s="193">
        <v>96</v>
      </c>
      <c r="FT279" s="194">
        <v>47</v>
      </c>
      <c r="FU279" s="195">
        <v>107</v>
      </c>
      <c r="FV279"/>
      <c r="FW279" s="1831"/>
      <c r="FX279" s="197" t="s">
        <v>2835</v>
      </c>
      <c r="FY279" s="192" t="s">
        <v>2836</v>
      </c>
      <c r="FZ279" s="193">
        <v>238</v>
      </c>
      <c r="GA279" s="194">
        <v>149</v>
      </c>
      <c r="GB279" s="195">
        <v>114</v>
      </c>
      <c r="GC279" s="10">
        <v>1</v>
      </c>
    </row>
    <row r="280" spans="80:185" ht="21" customHeight="1">
      <c r="CB280" s="3174"/>
      <c r="CD280" s="3151" t="str">
        <f t="shared" si="111"/>
        <v/>
      </c>
      <c r="CE280" s="3155" t="str">
        <f t="shared" si="112"/>
        <v/>
      </c>
      <c r="CF280" s="3156" t="str">
        <f>IF(LEN(TRIM(CK280))&gt;0,MAX(CF29:CF279)+1,"")</f>
        <v/>
      </c>
      <c r="CG280" s="3109" t="str">
        <f>IFERROR(INDEX(CK30:CK299,MATCH(ROW()-ROW(CK30)+1,CF30:CF299,0)),"")</f>
        <v/>
      </c>
      <c r="CH280" s="419"/>
      <c r="CJ280" s="3168"/>
      <c r="CK280" s="3166" t="str">
        <f>IF(OR(CL279="",CJ278=""),"",IF(LEN(CL279)&lt;=CJ278,CL279,IFERROR(LEFT(CL279,FIND("♦",SUBSTITUTE(LEFT(CL279,CJ278+1)," ","♦",LEN(LEFT(CL279,CJ278+1))-LEN(SUBSTITUTE(LEFT(CL279,CJ278+1)," ",""))))),LEFT(CL279,IFERROR(FIND(" ",CL279)-1,LEN(CL279))))))</f>
        <v/>
      </c>
      <c r="CL280" s="3166" t="str">
        <f t="shared" si="122"/>
        <v/>
      </c>
      <c r="CM280" s="3180"/>
      <c r="CN280" s="3174"/>
      <c r="CO280" s="3174"/>
      <c r="FI280" s="1832"/>
      <c r="FJ280" s="205" t="s">
        <v>2837</v>
      </c>
      <c r="FK280" s="206" t="s">
        <v>2838</v>
      </c>
      <c r="FL280" s="207">
        <v>205</v>
      </c>
      <c r="FM280" s="208">
        <v>41</v>
      </c>
      <c r="FN280" s="209">
        <v>144</v>
      </c>
      <c r="FO280"/>
      <c r="FP280" s="1833"/>
      <c r="FQ280" s="212" t="s">
        <v>2839</v>
      </c>
      <c r="FR280" s="192" t="s">
        <v>2840</v>
      </c>
      <c r="FS280" s="193">
        <v>86</v>
      </c>
      <c r="FT280" s="194">
        <v>60</v>
      </c>
      <c r="FU280" s="195">
        <v>92</v>
      </c>
      <c r="FV280"/>
      <c r="FW280" s="1834"/>
      <c r="FX280" s="197" t="s">
        <v>2841</v>
      </c>
      <c r="FY280" s="192" t="s">
        <v>2842</v>
      </c>
      <c r="FZ280" s="193">
        <v>255</v>
      </c>
      <c r="GA280" s="194">
        <v>130</v>
      </c>
      <c r="GB280" s="195">
        <v>71</v>
      </c>
      <c r="GC280" s="10">
        <v>1</v>
      </c>
    </row>
    <row r="281" spans="80:185" ht="21" customHeight="1">
      <c r="CB281" s="3174"/>
      <c r="CD281" s="3151" t="str">
        <f t="shared" si="111"/>
        <v/>
      </c>
      <c r="CE281" s="3155" t="str">
        <f t="shared" si="112"/>
        <v/>
      </c>
      <c r="CF281" s="3156" t="str">
        <f>IF(LEN(TRIM(CK281))&gt;0,MAX(CF29:CF280)+1,"")</f>
        <v/>
      </c>
      <c r="CG281" s="3109" t="str">
        <f>IFERROR(INDEX(CK30:CK299,MATCH(ROW()-ROW(CK30)+1,CF30:CF299,0)),"")</f>
        <v/>
      </c>
      <c r="CH281" s="419"/>
      <c r="CJ281" s="3169"/>
      <c r="CK281" s="3166" t="str">
        <f>IF(OR(CL280="",CJ278=""),"",IF(LEN(CL280)&lt;=CJ278,CL280,IFERROR(LEFT(CL280,FIND("♦",SUBSTITUTE(LEFT(CL280,CJ278+1)," ","♦",LEN(LEFT(CL280,CJ278+1))-LEN(SUBSTITUTE(LEFT(CL280,CJ278+1)," ",""))))),LEFT(CL280,IFERROR(FIND(" ",CL280)-1,LEN(CL280))))))</f>
        <v/>
      </c>
      <c r="CL281" s="3166" t="str">
        <f t="shared" si="122"/>
        <v/>
      </c>
      <c r="CM281" s="3180"/>
      <c r="CN281" s="3174"/>
      <c r="CO281" s="3174"/>
      <c r="FI281" s="1835"/>
      <c r="FJ281" s="236" t="s">
        <v>2843</v>
      </c>
      <c r="FK281" s="206" t="s">
        <v>2844</v>
      </c>
      <c r="FL281" s="207">
        <v>150</v>
      </c>
      <c r="FM281" s="208">
        <v>85</v>
      </c>
      <c r="FN281" s="209">
        <v>120</v>
      </c>
      <c r="FO281"/>
      <c r="FP281" s="1836"/>
      <c r="FQ281" s="197" t="s">
        <v>2845</v>
      </c>
      <c r="FR281" s="192" t="s">
        <v>2846</v>
      </c>
      <c r="FS281" s="193">
        <v>255</v>
      </c>
      <c r="FT281" s="194">
        <v>20</v>
      </c>
      <c r="FU281" s="195">
        <v>147</v>
      </c>
      <c r="FV281"/>
      <c r="FW281" s="1837"/>
      <c r="FX281" s="197" t="s">
        <v>2847</v>
      </c>
      <c r="FY281" s="192" t="s">
        <v>2848</v>
      </c>
      <c r="FZ281" s="193">
        <v>255</v>
      </c>
      <c r="GA281" s="194">
        <v>127</v>
      </c>
      <c r="GB281" s="195">
        <v>80</v>
      </c>
      <c r="GC281" s="10">
        <v>1</v>
      </c>
    </row>
    <row r="282" spans="80:185" ht="21" customHeight="1">
      <c r="CB282" s="3174"/>
      <c r="CD282" s="3151" t="str">
        <f t="shared" si="111"/>
        <v/>
      </c>
      <c r="CE282" s="3155" t="str">
        <f t="shared" si="112"/>
        <v/>
      </c>
      <c r="CF282" s="3156" t="str">
        <f>IF(LEN(TRIM(CK282))&gt;0,MAX(CF29:CF281)+1,"")</f>
        <v/>
      </c>
      <c r="CG282" s="3109" t="str">
        <f>IFERROR(INDEX(CK30:CK299,MATCH(ROW()-ROW(CK30)+1,CF30:CF299,0)),"")</f>
        <v/>
      </c>
      <c r="CH282" s="419"/>
      <c r="CJ282" s="2462" t="str">
        <f>(SUBSTITUTE(SUBSTITUTE(CB72,CHAR(13)&amp;CHAR(10)," "),CHAR(10)," "))</f>
        <v/>
      </c>
      <c r="CK282" s="3110" t="str">
        <f>IF(OR(CJ283="",CJ284=""),"",IF(LEN(CJ283)&lt;=CJ284,CJ283,IFERROR(LEFT(CJ283,FIND("♦",SUBSTITUTE(LEFT(CJ283,CJ284+1)," ","♦",LEN(LEFT(CJ283,CJ284+1))-LEN(SUBSTITUTE(LEFT(CJ283,CJ284+1)," ",""))))),LEFT(CJ283,IFERROR(FIND(" ",CJ283)-1,LEN(CJ283))))))</f>
        <v/>
      </c>
      <c r="CL282" s="3111" t="str">
        <f>IF(CK282="","",TRIM(RIGHT(CJ283,LEN(CJ283)-LEN(CK282))))</f>
        <v/>
      </c>
      <c r="CM282" s="3157" t="str">
        <f>CC72</f>
        <v xml:space="preserve"> ◄ ligne 72</v>
      </c>
      <c r="CN282" s="3174"/>
      <c r="CO282" s="3174"/>
      <c r="FI282" s="1838"/>
      <c r="FJ282" s="205" t="s">
        <v>2849</v>
      </c>
      <c r="FK282" s="206" t="s">
        <v>2850</v>
      </c>
      <c r="FL282" s="207">
        <v>139</v>
      </c>
      <c r="FM282" s="208">
        <v>28</v>
      </c>
      <c r="FN282" s="209">
        <v>98</v>
      </c>
      <c r="FO282"/>
      <c r="FP282" s="1839"/>
      <c r="FQ282" s="212" t="s">
        <v>2851</v>
      </c>
      <c r="FR282" s="192" t="s">
        <v>2852</v>
      </c>
      <c r="FS282" s="193">
        <v>253</v>
      </c>
      <c r="FT282" s="194">
        <v>63</v>
      </c>
      <c r="FU282" s="195">
        <v>146</v>
      </c>
      <c r="FV282"/>
      <c r="FW282" s="1840"/>
      <c r="FX282" s="197" t="s">
        <v>2853</v>
      </c>
      <c r="FY282" s="192" t="s">
        <v>2854</v>
      </c>
      <c r="FZ282" s="193">
        <v>205</v>
      </c>
      <c r="GA282" s="194">
        <v>183</v>
      </c>
      <c r="GB282" s="195">
        <v>181</v>
      </c>
      <c r="GC282" s="10">
        <v>1</v>
      </c>
    </row>
    <row r="283" spans="80:185" ht="21" customHeight="1">
      <c r="CB283" s="3174"/>
      <c r="CD283" s="3151" t="str">
        <f t="shared" si="111"/>
        <v/>
      </c>
      <c r="CE283" s="3155" t="str">
        <f t="shared" si="112"/>
        <v/>
      </c>
      <c r="CF283" s="3156" t="str">
        <f>IF(LEN(TRIM(CK283))&gt;0,MAX(CF29:CF282)+1,"")</f>
        <v/>
      </c>
      <c r="CG283" s="3109" t="str">
        <f>IFERROR(INDEX(CK30:CK299,MATCH(ROW()-ROW(CK30)+1,CF30:CF299,0)),"")</f>
        <v/>
      </c>
      <c r="CH283" s="419"/>
      <c r="CJ283" s="3110" t="str">
        <f>TRIM(SUBSTITUTE(SUBSTITUTE(SUBSTITUTE(SUBSTITUTE(IF(OR(LEFT(CJ282,1)="-",LEFT(CJ282,1)="="),MID(CJ282,2,9999),CJ282),CHAR(160)," "),","," "),";"," "),"."," "))</f>
        <v/>
      </c>
      <c r="CK283" s="3111" t="str">
        <f>IF(OR(CL282="",CJ284=""),"",IF(LEN(CL282)&lt;=CJ284,CL282,IFERROR(LEFT(CL282,FIND("♦",SUBSTITUTE(LEFT(CL282,CJ284+1)," ","♦",LEN(LEFT(CL282,CJ284+1))-LEN(SUBSTITUTE(LEFT(CL282,CJ284+1)," ",""))))),LEFT(CL282,IFERROR(FIND(" ",CL282)-1,LEN(CL282))))))</f>
        <v/>
      </c>
      <c r="CL283" s="3111" t="str">
        <f>IF(CK283="","",TRIM(RIGHT(CL282,LEN(CL282)-LEN(CK283))))</f>
        <v/>
      </c>
      <c r="CM283" s="3179"/>
      <c r="CN283" s="3174"/>
      <c r="CO283" s="3174"/>
      <c r="FI283" s="1841"/>
      <c r="FJ283" s="236" t="s">
        <v>2855</v>
      </c>
      <c r="FK283" s="206" t="s">
        <v>2856</v>
      </c>
      <c r="FL283" s="207">
        <v>84</v>
      </c>
      <c r="FM283" s="208">
        <v>19</v>
      </c>
      <c r="FN283" s="209">
        <v>59</v>
      </c>
      <c r="FO283"/>
      <c r="FP283" s="1842"/>
      <c r="FQ283" s="197" t="s">
        <v>2857</v>
      </c>
      <c r="FR283" s="192" t="s">
        <v>2858</v>
      </c>
      <c r="FS283" s="193">
        <v>255</v>
      </c>
      <c r="FT283" s="194">
        <v>62</v>
      </c>
      <c r="FU283" s="195">
        <v>150</v>
      </c>
      <c r="FV283"/>
      <c r="FW283" s="1843"/>
      <c r="FX283" s="197" t="s">
        <v>2859</v>
      </c>
      <c r="FY283" s="192" t="s">
        <v>2860</v>
      </c>
      <c r="FZ283" s="193">
        <v>255</v>
      </c>
      <c r="GA283" s="194">
        <v>114</v>
      </c>
      <c r="GB283" s="195">
        <v>86</v>
      </c>
      <c r="GC283" s="10">
        <v>1</v>
      </c>
    </row>
    <row r="284" spans="80:185" ht="21" customHeight="1">
      <c r="CB284" s="3174"/>
      <c r="CD284" s="3151" t="str">
        <f t="shared" si="111"/>
        <v/>
      </c>
      <c r="CE284" s="3155" t="str">
        <f t="shared" si="112"/>
        <v/>
      </c>
      <c r="CF284" s="3156" t="str">
        <f>IF(LEN(TRIM(CK284))&gt;0,MAX(CF29:CF283)+1,"")</f>
        <v/>
      </c>
      <c r="CG284" s="3109" t="str">
        <f>IFERROR(INDEX(CK30:CK299,MATCH(ROW()-ROW(CK30)+1,CF30:CF299,0)),"")</f>
        <v/>
      </c>
      <c r="CH284" s="419"/>
      <c r="CJ284" s="3112">
        <f>CG17</f>
        <v>100</v>
      </c>
      <c r="CK284" s="3111" t="str">
        <f>IF(OR(CL283="",CJ284=""),"",IF(LEN(CL283)&lt;=CJ284,CL283,IFERROR(LEFT(CL283,FIND("♦",SUBSTITUTE(LEFT(CL283,CJ284+1)," ","♦",LEN(LEFT(CL283,CJ284+1))-LEN(SUBSTITUTE(LEFT(CL283,CJ284+1)," ",""))))),LEFT(CL283,IFERROR(FIND(" ",CL283)-1,LEN(CL283))))))</f>
        <v/>
      </c>
      <c r="CL284" s="3111" t="str">
        <f t="shared" ref="CL284:CL287" si="123">IF(CK284="","",TRIM(RIGHT(CL283,LEN(CL283)-LEN(CK284))))</f>
        <v/>
      </c>
      <c r="CM284" s="3179"/>
      <c r="CN284" s="3174"/>
      <c r="CO284" s="3174"/>
      <c r="FI284" s="1844"/>
      <c r="FJ284" s="236" t="s">
        <v>2861</v>
      </c>
      <c r="FK284" s="206" t="s">
        <v>2862</v>
      </c>
      <c r="FL284" s="207">
        <v>56</v>
      </c>
      <c r="FM284" s="208">
        <v>21</v>
      </c>
      <c r="FN284" s="209">
        <v>44</v>
      </c>
      <c r="FO284"/>
      <c r="FP284" s="1845"/>
      <c r="FQ284" s="197" t="s">
        <v>2863</v>
      </c>
      <c r="FR284" s="192" t="s">
        <v>2864</v>
      </c>
      <c r="FS284" s="193">
        <v>238</v>
      </c>
      <c r="FT284" s="194">
        <v>121</v>
      </c>
      <c r="FU284" s="195">
        <v>159</v>
      </c>
      <c r="FV284"/>
      <c r="FW284" s="1846"/>
      <c r="FX284" s="197" t="s">
        <v>2865</v>
      </c>
      <c r="FY284" s="192" t="s">
        <v>2866</v>
      </c>
      <c r="FZ284" s="193">
        <v>255</v>
      </c>
      <c r="GA284" s="194">
        <v>140</v>
      </c>
      <c r="GB284" s="195">
        <v>105</v>
      </c>
      <c r="GC284" s="10">
        <v>1</v>
      </c>
    </row>
    <row r="285" spans="80:185" ht="21" customHeight="1">
      <c r="CB285" s="3174"/>
      <c r="CD285" s="3151" t="str">
        <f t="shared" si="111"/>
        <v/>
      </c>
      <c r="CE285" s="3155" t="str">
        <f t="shared" si="112"/>
        <v/>
      </c>
      <c r="CF285" s="3156" t="str">
        <f>IF(LEN(TRIM(CK285))&gt;0,MAX(CF29:CF284)+1,"")</f>
        <v/>
      </c>
      <c r="CG285" s="3109" t="str">
        <f>IFERROR(INDEX(CK30:CK299,MATCH(ROW()-ROW(CK30)+1,CF30:CF299,0)),"")</f>
        <v/>
      </c>
      <c r="CH285" s="419"/>
      <c r="CJ285" s="3110"/>
      <c r="CK285" s="3111" t="str">
        <f>IF(OR(CL284="",CJ284=""),"",IF(LEN(CL284)&lt;=CJ284,CL284,IFERROR(LEFT(CL284,FIND("♦",SUBSTITUTE(LEFT(CL284,CJ284+1)," ","♦",LEN(LEFT(CL284,CJ284+1))-LEN(SUBSTITUTE(LEFT(CL284,CJ284+1)," ",""))))),LEFT(CL284,IFERROR(FIND(" ",CL284)-1,LEN(CL284))))))</f>
        <v/>
      </c>
      <c r="CL285" s="3111" t="str">
        <f t="shared" si="123"/>
        <v/>
      </c>
      <c r="CM285" s="3179"/>
      <c r="CN285" s="3174"/>
      <c r="CO285" s="3174"/>
      <c r="FI285" s="1847"/>
      <c r="FJ285" s="236" t="s">
        <v>2867</v>
      </c>
      <c r="FK285" s="206" t="s">
        <v>2868</v>
      </c>
      <c r="FL285" s="207">
        <v>55</v>
      </c>
      <c r="FM285" s="208">
        <v>0</v>
      </c>
      <c r="FN285" s="209">
        <v>40</v>
      </c>
      <c r="FO285"/>
      <c r="FP285" s="1848"/>
      <c r="FQ285" s="212" t="s">
        <v>2869</v>
      </c>
      <c r="FR285" s="192" t="s">
        <v>2870</v>
      </c>
      <c r="FS285" s="193">
        <v>230</v>
      </c>
      <c r="FT285" s="194">
        <v>143</v>
      </c>
      <c r="FU285" s="195">
        <v>172</v>
      </c>
      <c r="FV285"/>
      <c r="FW285" s="1849"/>
      <c r="FX285" s="212" t="s">
        <v>2871</v>
      </c>
      <c r="FY285" s="192" t="s">
        <v>2872</v>
      </c>
      <c r="FZ285" s="193">
        <v>255</v>
      </c>
      <c r="GA285" s="194">
        <v>134</v>
      </c>
      <c r="GB285" s="195">
        <v>106</v>
      </c>
      <c r="GC285" s="10">
        <v>1</v>
      </c>
    </row>
    <row r="286" spans="80:185" ht="21" customHeight="1">
      <c r="CB286" s="3174"/>
      <c r="CD286" s="3151" t="str">
        <f t="shared" si="111"/>
        <v/>
      </c>
      <c r="CE286" s="3155" t="str">
        <f t="shared" si="112"/>
        <v/>
      </c>
      <c r="CF286" s="3156" t="str">
        <f>IF(LEN(TRIM(CK286))&gt;0,MAX(CF29:CF285)+1,"")</f>
        <v/>
      </c>
      <c r="CG286" s="3109" t="str">
        <f>IFERROR(INDEX(CK30:CK299,MATCH(ROW()-ROW(CK30)+1,CF30:CF299,0)),"")</f>
        <v/>
      </c>
      <c r="CH286" s="419"/>
      <c r="CJ286" s="3163"/>
      <c r="CK286" s="3111" t="str">
        <f>IF(OR(CL285="",CJ284=""),"",IF(LEN(CL285)&lt;=CJ284,CL285,IFERROR(LEFT(CL285,FIND("♦",SUBSTITUTE(LEFT(CL285,CJ284+1)," ","♦",LEN(LEFT(CL285,CJ284+1))-LEN(SUBSTITUTE(LEFT(CL285,CJ284+1)," ",""))))),LEFT(CL285,IFERROR(FIND(" ",CL285)-1,LEN(CL285))))))</f>
        <v/>
      </c>
      <c r="CL286" s="3111" t="str">
        <f t="shared" si="123"/>
        <v/>
      </c>
      <c r="CM286" s="3179"/>
      <c r="CN286" s="3174"/>
      <c r="CO286" s="3174"/>
      <c r="FI286" s="1850"/>
      <c r="FJ286" s="236" t="s">
        <v>2873</v>
      </c>
      <c r="FK286" s="206" t="s">
        <v>2874</v>
      </c>
      <c r="FL286" s="207">
        <v>191</v>
      </c>
      <c r="FM286" s="208">
        <v>185</v>
      </c>
      <c r="FN286" s="209">
        <v>189</v>
      </c>
      <c r="FO286"/>
      <c r="FP286" s="1851"/>
      <c r="FQ286" s="212" t="s">
        <v>2875</v>
      </c>
      <c r="FR286" s="192" t="s">
        <v>2876</v>
      </c>
      <c r="FS286" s="193">
        <v>253</v>
      </c>
      <c r="FT286" s="194">
        <v>108</v>
      </c>
      <c r="FU286" s="195">
        <v>158</v>
      </c>
      <c r="FV286"/>
      <c r="FW286" s="1852"/>
      <c r="FX286" s="197" t="s">
        <v>2877</v>
      </c>
      <c r="FY286" s="192" t="s">
        <v>2878</v>
      </c>
      <c r="FZ286" s="193">
        <v>255</v>
      </c>
      <c r="GA286" s="194">
        <v>160</v>
      </c>
      <c r="GB286" s="195">
        <v>122</v>
      </c>
      <c r="GC286" s="10">
        <v>1</v>
      </c>
    </row>
    <row r="287" spans="80:185" ht="21" customHeight="1">
      <c r="CB287" s="3174"/>
      <c r="CD287" s="3151" t="str">
        <f t="shared" si="111"/>
        <v/>
      </c>
      <c r="CE287" s="3155" t="str">
        <f t="shared" si="112"/>
        <v/>
      </c>
      <c r="CF287" s="3156" t="str">
        <f>IF(LEN(TRIM(CK287))&gt;0,MAX(CF29:CF286)+1,"")</f>
        <v/>
      </c>
      <c r="CG287" s="3109" t="str">
        <f>IFERROR(INDEX(CK30:CK299,MATCH(ROW()-ROW(CK30)+1,CF30:CF299,0)),"")</f>
        <v/>
      </c>
      <c r="CH287" s="419"/>
      <c r="CJ287" s="3164"/>
      <c r="CK287" s="3111" t="str">
        <f>IF(OR(CL286="",CJ284=""),"",IF(LEN(CL286)&lt;=CJ284,CL286,IFERROR(LEFT(CL286,FIND("♦",SUBSTITUTE(LEFT(CL286,CJ284+1)," ","♦",LEN(LEFT(CL286,CJ284+1))-LEN(SUBSTITUTE(LEFT(CL286,CJ284+1)," ",""))))),LEFT(CL286,IFERROR(FIND(" ",CL286)-1,LEN(CL286))))))</f>
        <v/>
      </c>
      <c r="CL287" s="3111" t="str">
        <f t="shared" si="123"/>
        <v/>
      </c>
      <c r="CM287" s="3179"/>
      <c r="CN287" s="3174"/>
      <c r="CO287" s="3174"/>
      <c r="FI287" s="1853"/>
      <c r="FJ287" s="236" t="s">
        <v>2879</v>
      </c>
      <c r="FK287" s="206" t="s">
        <v>2880</v>
      </c>
      <c r="FL287" s="207">
        <v>183</v>
      </c>
      <c r="FM287" s="208">
        <v>132</v>
      </c>
      <c r="FN287" s="209">
        <v>167</v>
      </c>
      <c r="FO287"/>
      <c r="FP287" s="1854"/>
      <c r="FQ287" s="197" t="s">
        <v>2881</v>
      </c>
      <c r="FR287" s="192" t="s">
        <v>2882</v>
      </c>
      <c r="FS287" s="193">
        <v>205</v>
      </c>
      <c r="FT287" s="194">
        <v>193</v>
      </c>
      <c r="FU287" s="195">
        <v>197</v>
      </c>
      <c r="FV287"/>
      <c r="FW287" s="1855"/>
      <c r="FX287" s="212" t="s">
        <v>2883</v>
      </c>
      <c r="FY287" s="192" t="s">
        <v>2884</v>
      </c>
      <c r="FZ287" s="193">
        <v>255</v>
      </c>
      <c r="GA287" s="194">
        <v>183</v>
      </c>
      <c r="GB287" s="195">
        <v>165</v>
      </c>
      <c r="GC287" s="10">
        <v>1</v>
      </c>
    </row>
    <row r="288" spans="80:185" ht="21" customHeight="1">
      <c r="CB288" s="3174"/>
      <c r="CD288" s="3151" t="str">
        <f t="shared" ref="CD288:CD299" si="124">IF(CG288="","",(LEN(TRIM(SUBSTITUTE(CG288,CHAR(160)," ")))-LEN(SUBSTITUTE(TRIM(SUBSTITUTE(CG288,CHAR(160)," "))," ",""))+1)&amp;" mot"&amp;IF((LEN(TRIM(SUBSTITUTE(CG288,CHAR(160)," ")))-LEN(SUBSTITUTE(TRIM(SUBSTITUTE(CG288,CHAR(160)," "))," ",""))+1)&gt;1,"s",""))</f>
        <v/>
      </c>
      <c r="CE288" s="3155" t="str">
        <f t="shared" ref="CE288:CE299" si="125">IF(CG288="","",LEN(TRIM(SUBSTITUTE(CG288,CHAR(160),"")))&amp;" car. ►")</f>
        <v/>
      </c>
      <c r="CF288" s="3156" t="str">
        <f>IF(LEN(TRIM(CK288))&gt;0,MAX(CF29:CF287)+1,"")</f>
        <v/>
      </c>
      <c r="CG288" s="3109" t="str">
        <f>IFERROR(INDEX(CK30:CK299,MATCH(ROW()-ROW(CK30)+1,CF30:CF299,0)),"")</f>
        <v/>
      </c>
      <c r="CH288" s="419"/>
      <c r="CJ288" s="2462" t="str">
        <f>(SUBSTITUTE(SUBSTITUTE(CB73,CHAR(13)&amp;CHAR(10)," "),CHAR(10)," "))</f>
        <v/>
      </c>
      <c r="CK288" s="3165" t="str">
        <f>IF(OR(CJ289="",CJ290=""),"",IF(LEN(CJ289)&lt;=CJ290,CJ289,IFERROR(LEFT(CJ289,FIND("♦",SUBSTITUTE(LEFT(CJ289,CJ290+1)," ","♦",LEN(LEFT(CJ289,CJ290+1))-LEN(SUBSTITUTE(LEFT(CJ289,CJ290+1)," ",""))))),LEFT(CJ289,IFERROR(FIND(" ",CJ289)-1,LEN(CJ289))))))</f>
        <v/>
      </c>
      <c r="CL288" s="3166" t="str">
        <f>IF(CK288="","",TRIM(RIGHT(CJ289,LEN(CJ289)-LEN(CK288))))</f>
        <v/>
      </c>
      <c r="CM288" s="3157" t="str">
        <f>CC73</f>
        <v xml:space="preserve"> ◄ ligne 73</v>
      </c>
      <c r="CN288" s="3174"/>
      <c r="CO288" s="3174"/>
      <c r="FI288" s="1856"/>
      <c r="FJ288" s="236" t="s">
        <v>2885</v>
      </c>
      <c r="FK288" s="206" t="s">
        <v>2886</v>
      </c>
      <c r="FL288" s="207">
        <v>170</v>
      </c>
      <c r="FM288" s="208">
        <v>138</v>
      </c>
      <c r="FN288" s="209">
        <v>158</v>
      </c>
      <c r="FO288"/>
      <c r="FP288" s="1857"/>
      <c r="FQ288" s="197" t="s">
        <v>2887</v>
      </c>
      <c r="FR288" s="192" t="s">
        <v>2888</v>
      </c>
      <c r="FS288" s="193">
        <v>255</v>
      </c>
      <c r="FT288" s="194">
        <v>130</v>
      </c>
      <c r="FU288" s="195">
        <v>171</v>
      </c>
      <c r="FV288"/>
      <c r="FW288" s="1858"/>
      <c r="FX288" s="212" t="s">
        <v>2889</v>
      </c>
      <c r="FY288" s="192" t="s">
        <v>2890</v>
      </c>
      <c r="FZ288" s="193">
        <v>253</v>
      </c>
      <c r="GA288" s="194">
        <v>191</v>
      </c>
      <c r="GB288" s="195">
        <v>183</v>
      </c>
      <c r="GC288" s="10">
        <v>1</v>
      </c>
    </row>
    <row r="289" spans="1:185" ht="21" customHeight="1">
      <c r="CB289" s="3174"/>
      <c r="CD289" s="3151" t="str">
        <f t="shared" si="124"/>
        <v/>
      </c>
      <c r="CE289" s="3155" t="str">
        <f t="shared" si="125"/>
        <v/>
      </c>
      <c r="CF289" s="3156" t="str">
        <f>IF(LEN(TRIM(CK289))&gt;0,MAX(CF29:CF288)+1,"")</f>
        <v/>
      </c>
      <c r="CG289" s="3109" t="str">
        <f>IFERROR(INDEX(CK30:CK299,MATCH(ROW()-ROW(CK30)+1,CF30:CF299,0)),"")</f>
        <v/>
      </c>
      <c r="CH289" s="419"/>
      <c r="CJ289" s="3165" t="str">
        <f>TRIM(SUBSTITUTE(SUBSTITUTE(SUBSTITUTE(SUBSTITUTE(IF(OR(LEFT(CJ288,1)="-",LEFT(CJ288,1)="="),MID(CJ288,2,9999),CJ288),CHAR(160)," "),","," "),";"," "),"."," "))</f>
        <v/>
      </c>
      <c r="CK289" s="3166" t="str">
        <f>IF(OR(CL288="",CJ290=""),"",IF(LEN(CL288)&lt;=CJ290,CL288,IFERROR(LEFT(CL288,FIND("♦",SUBSTITUTE(LEFT(CL288,CJ290+1)," ","♦",LEN(LEFT(CL288,CJ290+1))-LEN(SUBSTITUTE(LEFT(CL288,CJ290+1)," ",""))))),LEFT(CL288,IFERROR(FIND(" ",CL288)-1,LEN(CL288))))))</f>
        <v/>
      </c>
      <c r="CL289" s="3166" t="str">
        <f>IF(CK289="","",TRIM(RIGHT(CL288,LEN(CL288)-LEN(CK289))))</f>
        <v/>
      </c>
      <c r="CM289" s="3180"/>
      <c r="CN289" s="3174"/>
      <c r="CO289" s="3174"/>
      <c r="FI289" s="1859"/>
      <c r="FJ289" s="236" t="s">
        <v>2891</v>
      </c>
      <c r="FK289" s="206" t="s">
        <v>2892</v>
      </c>
      <c r="FL289" s="207">
        <v>153</v>
      </c>
      <c r="FM289" s="208">
        <v>122</v>
      </c>
      <c r="FN289" s="209">
        <v>141</v>
      </c>
      <c r="FO289"/>
      <c r="FP289" s="1860"/>
      <c r="FQ289" s="212" t="s">
        <v>2893</v>
      </c>
      <c r="FR289" s="192" t="s">
        <v>2894</v>
      </c>
      <c r="FS289" s="193">
        <v>239</v>
      </c>
      <c r="FT289" s="194">
        <v>187</v>
      </c>
      <c r="FU289" s="195">
        <v>204</v>
      </c>
      <c r="FV289"/>
      <c r="FW289" s="1861"/>
      <c r="FX289" s="197" t="s">
        <v>2895</v>
      </c>
      <c r="FY289" s="192" t="s">
        <v>2896</v>
      </c>
      <c r="FZ289" s="193">
        <v>238</v>
      </c>
      <c r="GA289" s="194">
        <v>213</v>
      </c>
      <c r="GB289" s="195">
        <v>210</v>
      </c>
      <c r="GC289" s="10">
        <v>1</v>
      </c>
    </row>
    <row r="290" spans="1:185" ht="21" customHeight="1">
      <c r="CB290" s="3174"/>
      <c r="CD290" s="3151" t="str">
        <f t="shared" si="124"/>
        <v/>
      </c>
      <c r="CE290" s="3155" t="str">
        <f t="shared" si="125"/>
        <v/>
      </c>
      <c r="CF290" s="3156" t="str">
        <f>IF(LEN(TRIM(CK290))&gt;0,MAX(CF29:CF289)+1,"")</f>
        <v/>
      </c>
      <c r="CG290" s="3109" t="str">
        <f>IFERROR(INDEX(CK30:CK299,MATCH(ROW()-ROW(CK30)+1,CF30:CF299,0)),"")</f>
        <v/>
      </c>
      <c r="CH290" s="419"/>
      <c r="CJ290" s="3112">
        <f>CG17</f>
        <v>100</v>
      </c>
      <c r="CK290" s="3166" t="str">
        <f>IF(OR(CL289="",CJ290=""),"",IF(LEN(CL289)&lt;=CJ290,CL289,IFERROR(LEFT(CL289,FIND("♦",SUBSTITUTE(LEFT(CL289,CJ290+1)," ","♦",LEN(LEFT(CL289,CJ290+1))-LEN(SUBSTITUTE(LEFT(CL289,CJ290+1)," ",""))))),LEFT(CL289,IFERROR(FIND(" ",CL289)-1,LEN(CL289))))))</f>
        <v/>
      </c>
      <c r="CL290" s="3166" t="str">
        <f t="shared" ref="CL290:CL293" si="126">IF(CK290="","",TRIM(RIGHT(CL289,LEN(CL289)-LEN(CK290))))</f>
        <v/>
      </c>
      <c r="CM290" s="3180"/>
      <c r="CN290" s="3174"/>
      <c r="CO290" s="3174"/>
      <c r="FI290" s="1862"/>
      <c r="FJ290" s="236" t="s">
        <v>2897</v>
      </c>
      <c r="FK290" s="206" t="s">
        <v>2898</v>
      </c>
      <c r="FL290" s="207">
        <v>139</v>
      </c>
      <c r="FM290" s="208">
        <v>133</v>
      </c>
      <c r="FN290" s="209">
        <v>137</v>
      </c>
      <c r="FO290"/>
      <c r="FP290" s="1863"/>
      <c r="FQ290" s="212" t="s">
        <v>2899</v>
      </c>
      <c r="FR290" s="192" t="s">
        <v>2900</v>
      </c>
      <c r="FS290" s="193">
        <v>254</v>
      </c>
      <c r="FT290" s="194">
        <v>191</v>
      </c>
      <c r="FU290" s="195">
        <v>210</v>
      </c>
      <c r="FV290"/>
      <c r="FW290" s="1864"/>
      <c r="FX290" s="197" t="s">
        <v>2901</v>
      </c>
      <c r="FY290" s="192" t="s">
        <v>2902</v>
      </c>
      <c r="FZ290" s="193">
        <v>255</v>
      </c>
      <c r="GA290" s="194">
        <v>228</v>
      </c>
      <c r="GB290" s="195">
        <v>225</v>
      </c>
      <c r="GC290" s="10">
        <v>1</v>
      </c>
    </row>
    <row r="291" spans="1:185" ht="21" customHeight="1">
      <c r="CB291" s="3174"/>
      <c r="CD291" s="3151" t="str">
        <f t="shared" si="124"/>
        <v/>
      </c>
      <c r="CE291" s="3155" t="str">
        <f t="shared" si="125"/>
        <v/>
      </c>
      <c r="CF291" s="3156" t="str">
        <f>IF(LEN(TRIM(CK291))&gt;0,MAX(CF29:CF290)+1,"")</f>
        <v/>
      </c>
      <c r="CG291" s="3109" t="str">
        <f>IFERROR(INDEX(CK30:CK299,MATCH(ROW()-ROW(CK30)+1,CF30:CF299,0)),"")</f>
        <v/>
      </c>
      <c r="CH291" s="419"/>
      <c r="CJ291" s="3165"/>
      <c r="CK291" s="3166" t="str">
        <f>IF(OR(CL290="",CJ290=""),"",IF(LEN(CL290)&lt;=CJ290,CL290,IFERROR(LEFT(CL290,FIND("♦",SUBSTITUTE(LEFT(CL290,CJ290+1)," ","♦",LEN(LEFT(CL290,CJ290+1))-LEN(SUBSTITUTE(LEFT(CL290,CJ290+1)," ",""))))),LEFT(CL290,IFERROR(FIND(" ",CL290)-1,LEN(CL290))))))</f>
        <v/>
      </c>
      <c r="CL291" s="3166" t="str">
        <f t="shared" si="126"/>
        <v/>
      </c>
      <c r="CM291" s="3180"/>
      <c r="CN291" s="3174"/>
      <c r="CO291" s="3174"/>
      <c r="FI291" s="1865"/>
      <c r="FJ291" s="236" t="s">
        <v>2903</v>
      </c>
      <c r="FK291" s="206" t="s">
        <v>2904</v>
      </c>
      <c r="FL291" s="207">
        <v>158</v>
      </c>
      <c r="FM291" s="208">
        <v>79</v>
      </c>
      <c r="FN291" s="209">
        <v>136</v>
      </c>
      <c r="FO291"/>
      <c r="FP291" s="1866"/>
      <c r="FQ291" s="212" t="s">
        <v>2905</v>
      </c>
      <c r="FR291" s="192" t="s">
        <v>2906</v>
      </c>
      <c r="FS291" s="193">
        <v>255</v>
      </c>
      <c r="FT291" s="194">
        <v>200</v>
      </c>
      <c r="FU291" s="195">
        <v>214</v>
      </c>
      <c r="FV291"/>
      <c r="FW291" s="1867"/>
      <c r="FX291" s="197" t="s">
        <v>2907</v>
      </c>
      <c r="FY291" s="192" t="s">
        <v>2908</v>
      </c>
      <c r="FZ291" s="193">
        <v>238</v>
      </c>
      <c r="GA291" s="194">
        <v>130</v>
      </c>
      <c r="GB291" s="195">
        <v>98</v>
      </c>
      <c r="GC291" s="10">
        <v>1</v>
      </c>
    </row>
    <row r="292" spans="1:185" ht="21" customHeight="1">
      <c r="CB292" s="3174"/>
      <c r="CD292" s="3151" t="str">
        <f t="shared" si="124"/>
        <v/>
      </c>
      <c r="CE292" s="3155" t="str">
        <f t="shared" si="125"/>
        <v/>
      </c>
      <c r="CF292" s="3156" t="str">
        <f>IF(LEN(TRIM(CK292))&gt;0,MAX(CF29:CF291)+1,"")</f>
        <v/>
      </c>
      <c r="CG292" s="3109" t="str">
        <f>IFERROR(INDEX(CK30:CK299,MATCH(ROW()-ROW(CK30)+1,CF30:CF299,0)),"")</f>
        <v/>
      </c>
      <c r="CH292" s="419"/>
      <c r="CJ292" s="3168"/>
      <c r="CK292" s="3166" t="str">
        <f>IF(OR(CL291="",CJ290=""),"",IF(LEN(CL291)&lt;=CJ290,CL291,IFERROR(LEFT(CL291,FIND("♦",SUBSTITUTE(LEFT(CL291,CJ290+1)," ","♦",LEN(LEFT(CL291,CJ290+1))-LEN(SUBSTITUTE(LEFT(CL291,CJ290+1)," ",""))))),LEFT(CL291,IFERROR(FIND(" ",CL291)-1,LEN(CL291))))))</f>
        <v/>
      </c>
      <c r="CL292" s="3166" t="str">
        <f t="shared" si="126"/>
        <v/>
      </c>
      <c r="CM292" s="3180"/>
      <c r="CN292" s="3174"/>
      <c r="CO292" s="3174"/>
      <c r="FI292" s="1868"/>
      <c r="FJ292" s="236" t="s">
        <v>2909</v>
      </c>
      <c r="FK292" s="206" t="s">
        <v>2910</v>
      </c>
      <c r="FL292" s="207">
        <v>131</v>
      </c>
      <c r="FM292" s="208">
        <v>100</v>
      </c>
      <c r="FN292" s="209">
        <v>121</v>
      </c>
      <c r="FO292"/>
      <c r="FP292" s="1869"/>
      <c r="FQ292" s="197" t="s">
        <v>2911</v>
      </c>
      <c r="FR292" s="192" t="s">
        <v>2912</v>
      </c>
      <c r="FS292" s="193">
        <v>255</v>
      </c>
      <c r="FT292" s="194">
        <v>240</v>
      </c>
      <c r="FU292" s="195">
        <v>245</v>
      </c>
      <c r="FV292"/>
      <c r="FW292" s="1870"/>
      <c r="FX292" s="197" t="s">
        <v>2913</v>
      </c>
      <c r="FY292" s="192" t="s">
        <v>2914</v>
      </c>
      <c r="FZ292" s="193">
        <v>238</v>
      </c>
      <c r="GA292" s="194">
        <v>106</v>
      </c>
      <c r="GB292" s="195">
        <v>80</v>
      </c>
      <c r="GC292" s="10">
        <v>1</v>
      </c>
    </row>
    <row r="293" spans="1:185" ht="21" customHeight="1">
      <c r="CB293" s="3174"/>
      <c r="CD293" s="3151" t="str">
        <f t="shared" si="124"/>
        <v/>
      </c>
      <c r="CE293" s="3155" t="str">
        <f t="shared" si="125"/>
        <v/>
      </c>
      <c r="CF293" s="3156" t="str">
        <f>IF(LEN(TRIM(CK293))&gt;0,MAX(CF29:CF292)+1,"")</f>
        <v/>
      </c>
      <c r="CG293" s="3109" t="str">
        <f>IFERROR(INDEX(CK30:CK299,MATCH(ROW()-ROW(CK30)+1,CF30:CF299,0)),"")</f>
        <v/>
      </c>
      <c r="CH293" s="419"/>
      <c r="CJ293" s="3169"/>
      <c r="CK293" s="3166" t="str">
        <f>IF(OR(CL292="",CJ290=""),"",IF(LEN(CL292)&lt;=CJ290,CL292,IFERROR(LEFT(CL292,FIND("♦",SUBSTITUTE(LEFT(CL292,CJ290+1)," ","♦",LEN(LEFT(CL292,CJ290+1))-LEN(SUBSTITUTE(LEFT(CL292,CJ290+1)," ",""))))),LEFT(CL292,IFERROR(FIND(" ",CL292)-1,LEN(CL292))))))</f>
        <v/>
      </c>
      <c r="CL293" s="3166" t="str">
        <f t="shared" si="126"/>
        <v/>
      </c>
      <c r="CM293" s="3180"/>
      <c r="CN293" s="3174"/>
      <c r="CO293" s="3174"/>
      <c r="FI293" s="1871"/>
      <c r="FJ293" s="236" t="s">
        <v>2915</v>
      </c>
      <c r="FK293" s="206" t="s">
        <v>2916</v>
      </c>
      <c r="FL293" s="207">
        <v>161</v>
      </c>
      <c r="FM293" s="208">
        <v>6</v>
      </c>
      <c r="FN293" s="209">
        <v>132</v>
      </c>
      <c r="FO293"/>
      <c r="FP293" s="1872"/>
      <c r="FQ293" s="212" t="s">
        <v>2917</v>
      </c>
      <c r="FR293" s="192" t="s">
        <v>2918</v>
      </c>
      <c r="FS293" s="193">
        <v>213</v>
      </c>
      <c r="FT293" s="194">
        <v>151</v>
      </c>
      <c r="FU293" s="195">
        <v>174</v>
      </c>
      <c r="FV293"/>
      <c r="FW293" s="1873"/>
      <c r="FX293" s="212" t="s">
        <v>2919</v>
      </c>
      <c r="FY293" s="192" t="s">
        <v>2920</v>
      </c>
      <c r="FZ293" s="193">
        <v>244</v>
      </c>
      <c r="GA293" s="194">
        <v>102</v>
      </c>
      <c r="GB293" s="195">
        <v>27</v>
      </c>
      <c r="GC293" s="10">
        <v>1</v>
      </c>
    </row>
    <row r="294" spans="1:185" ht="21" customHeight="1">
      <c r="CB294" s="3174"/>
      <c r="CD294" s="3151" t="str">
        <f t="shared" si="124"/>
        <v/>
      </c>
      <c r="CE294" s="3155" t="str">
        <f t="shared" si="125"/>
        <v/>
      </c>
      <c r="CF294" s="3156" t="str">
        <f>IF(LEN(TRIM(CK294))&gt;0,MAX(CF29:CF293)+1,"")</f>
        <v/>
      </c>
      <c r="CG294" s="3109" t="str">
        <f>IFERROR(INDEX(CK30:CK299,MATCH(ROW()-ROW(CK30)+1,CF30:CF299,0)),"")</f>
        <v/>
      </c>
      <c r="CH294" s="419"/>
      <c r="CJ294" s="2462" t="str">
        <f>(SUBSTITUTE(SUBSTITUTE(CB74,CHAR(13)&amp;CHAR(10)," "),CHAR(10)," "))</f>
        <v/>
      </c>
      <c r="CK294" s="3110" t="str">
        <f>IF(OR(CJ295="",CJ296=""),"",IF(LEN(CJ295)&lt;=CJ296,CJ295,IFERROR(LEFT(CJ295,FIND("♦",SUBSTITUTE(LEFT(CJ295,CJ296+1)," ","♦",LEN(LEFT(CJ295,CJ296+1))-LEN(SUBSTITUTE(LEFT(CJ295,CJ296+1)," ",""))))),LEFT(CJ295,IFERROR(FIND(" ",CJ295)-1,LEN(CJ295))))))</f>
        <v/>
      </c>
      <c r="CL294" s="3111" t="str">
        <f>IF(CK294="","",TRIM(RIGHT(CJ295,LEN(CJ295)-LEN(CK294))))</f>
        <v/>
      </c>
      <c r="CM294" s="3157" t="str">
        <f>CC74</f>
        <v xml:space="preserve"> ◄ ligne 74</v>
      </c>
      <c r="CN294" s="3174"/>
      <c r="CO294" s="3174"/>
      <c r="FI294" s="1874"/>
      <c r="FJ294" s="236" t="s">
        <v>2921</v>
      </c>
      <c r="FK294" s="206" t="s">
        <v>2922</v>
      </c>
      <c r="FL294" s="207">
        <v>114</v>
      </c>
      <c r="FM294" s="208">
        <v>62</v>
      </c>
      <c r="FN294" s="209">
        <v>100</v>
      </c>
      <c r="FO294"/>
      <c r="FP294" s="1875"/>
      <c r="FQ294" s="197" t="s">
        <v>2923</v>
      </c>
      <c r="FR294" s="192" t="s">
        <v>2924</v>
      </c>
      <c r="FS294" s="193">
        <v>238</v>
      </c>
      <c r="FT294" s="194">
        <v>58</v>
      </c>
      <c r="FU294" s="195">
        <v>140</v>
      </c>
      <c r="FV294"/>
      <c r="FW294" s="1876"/>
      <c r="FX294" s="197" t="s">
        <v>2925</v>
      </c>
      <c r="FY294" s="192" t="s">
        <v>2926</v>
      </c>
      <c r="FZ294" s="193">
        <v>238</v>
      </c>
      <c r="GA294" s="194">
        <v>121</v>
      </c>
      <c r="GB294" s="195">
        <v>66</v>
      </c>
      <c r="GC294" s="10">
        <v>1</v>
      </c>
    </row>
    <row r="295" spans="1:185" ht="21" customHeight="1">
      <c r="CB295" s="3174"/>
      <c r="CD295" s="3151" t="str">
        <f t="shared" si="124"/>
        <v/>
      </c>
      <c r="CE295" s="3155" t="str">
        <f t="shared" si="125"/>
        <v/>
      </c>
      <c r="CF295" s="3156" t="str">
        <f>IF(LEN(TRIM(CK295))&gt;0,MAX(CF29:CF294)+1,"")</f>
        <v/>
      </c>
      <c r="CG295" s="3109" t="str">
        <f>IFERROR(INDEX(CK30:CK299,MATCH(ROW()-ROW(CK30)+1,CF30:CF299,0)),"")</f>
        <v/>
      </c>
      <c r="CH295" s="419"/>
      <c r="CJ295" s="3110" t="str">
        <f>TRIM(SUBSTITUTE(SUBSTITUTE(SUBSTITUTE(SUBSTITUTE(IF(OR(LEFT(CJ294,1)="-",LEFT(CJ294,1)="="),MID(CJ294,2,9999),CJ294),CHAR(160)," "),","," "),";"," "),"."," "))</f>
        <v/>
      </c>
      <c r="CK295" s="3111" t="str">
        <f>IF(OR(CL294="",CJ296=""),"",IF(LEN(CL294)&lt;=CJ296,CL294,IFERROR(LEFT(CL294,FIND("♦",SUBSTITUTE(LEFT(CL294,CJ296+1)," ","♦",LEN(LEFT(CL294,CJ296+1))-LEN(SUBSTITUTE(LEFT(CL294,CJ296+1)," ",""))))),LEFT(CL294,IFERROR(FIND(" ",CL294)-1,LEN(CL294))))))</f>
        <v/>
      </c>
      <c r="CL295" s="3111" t="str">
        <f>IF(CK295="","",TRIM(RIGHT(CL294,LEN(CL294)-LEN(CK295))))</f>
        <v/>
      </c>
      <c r="CM295" s="3179"/>
      <c r="CN295" s="3174"/>
      <c r="CO295" s="3174"/>
      <c r="FI295" s="1877"/>
      <c r="FJ295" s="236" t="s">
        <v>2927</v>
      </c>
      <c r="FK295" s="206" t="s">
        <v>2928</v>
      </c>
      <c r="FL295" s="207">
        <v>106</v>
      </c>
      <c r="FM295" s="208">
        <v>69</v>
      </c>
      <c r="FN295" s="209">
        <v>93</v>
      </c>
      <c r="FO295"/>
      <c r="FP295" s="1878"/>
      <c r="FQ295" s="197" t="s">
        <v>2929</v>
      </c>
      <c r="FR295" s="192" t="s">
        <v>2930</v>
      </c>
      <c r="FS295" s="193">
        <v>219</v>
      </c>
      <c r="FT295" s="194">
        <v>112</v>
      </c>
      <c r="FU295" s="195">
        <v>147</v>
      </c>
      <c r="FV295"/>
      <c r="FW295" s="1879"/>
      <c r="FX295" s="197" t="s">
        <v>2931</v>
      </c>
      <c r="FY295" s="192" t="s">
        <v>2932</v>
      </c>
      <c r="FZ295" s="193">
        <v>238</v>
      </c>
      <c r="GA295" s="194">
        <v>118</v>
      </c>
      <c r="GB295" s="195">
        <v>33</v>
      </c>
      <c r="GC295" s="10">
        <v>1</v>
      </c>
    </row>
    <row r="296" spans="1:185" ht="21" customHeight="1">
      <c r="CB296" s="3174"/>
      <c r="CD296" s="3151" t="str">
        <f t="shared" si="124"/>
        <v/>
      </c>
      <c r="CE296" s="3155" t="str">
        <f t="shared" si="125"/>
        <v/>
      </c>
      <c r="CF296" s="3156" t="str">
        <f>IF(LEN(TRIM(CK296))&gt;0,MAX(CF29:CF295)+1,"")</f>
        <v/>
      </c>
      <c r="CG296" s="3109" t="str">
        <f>IFERROR(INDEX(CK30:CK299,MATCH(ROW()-ROW(CK30)+1,CF30:CF299,0)),"")</f>
        <v/>
      </c>
      <c r="CH296" s="419"/>
      <c r="CJ296" s="3112">
        <f>CG17</f>
        <v>100</v>
      </c>
      <c r="CK296" s="3111" t="str">
        <f>IF(OR(CL295="",CJ296=""),"",IF(LEN(CL295)&lt;=CJ296,CL295,IFERROR(LEFT(CL295,FIND("♦",SUBSTITUTE(LEFT(CL295,CJ296+1)," ","♦",LEN(LEFT(CL295,CJ296+1))-LEN(SUBSTITUTE(LEFT(CL295,CJ296+1)," ",""))))),LEFT(CL295,IFERROR(FIND(" ",CL295)-1,LEN(CL295))))))</f>
        <v/>
      </c>
      <c r="CL296" s="3111" t="str">
        <f t="shared" ref="CL296:CL299" si="127">IF(CK296="","",TRIM(RIGHT(CL295,LEN(CL295)-LEN(CK296))))</f>
        <v/>
      </c>
      <c r="CM296" s="3179"/>
      <c r="CN296" s="3174"/>
      <c r="CO296" s="3174"/>
      <c r="FI296" s="1880"/>
      <c r="FJ296" s="236" t="s">
        <v>2933</v>
      </c>
      <c r="FK296" s="206" t="s">
        <v>2934</v>
      </c>
      <c r="FL296" s="207">
        <v>249</v>
      </c>
      <c r="FM296" s="208">
        <v>66</v>
      </c>
      <c r="FN296" s="209">
        <v>158</v>
      </c>
      <c r="FO296"/>
      <c r="FP296" s="1881"/>
      <c r="FQ296" s="197" t="s">
        <v>2935</v>
      </c>
      <c r="FR296" s="192" t="s">
        <v>2936</v>
      </c>
      <c r="FS296" s="193">
        <v>238</v>
      </c>
      <c r="FT296" s="194">
        <v>18</v>
      </c>
      <c r="FU296" s="195">
        <v>137</v>
      </c>
      <c r="FV296"/>
      <c r="FW296" s="1882"/>
      <c r="FX296" s="212" t="s">
        <v>2937</v>
      </c>
      <c r="FY296" s="192" t="s">
        <v>2938</v>
      </c>
      <c r="FZ296" s="193">
        <v>226</v>
      </c>
      <c r="GA296" s="194">
        <v>88</v>
      </c>
      <c r="GB296" s="195">
        <v>34</v>
      </c>
      <c r="GC296" s="10">
        <v>1</v>
      </c>
    </row>
    <row r="297" spans="1:185" ht="21" customHeight="1">
      <c r="CB297" s="3174"/>
      <c r="CD297" s="3151" t="str">
        <f t="shared" si="124"/>
        <v/>
      </c>
      <c r="CE297" s="3155" t="str">
        <f t="shared" si="125"/>
        <v/>
      </c>
      <c r="CF297" s="3156" t="str">
        <f>IF(LEN(TRIM(CK297))&gt;0,MAX(CF29:CF296)+1,"")</f>
        <v/>
      </c>
      <c r="CG297" s="3109" t="str">
        <f>IFERROR(INDEX(CK30:CK299,MATCH(ROW()-ROW(CK30)+1,CF30:CF299,0)),"")</f>
        <v/>
      </c>
      <c r="CH297" s="419"/>
      <c r="CJ297" s="3110"/>
      <c r="CK297" s="3111" t="str">
        <f>IF(OR(CL296="",CJ296=""),"",IF(LEN(CL296)&lt;=CJ296,CL296,IFERROR(LEFT(CL296,FIND("♦",SUBSTITUTE(LEFT(CL296,CJ296+1)," ","♦",LEN(LEFT(CL296,CJ296+1))-LEN(SUBSTITUTE(LEFT(CL296,CJ296+1)," ",""))))),LEFT(CL296,IFERROR(FIND(" ",CL296)-1,LEN(CL296))))))</f>
        <v/>
      </c>
      <c r="CL297" s="3111" t="str">
        <f t="shared" si="127"/>
        <v/>
      </c>
      <c r="CM297" s="3179"/>
      <c r="CN297" s="3174"/>
      <c r="CO297" s="3174"/>
      <c r="FI297" s="1883"/>
      <c r="FJ297" s="205" t="s">
        <v>2939</v>
      </c>
      <c r="FK297" s="206" t="s">
        <v>2940</v>
      </c>
      <c r="FL297" s="207">
        <v>238</v>
      </c>
      <c r="FM297" s="208">
        <v>106</v>
      </c>
      <c r="FN297" s="209">
        <v>167</v>
      </c>
      <c r="FO297"/>
      <c r="FP297" s="1884"/>
      <c r="FQ297" s="197" t="s">
        <v>2941</v>
      </c>
      <c r="FR297" s="192" t="s">
        <v>2942</v>
      </c>
      <c r="FS297" s="193">
        <v>205</v>
      </c>
      <c r="FT297" s="194">
        <v>104</v>
      </c>
      <c r="FU297" s="195">
        <v>137</v>
      </c>
      <c r="FV297"/>
      <c r="FW297" s="1885"/>
      <c r="FX297" s="212" t="s">
        <v>2943</v>
      </c>
      <c r="FY297" s="192" t="s">
        <v>2944</v>
      </c>
      <c r="FZ297" s="193">
        <v>196</v>
      </c>
      <c r="GA297" s="194">
        <v>131</v>
      </c>
      <c r="GB297" s="195">
        <v>121</v>
      </c>
      <c r="GC297" s="10">
        <v>1</v>
      </c>
    </row>
    <row r="298" spans="1:185" ht="21" customHeight="1">
      <c r="CB298" s="3174"/>
      <c r="CD298" s="3151" t="str">
        <f t="shared" si="124"/>
        <v/>
      </c>
      <c r="CE298" s="3155" t="str">
        <f t="shared" si="125"/>
        <v/>
      </c>
      <c r="CF298" s="3156" t="str">
        <f>IF(LEN(TRIM(CK298))&gt;0,MAX(CF29:CF297)+1,"")</f>
        <v/>
      </c>
      <c r="CG298" s="3109" t="str">
        <f>IFERROR(INDEX(CK30:CK299,MATCH(ROW()-ROW(CK30)+1,CF30:CF299,0)),"")</f>
        <v/>
      </c>
      <c r="CH298" s="419"/>
      <c r="CJ298" s="3163"/>
      <c r="CK298" s="3111" t="str">
        <f>IF(OR(CL297="",CJ296=""),"",IF(LEN(CL297)&lt;=CJ296,CL297,IFERROR(LEFT(CL297,FIND("♦",SUBSTITUTE(LEFT(CL297,CJ296+1)," ","♦",LEN(LEFT(CL297,CJ296+1))-LEN(SUBSTITUTE(LEFT(CL297,CJ296+1)," ",""))))),LEFT(CL297,IFERROR(FIND(" ",CL297)-1,LEN(CL297))))))</f>
        <v/>
      </c>
      <c r="CL298" s="3111" t="str">
        <f t="shared" si="127"/>
        <v/>
      </c>
      <c r="CM298" s="3179"/>
      <c r="CN298" s="3174"/>
      <c r="CO298" s="3174"/>
      <c r="FI298" s="1886"/>
      <c r="FJ298" s="205" t="s">
        <v>2945</v>
      </c>
      <c r="FK298" s="206" t="s">
        <v>2946</v>
      </c>
      <c r="FL298" s="207">
        <v>255</v>
      </c>
      <c r="FM298" s="208">
        <v>28</v>
      </c>
      <c r="FN298" s="209">
        <v>174</v>
      </c>
      <c r="FO298"/>
      <c r="FP298" s="1887"/>
      <c r="FQ298" s="212" t="s">
        <v>2947</v>
      </c>
      <c r="FR298" s="192" t="s">
        <v>2948</v>
      </c>
      <c r="FS298" s="193">
        <v>193</v>
      </c>
      <c r="FT298" s="194">
        <v>126</v>
      </c>
      <c r="FU298" s="195">
        <v>145</v>
      </c>
      <c r="FV298"/>
      <c r="FW298" s="1888"/>
      <c r="FX298" s="212" t="s">
        <v>2949</v>
      </c>
      <c r="FY298" s="192" t="s">
        <v>2950</v>
      </c>
      <c r="FZ298" s="193">
        <v>217</v>
      </c>
      <c r="GA298" s="194">
        <v>96</v>
      </c>
      <c r="GB298" s="195">
        <v>59</v>
      </c>
      <c r="GC298" s="10">
        <v>1</v>
      </c>
    </row>
    <row r="299" spans="1:185" ht="21" customHeight="1">
      <c r="CB299" s="3174"/>
      <c r="CD299" s="3151" t="str">
        <f t="shared" si="124"/>
        <v/>
      </c>
      <c r="CE299" s="3155" t="str">
        <f t="shared" si="125"/>
        <v/>
      </c>
      <c r="CF299" s="3156" t="str">
        <f>IF(LEN(TRIM(CK299))&gt;0,MAX(CF29:CF298)+1,"")</f>
        <v/>
      </c>
      <c r="CG299" s="3109" t="str">
        <f>IFERROR(INDEX(CK30:CK299,MATCH(ROW()-ROW(CK30)+1,CF30:CF299,0)),"")</f>
        <v/>
      </c>
      <c r="CH299" s="419"/>
      <c r="CJ299" s="3164"/>
      <c r="CK299" s="3111" t="str">
        <f>IF(OR(CL298="",CJ296=""),"",IF(LEN(CL298)&lt;=CJ296,CL298,IFERROR(LEFT(CL298,FIND("♦",SUBSTITUTE(LEFT(CL298,CJ296+1)," ","♦",LEN(LEFT(CL298,CJ296+1))-LEN(SUBSTITUTE(LEFT(CL298,CJ296+1)," ",""))))),LEFT(CL298,IFERROR(FIND(" ",CL298)-1,LEN(CL298))))))</f>
        <v/>
      </c>
      <c r="CL299" s="3111" t="str">
        <f t="shared" si="127"/>
        <v/>
      </c>
      <c r="CM299" s="3179"/>
      <c r="CN299" s="3174"/>
      <c r="CO299" s="3174"/>
      <c r="FI299" s="1889"/>
      <c r="FJ299" s="205" t="s">
        <v>2951</v>
      </c>
      <c r="FK299" s="206" t="s">
        <v>2952</v>
      </c>
      <c r="FL299" s="207">
        <v>255</v>
      </c>
      <c r="FM299" s="208">
        <v>52</v>
      </c>
      <c r="FN299" s="209">
        <v>179</v>
      </c>
      <c r="FO299"/>
      <c r="FP299" s="1890"/>
      <c r="FQ299" s="212" t="s">
        <v>2953</v>
      </c>
      <c r="FR299" s="192" t="s">
        <v>2954</v>
      </c>
      <c r="FS299" s="193">
        <v>219</v>
      </c>
      <c r="FT299" s="194">
        <v>0</v>
      </c>
      <c r="FU299" s="195">
        <v>115</v>
      </c>
      <c r="FV299"/>
      <c r="FW299" s="1891"/>
      <c r="FX299" s="197" t="s">
        <v>2955</v>
      </c>
      <c r="FY299" s="192" t="s">
        <v>2956</v>
      </c>
      <c r="FZ299" s="193">
        <v>205</v>
      </c>
      <c r="GA299" s="194">
        <v>129</v>
      </c>
      <c r="GB299" s="195">
        <v>98</v>
      </c>
      <c r="GC299" s="10">
        <v>1</v>
      </c>
    </row>
    <row r="300" spans="1:185" ht="21" customHeight="1">
      <c r="A300" s="10">
        <v>1</v>
      </c>
      <c r="B300" s="10">
        <v>1</v>
      </c>
      <c r="C300" s="10">
        <v>1</v>
      </c>
      <c r="D300" s="10">
        <v>1</v>
      </c>
      <c r="E300" s="10">
        <v>1</v>
      </c>
      <c r="F300" s="10">
        <v>1</v>
      </c>
      <c r="G300" s="10">
        <v>1</v>
      </c>
      <c r="H300" s="10">
        <v>1</v>
      </c>
      <c r="I300" s="10">
        <v>1</v>
      </c>
      <c r="J300" s="10">
        <v>1</v>
      </c>
      <c r="K300" s="10">
        <v>1</v>
      </c>
      <c r="L300" s="10">
        <v>1</v>
      </c>
      <c r="M300" s="10">
        <v>1</v>
      </c>
      <c r="N300" s="10">
        <v>1</v>
      </c>
      <c r="O300" s="10">
        <v>1</v>
      </c>
      <c r="P300" s="10">
        <v>1</v>
      </c>
      <c r="Q300" s="10">
        <v>1</v>
      </c>
      <c r="R300" s="10">
        <v>1</v>
      </c>
      <c r="S300" s="10">
        <v>1</v>
      </c>
      <c r="T300" s="10">
        <v>1</v>
      </c>
      <c r="U300" s="10">
        <v>1</v>
      </c>
      <c r="V300" s="10">
        <v>1</v>
      </c>
      <c r="W300" s="10">
        <v>1</v>
      </c>
      <c r="X300" s="10">
        <v>1</v>
      </c>
      <c r="Y300" s="10">
        <v>1</v>
      </c>
      <c r="Z300" s="10">
        <v>1</v>
      </c>
      <c r="AA300" s="10">
        <v>1</v>
      </c>
      <c r="AB300" s="10">
        <v>1</v>
      </c>
      <c r="AC300" s="10">
        <v>1</v>
      </c>
      <c r="AD300" s="10">
        <v>1</v>
      </c>
      <c r="AE300" s="10">
        <v>1</v>
      </c>
      <c r="AF300" s="10">
        <v>1</v>
      </c>
      <c r="AG300" s="10">
        <v>1</v>
      </c>
      <c r="AH300" s="10">
        <v>1</v>
      </c>
      <c r="AI300" s="10">
        <v>1</v>
      </c>
      <c r="AJ300" s="10">
        <v>1</v>
      </c>
      <c r="AK300" s="10">
        <v>1</v>
      </c>
      <c r="AL300" s="10">
        <v>1</v>
      </c>
      <c r="AM300" s="10">
        <v>1</v>
      </c>
      <c r="AN300" s="10">
        <v>1</v>
      </c>
      <c r="AO300" s="10">
        <v>1</v>
      </c>
      <c r="AP300" s="10">
        <v>1</v>
      </c>
      <c r="AQ300" s="10">
        <v>1</v>
      </c>
      <c r="AR300" s="10">
        <v>1</v>
      </c>
      <c r="AS300" s="10">
        <v>1</v>
      </c>
      <c r="AT300" s="10">
        <v>1</v>
      </c>
      <c r="AU300" s="10">
        <v>1</v>
      </c>
      <c r="AV300" s="10">
        <v>1</v>
      </c>
      <c r="AW300" s="10">
        <v>1</v>
      </c>
      <c r="AX300" s="10">
        <v>1</v>
      </c>
      <c r="AY300" s="10">
        <v>1</v>
      </c>
      <c r="AZ300" s="10">
        <v>1</v>
      </c>
      <c r="BA300" s="10">
        <v>1</v>
      </c>
      <c r="BB300" s="10">
        <v>1</v>
      </c>
      <c r="BC300" s="10">
        <v>1</v>
      </c>
      <c r="BD300" s="10">
        <v>1</v>
      </c>
      <c r="BE300" s="10">
        <v>1</v>
      </c>
      <c r="BF300" s="10">
        <v>1</v>
      </c>
      <c r="BG300" s="10">
        <v>1</v>
      </c>
      <c r="BH300" s="10">
        <v>1</v>
      </c>
      <c r="BI300" s="10">
        <v>1</v>
      </c>
      <c r="BJ300" s="10">
        <v>1</v>
      </c>
      <c r="BK300" s="10">
        <v>1</v>
      </c>
      <c r="BL300" s="10">
        <v>1</v>
      </c>
      <c r="BM300" s="10">
        <v>1</v>
      </c>
      <c r="BN300" s="10">
        <v>1</v>
      </c>
      <c r="BO300" s="10">
        <v>1</v>
      </c>
      <c r="BP300" s="10">
        <v>1</v>
      </c>
      <c r="BQ300" s="10">
        <v>1</v>
      </c>
      <c r="BR300" s="10">
        <v>1</v>
      </c>
      <c r="BS300" s="10">
        <v>1</v>
      </c>
      <c r="BT300" s="10">
        <v>1</v>
      </c>
      <c r="BU300" s="10">
        <v>1</v>
      </c>
      <c r="BV300" s="10">
        <v>1</v>
      </c>
      <c r="BW300" s="10">
        <v>1</v>
      </c>
      <c r="BX300" s="10">
        <v>1</v>
      </c>
      <c r="BY300" s="10">
        <v>1</v>
      </c>
      <c r="BZ300" s="10">
        <v>1</v>
      </c>
      <c r="CA300" s="10">
        <v>1</v>
      </c>
      <c r="CB300" s="10">
        <v>1</v>
      </c>
      <c r="CC300" s="10">
        <v>1</v>
      </c>
      <c r="CD300" s="10">
        <v>1</v>
      </c>
      <c r="CE300" s="10">
        <v>1</v>
      </c>
      <c r="CF300" s="10">
        <v>1</v>
      </c>
      <c r="CG300" s="10">
        <v>1</v>
      </c>
      <c r="CH300" s="10">
        <v>1</v>
      </c>
      <c r="CI300" s="10">
        <v>1</v>
      </c>
      <c r="CJ300" s="10">
        <v>1</v>
      </c>
      <c r="CK300" s="10">
        <v>1</v>
      </c>
      <c r="CL300" s="10">
        <v>1</v>
      </c>
      <c r="CM300" s="10">
        <v>1</v>
      </c>
      <c r="CN300" s="10">
        <v>1</v>
      </c>
      <c r="CO300" s="10">
        <v>1</v>
      </c>
      <c r="FI300" s="1892"/>
      <c r="FJ300" s="236" t="s">
        <v>2957</v>
      </c>
      <c r="FK300" s="206" t="s">
        <v>2958</v>
      </c>
      <c r="FL300" s="207">
        <v>255</v>
      </c>
      <c r="FM300" s="208">
        <v>105</v>
      </c>
      <c r="FN300" s="209">
        <v>180</v>
      </c>
      <c r="FO300"/>
      <c r="FP300" s="1893"/>
      <c r="FQ300" s="212" t="s">
        <v>2959</v>
      </c>
      <c r="FR300" s="192" t="s">
        <v>2960</v>
      </c>
      <c r="FS300" s="193">
        <v>206</v>
      </c>
      <c r="FT300" s="194">
        <v>70</v>
      </c>
      <c r="FU300" s="195">
        <v>118</v>
      </c>
      <c r="FV300"/>
      <c r="FW300" s="1894"/>
      <c r="FX300" s="197" t="s">
        <v>2961</v>
      </c>
      <c r="FY300" s="192" t="s">
        <v>2962</v>
      </c>
      <c r="FZ300" s="193">
        <v>205</v>
      </c>
      <c r="GA300" s="194">
        <v>112</v>
      </c>
      <c r="GB300" s="195">
        <v>84</v>
      </c>
      <c r="GC300" s="10">
        <v>1</v>
      </c>
    </row>
    <row r="301" spans="1:185" ht="21" customHeight="1">
      <c r="FI301" s="1895"/>
      <c r="FJ301" s="205" t="s">
        <v>2963</v>
      </c>
      <c r="FK301" s="206" t="s">
        <v>2964</v>
      </c>
      <c r="FL301" s="207">
        <v>255</v>
      </c>
      <c r="FM301" s="208">
        <v>110</v>
      </c>
      <c r="FN301" s="209">
        <v>180</v>
      </c>
      <c r="FO301"/>
      <c r="FP301" s="1896"/>
      <c r="FQ301" s="197" t="s">
        <v>2965</v>
      </c>
      <c r="FR301" s="192" t="s">
        <v>2966</v>
      </c>
      <c r="FS301" s="193">
        <v>205</v>
      </c>
      <c r="FT301" s="194">
        <v>50</v>
      </c>
      <c r="FU301" s="195">
        <v>120</v>
      </c>
      <c r="FV301"/>
      <c r="FW301" s="1897"/>
      <c r="FX301" s="212" t="s">
        <v>2967</v>
      </c>
      <c r="FY301" s="192" t="s">
        <v>2968</v>
      </c>
      <c r="FZ301" s="193">
        <v>203</v>
      </c>
      <c r="GA301" s="194">
        <v>109</v>
      </c>
      <c r="GB301" s="195">
        <v>81</v>
      </c>
      <c r="GC301" s="10">
        <v>1</v>
      </c>
    </row>
    <row r="302" spans="1:185" ht="21" customHeight="1">
      <c r="FI302" s="1898"/>
      <c r="FJ302" s="236" t="s">
        <v>2969</v>
      </c>
      <c r="FK302" s="206" t="s">
        <v>2970</v>
      </c>
      <c r="FL302" s="207">
        <v>232</v>
      </c>
      <c r="FM302" s="208">
        <v>204</v>
      </c>
      <c r="FN302" s="209">
        <v>215</v>
      </c>
      <c r="FO302"/>
      <c r="FP302" s="1899"/>
      <c r="FQ302" s="197" t="s">
        <v>2971</v>
      </c>
      <c r="FR302" s="192" t="s">
        <v>2972</v>
      </c>
      <c r="FS302" s="193">
        <v>205</v>
      </c>
      <c r="FT302" s="194">
        <v>16</v>
      </c>
      <c r="FU302" s="195">
        <v>118</v>
      </c>
      <c r="FV302"/>
      <c r="FW302" s="1900"/>
      <c r="FX302" s="197" t="s">
        <v>2973</v>
      </c>
      <c r="FY302" s="192" t="s">
        <v>2974</v>
      </c>
      <c r="FZ302" s="193">
        <v>205</v>
      </c>
      <c r="GA302" s="194">
        <v>91</v>
      </c>
      <c r="GB302" s="195">
        <v>69</v>
      </c>
      <c r="GC302" s="10">
        <v>1</v>
      </c>
    </row>
    <row r="303" spans="1:185" ht="21" customHeight="1">
      <c r="FI303" s="1901"/>
      <c r="FJ303" s="236" t="s">
        <v>2975</v>
      </c>
      <c r="FK303" s="206" t="s">
        <v>2976</v>
      </c>
      <c r="FL303" s="207">
        <v>232</v>
      </c>
      <c r="FM303" s="208">
        <v>227</v>
      </c>
      <c r="FN303" s="209">
        <v>229</v>
      </c>
      <c r="FO303"/>
      <c r="FP303" s="1902"/>
      <c r="FQ303" s="212" t="s">
        <v>2977</v>
      </c>
      <c r="FR303" s="192" t="s">
        <v>2978</v>
      </c>
      <c r="FS303" s="193">
        <v>179</v>
      </c>
      <c r="FT303" s="194">
        <v>68</v>
      </c>
      <c r="FU303" s="195">
        <v>108</v>
      </c>
      <c r="FV303"/>
      <c r="FW303" s="1903"/>
      <c r="FX303" s="212" t="s">
        <v>2979</v>
      </c>
      <c r="FY303" s="192" t="s">
        <v>2980</v>
      </c>
      <c r="FZ303" s="193">
        <v>173</v>
      </c>
      <c r="GA303" s="194">
        <v>136</v>
      </c>
      <c r="GB303" s="195">
        <v>132</v>
      </c>
      <c r="GC303" s="10">
        <v>1</v>
      </c>
    </row>
    <row r="304" spans="1:185" ht="21" customHeight="1">
      <c r="FI304" s="1904"/>
      <c r="FJ304" s="205" t="s">
        <v>2981</v>
      </c>
      <c r="FK304" s="206" t="s">
        <v>2982</v>
      </c>
      <c r="FL304" s="207">
        <v>238</v>
      </c>
      <c r="FM304" s="208">
        <v>224</v>
      </c>
      <c r="FN304" s="209">
        <v>229</v>
      </c>
      <c r="FO304"/>
      <c r="FP304" s="1905"/>
      <c r="FQ304" s="212" t="s">
        <v>2983</v>
      </c>
      <c r="FR304" s="192" t="s">
        <v>2984</v>
      </c>
      <c r="FS304" s="193">
        <v>168</v>
      </c>
      <c r="FT304" s="194">
        <v>81</v>
      </c>
      <c r="FU304" s="195">
        <v>110</v>
      </c>
      <c r="FV304"/>
      <c r="FW304" s="1906"/>
      <c r="FX304" s="197" t="s">
        <v>2985</v>
      </c>
      <c r="FY304" s="192" t="s">
        <v>2986</v>
      </c>
      <c r="FZ304" s="193">
        <v>205</v>
      </c>
      <c r="GA304" s="194">
        <v>104</v>
      </c>
      <c r="GB304" s="195">
        <v>57</v>
      </c>
      <c r="GC304" s="10">
        <v>1</v>
      </c>
    </row>
    <row r="305" spans="165:185" ht="21" customHeight="1">
      <c r="FI305" s="1907"/>
      <c r="FJ305" s="236" t="s">
        <v>2987</v>
      </c>
      <c r="FK305" s="206" t="s">
        <v>2988</v>
      </c>
      <c r="FL305" s="207">
        <v>254</v>
      </c>
      <c r="FM305" s="208">
        <v>231</v>
      </c>
      <c r="FN305" s="209">
        <v>240</v>
      </c>
      <c r="FO305"/>
      <c r="FP305" s="1908"/>
      <c r="FQ305" s="197" t="s">
        <v>2632</v>
      </c>
      <c r="FR305" s="192" t="s">
        <v>2989</v>
      </c>
      <c r="FS305" s="193">
        <v>176</v>
      </c>
      <c r="FT305" s="194">
        <v>48</v>
      </c>
      <c r="FU305" s="195">
        <v>96</v>
      </c>
      <c r="FV305"/>
      <c r="FW305" s="1909"/>
      <c r="FX305" s="212" t="s">
        <v>2990</v>
      </c>
      <c r="FY305" s="192" t="s">
        <v>2991</v>
      </c>
      <c r="FZ305" s="193">
        <v>204</v>
      </c>
      <c r="GA305" s="194">
        <v>85</v>
      </c>
      <c r="GB305" s="195">
        <v>0</v>
      </c>
      <c r="GC305" s="10">
        <v>1</v>
      </c>
    </row>
    <row r="306" spans="165:185" ht="21" customHeight="1">
      <c r="FI306" s="1910"/>
      <c r="FJ306" s="236" t="s">
        <v>2992</v>
      </c>
      <c r="FK306" s="206" t="s">
        <v>2993</v>
      </c>
      <c r="FL306" s="207">
        <v>195</v>
      </c>
      <c r="FM306" s="208">
        <v>166</v>
      </c>
      <c r="FN306" s="209">
        <v>177</v>
      </c>
      <c r="FO306"/>
      <c r="FP306" s="1911"/>
      <c r="FQ306" s="212" t="s">
        <v>2994</v>
      </c>
      <c r="FR306" s="192" t="s">
        <v>2995</v>
      </c>
      <c r="FS306" s="193">
        <v>145</v>
      </c>
      <c r="FT306" s="194">
        <v>95</v>
      </c>
      <c r="FU306" s="195">
        <v>109</v>
      </c>
      <c r="FV306"/>
      <c r="FW306" s="1912"/>
      <c r="FX306" s="212" t="s">
        <v>2996</v>
      </c>
      <c r="FY306" s="192" t="s">
        <v>2997</v>
      </c>
      <c r="FZ306" s="193">
        <v>180</v>
      </c>
      <c r="GA306" s="194">
        <v>116</v>
      </c>
      <c r="GB306" s="195">
        <v>94</v>
      </c>
      <c r="GC306" s="10">
        <v>1</v>
      </c>
    </row>
    <row r="307" spans="165:185" ht="21" customHeight="1">
      <c r="FI307" s="1913"/>
      <c r="FJ307" s="236" t="s">
        <v>2998</v>
      </c>
      <c r="FK307" s="206" t="s">
        <v>2999</v>
      </c>
      <c r="FL307" s="207">
        <v>222</v>
      </c>
      <c r="FM307" s="208">
        <v>111</v>
      </c>
      <c r="FN307" s="209">
        <v>161</v>
      </c>
      <c r="FO307"/>
      <c r="FP307" s="1914"/>
      <c r="FQ307" s="197" t="s">
        <v>3000</v>
      </c>
      <c r="FR307" s="192" t="s">
        <v>3001</v>
      </c>
      <c r="FS307" s="193">
        <v>139</v>
      </c>
      <c r="FT307" s="194">
        <v>71</v>
      </c>
      <c r="FU307" s="195">
        <v>93</v>
      </c>
      <c r="FV307"/>
      <c r="FW307" s="1915"/>
      <c r="FX307" s="212" t="s">
        <v>3002</v>
      </c>
      <c r="FY307" s="192" t="s">
        <v>3003</v>
      </c>
      <c r="FZ307" s="193">
        <v>168</v>
      </c>
      <c r="GA307" s="194">
        <v>124</v>
      </c>
      <c r="GB307" s="195">
        <v>109</v>
      </c>
      <c r="GC307" s="10">
        <v>1</v>
      </c>
    </row>
    <row r="308" spans="165:185" ht="21" customHeight="1">
      <c r="FI308" s="1916"/>
      <c r="FJ308" s="205" t="s">
        <v>3004</v>
      </c>
      <c r="FK308" s="206" t="s">
        <v>3005</v>
      </c>
      <c r="FL308" s="207">
        <v>238</v>
      </c>
      <c r="FM308" s="208">
        <v>48</v>
      </c>
      <c r="FN308" s="209">
        <v>167</v>
      </c>
      <c r="FO308"/>
      <c r="FP308" s="1917"/>
      <c r="FQ308" s="197" t="s">
        <v>3006</v>
      </c>
      <c r="FR308" s="192" t="s">
        <v>3007</v>
      </c>
      <c r="FS308" s="193">
        <v>139</v>
      </c>
      <c r="FT308" s="194">
        <v>34</v>
      </c>
      <c r="FU308" s="195">
        <v>82</v>
      </c>
      <c r="FV308"/>
      <c r="FW308" s="1918"/>
      <c r="FX308" s="212" t="s">
        <v>3008</v>
      </c>
      <c r="FY308" s="192" t="s">
        <v>3009</v>
      </c>
      <c r="FZ308" s="193">
        <v>143</v>
      </c>
      <c r="GA308" s="194">
        <v>129</v>
      </c>
      <c r="GB308" s="195">
        <v>127</v>
      </c>
      <c r="GC308" s="10">
        <v>1</v>
      </c>
    </row>
    <row r="309" spans="165:185" ht="21" customHeight="1">
      <c r="FI309" s="1919"/>
      <c r="FJ309" s="205" t="s">
        <v>3010</v>
      </c>
      <c r="FK309" s="206" t="s">
        <v>3011</v>
      </c>
      <c r="FL309" s="207">
        <v>205</v>
      </c>
      <c r="FM309" s="208">
        <v>96</v>
      </c>
      <c r="FN309" s="209">
        <v>144</v>
      </c>
      <c r="FO309"/>
      <c r="FP309" s="1920"/>
      <c r="FQ309" s="197" t="s">
        <v>3012</v>
      </c>
      <c r="FR309" s="192" t="s">
        <v>3013</v>
      </c>
      <c r="FS309" s="193">
        <v>139</v>
      </c>
      <c r="FT309" s="194">
        <v>10</v>
      </c>
      <c r="FU309" s="195">
        <v>80</v>
      </c>
      <c r="FV309"/>
      <c r="FW309" s="1921"/>
      <c r="FX309" s="197" t="s">
        <v>3014</v>
      </c>
      <c r="FY309" s="192" t="s">
        <v>3015</v>
      </c>
      <c r="FZ309" s="193">
        <v>139</v>
      </c>
      <c r="GA309" s="194">
        <v>125</v>
      </c>
      <c r="GB309" s="195">
        <v>123</v>
      </c>
      <c r="GC309" s="10">
        <v>1</v>
      </c>
    </row>
    <row r="310" spans="165:185" ht="21" customHeight="1">
      <c r="FI310" s="1922"/>
      <c r="FJ310" s="236" t="s">
        <v>3016</v>
      </c>
      <c r="FK310" s="206" t="s">
        <v>3017</v>
      </c>
      <c r="FL310" s="207">
        <v>196</v>
      </c>
      <c r="FM310" s="208">
        <v>105</v>
      </c>
      <c r="FN310" s="209">
        <v>143</v>
      </c>
      <c r="FO310"/>
      <c r="FP310" s="1923"/>
      <c r="FQ310" s="212" t="s">
        <v>3018</v>
      </c>
      <c r="FR310" s="192" t="s">
        <v>3019</v>
      </c>
      <c r="FS310" s="193">
        <v>103</v>
      </c>
      <c r="FT310" s="194">
        <v>49</v>
      </c>
      <c r="FU310" s="195">
        <v>71</v>
      </c>
      <c r="FV310"/>
      <c r="FW310" s="1924"/>
      <c r="FX310" s="212" t="s">
        <v>3020</v>
      </c>
      <c r="FY310" s="192" t="s">
        <v>3021</v>
      </c>
      <c r="FZ310" s="193">
        <v>174</v>
      </c>
      <c r="GA310" s="194">
        <v>74</v>
      </c>
      <c r="GB310" s="195">
        <v>52</v>
      </c>
      <c r="GC310" s="10">
        <v>1</v>
      </c>
    </row>
    <row r="311" spans="165:185" ht="21" customHeight="1">
      <c r="FI311" s="1925"/>
      <c r="FJ311" s="205" t="s">
        <v>3022</v>
      </c>
      <c r="FK311" s="206" t="s">
        <v>3023</v>
      </c>
      <c r="FL311" s="207">
        <v>208</v>
      </c>
      <c r="FM311" s="208">
        <v>32</v>
      </c>
      <c r="FN311" s="209">
        <v>144</v>
      </c>
      <c r="FO311"/>
      <c r="FP311" s="1926"/>
      <c r="FQ311" s="212" t="s">
        <v>3024</v>
      </c>
      <c r="FR311" s="192" t="s">
        <v>3025</v>
      </c>
      <c r="FS311" s="193">
        <v>63</v>
      </c>
      <c r="FT311" s="194">
        <v>23</v>
      </c>
      <c r="FU311" s="195">
        <v>40</v>
      </c>
      <c r="FV311"/>
      <c r="FW311" s="1927"/>
      <c r="FX311" s="212" t="s">
        <v>3026</v>
      </c>
      <c r="FY311" s="192" t="s">
        <v>3027</v>
      </c>
      <c r="FZ311" s="193">
        <v>173</v>
      </c>
      <c r="GA311" s="194">
        <v>57</v>
      </c>
      <c r="GB311" s="195">
        <v>14</v>
      </c>
      <c r="GC311" s="10">
        <v>1</v>
      </c>
    </row>
    <row r="312" spans="165:185" ht="21" customHeight="1">
      <c r="FI312" s="1928"/>
      <c r="FJ312" s="236" t="s">
        <v>3028</v>
      </c>
      <c r="FK312" s="206" t="s">
        <v>3029</v>
      </c>
      <c r="FL312" s="207">
        <v>199</v>
      </c>
      <c r="FM312" s="208">
        <v>21</v>
      </c>
      <c r="FN312" s="209">
        <v>133</v>
      </c>
      <c r="FO312"/>
      <c r="FP312" s="1929"/>
      <c r="FQ312" s="212" t="s">
        <v>3030</v>
      </c>
      <c r="FR312" s="192" t="s">
        <v>3031</v>
      </c>
      <c r="FS312" s="193">
        <v>40</v>
      </c>
      <c r="FT312" s="194">
        <v>32</v>
      </c>
      <c r="FU312" s="195">
        <v>34</v>
      </c>
      <c r="FV312"/>
      <c r="FW312" s="1930"/>
      <c r="FX312" s="212" t="s">
        <v>3032</v>
      </c>
      <c r="FY312" s="192" t="s">
        <v>3033</v>
      </c>
      <c r="FZ312" s="193">
        <v>173</v>
      </c>
      <c r="GA312" s="194">
        <v>79</v>
      </c>
      <c r="GB312" s="195">
        <v>9</v>
      </c>
      <c r="GC312" s="10">
        <v>1</v>
      </c>
    </row>
    <row r="313" spans="165:185" ht="21" customHeight="1">
      <c r="FI313" s="1931"/>
      <c r="FJ313" s="205" t="s">
        <v>3034</v>
      </c>
      <c r="FK313" s="206" t="s">
        <v>3035</v>
      </c>
      <c r="FL313" s="207">
        <v>139</v>
      </c>
      <c r="FM313" s="208">
        <v>131</v>
      </c>
      <c r="FN313" s="209">
        <v>134</v>
      </c>
      <c r="FO313"/>
      <c r="FP313" s="1932"/>
      <c r="FQ313" s="197" t="s">
        <v>2847</v>
      </c>
      <c r="FR313" s="192" t="s">
        <v>3036</v>
      </c>
      <c r="FS313" s="193">
        <v>255</v>
      </c>
      <c r="FT313" s="194">
        <v>127</v>
      </c>
      <c r="FU313" s="195">
        <v>0</v>
      </c>
      <c r="FV313"/>
      <c r="FW313" s="1933"/>
      <c r="FX313" s="197" t="s">
        <v>709</v>
      </c>
      <c r="FY313" s="192" t="s">
        <v>3037</v>
      </c>
      <c r="FZ313" s="193">
        <v>160</v>
      </c>
      <c r="GA313" s="194">
        <v>82</v>
      </c>
      <c r="GB313" s="195">
        <v>45</v>
      </c>
      <c r="GC313" s="10">
        <v>1</v>
      </c>
    </row>
    <row r="314" spans="165:185" ht="21" customHeight="1">
      <c r="FI314" s="1934"/>
      <c r="FJ314" s="205" t="s">
        <v>3038</v>
      </c>
      <c r="FK314" s="206" t="s">
        <v>3039</v>
      </c>
      <c r="FL314" s="207">
        <v>139</v>
      </c>
      <c r="FM314" s="208">
        <v>58</v>
      </c>
      <c r="FN314" s="209">
        <v>98</v>
      </c>
      <c r="FO314"/>
      <c r="FP314" s="1935"/>
      <c r="FQ314" s="197" t="s">
        <v>3040</v>
      </c>
      <c r="FR314" s="192" t="s">
        <v>3036</v>
      </c>
      <c r="FS314" s="193">
        <v>255</v>
      </c>
      <c r="FT314" s="194">
        <v>140</v>
      </c>
      <c r="FU314" s="195">
        <v>0</v>
      </c>
      <c r="FV314"/>
      <c r="FW314" s="1936"/>
      <c r="FX314" s="212" t="s">
        <v>3041</v>
      </c>
      <c r="FY314" s="192" t="s">
        <v>3042</v>
      </c>
      <c r="FZ314" s="193">
        <v>158</v>
      </c>
      <c r="GA314" s="194">
        <v>71</v>
      </c>
      <c r="GB314" s="195">
        <v>50</v>
      </c>
      <c r="GC314" s="10">
        <v>1</v>
      </c>
    </row>
    <row r="315" spans="165:185" ht="21" customHeight="1">
      <c r="FI315" s="1937"/>
      <c r="FJ315" s="236" t="s">
        <v>3043</v>
      </c>
      <c r="FK315" s="206" t="s">
        <v>3044</v>
      </c>
      <c r="FL315" s="207">
        <v>129</v>
      </c>
      <c r="FM315" s="208">
        <v>20</v>
      </c>
      <c r="FN315" s="209">
        <v>83</v>
      </c>
      <c r="FO315"/>
      <c r="FP315" s="1938"/>
      <c r="FQ315" s="212" t="s">
        <v>3045</v>
      </c>
      <c r="FR315" s="192" t="s">
        <v>3046</v>
      </c>
      <c r="FS315" s="193">
        <v>193</v>
      </c>
      <c r="FT315" s="194">
        <v>182</v>
      </c>
      <c r="FU315" s="195">
        <v>179</v>
      </c>
      <c r="FV315"/>
      <c r="FW315" s="1939"/>
      <c r="FX315" s="212" t="s">
        <v>3047</v>
      </c>
      <c r="FY315" s="192" t="s">
        <v>3048</v>
      </c>
      <c r="FZ315" s="193">
        <v>153</v>
      </c>
      <c r="GA315" s="194">
        <v>81</v>
      </c>
      <c r="GB315" s="195">
        <v>43</v>
      </c>
      <c r="GC315" s="10">
        <v>1</v>
      </c>
    </row>
    <row r="316" spans="165:185" ht="21" customHeight="1">
      <c r="FI316" s="1940"/>
      <c r="FJ316" s="236" t="s">
        <v>3049</v>
      </c>
      <c r="FK316" s="206" t="s">
        <v>3050</v>
      </c>
      <c r="FL316" s="207">
        <v>120</v>
      </c>
      <c r="FM316" s="208">
        <v>24</v>
      </c>
      <c r="FN316" s="209">
        <v>74</v>
      </c>
      <c r="FO316"/>
      <c r="FP316" s="1941"/>
      <c r="FQ316" s="212" t="s">
        <v>3051</v>
      </c>
      <c r="FR316" s="192" t="s">
        <v>3052</v>
      </c>
      <c r="FS316" s="193">
        <v>253</v>
      </c>
      <c r="FT316" s="194">
        <v>148</v>
      </c>
      <c r="FU316" s="195">
        <v>63</v>
      </c>
      <c r="FV316"/>
      <c r="FW316" s="1942"/>
      <c r="FX316" s="212" t="s">
        <v>3053</v>
      </c>
      <c r="FY316" s="192" t="s">
        <v>3054</v>
      </c>
      <c r="FZ316" s="193">
        <v>157</v>
      </c>
      <c r="GA316" s="194">
        <v>62</v>
      </c>
      <c r="GB316" s="195">
        <v>12</v>
      </c>
      <c r="GC316" s="10">
        <v>1</v>
      </c>
    </row>
    <row r="317" spans="165:185" ht="21" customHeight="1">
      <c r="FI317" s="1943"/>
      <c r="FJ317" s="236" t="s">
        <v>3055</v>
      </c>
      <c r="FK317" s="206" t="s">
        <v>3056</v>
      </c>
      <c r="FL317" s="207">
        <v>186</v>
      </c>
      <c r="FM317" s="208">
        <v>186</v>
      </c>
      <c r="FN317" s="209">
        <v>186</v>
      </c>
      <c r="FO317"/>
      <c r="FP317" s="1944"/>
      <c r="FQ317" s="212" t="s">
        <v>3057</v>
      </c>
      <c r="FR317" s="192" t="s">
        <v>3058</v>
      </c>
      <c r="FS317" s="193">
        <v>248</v>
      </c>
      <c r="FT317" s="194">
        <v>142</v>
      </c>
      <c r="FU317" s="195">
        <v>85</v>
      </c>
      <c r="FV317"/>
      <c r="FW317" s="1945"/>
      <c r="FX317" s="197" t="s">
        <v>3059</v>
      </c>
      <c r="FY317" s="192" t="s">
        <v>3060</v>
      </c>
      <c r="FZ317" s="193">
        <v>139</v>
      </c>
      <c r="GA317" s="194">
        <v>87</v>
      </c>
      <c r="GB317" s="195">
        <v>66</v>
      </c>
      <c r="GC317" s="10">
        <v>1</v>
      </c>
    </row>
    <row r="318" spans="165:185" ht="21" customHeight="1">
      <c r="FI318" s="1946"/>
      <c r="FJ318" s="205" t="s">
        <v>3061</v>
      </c>
      <c r="FK318" s="206" t="s">
        <v>3062</v>
      </c>
      <c r="FL318" s="207">
        <v>187</v>
      </c>
      <c r="FM318" s="208">
        <v>187</v>
      </c>
      <c r="FN318" s="209">
        <v>187</v>
      </c>
      <c r="FO318"/>
      <c r="FP318" s="1947"/>
      <c r="FQ318" s="212" t="s">
        <v>3063</v>
      </c>
      <c r="FR318" s="192" t="s">
        <v>3064</v>
      </c>
      <c r="FS318" s="193">
        <v>254</v>
      </c>
      <c r="FT318" s="194">
        <v>195</v>
      </c>
      <c r="FU318" s="195">
        <v>172</v>
      </c>
      <c r="FV318"/>
      <c r="FW318" s="1948"/>
      <c r="FX318" s="197" t="s">
        <v>3065</v>
      </c>
      <c r="FY318" s="192" t="s">
        <v>3066</v>
      </c>
      <c r="FZ318" s="193">
        <v>139</v>
      </c>
      <c r="GA318" s="194">
        <v>76</v>
      </c>
      <c r="GB318" s="195">
        <v>57</v>
      </c>
      <c r="GC318" s="10">
        <v>1</v>
      </c>
    </row>
    <row r="319" spans="165:185" ht="21" customHeight="1">
      <c r="FI319" s="1949"/>
      <c r="FJ319" s="205" t="s">
        <v>3067</v>
      </c>
      <c r="FK319" s="206" t="s">
        <v>3068</v>
      </c>
      <c r="FL319" s="207">
        <v>189</v>
      </c>
      <c r="FM319" s="208">
        <v>189</v>
      </c>
      <c r="FN319" s="209">
        <v>189</v>
      </c>
      <c r="FO319"/>
      <c r="FP319" s="1950"/>
      <c r="FQ319" s="212" t="s">
        <v>3069</v>
      </c>
      <c r="FR319" s="192" t="s">
        <v>3070</v>
      </c>
      <c r="FS319" s="193">
        <v>234</v>
      </c>
      <c r="FT319" s="194">
        <v>227</v>
      </c>
      <c r="FU319" s="195">
        <v>225</v>
      </c>
      <c r="FV319"/>
      <c r="FW319" s="1951"/>
      <c r="FX319" s="197" t="s">
        <v>3071</v>
      </c>
      <c r="FY319" s="192" t="s">
        <v>3072</v>
      </c>
      <c r="FZ319" s="193">
        <v>139</v>
      </c>
      <c r="GA319" s="194">
        <v>62</v>
      </c>
      <c r="GB319" s="195">
        <v>47</v>
      </c>
      <c r="GC319" s="10">
        <v>1</v>
      </c>
    </row>
    <row r="320" spans="165:185" ht="21" customHeight="1">
      <c r="FI320" s="1952"/>
      <c r="FJ320" s="205" t="s">
        <v>3073</v>
      </c>
      <c r="FK320" s="206" t="s">
        <v>3074</v>
      </c>
      <c r="FL320" s="207">
        <v>190</v>
      </c>
      <c r="FM320" s="208">
        <v>190</v>
      </c>
      <c r="FN320" s="209">
        <v>190</v>
      </c>
      <c r="FO320"/>
      <c r="FP320" s="1953"/>
      <c r="FQ320" s="212" t="s">
        <v>3075</v>
      </c>
      <c r="FR320" s="192" t="s">
        <v>3076</v>
      </c>
      <c r="FS320" s="193">
        <v>253</v>
      </c>
      <c r="FT320" s="194">
        <v>233</v>
      </c>
      <c r="FU320" s="195">
        <v>224</v>
      </c>
      <c r="FV320"/>
      <c r="FW320" s="1954"/>
      <c r="FX320" s="212" t="s">
        <v>3077</v>
      </c>
      <c r="FY320" s="192" t="s">
        <v>3078</v>
      </c>
      <c r="FZ320" s="193">
        <v>141</v>
      </c>
      <c r="GA320" s="194">
        <v>64</v>
      </c>
      <c r="GB320" s="195">
        <v>36</v>
      </c>
      <c r="GC320" s="10">
        <v>1</v>
      </c>
    </row>
    <row r="321" spans="165:185" ht="21" customHeight="1">
      <c r="FI321" s="1955"/>
      <c r="FJ321" s="205" t="s">
        <v>3079</v>
      </c>
      <c r="FK321" s="206" t="s">
        <v>3080</v>
      </c>
      <c r="FL321" s="207">
        <v>191</v>
      </c>
      <c r="FM321" s="208">
        <v>191</v>
      </c>
      <c r="FN321" s="209">
        <v>191</v>
      </c>
      <c r="FO321"/>
      <c r="FP321" s="1956"/>
      <c r="FQ321" s="212" t="s">
        <v>3081</v>
      </c>
      <c r="FR321" s="192" t="s">
        <v>3082</v>
      </c>
      <c r="FS321" s="193">
        <v>199</v>
      </c>
      <c r="FT321" s="194">
        <v>173</v>
      </c>
      <c r="FU321" s="195">
        <v>163</v>
      </c>
      <c r="FV321"/>
      <c r="FW321" s="1957"/>
      <c r="FX321" s="197" t="s">
        <v>3083</v>
      </c>
      <c r="FY321" s="192" t="s">
        <v>3084</v>
      </c>
      <c r="FZ321" s="193">
        <v>139</v>
      </c>
      <c r="GA321" s="194">
        <v>54</v>
      </c>
      <c r="GB321" s="195">
        <v>38</v>
      </c>
      <c r="GC321" s="10">
        <v>1</v>
      </c>
    </row>
    <row r="322" spans="165:185" ht="21" customHeight="1">
      <c r="FI322" s="1958"/>
      <c r="FJ322" s="205" t="s">
        <v>3085</v>
      </c>
      <c r="FK322" s="206" t="s">
        <v>3086</v>
      </c>
      <c r="FL322" s="207">
        <v>192</v>
      </c>
      <c r="FM322" s="208">
        <v>192</v>
      </c>
      <c r="FN322" s="209">
        <v>192</v>
      </c>
      <c r="FO322"/>
      <c r="FP322" s="1959"/>
      <c r="FQ322" s="212" t="s">
        <v>3087</v>
      </c>
      <c r="FR322" s="192" t="s">
        <v>3088</v>
      </c>
      <c r="FS322" s="193">
        <v>243</v>
      </c>
      <c r="FT322" s="194">
        <v>132</v>
      </c>
      <c r="FU322" s="195">
        <v>0</v>
      </c>
      <c r="FV322"/>
      <c r="FW322" s="1960"/>
      <c r="FX322" s="197" t="s">
        <v>3089</v>
      </c>
      <c r="FY322" s="192" t="s">
        <v>3084</v>
      </c>
      <c r="FZ322" s="193">
        <v>139</v>
      </c>
      <c r="GA322" s="194">
        <v>71</v>
      </c>
      <c r="GB322" s="195">
        <v>38</v>
      </c>
      <c r="GC322" s="10">
        <v>1</v>
      </c>
    </row>
    <row r="323" spans="165:185" ht="21" customHeight="1">
      <c r="FI323" s="1961"/>
      <c r="FJ323" s="205" t="s">
        <v>3090</v>
      </c>
      <c r="FK323" s="206" t="s">
        <v>3091</v>
      </c>
      <c r="FL323" s="207">
        <v>194</v>
      </c>
      <c r="FM323" s="208">
        <v>194</v>
      </c>
      <c r="FN323" s="209">
        <v>194</v>
      </c>
      <c r="FO323"/>
      <c r="FP323" s="1962"/>
      <c r="FQ323" s="197" t="s">
        <v>3092</v>
      </c>
      <c r="FR323" s="192" t="s">
        <v>3093</v>
      </c>
      <c r="FS323" s="193">
        <v>219</v>
      </c>
      <c r="FT323" s="194">
        <v>147</v>
      </c>
      <c r="FU323" s="195">
        <v>112</v>
      </c>
      <c r="FV323"/>
      <c r="FW323" s="1963"/>
      <c r="FX323" s="212" t="s">
        <v>3094</v>
      </c>
      <c r="FY323" s="192" t="s">
        <v>3095</v>
      </c>
      <c r="FZ323" s="193">
        <v>136</v>
      </c>
      <c r="GA323" s="194">
        <v>66</v>
      </c>
      <c r="GB323" s="195">
        <v>29</v>
      </c>
      <c r="GC323" s="10">
        <v>1</v>
      </c>
    </row>
    <row r="324" spans="165:185" ht="21" customHeight="1">
      <c r="FI324" s="1964"/>
      <c r="FJ324" s="205" t="s">
        <v>3096</v>
      </c>
      <c r="FK324" s="206" t="s">
        <v>3097</v>
      </c>
      <c r="FL324" s="207">
        <v>196</v>
      </c>
      <c r="FM324" s="208">
        <v>196</v>
      </c>
      <c r="FN324" s="209">
        <v>196</v>
      </c>
      <c r="FO324"/>
      <c r="FP324" s="1965"/>
      <c r="FQ324" s="212" t="s">
        <v>3098</v>
      </c>
      <c r="FR324" s="192" t="s">
        <v>3099</v>
      </c>
      <c r="FS324" s="193">
        <v>237</v>
      </c>
      <c r="FT324" s="194">
        <v>135</v>
      </c>
      <c r="FU324" s="195">
        <v>45</v>
      </c>
      <c r="FV324"/>
      <c r="FW324" s="1966"/>
      <c r="FX324" s="212" t="s">
        <v>3100</v>
      </c>
      <c r="FY324" s="192" t="s">
        <v>3101</v>
      </c>
      <c r="FZ324" s="193">
        <v>136</v>
      </c>
      <c r="GA324" s="194">
        <v>45</v>
      </c>
      <c r="GB324" s="195">
        <v>23</v>
      </c>
      <c r="GC324" s="10">
        <v>1</v>
      </c>
    </row>
    <row r="325" spans="165:185" ht="21" customHeight="1">
      <c r="FI325" s="1967"/>
      <c r="FJ325" s="205" t="s">
        <v>3102</v>
      </c>
      <c r="FK325" s="206" t="s">
        <v>3103</v>
      </c>
      <c r="FL325" s="207">
        <v>199</v>
      </c>
      <c r="FM325" s="208">
        <v>199</v>
      </c>
      <c r="FN325" s="209">
        <v>199</v>
      </c>
      <c r="FO325"/>
      <c r="FP325" s="1968"/>
      <c r="FQ325" s="197" t="s">
        <v>3104</v>
      </c>
      <c r="FR325" s="192" t="s">
        <v>3105</v>
      </c>
      <c r="FS325" s="193">
        <v>238</v>
      </c>
      <c r="FT325" s="194">
        <v>118</v>
      </c>
      <c r="FU325" s="195">
        <v>0</v>
      </c>
      <c r="FV325"/>
      <c r="FW325" s="1969"/>
      <c r="FX325" s="212" t="s">
        <v>3106</v>
      </c>
      <c r="FY325" s="192" t="s">
        <v>3107</v>
      </c>
      <c r="FZ325" s="193">
        <v>132</v>
      </c>
      <c r="GA325" s="194">
        <v>46</v>
      </c>
      <c r="GB325" s="195">
        <v>27</v>
      </c>
      <c r="GC325" s="10">
        <v>1</v>
      </c>
    </row>
    <row r="326" spans="165:185" ht="21" customHeight="1">
      <c r="FI326" s="1970"/>
      <c r="FJ326" s="205" t="s">
        <v>3108</v>
      </c>
      <c r="FK326" s="206" t="s">
        <v>3109</v>
      </c>
      <c r="FL326" s="207">
        <v>201</v>
      </c>
      <c r="FM326" s="208">
        <v>201</v>
      </c>
      <c r="FN326" s="209">
        <v>201</v>
      </c>
      <c r="FO326"/>
      <c r="FP326" s="1971"/>
      <c r="FQ326" s="212" t="s">
        <v>3110</v>
      </c>
      <c r="FR326" s="192" t="s">
        <v>3111</v>
      </c>
      <c r="FS326" s="193">
        <v>237</v>
      </c>
      <c r="FT326" s="194">
        <v>127</v>
      </c>
      <c r="FU326" s="195">
        <v>16</v>
      </c>
      <c r="FV326"/>
      <c r="FW326" s="1972"/>
      <c r="FX326" s="212" t="s">
        <v>3112</v>
      </c>
      <c r="FY326" s="192" t="s">
        <v>3113</v>
      </c>
      <c r="FZ326" s="193">
        <v>121</v>
      </c>
      <c r="GA326" s="194">
        <v>68</v>
      </c>
      <c r="GB326" s="195">
        <v>59</v>
      </c>
      <c r="GC326" s="10">
        <v>1</v>
      </c>
    </row>
    <row r="327" spans="165:185" ht="21" customHeight="1">
      <c r="FI327" s="1973"/>
      <c r="FJ327" s="236" t="s">
        <v>3114</v>
      </c>
      <c r="FK327" s="206" t="s">
        <v>3115</v>
      </c>
      <c r="FL327" s="207">
        <v>204</v>
      </c>
      <c r="FM327" s="208">
        <v>204</v>
      </c>
      <c r="FN327" s="209">
        <v>204</v>
      </c>
      <c r="FO327"/>
      <c r="FP327" s="1974"/>
      <c r="FQ327" s="197" t="s">
        <v>3116</v>
      </c>
      <c r="FR327" s="192" t="s">
        <v>3117</v>
      </c>
      <c r="FS327" s="193">
        <v>209</v>
      </c>
      <c r="FT327" s="194">
        <v>146</v>
      </c>
      <c r="FU327" s="195">
        <v>117</v>
      </c>
      <c r="FV327"/>
      <c r="FW327" s="1975"/>
      <c r="FX327" s="212" t="s">
        <v>3118</v>
      </c>
      <c r="FY327" s="192" t="s">
        <v>3119</v>
      </c>
      <c r="FZ327" s="193">
        <v>126</v>
      </c>
      <c r="GA327" s="194">
        <v>51</v>
      </c>
      <c r="GB327" s="195">
        <v>0</v>
      </c>
      <c r="GC327" s="10">
        <v>1</v>
      </c>
    </row>
    <row r="328" spans="165:185" ht="21" customHeight="1">
      <c r="FI328" s="1976"/>
      <c r="FJ328" s="205" t="s">
        <v>3120</v>
      </c>
      <c r="FK328" s="206" t="s">
        <v>3121</v>
      </c>
      <c r="FL328" s="207">
        <v>205</v>
      </c>
      <c r="FM328" s="208">
        <v>205</v>
      </c>
      <c r="FN328" s="209">
        <v>205</v>
      </c>
      <c r="FO328"/>
      <c r="FP328" s="1977"/>
      <c r="FQ328" s="212" t="s">
        <v>3122</v>
      </c>
      <c r="FR328" s="192" t="s">
        <v>3123</v>
      </c>
      <c r="FS328" s="193">
        <v>230</v>
      </c>
      <c r="FT328" s="194">
        <v>126</v>
      </c>
      <c r="FU328" s="195">
        <v>48</v>
      </c>
      <c r="FV328"/>
      <c r="FW328" s="1978"/>
      <c r="FX328" s="212" t="s">
        <v>3124</v>
      </c>
      <c r="FY328" s="192" t="s">
        <v>3125</v>
      </c>
      <c r="FZ328" s="193">
        <v>103</v>
      </c>
      <c r="GA328" s="194">
        <v>76</v>
      </c>
      <c r="GB328" s="195">
        <v>71</v>
      </c>
      <c r="GC328" s="10">
        <v>1</v>
      </c>
    </row>
    <row r="329" spans="165:185" ht="21" customHeight="1">
      <c r="FI329" s="1979"/>
      <c r="FJ329" s="236" t="s">
        <v>3126</v>
      </c>
      <c r="FK329" s="206" t="s">
        <v>3127</v>
      </c>
      <c r="FL329" s="207">
        <v>206</v>
      </c>
      <c r="FM329" s="208">
        <v>206</v>
      </c>
      <c r="FN329" s="209">
        <v>206</v>
      </c>
      <c r="FO329"/>
      <c r="FP329" s="1980"/>
      <c r="FQ329" s="212" t="s">
        <v>3128</v>
      </c>
      <c r="FR329" s="192" t="s">
        <v>3129</v>
      </c>
      <c r="FS329" s="193">
        <v>217</v>
      </c>
      <c r="FT329" s="194">
        <v>144</v>
      </c>
      <c r="FU329" s="195">
        <v>88</v>
      </c>
      <c r="FV329"/>
      <c r="FW329" s="1981"/>
      <c r="FX329" s="212" t="s">
        <v>3130</v>
      </c>
      <c r="FY329" s="192" t="s">
        <v>3131</v>
      </c>
      <c r="FZ329" s="193">
        <v>91</v>
      </c>
      <c r="GA329" s="194">
        <v>80</v>
      </c>
      <c r="GB329" s="195">
        <v>79</v>
      </c>
      <c r="GC329" s="10">
        <v>1</v>
      </c>
    </row>
    <row r="330" spans="165:185" ht="21" customHeight="1">
      <c r="FI330" s="1982"/>
      <c r="FJ330" s="205" t="s">
        <v>3132</v>
      </c>
      <c r="FK330" s="206" t="s">
        <v>3133</v>
      </c>
      <c r="FL330" s="207">
        <v>207</v>
      </c>
      <c r="FM330" s="208">
        <v>207</v>
      </c>
      <c r="FN330" s="209">
        <v>207</v>
      </c>
      <c r="FO330"/>
      <c r="FP330" s="1983"/>
      <c r="FQ330" s="212" t="s">
        <v>3134</v>
      </c>
      <c r="FR330" s="192" t="s">
        <v>3135</v>
      </c>
      <c r="FS330" s="193">
        <v>223</v>
      </c>
      <c r="FT330" s="194">
        <v>109</v>
      </c>
      <c r="FU330" s="195">
        <v>20</v>
      </c>
      <c r="FV330"/>
      <c r="FW330" s="1984"/>
      <c r="FX330" s="212" t="s">
        <v>3136</v>
      </c>
      <c r="FY330" s="192" t="s">
        <v>3137</v>
      </c>
      <c r="FZ330" s="193">
        <v>112</v>
      </c>
      <c r="GA330" s="194">
        <v>53</v>
      </c>
      <c r="GB330" s="195">
        <v>22</v>
      </c>
      <c r="GC330" s="10">
        <v>1</v>
      </c>
    </row>
    <row r="331" spans="165:185" ht="21" customHeight="1">
      <c r="FI331" s="1985"/>
      <c r="FJ331" s="205" t="s">
        <v>3138</v>
      </c>
      <c r="FK331" s="206" t="s">
        <v>3139</v>
      </c>
      <c r="FL331" s="207">
        <v>209</v>
      </c>
      <c r="FM331" s="208">
        <v>209</v>
      </c>
      <c r="FN331" s="209">
        <v>209</v>
      </c>
      <c r="FO331"/>
      <c r="FP331" s="1986"/>
      <c r="FQ331" s="197" t="s">
        <v>3140</v>
      </c>
      <c r="FR331" s="192" t="s">
        <v>3141</v>
      </c>
      <c r="FS331" s="193">
        <v>210</v>
      </c>
      <c r="FT331" s="194">
        <v>105</v>
      </c>
      <c r="FU331" s="195">
        <v>30</v>
      </c>
      <c r="FV331"/>
      <c r="FW331" s="1987"/>
      <c r="FX331" s="212" t="s">
        <v>3142</v>
      </c>
      <c r="FY331" s="192" t="s">
        <v>3143</v>
      </c>
      <c r="FZ331" s="193">
        <v>67</v>
      </c>
      <c r="GA331" s="194">
        <v>48</v>
      </c>
      <c r="GB331" s="195">
        <v>46</v>
      </c>
      <c r="GC331" s="10">
        <v>1</v>
      </c>
    </row>
    <row r="332" spans="165:185" ht="21" customHeight="1">
      <c r="FI332" s="1988"/>
      <c r="FJ332" s="205" t="s">
        <v>3144</v>
      </c>
      <c r="FK332" s="206" t="s">
        <v>3145</v>
      </c>
      <c r="FL332" s="207">
        <v>211</v>
      </c>
      <c r="FM332" s="208">
        <v>211</v>
      </c>
      <c r="FN332" s="209">
        <v>211</v>
      </c>
      <c r="FO332"/>
      <c r="FP332" s="1989"/>
      <c r="FQ332" s="197" t="s">
        <v>2524</v>
      </c>
      <c r="FR332" s="192" t="s">
        <v>3146</v>
      </c>
      <c r="FS332" s="193">
        <v>205</v>
      </c>
      <c r="FT332" s="194">
        <v>127</v>
      </c>
      <c r="FU332" s="195">
        <v>50</v>
      </c>
      <c r="FV332"/>
      <c r="FW332" s="1990"/>
      <c r="FX332" s="212" t="s">
        <v>3147</v>
      </c>
      <c r="FY332" s="192" t="s">
        <v>3148</v>
      </c>
      <c r="FZ332" s="193">
        <v>0</v>
      </c>
      <c r="GA332" s="194">
        <v>255</v>
      </c>
      <c r="GB332" s="195">
        <v>0</v>
      </c>
      <c r="GC332" s="10">
        <v>1</v>
      </c>
    </row>
    <row r="333" spans="165:185" ht="21" customHeight="1">
      <c r="FI333" s="1991"/>
      <c r="FJ333" s="205" t="s">
        <v>3149</v>
      </c>
      <c r="FK333" s="206" t="s">
        <v>3150</v>
      </c>
      <c r="FL333" s="207">
        <v>212</v>
      </c>
      <c r="FM333" s="208">
        <v>212</v>
      </c>
      <c r="FN333" s="209">
        <v>212</v>
      </c>
      <c r="FO333"/>
      <c r="FP333" s="1992"/>
      <c r="FQ333" s="197" t="s">
        <v>3151</v>
      </c>
      <c r="FR333" s="192" t="s">
        <v>3152</v>
      </c>
      <c r="FS333" s="193">
        <v>205</v>
      </c>
      <c r="FT333" s="194">
        <v>102</v>
      </c>
      <c r="FU333" s="195">
        <v>29</v>
      </c>
      <c r="FV333"/>
      <c r="FW333" s="1993"/>
      <c r="FX333" s="212" t="s">
        <v>3153</v>
      </c>
      <c r="FY333" s="192" t="s">
        <v>3154</v>
      </c>
      <c r="FZ333" s="193">
        <v>135</v>
      </c>
      <c r="GA333" s="194">
        <v>233</v>
      </c>
      <c r="GB333" s="195">
        <v>144</v>
      </c>
      <c r="GC333" s="10">
        <v>1</v>
      </c>
    </row>
    <row r="334" spans="165:185" ht="21" customHeight="1">
      <c r="FI334" s="1994"/>
      <c r="FJ334" s="205" t="s">
        <v>3155</v>
      </c>
      <c r="FK334" s="206" t="s">
        <v>3156</v>
      </c>
      <c r="FL334" s="207">
        <v>214</v>
      </c>
      <c r="FM334" s="208">
        <v>214</v>
      </c>
      <c r="FN334" s="209">
        <v>214</v>
      </c>
      <c r="FO334"/>
      <c r="FP334" s="1995"/>
      <c r="FQ334" s="197" t="s">
        <v>3157</v>
      </c>
      <c r="FR334" s="192" t="s">
        <v>3158</v>
      </c>
      <c r="FS334" s="193">
        <v>205</v>
      </c>
      <c r="FT334" s="194">
        <v>102</v>
      </c>
      <c r="FU334" s="195">
        <v>0</v>
      </c>
      <c r="FV334"/>
      <c r="FW334" s="1996"/>
      <c r="FX334" s="197" t="s">
        <v>3159</v>
      </c>
      <c r="FY334" s="192" t="s">
        <v>3160</v>
      </c>
      <c r="FZ334" s="193">
        <v>144</v>
      </c>
      <c r="GA334" s="194">
        <v>238</v>
      </c>
      <c r="GB334" s="195">
        <v>144</v>
      </c>
      <c r="GC334" s="10">
        <v>1</v>
      </c>
    </row>
    <row r="335" spans="165:185" ht="21" customHeight="1">
      <c r="FI335" s="1997"/>
      <c r="FJ335" s="205" t="s">
        <v>3161</v>
      </c>
      <c r="FK335" s="206" t="s">
        <v>3162</v>
      </c>
      <c r="FL335" s="207">
        <v>217</v>
      </c>
      <c r="FM335" s="208">
        <v>217</v>
      </c>
      <c r="FN335" s="209">
        <v>217</v>
      </c>
      <c r="FO335"/>
      <c r="FP335" s="1998"/>
      <c r="FQ335" s="212" t="s">
        <v>3163</v>
      </c>
      <c r="FR335" s="192" t="s">
        <v>3164</v>
      </c>
      <c r="FS335" s="193">
        <v>190</v>
      </c>
      <c r="FT335" s="194">
        <v>101</v>
      </c>
      <c r="FU335" s="195">
        <v>22</v>
      </c>
      <c r="FV335"/>
      <c r="FW335" s="1999"/>
      <c r="FX335" s="197" t="s">
        <v>3165</v>
      </c>
      <c r="FY335" s="192" t="s">
        <v>3166</v>
      </c>
      <c r="FZ335" s="193">
        <v>193</v>
      </c>
      <c r="GA335" s="194">
        <v>205</v>
      </c>
      <c r="GB335" s="195">
        <v>193</v>
      </c>
      <c r="GC335" s="10">
        <v>1</v>
      </c>
    </row>
    <row r="336" spans="165:185" ht="21" customHeight="1">
      <c r="FI336" s="2000"/>
      <c r="FJ336" s="205" t="s">
        <v>3167</v>
      </c>
      <c r="FK336" s="206" t="s">
        <v>3168</v>
      </c>
      <c r="FL336" s="207">
        <v>219</v>
      </c>
      <c r="FM336" s="208">
        <v>219</v>
      </c>
      <c r="FN336" s="209">
        <v>219</v>
      </c>
      <c r="FO336"/>
      <c r="FP336" s="2001"/>
      <c r="FQ336" s="197" t="s">
        <v>3169</v>
      </c>
      <c r="FR336" s="192" t="s">
        <v>3170</v>
      </c>
      <c r="FS336" s="193">
        <v>184</v>
      </c>
      <c r="FT336" s="194">
        <v>115</v>
      </c>
      <c r="FU336" s="195">
        <v>51</v>
      </c>
      <c r="FV336"/>
      <c r="FW336" s="2002"/>
      <c r="FX336" s="197" t="s">
        <v>3171</v>
      </c>
      <c r="FY336" s="192" t="s">
        <v>3172</v>
      </c>
      <c r="FZ336" s="193">
        <v>152</v>
      </c>
      <c r="GA336" s="194">
        <v>251</v>
      </c>
      <c r="GB336" s="195">
        <v>152</v>
      </c>
      <c r="GC336" s="10">
        <v>1</v>
      </c>
    </row>
    <row r="337" spans="165:185" ht="21" customHeight="1">
      <c r="FI337" s="2003"/>
      <c r="FJ337" s="205" t="s">
        <v>3173</v>
      </c>
      <c r="FK337" s="206" t="s">
        <v>3174</v>
      </c>
      <c r="FL337" s="207">
        <v>220</v>
      </c>
      <c r="FM337" s="208">
        <v>220</v>
      </c>
      <c r="FN337" s="209">
        <v>220</v>
      </c>
      <c r="FO337"/>
      <c r="FP337" s="2004"/>
      <c r="FQ337" s="212" t="s">
        <v>3175</v>
      </c>
      <c r="FR337" s="192" t="s">
        <v>3176</v>
      </c>
      <c r="FS337" s="193">
        <v>151</v>
      </c>
      <c r="FT337" s="194">
        <v>127</v>
      </c>
      <c r="FU337" s="195">
        <v>115</v>
      </c>
      <c r="FV337"/>
      <c r="FW337" s="2005"/>
      <c r="FX337" s="197" t="s">
        <v>3177</v>
      </c>
      <c r="FY337" s="192" t="s">
        <v>3178</v>
      </c>
      <c r="FZ337" s="193">
        <v>180</v>
      </c>
      <c r="GA337" s="194">
        <v>238</v>
      </c>
      <c r="GB337" s="195">
        <v>180</v>
      </c>
      <c r="GC337" s="10">
        <v>1</v>
      </c>
    </row>
    <row r="338" spans="165:185" ht="21" customHeight="1">
      <c r="FI338" s="2006"/>
      <c r="FJ338" s="205" t="s">
        <v>3179</v>
      </c>
      <c r="FK338" s="206" t="s">
        <v>3180</v>
      </c>
      <c r="FL338" s="207">
        <v>221</v>
      </c>
      <c r="FM338" s="208">
        <v>221</v>
      </c>
      <c r="FN338" s="209">
        <v>221</v>
      </c>
      <c r="FO338"/>
      <c r="FP338" s="2007"/>
      <c r="FQ338" s="212" t="s">
        <v>3181</v>
      </c>
      <c r="FR338" s="192" t="s">
        <v>3182</v>
      </c>
      <c r="FS338" s="193">
        <v>174</v>
      </c>
      <c r="FT338" s="194">
        <v>105</v>
      </c>
      <c r="FU338" s="195">
        <v>56</v>
      </c>
      <c r="FV338"/>
      <c r="FW338" s="2008"/>
      <c r="FX338" s="197" t="s">
        <v>3183</v>
      </c>
      <c r="FY338" s="192" t="s">
        <v>3184</v>
      </c>
      <c r="FZ338" s="193">
        <v>154</v>
      </c>
      <c r="GA338" s="194">
        <v>255</v>
      </c>
      <c r="GB338" s="195">
        <v>154</v>
      </c>
      <c r="GC338" s="10">
        <v>1</v>
      </c>
    </row>
    <row r="339" spans="165:185" ht="21" customHeight="1">
      <c r="FI339" s="2009"/>
      <c r="FJ339" s="205" t="s">
        <v>3185</v>
      </c>
      <c r="FK339" s="206" t="s">
        <v>3186</v>
      </c>
      <c r="FL339" s="207">
        <v>222</v>
      </c>
      <c r="FM339" s="208">
        <v>222</v>
      </c>
      <c r="FN339" s="209">
        <v>222</v>
      </c>
      <c r="FO339"/>
      <c r="FP339" s="2010"/>
      <c r="FQ339" s="212" t="s">
        <v>3187</v>
      </c>
      <c r="FR339" s="192" t="s">
        <v>3188</v>
      </c>
      <c r="FS339" s="193">
        <v>179</v>
      </c>
      <c r="FT339" s="194">
        <v>103</v>
      </c>
      <c r="FU339" s="195">
        <v>0</v>
      </c>
      <c r="FV339"/>
      <c r="FW339" s="2011"/>
      <c r="FX339" s="197" t="s">
        <v>3189</v>
      </c>
      <c r="FY339" s="192" t="s">
        <v>3190</v>
      </c>
      <c r="FZ339" s="193">
        <v>193</v>
      </c>
      <c r="GA339" s="194">
        <v>255</v>
      </c>
      <c r="GB339" s="195">
        <v>193</v>
      </c>
      <c r="GC339" s="10">
        <v>1</v>
      </c>
    </row>
    <row r="340" spans="165:185" ht="21" customHeight="1">
      <c r="FI340" s="2012"/>
      <c r="FJ340" s="205" t="s">
        <v>3191</v>
      </c>
      <c r="FK340" s="206" t="s">
        <v>3192</v>
      </c>
      <c r="FL340" s="207">
        <v>224</v>
      </c>
      <c r="FM340" s="208">
        <v>224</v>
      </c>
      <c r="FN340" s="209">
        <v>224</v>
      </c>
      <c r="FO340"/>
      <c r="FP340" s="2013"/>
      <c r="FQ340" s="212" t="s">
        <v>3193</v>
      </c>
      <c r="FR340" s="192" t="s">
        <v>3194</v>
      </c>
      <c r="FS340" s="193">
        <v>174</v>
      </c>
      <c r="FT340" s="194">
        <v>100</v>
      </c>
      <c r="FU340" s="195">
        <v>45</v>
      </c>
      <c r="FV340"/>
      <c r="FW340" s="2014"/>
      <c r="FX340" s="197" t="s">
        <v>3195</v>
      </c>
      <c r="FY340" s="192" t="s">
        <v>3196</v>
      </c>
      <c r="FZ340" s="193">
        <v>224</v>
      </c>
      <c r="GA340" s="194">
        <v>238</v>
      </c>
      <c r="GB340" s="195">
        <v>224</v>
      </c>
      <c r="GC340" s="10">
        <v>1</v>
      </c>
    </row>
    <row r="341" spans="165:185" ht="21" customHeight="1">
      <c r="FI341" s="2015"/>
      <c r="FJ341" s="205" t="s">
        <v>3197</v>
      </c>
      <c r="FK341" s="206" t="s">
        <v>3198</v>
      </c>
      <c r="FL341" s="207">
        <v>227</v>
      </c>
      <c r="FM341" s="208">
        <v>227</v>
      </c>
      <c r="FN341" s="209">
        <v>227</v>
      </c>
      <c r="FO341"/>
      <c r="FP341" s="2016"/>
      <c r="FQ341" s="212" t="s">
        <v>3199</v>
      </c>
      <c r="FR341" s="192" t="s">
        <v>3200</v>
      </c>
      <c r="FS341" s="193">
        <v>167</v>
      </c>
      <c r="FT341" s="194">
        <v>103</v>
      </c>
      <c r="FU341" s="195">
        <v>38</v>
      </c>
      <c r="FV341"/>
      <c r="FW341" s="2017"/>
      <c r="FX341" s="197" t="s">
        <v>3201</v>
      </c>
      <c r="FY341" s="192" t="s">
        <v>3202</v>
      </c>
      <c r="FZ341" s="193">
        <v>240</v>
      </c>
      <c r="GA341" s="194">
        <v>255</v>
      </c>
      <c r="GB341" s="195">
        <v>240</v>
      </c>
      <c r="GC341" s="10">
        <v>1</v>
      </c>
    </row>
    <row r="342" spans="165:185" ht="21" customHeight="1">
      <c r="FI342" s="2018"/>
      <c r="FJ342" s="205" t="s">
        <v>3203</v>
      </c>
      <c r="FK342" s="206" t="s">
        <v>3204</v>
      </c>
      <c r="FL342" s="207">
        <v>229</v>
      </c>
      <c r="FM342" s="208">
        <v>229</v>
      </c>
      <c r="FN342" s="209">
        <v>229</v>
      </c>
      <c r="FO342"/>
      <c r="FP342" s="2019"/>
      <c r="FQ342" s="197" t="s">
        <v>3205</v>
      </c>
      <c r="FR342" s="192" t="s">
        <v>3206</v>
      </c>
      <c r="FS342" s="193">
        <v>151</v>
      </c>
      <c r="FT342" s="194">
        <v>105</v>
      </c>
      <c r="FU342" s="195">
        <v>79</v>
      </c>
      <c r="FV342"/>
      <c r="FW342" s="2020"/>
      <c r="FX342" s="197" t="s">
        <v>3207</v>
      </c>
      <c r="FY342" s="192" t="s">
        <v>3208</v>
      </c>
      <c r="FZ342" s="193">
        <v>155</v>
      </c>
      <c r="GA342" s="194">
        <v>205</v>
      </c>
      <c r="GB342" s="195">
        <v>155</v>
      </c>
      <c r="GC342" s="10">
        <v>1</v>
      </c>
    </row>
    <row r="343" spans="165:185" ht="21" customHeight="1">
      <c r="FI343" s="2021"/>
      <c r="FJ343" s="205" t="s">
        <v>3209</v>
      </c>
      <c r="FK343" s="206" t="s">
        <v>3210</v>
      </c>
      <c r="FL343" s="207">
        <v>232</v>
      </c>
      <c r="FM343" s="208">
        <v>232</v>
      </c>
      <c r="FN343" s="209">
        <v>232</v>
      </c>
      <c r="FO343"/>
      <c r="FP343" s="2022"/>
      <c r="FQ343" s="212" t="s">
        <v>3211</v>
      </c>
      <c r="FR343" s="192" t="s">
        <v>3212</v>
      </c>
      <c r="FS343" s="193">
        <v>167</v>
      </c>
      <c r="FT343" s="194">
        <v>85</v>
      </c>
      <c r="FU343" s="195">
        <v>2</v>
      </c>
      <c r="FV343"/>
      <c r="FW343" s="2023"/>
      <c r="FX343" s="197" t="s">
        <v>3213</v>
      </c>
      <c r="FY343" s="192" t="s">
        <v>3214</v>
      </c>
      <c r="FZ343" s="193">
        <v>9</v>
      </c>
      <c r="GA343" s="194">
        <v>249</v>
      </c>
      <c r="GB343" s="195">
        <v>17</v>
      </c>
      <c r="GC343" s="10">
        <v>1</v>
      </c>
    </row>
    <row r="344" spans="165:185" ht="21" customHeight="1">
      <c r="FI344" s="2024"/>
      <c r="FJ344" s="205" t="s">
        <v>3215</v>
      </c>
      <c r="FK344" s="206" t="s">
        <v>3216</v>
      </c>
      <c r="FL344" s="207">
        <v>235</v>
      </c>
      <c r="FM344" s="208">
        <v>235</v>
      </c>
      <c r="FN344" s="209">
        <v>235</v>
      </c>
      <c r="FO344"/>
      <c r="FP344" s="2025"/>
      <c r="FQ344" s="212" t="s">
        <v>3217</v>
      </c>
      <c r="FR344" s="192" t="s">
        <v>3218</v>
      </c>
      <c r="FS344" s="193">
        <v>159</v>
      </c>
      <c r="FT344" s="194">
        <v>85</v>
      </c>
      <c r="FU344" s="195">
        <v>30</v>
      </c>
      <c r="FV344"/>
      <c r="FW344" s="2026"/>
      <c r="FX344" s="212" t="s">
        <v>3219</v>
      </c>
      <c r="FY344" s="192" t="s">
        <v>3220</v>
      </c>
      <c r="FZ344" s="193">
        <v>58</v>
      </c>
      <c r="GA344" s="194">
        <v>242</v>
      </c>
      <c r="GB344" s="195">
        <v>75</v>
      </c>
      <c r="GC344" s="10">
        <v>1</v>
      </c>
    </row>
    <row r="345" spans="165:185" ht="21" customHeight="1">
      <c r="FI345" s="2027"/>
      <c r="FJ345" s="236" t="s">
        <v>3221</v>
      </c>
      <c r="FK345" s="206" t="s">
        <v>3222</v>
      </c>
      <c r="FL345" s="207">
        <v>237</v>
      </c>
      <c r="FM345" s="208">
        <v>237</v>
      </c>
      <c r="FN345" s="209">
        <v>237</v>
      </c>
      <c r="FO345"/>
      <c r="FP345" s="2028"/>
      <c r="FQ345" s="212" t="s">
        <v>3223</v>
      </c>
      <c r="FR345" s="192" t="s">
        <v>3224</v>
      </c>
      <c r="FS345" s="193">
        <v>152</v>
      </c>
      <c r="FT345" s="194">
        <v>87</v>
      </c>
      <c r="FU345" s="195">
        <v>23</v>
      </c>
      <c r="FV345"/>
      <c r="FW345" s="2029"/>
      <c r="FX345" s="212" t="s">
        <v>3225</v>
      </c>
      <c r="FY345" s="192" t="s">
        <v>3226</v>
      </c>
      <c r="FZ345" s="193">
        <v>131</v>
      </c>
      <c r="GA345" s="194">
        <v>211</v>
      </c>
      <c r="GB345" s="195">
        <v>125</v>
      </c>
      <c r="GC345" s="10">
        <v>1</v>
      </c>
    </row>
    <row r="346" spans="165:185" ht="21" customHeight="1">
      <c r="FI346" s="2030"/>
      <c r="FJ346" s="205" t="s">
        <v>3227</v>
      </c>
      <c r="FK346" s="206" t="s">
        <v>3228</v>
      </c>
      <c r="FL346" s="207">
        <v>238</v>
      </c>
      <c r="FM346" s="208">
        <v>238</v>
      </c>
      <c r="FN346" s="209">
        <v>238</v>
      </c>
      <c r="FO346"/>
      <c r="FP346" s="2031"/>
      <c r="FQ346" s="212" t="s">
        <v>3229</v>
      </c>
      <c r="FR346" s="192" t="s">
        <v>3230</v>
      </c>
      <c r="FS346" s="193">
        <v>149</v>
      </c>
      <c r="FT346" s="194">
        <v>86</v>
      </c>
      <c r="FU346" s="195">
        <v>40</v>
      </c>
      <c r="FV346"/>
      <c r="FW346" s="2032"/>
      <c r="FX346" s="212" t="s">
        <v>3231</v>
      </c>
      <c r="FY346" s="192" t="s">
        <v>3232</v>
      </c>
      <c r="FZ346" s="193">
        <v>147</v>
      </c>
      <c r="GA346" s="194">
        <v>197</v>
      </c>
      <c r="GB346" s="195">
        <v>146</v>
      </c>
      <c r="GC346" s="10">
        <v>1</v>
      </c>
    </row>
    <row r="347" spans="165:185" ht="21" customHeight="1">
      <c r="FI347" s="2033"/>
      <c r="FJ347" s="236" t="s">
        <v>3233</v>
      </c>
      <c r="FK347" s="206" t="s">
        <v>3234</v>
      </c>
      <c r="FL347" s="207">
        <v>239</v>
      </c>
      <c r="FM347" s="208">
        <v>239</v>
      </c>
      <c r="FN347" s="209">
        <v>239</v>
      </c>
      <c r="FO347"/>
      <c r="FP347" s="2034"/>
      <c r="FQ347" s="212" t="s">
        <v>3235</v>
      </c>
      <c r="FR347" s="192" t="s">
        <v>3236</v>
      </c>
      <c r="FS347" s="193">
        <v>142</v>
      </c>
      <c r="FT347" s="194">
        <v>84</v>
      </c>
      <c r="FU347" s="195">
        <v>52</v>
      </c>
      <c r="FV347"/>
      <c r="FW347" s="2035"/>
      <c r="FX347" s="197" t="s">
        <v>3237</v>
      </c>
      <c r="FY347" s="192" t="s">
        <v>3238</v>
      </c>
      <c r="FZ347" s="193">
        <v>0</v>
      </c>
      <c r="GA347" s="194">
        <v>238</v>
      </c>
      <c r="GB347" s="195">
        <v>0</v>
      </c>
      <c r="GC347" s="10">
        <v>1</v>
      </c>
    </row>
    <row r="348" spans="165:185" ht="21" customHeight="1">
      <c r="FI348" s="2036"/>
      <c r="FJ348" s="205" t="s">
        <v>3239</v>
      </c>
      <c r="FK348" s="206" t="s">
        <v>3240</v>
      </c>
      <c r="FL348" s="207">
        <v>240</v>
      </c>
      <c r="FM348" s="208">
        <v>240</v>
      </c>
      <c r="FN348" s="209">
        <v>240</v>
      </c>
      <c r="FO348"/>
      <c r="FP348" s="2037"/>
      <c r="FQ348" s="197" t="s">
        <v>3241</v>
      </c>
      <c r="FR348" s="192" t="s">
        <v>3242</v>
      </c>
      <c r="FS348" s="193">
        <v>133</v>
      </c>
      <c r="FT348" s="194">
        <v>94</v>
      </c>
      <c r="FU348" s="195">
        <v>66</v>
      </c>
      <c r="FV348"/>
      <c r="FW348" s="2038"/>
      <c r="FX348" s="197" t="s">
        <v>3243</v>
      </c>
      <c r="FY348" s="192" t="s">
        <v>3244</v>
      </c>
      <c r="FZ348" s="193">
        <v>124</v>
      </c>
      <c r="GA348" s="194">
        <v>205</v>
      </c>
      <c r="GB348" s="195">
        <v>124</v>
      </c>
      <c r="GC348" s="10">
        <v>1</v>
      </c>
    </row>
    <row r="349" spans="165:185" ht="21" customHeight="1">
      <c r="FI349" s="2039"/>
      <c r="FJ349" s="205" t="s">
        <v>3245</v>
      </c>
      <c r="FK349" s="206" t="s">
        <v>3246</v>
      </c>
      <c r="FL349" s="207">
        <v>242</v>
      </c>
      <c r="FM349" s="208">
        <v>242</v>
      </c>
      <c r="FN349" s="209">
        <v>242</v>
      </c>
      <c r="FO349"/>
      <c r="FP349" s="2040"/>
      <c r="FQ349" s="212" t="s">
        <v>3247</v>
      </c>
      <c r="FR349" s="192" t="s">
        <v>3248</v>
      </c>
      <c r="FS349" s="193">
        <v>132</v>
      </c>
      <c r="FT349" s="194">
        <v>90</v>
      </c>
      <c r="FU349" s="195">
        <v>59</v>
      </c>
      <c r="FV349"/>
      <c r="FW349" s="2041"/>
      <c r="FX349" s="197" t="s">
        <v>3249</v>
      </c>
      <c r="FY349" s="192" t="s">
        <v>3250</v>
      </c>
      <c r="FZ349" s="193">
        <v>143</v>
      </c>
      <c r="GA349" s="194">
        <v>188</v>
      </c>
      <c r="GB349" s="195">
        <v>143</v>
      </c>
      <c r="GC349" s="10">
        <v>1</v>
      </c>
    </row>
    <row r="350" spans="165:185" ht="21" customHeight="1">
      <c r="FI350" s="2042"/>
      <c r="FJ350" s="205" t="s">
        <v>3251</v>
      </c>
      <c r="FK350" s="206" t="s">
        <v>3252</v>
      </c>
      <c r="FL350" s="207">
        <v>245</v>
      </c>
      <c r="FM350" s="208">
        <v>245</v>
      </c>
      <c r="FN350" s="209">
        <v>245</v>
      </c>
      <c r="FO350"/>
      <c r="FP350" s="2043"/>
      <c r="FQ350" s="197" t="s">
        <v>3253</v>
      </c>
      <c r="FR350" s="192" t="s">
        <v>3254</v>
      </c>
      <c r="FS350" s="193">
        <v>139</v>
      </c>
      <c r="FT350" s="194">
        <v>69</v>
      </c>
      <c r="FU350" s="195">
        <v>19</v>
      </c>
      <c r="FV350"/>
      <c r="FW350" s="2044"/>
      <c r="FX350" s="212" t="s">
        <v>3255</v>
      </c>
      <c r="FY350" s="192" t="s">
        <v>3256</v>
      </c>
      <c r="FZ350" s="193">
        <v>149</v>
      </c>
      <c r="GA350" s="194">
        <v>165</v>
      </c>
      <c r="GB350" s="195">
        <v>149</v>
      </c>
      <c r="GC350" s="10">
        <v>1</v>
      </c>
    </row>
    <row r="351" spans="165:185" ht="21" customHeight="1">
      <c r="FI351" s="2045"/>
      <c r="FJ351" s="205" t="s">
        <v>3257</v>
      </c>
      <c r="FK351" s="206" t="s">
        <v>3258</v>
      </c>
      <c r="FL351" s="207">
        <v>247</v>
      </c>
      <c r="FM351" s="208">
        <v>247</v>
      </c>
      <c r="FN351" s="209">
        <v>247</v>
      </c>
      <c r="FO351"/>
      <c r="FP351" s="2046"/>
      <c r="FQ351" s="197" t="s">
        <v>3259</v>
      </c>
      <c r="FR351" s="192" t="s">
        <v>3260</v>
      </c>
      <c r="FS351" s="193">
        <v>139</v>
      </c>
      <c r="FT351" s="194">
        <v>69</v>
      </c>
      <c r="FU351" s="195">
        <v>0</v>
      </c>
      <c r="FV351"/>
      <c r="FW351" s="2047"/>
      <c r="FX351" s="197" t="s">
        <v>3261</v>
      </c>
      <c r="FY351" s="192" t="s">
        <v>3262</v>
      </c>
      <c r="FZ351" s="193">
        <v>50</v>
      </c>
      <c r="GA351" s="194">
        <v>205</v>
      </c>
      <c r="GB351" s="195">
        <v>50</v>
      </c>
      <c r="GC351" s="10">
        <v>1</v>
      </c>
    </row>
    <row r="352" spans="165:185" ht="21" customHeight="1">
      <c r="FI352" s="2048"/>
      <c r="FJ352" s="205" t="s">
        <v>3263</v>
      </c>
      <c r="FK352" s="206" t="s">
        <v>3264</v>
      </c>
      <c r="FL352" s="207">
        <v>250</v>
      </c>
      <c r="FM352" s="208">
        <v>250</v>
      </c>
      <c r="FN352" s="209">
        <v>250</v>
      </c>
      <c r="FO352"/>
      <c r="FP352" s="2049"/>
      <c r="FQ352" s="212" t="s">
        <v>3265</v>
      </c>
      <c r="FR352" s="192" t="s">
        <v>3266</v>
      </c>
      <c r="FS352" s="193">
        <v>128</v>
      </c>
      <c r="FT352" s="194">
        <v>70</v>
      </c>
      <c r="FU352" s="195">
        <v>27</v>
      </c>
      <c r="FV352"/>
      <c r="FW352" s="2050"/>
      <c r="FX352" s="197" t="s">
        <v>3267</v>
      </c>
      <c r="FY352" s="192" t="s">
        <v>3268</v>
      </c>
      <c r="FZ352" s="193">
        <v>0</v>
      </c>
      <c r="GA352" s="194">
        <v>205</v>
      </c>
      <c r="GB352" s="195">
        <v>0</v>
      </c>
      <c r="GC352" s="10">
        <v>1</v>
      </c>
    </row>
    <row r="353" spans="165:185" ht="21" customHeight="1">
      <c r="FI353" s="2051"/>
      <c r="FJ353" s="205" t="s">
        <v>3269</v>
      </c>
      <c r="FK353" s="206" t="s">
        <v>3270</v>
      </c>
      <c r="FL353" s="207">
        <v>252</v>
      </c>
      <c r="FM353" s="208">
        <v>252</v>
      </c>
      <c r="FN353" s="209">
        <v>252</v>
      </c>
      <c r="FO353"/>
      <c r="FP353" s="2052"/>
      <c r="FQ353" s="212" t="s">
        <v>3271</v>
      </c>
      <c r="FR353" s="192" t="s">
        <v>3272</v>
      </c>
      <c r="FS353" s="193">
        <v>111</v>
      </c>
      <c r="FT353" s="194">
        <v>78</v>
      </c>
      <c r="FU353" s="195">
        <v>55</v>
      </c>
      <c r="FV353"/>
      <c r="FW353" s="2053"/>
      <c r="FX353" s="212" t="s">
        <v>3273</v>
      </c>
      <c r="FY353" s="192" t="s">
        <v>3274</v>
      </c>
      <c r="FZ353" s="193">
        <v>52</v>
      </c>
      <c r="GA353" s="194">
        <v>201</v>
      </c>
      <c r="GB353" s="195">
        <v>36</v>
      </c>
      <c r="GC353" s="10">
        <v>1</v>
      </c>
    </row>
    <row r="354" spans="165:185" ht="21" customHeight="1">
      <c r="FI354" s="2054"/>
      <c r="FJ354" s="236" t="s">
        <v>3275</v>
      </c>
      <c r="FK354" s="206" t="s">
        <v>3276</v>
      </c>
      <c r="FL354" s="207">
        <v>254</v>
      </c>
      <c r="FM354" s="208">
        <v>254</v>
      </c>
      <c r="FN354" s="209">
        <v>254</v>
      </c>
      <c r="FO354"/>
      <c r="FP354" s="2055"/>
      <c r="FQ354" s="212" t="s">
        <v>3277</v>
      </c>
      <c r="FR354" s="192" t="s">
        <v>3278</v>
      </c>
      <c r="FS354" s="193">
        <v>99</v>
      </c>
      <c r="FT354" s="194">
        <v>81</v>
      </c>
      <c r="FU354" s="195">
        <v>71</v>
      </c>
      <c r="FV354"/>
      <c r="FW354" s="2056"/>
      <c r="FX354" s="197" t="s">
        <v>3279</v>
      </c>
      <c r="FY354" s="192" t="s">
        <v>3280</v>
      </c>
      <c r="FZ354" s="193">
        <v>131</v>
      </c>
      <c r="GA354" s="194">
        <v>139</v>
      </c>
      <c r="GB354" s="195">
        <v>131</v>
      </c>
      <c r="GC354" s="10">
        <v>1</v>
      </c>
    </row>
    <row r="355" spans="165:185" ht="21" customHeight="1">
      <c r="FI355" s="2057"/>
      <c r="FJ355" s="205" t="s">
        <v>3281</v>
      </c>
      <c r="FK355" s="206" t="s">
        <v>3282</v>
      </c>
      <c r="FL355" s="207">
        <v>184</v>
      </c>
      <c r="FM355" s="208">
        <v>184</v>
      </c>
      <c r="FN355" s="209">
        <v>184</v>
      </c>
      <c r="FO355"/>
      <c r="FP355" s="2058"/>
      <c r="FQ355" s="197" t="s">
        <v>3283</v>
      </c>
      <c r="FR355" s="192" t="s">
        <v>3284</v>
      </c>
      <c r="FS355" s="193">
        <v>107</v>
      </c>
      <c r="FT355" s="194">
        <v>66</v>
      </c>
      <c r="FU355" s="195">
        <v>38</v>
      </c>
      <c r="FV355"/>
      <c r="FW355" s="2059"/>
      <c r="FX355" s="212" t="s">
        <v>3285</v>
      </c>
      <c r="FY355" s="192" t="s">
        <v>3286</v>
      </c>
      <c r="FZ355" s="193">
        <v>103</v>
      </c>
      <c r="GA355" s="194">
        <v>146</v>
      </c>
      <c r="GB355" s="195">
        <v>103</v>
      </c>
      <c r="GC355" s="10">
        <v>1</v>
      </c>
    </row>
    <row r="356" spans="165:185" ht="21" customHeight="1">
      <c r="FI356" s="2060"/>
      <c r="FJ356" s="205" t="s">
        <v>3287</v>
      </c>
      <c r="FK356" s="206" t="s">
        <v>3288</v>
      </c>
      <c r="FL356" s="207">
        <v>181</v>
      </c>
      <c r="FM356" s="208">
        <v>181</v>
      </c>
      <c r="FN356" s="209">
        <v>181</v>
      </c>
      <c r="FO356"/>
      <c r="FP356" s="2061"/>
      <c r="FQ356" s="197" t="s">
        <v>3289</v>
      </c>
      <c r="FR356" s="192" t="s">
        <v>3290</v>
      </c>
      <c r="FS356" s="193">
        <v>92</v>
      </c>
      <c r="FT356" s="194">
        <v>64</v>
      </c>
      <c r="FU356" s="195">
        <v>51</v>
      </c>
      <c r="FV356"/>
      <c r="FW356" s="2062"/>
      <c r="FX356" s="197" t="s">
        <v>3291</v>
      </c>
      <c r="FY356" s="192" t="s">
        <v>3292</v>
      </c>
      <c r="FZ356" s="193">
        <v>105</v>
      </c>
      <c r="GA356" s="194">
        <v>139</v>
      </c>
      <c r="GB356" s="195">
        <v>105</v>
      </c>
      <c r="GC356" s="10">
        <v>1</v>
      </c>
    </row>
    <row r="357" spans="165:185" ht="21" customHeight="1">
      <c r="FI357" s="2063"/>
      <c r="FJ357" s="205" t="s">
        <v>3293</v>
      </c>
      <c r="FK357" s="206" t="s">
        <v>3294</v>
      </c>
      <c r="FL357" s="207">
        <v>179</v>
      </c>
      <c r="FM357" s="208">
        <v>179</v>
      </c>
      <c r="FN357" s="209">
        <v>179</v>
      </c>
      <c r="FO357"/>
      <c r="FP357" s="2064"/>
      <c r="FQ357" s="212" t="s">
        <v>3295</v>
      </c>
      <c r="FR357" s="192" t="s">
        <v>3296</v>
      </c>
      <c r="FS357" s="193">
        <v>90</v>
      </c>
      <c r="FT357" s="194">
        <v>58</v>
      </c>
      <c r="FU357" s="195">
        <v>34</v>
      </c>
      <c r="FV357"/>
      <c r="FW357" s="2065"/>
      <c r="FX357" s="212" t="s">
        <v>3297</v>
      </c>
      <c r="FY357" s="192" t="s">
        <v>3298</v>
      </c>
      <c r="FZ357" s="193">
        <v>68</v>
      </c>
      <c r="GA357" s="194">
        <v>148</v>
      </c>
      <c r="GB357" s="195">
        <v>74</v>
      </c>
      <c r="GC357" s="10">
        <v>1</v>
      </c>
    </row>
    <row r="358" spans="165:185" ht="21" customHeight="1">
      <c r="FI358" s="2066"/>
      <c r="FJ358" s="205" t="s">
        <v>3299</v>
      </c>
      <c r="FK358" s="206" t="s">
        <v>3300</v>
      </c>
      <c r="FL358" s="207">
        <v>176</v>
      </c>
      <c r="FM358" s="208">
        <v>176</v>
      </c>
      <c r="FN358" s="209">
        <v>176</v>
      </c>
      <c r="FO358"/>
      <c r="FP358" s="2067"/>
      <c r="FQ358" s="197" t="s">
        <v>3301</v>
      </c>
      <c r="FR358" s="192" t="s">
        <v>3302</v>
      </c>
      <c r="FS358" s="193">
        <v>92</v>
      </c>
      <c r="FT358" s="194">
        <v>51</v>
      </c>
      <c r="FU358" s="195">
        <v>23</v>
      </c>
      <c r="FV358"/>
      <c r="FW358" s="2068"/>
      <c r="FX358" s="197" t="s">
        <v>3303</v>
      </c>
      <c r="FY358" s="192" t="s">
        <v>3304</v>
      </c>
      <c r="FZ358" s="193">
        <v>84</v>
      </c>
      <c r="GA358" s="194">
        <v>139</v>
      </c>
      <c r="GB358" s="195">
        <v>84</v>
      </c>
      <c r="GC358" s="10">
        <v>1</v>
      </c>
    </row>
    <row r="359" spans="165:185" ht="21" customHeight="1">
      <c r="FI359" s="2069"/>
      <c r="FJ359" s="236" t="s">
        <v>3305</v>
      </c>
      <c r="FK359" s="206" t="s">
        <v>3306</v>
      </c>
      <c r="FL359" s="207">
        <v>175</v>
      </c>
      <c r="FM359" s="208">
        <v>175</v>
      </c>
      <c r="FN359" s="209">
        <v>175</v>
      </c>
      <c r="FO359"/>
      <c r="FP359" s="2070"/>
      <c r="FQ359" s="212" t="s">
        <v>3307</v>
      </c>
      <c r="FR359" s="192" t="s">
        <v>3308</v>
      </c>
      <c r="FS359" s="193">
        <v>89</v>
      </c>
      <c r="FT359" s="194">
        <v>51</v>
      </c>
      <c r="FU359" s="195">
        <v>25</v>
      </c>
      <c r="FV359"/>
      <c r="FW359" s="2071"/>
      <c r="FX359" s="212" t="s">
        <v>3309</v>
      </c>
      <c r="FY359" s="192" t="s">
        <v>3310</v>
      </c>
      <c r="FZ359" s="193">
        <v>20</v>
      </c>
      <c r="GA359" s="194">
        <v>148</v>
      </c>
      <c r="GB359" s="195">
        <v>20</v>
      </c>
      <c r="GC359" s="10">
        <v>1</v>
      </c>
    </row>
    <row r="360" spans="165:185" ht="21" customHeight="1">
      <c r="FI360" s="2072"/>
      <c r="FJ360" s="205" t="s">
        <v>3311</v>
      </c>
      <c r="FK360" s="206" t="s">
        <v>3312</v>
      </c>
      <c r="FL360" s="207">
        <v>173</v>
      </c>
      <c r="FM360" s="208">
        <v>173</v>
      </c>
      <c r="FN360" s="209">
        <v>173</v>
      </c>
      <c r="FO360"/>
      <c r="FP360" s="2073"/>
      <c r="FQ360" s="212" t="s">
        <v>3313</v>
      </c>
      <c r="FR360" s="192" t="s">
        <v>3314</v>
      </c>
      <c r="FS360" s="193">
        <v>88</v>
      </c>
      <c r="FT360" s="194">
        <v>41</v>
      </c>
      <c r="FU360" s="195">
        <v>0</v>
      </c>
      <c r="FV360"/>
      <c r="FW360" s="2074"/>
      <c r="FX360" s="212" t="s">
        <v>3315</v>
      </c>
      <c r="FY360" s="192" t="s">
        <v>3316</v>
      </c>
      <c r="FZ360" s="193">
        <v>35</v>
      </c>
      <c r="GA360" s="194">
        <v>142</v>
      </c>
      <c r="GB360" s="195">
        <v>35</v>
      </c>
      <c r="GC360" s="10">
        <v>1</v>
      </c>
    </row>
    <row r="361" spans="165:185" ht="21" customHeight="1">
      <c r="FI361" s="2075"/>
      <c r="FJ361" s="205" t="s">
        <v>3317</v>
      </c>
      <c r="FK361" s="206" t="s">
        <v>3318</v>
      </c>
      <c r="FL361" s="207">
        <v>171</v>
      </c>
      <c r="FM361" s="208">
        <v>171</v>
      </c>
      <c r="FN361" s="209">
        <v>171</v>
      </c>
      <c r="FO361"/>
      <c r="FP361" s="2076"/>
      <c r="FQ361" s="212" t="s">
        <v>3319</v>
      </c>
      <c r="FR361" s="192" t="s">
        <v>3320</v>
      </c>
      <c r="FS361" s="193">
        <v>62</v>
      </c>
      <c r="FT361" s="194">
        <v>50</v>
      </c>
      <c r="FU361" s="195">
        <v>44</v>
      </c>
      <c r="FV361"/>
      <c r="FW361" s="2077"/>
      <c r="FX361" s="197" t="s">
        <v>3321</v>
      </c>
      <c r="FY361" s="192" t="s">
        <v>3322</v>
      </c>
      <c r="FZ361" s="193">
        <v>34</v>
      </c>
      <c r="GA361" s="194">
        <v>139</v>
      </c>
      <c r="GB361" s="195">
        <v>34</v>
      </c>
      <c r="GC361" s="10">
        <v>1</v>
      </c>
    </row>
    <row r="362" spans="165:185" ht="21" customHeight="1">
      <c r="FI362" s="2078"/>
      <c r="FJ362" s="205" t="s">
        <v>3323</v>
      </c>
      <c r="FK362" s="206" t="s">
        <v>3324</v>
      </c>
      <c r="FL362" s="207">
        <v>168</v>
      </c>
      <c r="FM362" s="208">
        <v>168</v>
      </c>
      <c r="FN362" s="209">
        <v>168</v>
      </c>
      <c r="FO362"/>
      <c r="FP362" s="2079"/>
      <c r="FQ362" s="212" t="s">
        <v>3325</v>
      </c>
      <c r="FR362" s="192" t="s">
        <v>3326</v>
      </c>
      <c r="FS362" s="193">
        <v>66</v>
      </c>
      <c r="FT362" s="194">
        <v>37</v>
      </c>
      <c r="FU362" s="195">
        <v>24</v>
      </c>
      <c r="FV362"/>
      <c r="FW362" s="2080"/>
      <c r="FX362" s="197" t="s">
        <v>3327</v>
      </c>
      <c r="FY362" s="192" t="s">
        <v>3328</v>
      </c>
      <c r="FZ362" s="193">
        <v>0</v>
      </c>
      <c r="GA362" s="194">
        <v>139</v>
      </c>
      <c r="GB362" s="195">
        <v>0</v>
      </c>
      <c r="GC362" s="10">
        <v>1</v>
      </c>
    </row>
    <row r="363" spans="165:185" ht="21" customHeight="1">
      <c r="FI363" s="2081"/>
      <c r="FJ363" s="205" t="s">
        <v>3329</v>
      </c>
      <c r="FK363" s="206" t="s">
        <v>3330</v>
      </c>
      <c r="FL363" s="207">
        <v>166</v>
      </c>
      <c r="FM363" s="208">
        <v>166</v>
      </c>
      <c r="FN363" s="209">
        <v>166</v>
      </c>
      <c r="FO363"/>
      <c r="FP363" s="2082"/>
      <c r="FQ363" s="212" t="s">
        <v>3331</v>
      </c>
      <c r="FR363" s="192" t="s">
        <v>3332</v>
      </c>
      <c r="FS363" s="193">
        <v>63</v>
      </c>
      <c r="FT363" s="194">
        <v>34</v>
      </c>
      <c r="FU363" s="195">
        <v>4</v>
      </c>
      <c r="FV363"/>
      <c r="FW363" s="2083"/>
      <c r="FX363" s="197" t="s">
        <v>3333</v>
      </c>
      <c r="FY363" s="192" t="s">
        <v>3334</v>
      </c>
      <c r="FZ363" s="193">
        <v>0</v>
      </c>
      <c r="GA363" s="194">
        <v>128</v>
      </c>
      <c r="GB363" s="195">
        <v>0</v>
      </c>
      <c r="GC363" s="10">
        <v>1</v>
      </c>
    </row>
    <row r="364" spans="165:185" ht="21" customHeight="1">
      <c r="FI364" s="2084"/>
      <c r="FJ364" s="205" t="s">
        <v>3335</v>
      </c>
      <c r="FK364" s="206" t="s">
        <v>3336</v>
      </c>
      <c r="FL364" s="207">
        <v>163</v>
      </c>
      <c r="FM364" s="208">
        <v>163</v>
      </c>
      <c r="FN364" s="209">
        <v>163</v>
      </c>
      <c r="FO364"/>
      <c r="FP364" s="2085"/>
      <c r="FQ364" s="212" t="s">
        <v>3337</v>
      </c>
      <c r="FR364" s="192" t="s">
        <v>3338</v>
      </c>
      <c r="FS364" s="193">
        <v>40</v>
      </c>
      <c r="FT364" s="194">
        <v>32</v>
      </c>
      <c r="FU364" s="195">
        <v>28</v>
      </c>
      <c r="FV364"/>
      <c r="FW364" s="2086"/>
      <c r="FX364" s="197" t="s">
        <v>3339</v>
      </c>
      <c r="FY364" s="192" t="s">
        <v>3340</v>
      </c>
      <c r="FZ364" s="193">
        <v>66</v>
      </c>
      <c r="GA364" s="194">
        <v>111</v>
      </c>
      <c r="GB364" s="195">
        <v>66</v>
      </c>
      <c r="GC364" s="10">
        <v>1</v>
      </c>
    </row>
    <row r="365" spans="165:185" ht="21" customHeight="1">
      <c r="FI365" s="2087"/>
      <c r="FJ365" s="205" t="s">
        <v>3341</v>
      </c>
      <c r="FK365" s="206" t="s">
        <v>3342</v>
      </c>
      <c r="FL365" s="207">
        <v>161</v>
      </c>
      <c r="FM365" s="208">
        <v>161</v>
      </c>
      <c r="FN365" s="209">
        <v>161</v>
      </c>
      <c r="FO365"/>
      <c r="FP365" s="2088"/>
      <c r="FQ365" s="212" t="s">
        <v>3343</v>
      </c>
      <c r="FR365" s="192" t="s">
        <v>3344</v>
      </c>
      <c r="FS365" s="193">
        <v>47</v>
      </c>
      <c r="FT365" s="194">
        <v>27</v>
      </c>
      <c r="FU365" s="195">
        <v>12</v>
      </c>
      <c r="FV365"/>
      <c r="FW365" s="2089"/>
      <c r="FX365" s="212" t="s">
        <v>3345</v>
      </c>
      <c r="FY365" s="192" t="s">
        <v>3346</v>
      </c>
      <c r="FZ365" s="193">
        <v>34</v>
      </c>
      <c r="GA365" s="194">
        <v>120</v>
      </c>
      <c r="GB365" s="195">
        <v>15</v>
      </c>
      <c r="GC365" s="10">
        <v>1</v>
      </c>
    </row>
    <row r="366" spans="165:185" ht="21" customHeight="1">
      <c r="FI366" s="2090"/>
      <c r="FJ366" s="236" t="s">
        <v>3347</v>
      </c>
      <c r="FK366" s="206" t="s">
        <v>3348</v>
      </c>
      <c r="FL366" s="207">
        <v>158</v>
      </c>
      <c r="FM366" s="208">
        <v>158</v>
      </c>
      <c r="FN366" s="209">
        <v>158</v>
      </c>
      <c r="FO366"/>
      <c r="FP366" s="2091"/>
      <c r="FQ366" s="197" t="s">
        <v>3349</v>
      </c>
      <c r="FR366" s="192" t="s">
        <v>3350</v>
      </c>
      <c r="FS366" s="193">
        <v>127</v>
      </c>
      <c r="FT366" s="194">
        <v>255</v>
      </c>
      <c r="FU366" s="195">
        <v>0</v>
      </c>
      <c r="FV366"/>
      <c r="FW366" s="2092"/>
      <c r="FX366" s="212" t="s">
        <v>3351</v>
      </c>
      <c r="FY366" s="192" t="s">
        <v>3352</v>
      </c>
      <c r="FZ366" s="193">
        <v>9</v>
      </c>
      <c r="GA366" s="194">
        <v>106</v>
      </c>
      <c r="GB366" s="195">
        <v>9</v>
      </c>
      <c r="GC366" s="10">
        <v>1</v>
      </c>
    </row>
    <row r="367" spans="165:185" ht="21" customHeight="1">
      <c r="FI367" s="2093"/>
      <c r="FJ367" s="205" t="s">
        <v>3353</v>
      </c>
      <c r="FK367" s="206" t="s">
        <v>3354</v>
      </c>
      <c r="FL367" s="207">
        <v>156</v>
      </c>
      <c r="FM367" s="208">
        <v>156</v>
      </c>
      <c r="FN367" s="209">
        <v>156</v>
      </c>
      <c r="FO367"/>
      <c r="FP367" s="2094"/>
      <c r="FQ367" s="197" t="s">
        <v>3355</v>
      </c>
      <c r="FR367" s="192" t="s">
        <v>3356</v>
      </c>
      <c r="FS367" s="193">
        <v>124</v>
      </c>
      <c r="FT367" s="194">
        <v>252</v>
      </c>
      <c r="FU367" s="195">
        <v>0</v>
      </c>
      <c r="FV367"/>
      <c r="FW367" s="2095"/>
      <c r="FX367" s="197" t="s">
        <v>3357</v>
      </c>
      <c r="FY367" s="192" t="s">
        <v>3358</v>
      </c>
      <c r="FZ367" s="193">
        <v>0</v>
      </c>
      <c r="GA367" s="194">
        <v>100</v>
      </c>
      <c r="GB367" s="195">
        <v>0</v>
      </c>
      <c r="GC367" s="10">
        <v>1</v>
      </c>
    </row>
    <row r="368" spans="165:185" ht="21" customHeight="1">
      <c r="FI368" s="2096"/>
      <c r="FJ368" s="205" t="s">
        <v>3359</v>
      </c>
      <c r="FK368" s="206" t="s">
        <v>3360</v>
      </c>
      <c r="FL368" s="207">
        <v>153</v>
      </c>
      <c r="FM368" s="208">
        <v>153</v>
      </c>
      <c r="FN368" s="209">
        <v>153</v>
      </c>
      <c r="FO368"/>
      <c r="FP368" s="2097"/>
      <c r="FQ368" s="197" t="s">
        <v>3361</v>
      </c>
      <c r="FR368" s="192" t="s">
        <v>3362</v>
      </c>
      <c r="FS368" s="193">
        <v>118</v>
      </c>
      <c r="FT368" s="194">
        <v>238</v>
      </c>
      <c r="FU368" s="195">
        <v>0</v>
      </c>
      <c r="FV368"/>
      <c r="FW368" s="2098"/>
      <c r="FX368" s="197" t="s">
        <v>3357</v>
      </c>
      <c r="FY368" s="192" t="s">
        <v>3363</v>
      </c>
      <c r="FZ368" s="193">
        <v>47</v>
      </c>
      <c r="GA368" s="194">
        <v>79</v>
      </c>
      <c r="GB368" s="195">
        <v>47</v>
      </c>
      <c r="GC368" s="10">
        <v>1</v>
      </c>
    </row>
    <row r="369" spans="1:185" ht="21" customHeight="1">
      <c r="FI369" s="2099"/>
      <c r="FJ369" s="205" t="s">
        <v>3364</v>
      </c>
      <c r="FK369" s="206" t="s">
        <v>3365</v>
      </c>
      <c r="FL369" s="207">
        <v>150</v>
      </c>
      <c r="FM369" s="208">
        <v>150</v>
      </c>
      <c r="FN369" s="209">
        <v>150</v>
      </c>
      <c r="FO369"/>
      <c r="FP369" s="2100"/>
      <c r="FQ369" s="212" t="s">
        <v>3366</v>
      </c>
      <c r="FR369" s="192" t="s">
        <v>3367</v>
      </c>
      <c r="FS369" s="193">
        <v>127</v>
      </c>
      <c r="FT369" s="194">
        <v>221</v>
      </c>
      <c r="FU369" s="195">
        <v>76</v>
      </c>
      <c r="FV369"/>
      <c r="FW369" s="2101"/>
      <c r="FX369" s="212" t="s">
        <v>3368</v>
      </c>
      <c r="FY369" s="192" t="s">
        <v>3369</v>
      </c>
      <c r="FZ369" s="193">
        <v>182</v>
      </c>
      <c r="GA369" s="194">
        <v>229</v>
      </c>
      <c r="GB369" s="195">
        <v>175</v>
      </c>
      <c r="GC369" s="10">
        <v>1</v>
      </c>
    </row>
    <row r="370" spans="1:185" ht="21" customHeight="1">
      <c r="FI370" s="2102"/>
      <c r="FJ370" s="205" t="s">
        <v>3370</v>
      </c>
      <c r="FK370" s="206" t="s">
        <v>3371</v>
      </c>
      <c r="FL370" s="207">
        <v>148</v>
      </c>
      <c r="FM370" s="208">
        <v>148</v>
      </c>
      <c r="FN370" s="209">
        <v>148</v>
      </c>
      <c r="FO370"/>
      <c r="FP370" s="2103"/>
      <c r="FQ370" s="197" t="s">
        <v>3372</v>
      </c>
      <c r="FR370" s="192" t="s">
        <v>3373</v>
      </c>
      <c r="FS370" s="193">
        <v>102</v>
      </c>
      <c r="FT370" s="194">
        <v>205</v>
      </c>
      <c r="FU370" s="195">
        <v>0</v>
      </c>
      <c r="FV370"/>
      <c r="FW370" s="2104"/>
      <c r="FX370" s="212" t="s">
        <v>3374</v>
      </c>
      <c r="FY370" s="192" t="s">
        <v>3375</v>
      </c>
      <c r="FZ370" s="193">
        <v>133</v>
      </c>
      <c r="GA370" s="194">
        <v>193</v>
      </c>
      <c r="GB370" s="195">
        <v>126</v>
      </c>
      <c r="GC370" s="10">
        <v>1</v>
      </c>
    </row>
    <row r="371" spans="1:185" ht="21" customHeight="1">
      <c r="FI371" s="2105"/>
      <c r="FJ371" s="205" t="s">
        <v>3376</v>
      </c>
      <c r="FK371" s="206" t="s">
        <v>3377</v>
      </c>
      <c r="FL371" s="207">
        <v>145</v>
      </c>
      <c r="FM371" s="208">
        <v>145</v>
      </c>
      <c r="FN371" s="209">
        <v>145</v>
      </c>
      <c r="FO371"/>
      <c r="FP371" s="2106"/>
      <c r="FQ371" s="197" t="s">
        <v>3378</v>
      </c>
      <c r="FR371" s="192" t="s">
        <v>3379</v>
      </c>
      <c r="FS371" s="193">
        <v>69</v>
      </c>
      <c r="FT371" s="194">
        <v>139</v>
      </c>
      <c r="FU371" s="195">
        <v>0</v>
      </c>
      <c r="FV371"/>
      <c r="FW371" s="2107"/>
      <c r="FX371" s="212" t="s">
        <v>3380</v>
      </c>
      <c r="FY371" s="192" t="s">
        <v>3381</v>
      </c>
      <c r="FZ371" s="193">
        <v>87</v>
      </c>
      <c r="GA371" s="194">
        <v>213</v>
      </c>
      <c r="GB371" s="195">
        <v>59</v>
      </c>
      <c r="GC371" s="10">
        <v>1</v>
      </c>
    </row>
    <row r="372" spans="1:185" ht="21" customHeight="1">
      <c r="FI372" s="2108"/>
      <c r="FJ372" s="205" t="s">
        <v>3382</v>
      </c>
      <c r="FK372" s="206" t="s">
        <v>3383</v>
      </c>
      <c r="FL372" s="207">
        <v>143</v>
      </c>
      <c r="FM372" s="208">
        <v>143</v>
      </c>
      <c r="FN372" s="209">
        <v>143</v>
      </c>
      <c r="FO372"/>
      <c r="FP372" s="2109"/>
      <c r="FQ372" s="212" t="s">
        <v>3384</v>
      </c>
      <c r="FR372" s="192" t="s">
        <v>3385</v>
      </c>
      <c r="FS372" s="193">
        <v>70</v>
      </c>
      <c r="FT372" s="194">
        <v>113</v>
      </c>
      <c r="FU372" s="195">
        <v>41</v>
      </c>
      <c r="FV372"/>
      <c r="FW372" s="2110"/>
      <c r="FX372" s="212" t="s">
        <v>3386</v>
      </c>
      <c r="FY372" s="192" t="s">
        <v>3387</v>
      </c>
      <c r="FZ372" s="193">
        <v>130</v>
      </c>
      <c r="GA372" s="194">
        <v>196</v>
      </c>
      <c r="GB372" s="195">
        <v>108</v>
      </c>
      <c r="GC372" s="10">
        <v>1</v>
      </c>
    </row>
    <row r="373" spans="1:185" ht="21" customHeight="1">
      <c r="FI373" s="2111"/>
      <c r="FJ373" s="205" t="s">
        <v>3388</v>
      </c>
      <c r="FK373" s="206" t="s">
        <v>3389</v>
      </c>
      <c r="FL373" s="207">
        <v>140</v>
      </c>
      <c r="FM373" s="208">
        <v>140</v>
      </c>
      <c r="FN373" s="209">
        <v>140</v>
      </c>
      <c r="FO373"/>
      <c r="FP373" s="2112"/>
      <c r="FQ373" s="197" t="s">
        <v>3390</v>
      </c>
      <c r="FR373" s="192" t="s">
        <v>3391</v>
      </c>
      <c r="FS373" s="193">
        <v>0</v>
      </c>
      <c r="FT373" s="194">
        <v>255</v>
      </c>
      <c r="FU373" s="195">
        <v>127</v>
      </c>
      <c r="FV373"/>
      <c r="FW373" s="2113"/>
      <c r="FX373" s="212" t="s">
        <v>3392</v>
      </c>
      <c r="FY373" s="192" t="s">
        <v>3393</v>
      </c>
      <c r="FZ373" s="193">
        <v>103</v>
      </c>
      <c r="GA373" s="194">
        <v>159</v>
      </c>
      <c r="GB373" s="195">
        <v>90</v>
      </c>
      <c r="GC373" s="10">
        <v>1</v>
      </c>
    </row>
    <row r="374" spans="1:185" ht="21" customHeight="1">
      <c r="FI374" s="2114"/>
      <c r="FJ374" s="205" t="s">
        <v>3394</v>
      </c>
      <c r="FK374" s="206" t="s">
        <v>3395</v>
      </c>
      <c r="FL374" s="207">
        <v>138</v>
      </c>
      <c r="FM374" s="208">
        <v>138</v>
      </c>
      <c r="FN374" s="209">
        <v>138</v>
      </c>
      <c r="FO374"/>
      <c r="FP374" s="2115"/>
      <c r="FQ374" s="212" t="s">
        <v>3396</v>
      </c>
      <c r="FR374" s="192" t="s">
        <v>3397</v>
      </c>
      <c r="FS374" s="193">
        <v>84</v>
      </c>
      <c r="FT374" s="194">
        <v>249</v>
      </c>
      <c r="FU374" s="195">
        <v>141</v>
      </c>
      <c r="FV374"/>
      <c r="FW374" s="2116"/>
      <c r="FX374" s="212" t="s">
        <v>3398</v>
      </c>
      <c r="FY374" s="192" t="s">
        <v>3399</v>
      </c>
      <c r="FZ374" s="193">
        <v>58</v>
      </c>
      <c r="GA374" s="194">
        <v>157</v>
      </c>
      <c r="GB374" s="195">
        <v>35</v>
      </c>
      <c r="GC374" s="10">
        <v>1</v>
      </c>
    </row>
    <row r="375" spans="1:185" ht="21" customHeight="1">
      <c r="FI375" s="2117"/>
      <c r="FJ375" s="205"/>
      <c r="FK375" s="206" t="s">
        <v>3400</v>
      </c>
      <c r="FL375" s="207">
        <v>136</v>
      </c>
      <c r="FM375" s="208">
        <v>136</v>
      </c>
      <c r="FN375" s="209">
        <v>136</v>
      </c>
      <c r="FO375"/>
      <c r="FP375" s="2118"/>
      <c r="FQ375" s="197" t="s">
        <v>3401</v>
      </c>
      <c r="FR375" s="192" t="s">
        <v>3402</v>
      </c>
      <c r="FS375" s="193">
        <v>84</v>
      </c>
      <c r="FT375" s="194">
        <v>255</v>
      </c>
      <c r="FU375" s="195">
        <v>159</v>
      </c>
      <c r="FV375"/>
      <c r="FW375" s="2119"/>
      <c r="FX375" s="212" t="s">
        <v>3403</v>
      </c>
      <c r="FY375" s="192" t="s">
        <v>3404</v>
      </c>
      <c r="FZ375" s="193">
        <v>27</v>
      </c>
      <c r="GA375" s="194">
        <v>79</v>
      </c>
      <c r="GB375" s="195">
        <v>8</v>
      </c>
      <c r="GC375" s="10">
        <v>1</v>
      </c>
    </row>
    <row r="376" spans="1:185" ht="21" customHeight="1">
      <c r="FI376" s="2120"/>
      <c r="FJ376" s="205" t="s">
        <v>3405</v>
      </c>
      <c r="FK376" s="206" t="s">
        <v>3406</v>
      </c>
      <c r="FL376" s="207">
        <v>135</v>
      </c>
      <c r="FM376" s="208">
        <v>135</v>
      </c>
      <c r="FN376" s="209">
        <v>135</v>
      </c>
      <c r="FO376"/>
      <c r="FP376" s="2121"/>
      <c r="FQ376" s="212" t="s">
        <v>3390</v>
      </c>
      <c r="FR376" s="192" t="s">
        <v>3407</v>
      </c>
      <c r="FS376" s="193">
        <v>0</v>
      </c>
      <c r="FT376" s="194">
        <v>254</v>
      </c>
      <c r="FU376" s="195">
        <v>126</v>
      </c>
      <c r="FV376"/>
      <c r="FW376" s="2122"/>
      <c r="FX376" s="212" t="s">
        <v>3408</v>
      </c>
      <c r="FY376" s="192" t="s">
        <v>3409</v>
      </c>
      <c r="FZ376" s="193">
        <v>43</v>
      </c>
      <c r="GA376" s="194">
        <v>61</v>
      </c>
      <c r="GB376" s="195">
        <v>38</v>
      </c>
      <c r="GC376" s="10">
        <v>1</v>
      </c>
    </row>
    <row r="377" spans="1:185" ht="21" customHeight="1">
      <c r="FI377" s="2123"/>
      <c r="FJ377" s="205" t="s">
        <v>3410</v>
      </c>
      <c r="FK377" s="206" t="s">
        <v>3411</v>
      </c>
      <c r="FL377" s="207">
        <v>133</v>
      </c>
      <c r="FM377" s="208">
        <v>133</v>
      </c>
      <c r="FN377" s="209">
        <v>133</v>
      </c>
      <c r="FO377"/>
      <c r="FP377" s="2124"/>
      <c r="FQ377" s="212" t="s">
        <v>3412</v>
      </c>
      <c r="FR377" s="192" t="s">
        <v>3413</v>
      </c>
      <c r="FS377" s="193">
        <v>178</v>
      </c>
      <c r="FT377" s="194">
        <v>190</v>
      </c>
      <c r="FU377" s="195">
        <v>181</v>
      </c>
      <c r="FV377"/>
      <c r="FW377" s="2125"/>
      <c r="FX377" s="212" t="s">
        <v>3414</v>
      </c>
      <c r="FY377" s="192" t="s">
        <v>3415</v>
      </c>
      <c r="FZ377" s="193">
        <v>176</v>
      </c>
      <c r="GA377" s="194">
        <v>242</v>
      </c>
      <c r="GB377" s="195">
        <v>182</v>
      </c>
      <c r="GC377" s="10">
        <v>1</v>
      </c>
    </row>
    <row r="378" spans="1:185" ht="21" customHeight="1">
      <c r="FI378" s="2126"/>
      <c r="FJ378" s="236" t="s">
        <v>3416</v>
      </c>
      <c r="FK378" s="206" t="s">
        <v>3417</v>
      </c>
      <c r="FL378" s="207">
        <v>132</v>
      </c>
      <c r="FM378" s="208">
        <v>132</v>
      </c>
      <c r="FN378" s="209">
        <v>132</v>
      </c>
      <c r="FO378"/>
      <c r="FP378" s="2127"/>
      <c r="FQ378" s="197" t="s">
        <v>3418</v>
      </c>
      <c r="FR378" s="192" t="s">
        <v>3419</v>
      </c>
      <c r="FS378" s="193">
        <v>78</v>
      </c>
      <c r="FT378" s="194">
        <v>238</v>
      </c>
      <c r="FU378" s="195">
        <v>148</v>
      </c>
      <c r="FV378"/>
      <c r="FW378" s="2128"/>
      <c r="FX378" s="212" t="s">
        <v>3420</v>
      </c>
      <c r="FY378" s="192" t="s">
        <v>3421</v>
      </c>
      <c r="FZ378" s="193">
        <v>1</v>
      </c>
      <c r="GA378" s="194">
        <v>215</v>
      </c>
      <c r="GB378" s="195">
        <v>88</v>
      </c>
      <c r="GC378" s="10">
        <v>1</v>
      </c>
    </row>
    <row r="379" spans="1:185" ht="21" customHeight="1">
      <c r="FI379" s="2129"/>
      <c r="FJ379" s="205" t="s">
        <v>3422</v>
      </c>
      <c r="FK379" s="206" t="s">
        <v>3423</v>
      </c>
      <c r="FL379" s="207">
        <v>130</v>
      </c>
      <c r="FM379" s="208">
        <v>130</v>
      </c>
      <c r="FN379" s="209">
        <v>130</v>
      </c>
      <c r="FO379"/>
      <c r="FP379" s="2130"/>
      <c r="FQ379" s="197" t="s">
        <v>3424</v>
      </c>
      <c r="FR379" s="192" t="s">
        <v>3425</v>
      </c>
      <c r="FS379" s="193">
        <v>112</v>
      </c>
      <c r="FT379" s="194">
        <v>219</v>
      </c>
      <c r="FU379" s="195">
        <v>147</v>
      </c>
      <c r="FV379"/>
      <c r="FW379" s="2131"/>
      <c r="FX379" s="212" t="s">
        <v>3426</v>
      </c>
      <c r="FY379" s="192" t="s">
        <v>3427</v>
      </c>
      <c r="FZ379" s="193">
        <v>22</v>
      </c>
      <c r="GA379" s="194">
        <v>184</v>
      </c>
      <c r="GB379" s="195">
        <v>78</v>
      </c>
      <c r="GC379" s="10">
        <v>1</v>
      </c>
    </row>
    <row r="380" spans="1:185" ht="21" customHeight="1">
      <c r="FI380" s="2132"/>
      <c r="FJ380" s="236" t="s">
        <v>3428</v>
      </c>
      <c r="FK380" s="206" t="s">
        <v>3429</v>
      </c>
      <c r="FL380" s="207">
        <v>127</v>
      </c>
      <c r="FM380" s="208">
        <v>127</v>
      </c>
      <c r="FN380" s="209">
        <v>127</v>
      </c>
      <c r="FO380"/>
      <c r="FP380" s="2133"/>
      <c r="FQ380" s="197" t="s">
        <v>3430</v>
      </c>
      <c r="FR380" s="192" t="s">
        <v>3431</v>
      </c>
      <c r="FS380" s="193">
        <v>0</v>
      </c>
      <c r="FT380" s="194">
        <v>238</v>
      </c>
      <c r="FU380" s="195">
        <v>118</v>
      </c>
      <c r="FV380"/>
      <c r="FW380" s="2134"/>
      <c r="FX380" s="212" t="s">
        <v>3432</v>
      </c>
      <c r="FY380" s="192" t="s">
        <v>3433</v>
      </c>
      <c r="FZ380" s="193">
        <v>104</v>
      </c>
      <c r="GA380" s="194">
        <v>157</v>
      </c>
      <c r="GB380" s="195">
        <v>113</v>
      </c>
      <c r="GC380" s="10">
        <v>1</v>
      </c>
    </row>
    <row r="381" spans="1:185" ht="21" customHeight="1">
      <c r="FI381" s="2135"/>
      <c r="FJ381" s="205" t="s">
        <v>3434</v>
      </c>
      <c r="FK381" s="206" t="s">
        <v>3435</v>
      </c>
      <c r="FL381" s="207">
        <v>125</v>
      </c>
      <c r="FM381" s="208">
        <v>125</v>
      </c>
      <c r="FN381" s="209">
        <v>125</v>
      </c>
      <c r="FO381"/>
      <c r="FP381" s="2136"/>
      <c r="FQ381" s="197" t="s">
        <v>3436</v>
      </c>
      <c r="FR381" s="192" t="s">
        <v>3437</v>
      </c>
      <c r="FS381" s="193">
        <v>67</v>
      </c>
      <c r="FT381" s="194">
        <v>205</v>
      </c>
      <c r="FU381" s="195">
        <v>128</v>
      </c>
      <c r="FV381"/>
      <c r="FW381" s="2137"/>
      <c r="FX381" s="212" t="s">
        <v>3438</v>
      </c>
      <c r="FY381" s="192" t="s">
        <v>3439</v>
      </c>
      <c r="FZ381" s="193">
        <v>39</v>
      </c>
      <c r="GA381" s="194">
        <v>166</v>
      </c>
      <c r="GB381" s="195">
        <v>76</v>
      </c>
      <c r="GC381" s="10">
        <v>1</v>
      </c>
    </row>
    <row r="382" spans="1:185" ht="21" customHeight="1">
      <c r="FI382" s="2138"/>
      <c r="FJ382" s="205" t="s">
        <v>3440</v>
      </c>
      <c r="FK382" s="206" t="s">
        <v>3441</v>
      </c>
      <c r="FL382" s="207">
        <v>122</v>
      </c>
      <c r="FM382" s="208">
        <v>122</v>
      </c>
      <c r="FN382" s="209">
        <v>122</v>
      </c>
      <c r="FO382"/>
      <c r="FP382" s="2139"/>
      <c r="FQ382" s="197" t="s">
        <v>3442</v>
      </c>
      <c r="FR382" s="192" t="s">
        <v>3443</v>
      </c>
      <c r="FS382" s="193">
        <v>0</v>
      </c>
      <c r="FT382" s="194">
        <v>205</v>
      </c>
      <c r="FU382" s="195">
        <v>102</v>
      </c>
      <c r="FV382"/>
      <c r="FW382" s="2140"/>
      <c r="FX382" s="212" t="s">
        <v>3444</v>
      </c>
      <c r="FY382" s="192" t="s">
        <v>3445</v>
      </c>
      <c r="FZ382" s="193">
        <v>53</v>
      </c>
      <c r="GA382" s="194">
        <v>94</v>
      </c>
      <c r="GB382" s="195">
        <v>59</v>
      </c>
      <c r="GC382" s="10">
        <v>1</v>
      </c>
    </row>
    <row r="383" spans="1:185" ht="21" customHeight="1">
      <c r="FI383" s="2141"/>
      <c r="FJ383" s="205" t="s">
        <v>3446</v>
      </c>
      <c r="FK383" s="206" t="s">
        <v>3447</v>
      </c>
      <c r="FL383" s="207">
        <v>120</v>
      </c>
      <c r="FM383" s="208">
        <v>120</v>
      </c>
      <c r="FN383" s="209">
        <v>120</v>
      </c>
      <c r="FO383"/>
      <c r="FP383" s="2142"/>
      <c r="FQ383" s="197" t="s">
        <v>3339</v>
      </c>
      <c r="FR383" s="192" t="s">
        <v>3448</v>
      </c>
      <c r="FS383" s="193">
        <v>60</v>
      </c>
      <c r="FT383" s="194">
        <v>179</v>
      </c>
      <c r="FU383" s="195">
        <v>113</v>
      </c>
      <c r="FV383"/>
      <c r="FW383" s="2143"/>
      <c r="FX383" s="212" t="s">
        <v>3449</v>
      </c>
      <c r="FY383" s="192" t="s">
        <v>3450</v>
      </c>
      <c r="FZ383" s="193">
        <v>0</v>
      </c>
      <c r="GA383" s="194">
        <v>86</v>
      </c>
      <c r="GB383" s="195">
        <v>27</v>
      </c>
      <c r="GC383" s="10">
        <v>1</v>
      </c>
    </row>
    <row r="384" spans="1:18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FI384" s="2144"/>
      <c r="FJ384" s="205"/>
      <c r="FK384" s="206" t="s">
        <v>3451</v>
      </c>
      <c r="FL384" s="207">
        <v>119</v>
      </c>
      <c r="FM384" s="208">
        <v>119</v>
      </c>
      <c r="FN384" s="209">
        <v>119</v>
      </c>
      <c r="FO384"/>
      <c r="FP384" s="2145"/>
      <c r="FQ384" s="212" t="s">
        <v>3452</v>
      </c>
      <c r="FR384" s="192" t="s">
        <v>3453</v>
      </c>
      <c r="FS384" s="193">
        <v>76</v>
      </c>
      <c r="FT384" s="194">
        <v>166</v>
      </c>
      <c r="FU384" s="195">
        <v>107</v>
      </c>
      <c r="FV384"/>
      <c r="FW384" s="2146"/>
      <c r="FX384" s="212" t="s">
        <v>3454</v>
      </c>
      <c r="FY384" s="192" t="s">
        <v>3455</v>
      </c>
      <c r="FZ384" s="193">
        <v>24</v>
      </c>
      <c r="GA384" s="194">
        <v>57</v>
      </c>
      <c r="GB384" s="195">
        <v>30</v>
      </c>
      <c r="GC384" s="10">
        <v>1</v>
      </c>
    </row>
    <row r="385" spans="165:185">
      <c r="FI385" s="2147"/>
      <c r="FJ385" s="205" t="s">
        <v>3456</v>
      </c>
      <c r="FK385" s="206" t="s">
        <v>3457</v>
      </c>
      <c r="FL385" s="207">
        <v>117</v>
      </c>
      <c r="FM385" s="208">
        <v>117</v>
      </c>
      <c r="FN385" s="209">
        <v>117</v>
      </c>
      <c r="FO385"/>
      <c r="FP385" s="2148"/>
      <c r="FQ385" s="212" t="s">
        <v>3458</v>
      </c>
      <c r="FR385" s="192" t="s">
        <v>3459</v>
      </c>
      <c r="FS385" s="193">
        <v>31</v>
      </c>
      <c r="FT385" s="194">
        <v>160</v>
      </c>
      <c r="FU385" s="195">
        <v>85</v>
      </c>
      <c r="FV385"/>
      <c r="FW385" s="2149"/>
      <c r="FX385" s="197" t="s">
        <v>3460</v>
      </c>
      <c r="FY385" s="192" t="s">
        <v>3461</v>
      </c>
      <c r="FZ385" s="193">
        <v>191</v>
      </c>
      <c r="GA385" s="194">
        <v>62</v>
      </c>
      <c r="GB385" s="195">
        <v>255</v>
      </c>
      <c r="GC385" s="10">
        <v>1</v>
      </c>
    </row>
    <row r="386" spans="165:185">
      <c r="FI386" s="2150"/>
      <c r="FJ386" s="205" t="s">
        <v>3462</v>
      </c>
      <c r="FK386" s="206" t="s">
        <v>3463</v>
      </c>
      <c r="FL386" s="207">
        <v>115</v>
      </c>
      <c r="FM386" s="208">
        <v>115</v>
      </c>
      <c r="FN386" s="209">
        <v>115</v>
      </c>
      <c r="FO386"/>
      <c r="FP386" s="2151"/>
      <c r="FQ386" s="197" t="s">
        <v>3464</v>
      </c>
      <c r="FR386" s="192" t="s">
        <v>3465</v>
      </c>
      <c r="FS386" s="193">
        <v>46</v>
      </c>
      <c r="FT386" s="194">
        <v>139</v>
      </c>
      <c r="FU386" s="195">
        <v>87</v>
      </c>
      <c r="FV386"/>
      <c r="FW386" s="2152"/>
      <c r="FX386" s="197" t="s">
        <v>3466</v>
      </c>
      <c r="FY386" s="192" t="s">
        <v>3467</v>
      </c>
      <c r="FZ386" s="193">
        <v>178</v>
      </c>
      <c r="GA386" s="194">
        <v>58</v>
      </c>
      <c r="GB386" s="195">
        <v>238</v>
      </c>
      <c r="GC386" s="10">
        <v>1</v>
      </c>
    </row>
    <row r="387" spans="165:185">
      <c r="FI387" s="2153"/>
      <c r="FJ387" s="205" t="s">
        <v>3468</v>
      </c>
      <c r="FK387" s="206" t="s">
        <v>3469</v>
      </c>
      <c r="FL387" s="207">
        <v>112</v>
      </c>
      <c r="FM387" s="208">
        <v>112</v>
      </c>
      <c r="FN387" s="209">
        <v>112</v>
      </c>
      <c r="FO387"/>
      <c r="FP387" s="2154"/>
      <c r="FQ387" s="197" t="s">
        <v>3470</v>
      </c>
      <c r="FR387" s="192" t="s">
        <v>3471</v>
      </c>
      <c r="FS387" s="193">
        <v>0</v>
      </c>
      <c r="FT387" s="194">
        <v>139</v>
      </c>
      <c r="FU387" s="195">
        <v>69</v>
      </c>
      <c r="FV387"/>
      <c r="FW387" s="2155"/>
      <c r="FX387" s="197" t="s">
        <v>3472</v>
      </c>
      <c r="FY387" s="192" t="s">
        <v>3473</v>
      </c>
      <c r="FZ387" s="193">
        <v>148</v>
      </c>
      <c r="GA387" s="194">
        <v>0</v>
      </c>
      <c r="GB387" s="195">
        <v>211</v>
      </c>
      <c r="GC387" s="10">
        <v>1</v>
      </c>
    </row>
    <row r="388" spans="165:185">
      <c r="FI388" s="2156"/>
      <c r="FJ388" s="205" t="s">
        <v>3474</v>
      </c>
      <c r="FK388" s="206" t="s">
        <v>3475</v>
      </c>
      <c r="FL388" s="207">
        <v>110</v>
      </c>
      <c r="FM388" s="208">
        <v>110</v>
      </c>
      <c r="FN388" s="209">
        <v>110</v>
      </c>
      <c r="FO388"/>
      <c r="FP388" s="2157"/>
      <c r="FQ388" s="212" t="s">
        <v>3476</v>
      </c>
      <c r="FR388" s="192" t="s">
        <v>3477</v>
      </c>
      <c r="FS388" s="193">
        <v>56</v>
      </c>
      <c r="FT388" s="194">
        <v>111</v>
      </c>
      <c r="FU388" s="195">
        <v>72</v>
      </c>
      <c r="FV388"/>
      <c r="FW388" s="2158"/>
      <c r="FX388" s="197" t="s">
        <v>3478</v>
      </c>
      <c r="FY388" s="192" t="s">
        <v>3479</v>
      </c>
      <c r="FZ388" s="193">
        <v>153</v>
      </c>
      <c r="GA388" s="194">
        <v>50</v>
      </c>
      <c r="GB388" s="195">
        <v>205</v>
      </c>
      <c r="GC388" s="10">
        <v>1</v>
      </c>
    </row>
    <row r="389" spans="165:185">
      <c r="FI389" s="2159"/>
      <c r="FJ389" s="205" t="s">
        <v>3480</v>
      </c>
      <c r="FK389" s="206" t="s">
        <v>3481</v>
      </c>
      <c r="FL389" s="207">
        <v>107</v>
      </c>
      <c r="FM389" s="208">
        <v>107</v>
      </c>
      <c r="FN389" s="209">
        <v>107</v>
      </c>
      <c r="FO389"/>
      <c r="FP389" s="2160"/>
      <c r="FQ389" s="212" t="s">
        <v>3482</v>
      </c>
      <c r="FR389" s="192" t="s">
        <v>3483</v>
      </c>
      <c r="FS389" s="193">
        <v>0</v>
      </c>
      <c r="FT389" s="194">
        <v>98</v>
      </c>
      <c r="FU389" s="195">
        <v>45</v>
      </c>
      <c r="FV389"/>
      <c r="FW389" s="2161"/>
      <c r="FX389" s="197" t="s">
        <v>3484</v>
      </c>
      <c r="FY389" s="192" t="s">
        <v>3479</v>
      </c>
      <c r="FZ389" s="193">
        <v>154</v>
      </c>
      <c r="GA389" s="194">
        <v>50</v>
      </c>
      <c r="GB389" s="195">
        <v>205</v>
      </c>
      <c r="GC389" s="10">
        <v>1</v>
      </c>
    </row>
    <row r="390" spans="165:185">
      <c r="FI390" s="2162"/>
      <c r="FJ390" s="205" t="s">
        <v>3485</v>
      </c>
      <c r="FK390" s="206" t="s">
        <v>3486</v>
      </c>
      <c r="FL390" s="207">
        <v>105</v>
      </c>
      <c r="FM390" s="208">
        <v>105</v>
      </c>
      <c r="FN390" s="209">
        <v>105</v>
      </c>
      <c r="FO390"/>
      <c r="FP390" s="2163"/>
      <c r="FQ390" s="212" t="s">
        <v>3487</v>
      </c>
      <c r="FR390" s="192" t="s">
        <v>3488</v>
      </c>
      <c r="FS390" s="193">
        <v>23</v>
      </c>
      <c r="FT390" s="194">
        <v>87</v>
      </c>
      <c r="FU390" s="195">
        <v>50</v>
      </c>
      <c r="FV390"/>
      <c r="FW390" s="2164"/>
      <c r="FX390" s="197" t="s">
        <v>3489</v>
      </c>
      <c r="FY390" s="192" t="s">
        <v>3490</v>
      </c>
      <c r="FZ390" s="193">
        <v>153</v>
      </c>
      <c r="GA390" s="194">
        <v>50</v>
      </c>
      <c r="GB390" s="195">
        <v>204</v>
      </c>
      <c r="GC390" s="10">
        <v>1</v>
      </c>
    </row>
    <row r="391" spans="165:185">
      <c r="FI391" s="2165"/>
      <c r="FJ391" s="205" t="s">
        <v>3491</v>
      </c>
      <c r="FK391" s="206" t="s">
        <v>3492</v>
      </c>
      <c r="FL391" s="207">
        <v>102</v>
      </c>
      <c r="FM391" s="208">
        <v>102</v>
      </c>
      <c r="FN391" s="209">
        <v>102</v>
      </c>
      <c r="FO391"/>
      <c r="FP391" s="2166"/>
      <c r="FQ391" s="212" t="s">
        <v>3493</v>
      </c>
      <c r="FR391" s="192" t="s">
        <v>3494</v>
      </c>
      <c r="FS391" s="193">
        <v>9</v>
      </c>
      <c r="FT391" s="194">
        <v>82</v>
      </c>
      <c r="FU391" s="195">
        <v>40</v>
      </c>
      <c r="FV391"/>
      <c r="FW391" s="2167"/>
      <c r="FX391" s="212" t="s">
        <v>3495</v>
      </c>
      <c r="FY391" s="192" t="s">
        <v>3496</v>
      </c>
      <c r="FZ391" s="193">
        <v>136</v>
      </c>
      <c r="GA391" s="194">
        <v>77</v>
      </c>
      <c r="GB391" s="195">
        <v>167</v>
      </c>
      <c r="GC391" s="10">
        <v>1</v>
      </c>
    </row>
    <row r="392" spans="165:185">
      <c r="FI392" s="2168"/>
      <c r="FJ392" s="205" t="s">
        <v>3497</v>
      </c>
      <c r="FK392" s="206" t="s">
        <v>3498</v>
      </c>
      <c r="FL392" s="207">
        <v>99</v>
      </c>
      <c r="FM392" s="208">
        <v>99</v>
      </c>
      <c r="FN392" s="209">
        <v>99</v>
      </c>
      <c r="FO392"/>
      <c r="FP392" s="2169"/>
      <c r="FQ392" s="212" t="s">
        <v>3499</v>
      </c>
      <c r="FR392" s="192" t="s">
        <v>3500</v>
      </c>
      <c r="FS392" s="193">
        <v>23</v>
      </c>
      <c r="FT392" s="194">
        <v>54</v>
      </c>
      <c r="FU392" s="195">
        <v>32</v>
      </c>
      <c r="FV392"/>
      <c r="FW392" s="2170"/>
      <c r="FX392" s="197" t="s">
        <v>3501</v>
      </c>
      <c r="FY392" s="192" t="s">
        <v>3502</v>
      </c>
      <c r="FZ392" s="193">
        <v>104</v>
      </c>
      <c r="GA392" s="194">
        <v>34</v>
      </c>
      <c r="GB392" s="195">
        <v>139</v>
      </c>
      <c r="GC392" s="10">
        <v>1</v>
      </c>
    </row>
    <row r="393" spans="165:185">
      <c r="FI393" s="2171"/>
      <c r="FJ393" s="205" t="s">
        <v>3503</v>
      </c>
      <c r="FK393" s="206" t="s">
        <v>3504</v>
      </c>
      <c r="FL393" s="207">
        <v>97</v>
      </c>
      <c r="FM393" s="208">
        <v>97</v>
      </c>
      <c r="FN393" s="209">
        <v>97</v>
      </c>
      <c r="FO393"/>
      <c r="FP393" s="2172"/>
      <c r="FQ393" s="212" t="s">
        <v>3505</v>
      </c>
      <c r="FR393" s="192" t="s">
        <v>3506</v>
      </c>
      <c r="FS393" s="193">
        <v>0</v>
      </c>
      <c r="FT393" s="194">
        <v>49</v>
      </c>
      <c r="FU393" s="195">
        <v>24</v>
      </c>
      <c r="FV393"/>
      <c r="FW393" s="2173"/>
      <c r="FX393" s="212" t="s">
        <v>3507</v>
      </c>
      <c r="FY393" s="192" t="s">
        <v>3508</v>
      </c>
      <c r="FZ393" s="193">
        <v>18</v>
      </c>
      <c r="GA393" s="194">
        <v>13</v>
      </c>
      <c r="GB393" s="195">
        <v>22</v>
      </c>
      <c r="GC393" s="10">
        <v>1</v>
      </c>
    </row>
    <row r="394" spans="165:185">
      <c r="FI394" s="2174"/>
      <c r="FJ394" s="236" t="s">
        <v>3056</v>
      </c>
      <c r="FK394" s="206" t="s">
        <v>3509</v>
      </c>
      <c r="FL394" s="207">
        <v>96</v>
      </c>
      <c r="FM394" s="208">
        <v>96</v>
      </c>
      <c r="FN394" s="209">
        <v>96</v>
      </c>
      <c r="FO394"/>
      <c r="FP394" s="2175"/>
      <c r="FQ394" s="212" t="s">
        <v>3510</v>
      </c>
      <c r="FR394" s="192" t="s">
        <v>3510</v>
      </c>
      <c r="FS394" s="193">
        <v>0</v>
      </c>
      <c r="FT394" s="194">
        <v>0</v>
      </c>
      <c r="FU394" s="195">
        <v>0</v>
      </c>
      <c r="FV394"/>
      <c r="FW394" s="2176"/>
      <c r="FX394" s="197" t="s">
        <v>3511</v>
      </c>
      <c r="FY394" s="192" t="s">
        <v>3512</v>
      </c>
      <c r="FZ394" s="193">
        <v>160</v>
      </c>
      <c r="GA394" s="194">
        <v>32</v>
      </c>
      <c r="GB394" s="195">
        <v>240</v>
      </c>
      <c r="GC394" s="10">
        <v>1</v>
      </c>
    </row>
    <row r="395" spans="165:185">
      <c r="FI395" s="2177"/>
      <c r="FJ395" s="205" t="s">
        <v>3513</v>
      </c>
      <c r="FK395" s="206" t="s">
        <v>3514</v>
      </c>
      <c r="FL395" s="207">
        <v>94</v>
      </c>
      <c r="FM395" s="208">
        <v>94</v>
      </c>
      <c r="FN395" s="209">
        <v>94</v>
      </c>
      <c r="FO395"/>
      <c r="FP395" s="2178"/>
      <c r="FQ395" s="197" t="s">
        <v>3515</v>
      </c>
      <c r="FR395" s="192" t="s">
        <v>3516</v>
      </c>
      <c r="FS395" s="193">
        <v>255</v>
      </c>
      <c r="FT395" s="194">
        <v>185</v>
      </c>
      <c r="FU395" s="195">
        <v>15</v>
      </c>
      <c r="FV395"/>
      <c r="FW395" s="2179"/>
      <c r="FX395" s="197"/>
      <c r="FY395" s="192" t="s">
        <v>3517</v>
      </c>
      <c r="FZ395" s="193">
        <v>153</v>
      </c>
      <c r="GA395" s="194">
        <v>102</v>
      </c>
      <c r="GB395" s="195">
        <v>204</v>
      </c>
      <c r="GC395" s="10">
        <v>1</v>
      </c>
    </row>
    <row r="396" spans="165:185">
      <c r="FI396" s="2180"/>
      <c r="FJ396" s="205" t="s">
        <v>3518</v>
      </c>
      <c r="FK396" s="206" t="s">
        <v>3519</v>
      </c>
      <c r="FL396" s="207">
        <v>92</v>
      </c>
      <c r="FM396" s="208">
        <v>92</v>
      </c>
      <c r="FN396" s="209">
        <v>92</v>
      </c>
      <c r="FO396"/>
      <c r="FP396" s="2181"/>
      <c r="FQ396" s="197" t="s">
        <v>3520</v>
      </c>
      <c r="FR396" s="192" t="s">
        <v>3521</v>
      </c>
      <c r="FS396" s="193">
        <v>255</v>
      </c>
      <c r="FT396" s="194">
        <v>193</v>
      </c>
      <c r="FU396" s="195">
        <v>37</v>
      </c>
      <c r="FV396"/>
      <c r="FW396" s="2182"/>
      <c r="FX396" s="212" t="s">
        <v>2124</v>
      </c>
      <c r="FY396" s="192" t="s">
        <v>3522</v>
      </c>
      <c r="FZ396" s="193">
        <v>136</v>
      </c>
      <c r="GA396" s="194">
        <v>6</v>
      </c>
      <c r="GB396" s="195">
        <v>206</v>
      </c>
      <c r="GC396" s="10">
        <v>1</v>
      </c>
    </row>
    <row r="397" spans="165:185">
      <c r="FI397" s="2183"/>
      <c r="FJ397" s="205" t="s">
        <v>3523</v>
      </c>
      <c r="FK397" s="206" t="s">
        <v>3524</v>
      </c>
      <c r="FL397" s="207">
        <v>89</v>
      </c>
      <c r="FM397" s="208">
        <v>89</v>
      </c>
      <c r="FN397" s="209">
        <v>89</v>
      </c>
      <c r="FO397"/>
      <c r="FP397" s="2184"/>
      <c r="FQ397" s="197" t="s">
        <v>3525</v>
      </c>
      <c r="FR397" s="192" t="s">
        <v>3526</v>
      </c>
      <c r="FS397" s="193">
        <v>205</v>
      </c>
      <c r="FT397" s="194">
        <v>192</v>
      </c>
      <c r="FU397" s="195">
        <v>176</v>
      </c>
      <c r="FV397"/>
      <c r="FW397" s="2185"/>
      <c r="FX397" s="197" t="s">
        <v>3527</v>
      </c>
      <c r="FY397" s="192" t="s">
        <v>3528</v>
      </c>
      <c r="FZ397" s="193">
        <v>85</v>
      </c>
      <c r="GA397" s="194">
        <v>26</v>
      </c>
      <c r="GB397" s="195">
        <v>139</v>
      </c>
      <c r="GC397" s="10">
        <v>1</v>
      </c>
    </row>
    <row r="398" spans="165:185">
      <c r="FI398" s="2186"/>
      <c r="FJ398" s="205" t="s">
        <v>3529</v>
      </c>
      <c r="FK398" s="206" t="s">
        <v>3530</v>
      </c>
      <c r="FL398" s="207">
        <v>87</v>
      </c>
      <c r="FM398" s="208">
        <v>87</v>
      </c>
      <c r="FN398" s="209">
        <v>87</v>
      </c>
      <c r="FO398"/>
      <c r="FP398" s="2187"/>
      <c r="FQ398" s="212" t="s">
        <v>3531</v>
      </c>
      <c r="FR398" s="192" t="s">
        <v>3532</v>
      </c>
      <c r="FS398" s="193">
        <v>255</v>
      </c>
      <c r="FT398" s="194">
        <v>193</v>
      </c>
      <c r="FU398" s="195">
        <v>79</v>
      </c>
      <c r="FV398"/>
      <c r="FW398" s="2188"/>
      <c r="FX398" s="212" t="s">
        <v>3533</v>
      </c>
      <c r="FY398" s="192" t="s">
        <v>3534</v>
      </c>
      <c r="FZ398" s="193">
        <v>50</v>
      </c>
      <c r="GA398" s="194">
        <v>23</v>
      </c>
      <c r="GB398" s="195">
        <v>77</v>
      </c>
      <c r="GC398" s="10">
        <v>1</v>
      </c>
    </row>
    <row r="399" spans="165:185">
      <c r="FI399" s="2189"/>
      <c r="FJ399" s="236" t="s">
        <v>3535</v>
      </c>
      <c r="FK399" s="206" t="s">
        <v>3536</v>
      </c>
      <c r="FL399" s="207">
        <v>85</v>
      </c>
      <c r="FM399" s="208">
        <v>85</v>
      </c>
      <c r="FN399" s="209">
        <v>85</v>
      </c>
      <c r="FO399"/>
      <c r="FP399" s="2190"/>
      <c r="FQ399" s="212" t="s">
        <v>3537</v>
      </c>
      <c r="FR399" s="192" t="s">
        <v>3538</v>
      </c>
      <c r="FS399" s="193">
        <v>255</v>
      </c>
      <c r="FT399" s="194">
        <v>203</v>
      </c>
      <c r="FU399" s="195">
        <v>96</v>
      </c>
      <c r="FV399"/>
      <c r="FW399" s="2191"/>
      <c r="FX399" s="212" t="s">
        <v>3539</v>
      </c>
      <c r="FY399" s="192" t="s">
        <v>3540</v>
      </c>
      <c r="FZ399" s="193">
        <v>47</v>
      </c>
      <c r="GA399" s="194">
        <v>33</v>
      </c>
      <c r="GB399" s="195">
        <v>64</v>
      </c>
      <c r="GC399" s="10">
        <v>1</v>
      </c>
    </row>
    <row r="400" spans="165:185">
      <c r="FI400" s="2192"/>
      <c r="FJ400" s="205" t="s">
        <v>665</v>
      </c>
      <c r="FK400" s="206" t="s">
        <v>3541</v>
      </c>
      <c r="FL400" s="207">
        <v>84</v>
      </c>
      <c r="FM400" s="208">
        <v>84</v>
      </c>
      <c r="FN400" s="209">
        <v>84</v>
      </c>
      <c r="FO400"/>
      <c r="FP400" s="2193"/>
      <c r="FQ400" s="197" t="s">
        <v>3542</v>
      </c>
      <c r="FR400" s="192" t="s">
        <v>3543</v>
      </c>
      <c r="FS400" s="193">
        <v>238</v>
      </c>
      <c r="FT400" s="194">
        <v>197</v>
      </c>
      <c r="FU400" s="195">
        <v>145</v>
      </c>
      <c r="FV400"/>
      <c r="FW400" s="2194"/>
      <c r="FX400" s="212" t="s">
        <v>3544</v>
      </c>
      <c r="FY400" s="192" t="s">
        <v>3545</v>
      </c>
      <c r="FZ400" s="193">
        <v>201</v>
      </c>
      <c r="GA400" s="194">
        <v>160</v>
      </c>
      <c r="GB400" s="195">
        <v>220</v>
      </c>
      <c r="GC400" s="10">
        <v>1</v>
      </c>
    </row>
    <row r="401" spans="1:187">
      <c r="FI401" s="2195"/>
      <c r="FJ401" s="205" t="s">
        <v>3546</v>
      </c>
      <c r="FK401" s="206" t="s">
        <v>3547</v>
      </c>
      <c r="FL401" s="207">
        <v>82</v>
      </c>
      <c r="FM401" s="208">
        <v>82</v>
      </c>
      <c r="FN401" s="209">
        <v>82</v>
      </c>
      <c r="FO401"/>
      <c r="FP401" s="2196"/>
      <c r="FQ401" s="212" t="s">
        <v>3548</v>
      </c>
      <c r="FR401" s="192" t="s">
        <v>3549</v>
      </c>
      <c r="FS401" s="193">
        <v>251</v>
      </c>
      <c r="FT401" s="194">
        <v>201</v>
      </c>
      <c r="FU401" s="195">
        <v>127</v>
      </c>
      <c r="FV401"/>
      <c r="FW401" s="2197"/>
      <c r="FX401" s="212" t="s">
        <v>3550</v>
      </c>
      <c r="FY401" s="192" t="s">
        <v>3551</v>
      </c>
      <c r="FZ401" s="193">
        <v>207</v>
      </c>
      <c r="GA401" s="194">
        <v>160</v>
      </c>
      <c r="GB401" s="195">
        <v>233</v>
      </c>
      <c r="GC401" s="10">
        <v>1</v>
      </c>
    </row>
    <row r="402" spans="1:187">
      <c r="FI402" s="2198"/>
      <c r="FJ402" s="205" t="s">
        <v>3552</v>
      </c>
      <c r="FK402" s="206" t="s">
        <v>3553</v>
      </c>
      <c r="FL402" s="207">
        <v>79</v>
      </c>
      <c r="FM402" s="208">
        <v>79</v>
      </c>
      <c r="FN402" s="209">
        <v>79</v>
      </c>
      <c r="FO402"/>
      <c r="FP402" s="2199"/>
      <c r="FQ402" s="197" t="s">
        <v>3554</v>
      </c>
      <c r="FR402" s="192" t="s">
        <v>3555</v>
      </c>
      <c r="FS402" s="193">
        <v>235</v>
      </c>
      <c r="FT402" s="194">
        <v>199</v>
      </c>
      <c r="FU402" s="195">
        <v>158</v>
      </c>
      <c r="FV402"/>
      <c r="FW402" s="2200"/>
      <c r="FX402" s="212" t="s">
        <v>3556</v>
      </c>
      <c r="FY402" s="192" t="s">
        <v>3557</v>
      </c>
      <c r="FZ402" s="193">
        <v>214</v>
      </c>
      <c r="GA402" s="194">
        <v>202</v>
      </c>
      <c r="GB402" s="195">
        <v>221</v>
      </c>
      <c r="GC402" s="10">
        <v>1</v>
      </c>
    </row>
    <row r="403" spans="1:187">
      <c r="FI403" s="2201"/>
      <c r="FJ403" s="205" t="s">
        <v>3558</v>
      </c>
      <c r="FK403" s="206" t="s">
        <v>3559</v>
      </c>
      <c r="FL403" s="207">
        <v>77</v>
      </c>
      <c r="FM403" s="208">
        <v>77</v>
      </c>
      <c r="FN403" s="209">
        <v>77</v>
      </c>
      <c r="FO403"/>
      <c r="FP403" s="2202"/>
      <c r="FQ403" s="197" t="s">
        <v>3560</v>
      </c>
      <c r="FR403" s="192" t="s">
        <v>3561</v>
      </c>
      <c r="FS403" s="193">
        <v>238</v>
      </c>
      <c r="FT403" s="194">
        <v>207</v>
      </c>
      <c r="FU403" s="195">
        <v>161</v>
      </c>
      <c r="FV403"/>
      <c r="FW403" s="2203"/>
      <c r="FX403" s="212" t="s">
        <v>3562</v>
      </c>
      <c r="FY403" s="192" t="s">
        <v>3563</v>
      </c>
      <c r="FZ403" s="193">
        <v>182</v>
      </c>
      <c r="GA403" s="194">
        <v>102</v>
      </c>
      <c r="GB403" s="195">
        <v>210</v>
      </c>
      <c r="GC403" s="10">
        <v>1</v>
      </c>
    </row>
    <row r="404" spans="1:187">
      <c r="FI404" s="2204"/>
      <c r="FJ404" s="2205"/>
      <c r="FK404" s="2205"/>
      <c r="FL404" s="2206"/>
      <c r="FM404" s="2207"/>
      <c r="FN404" s="2207"/>
      <c r="FO404"/>
      <c r="FP404" s="2208"/>
      <c r="FQ404" s="197" t="s">
        <v>3564</v>
      </c>
      <c r="FR404" s="192" t="s">
        <v>3565</v>
      </c>
      <c r="FS404" s="193">
        <v>255</v>
      </c>
      <c r="FT404" s="194">
        <v>211</v>
      </c>
      <c r="FU404" s="195">
        <v>155</v>
      </c>
      <c r="FV404"/>
      <c r="FW404" s="2209"/>
      <c r="FX404" s="2210" t="s">
        <v>3566</v>
      </c>
      <c r="FY404" s="2211" t="s">
        <v>3567</v>
      </c>
      <c r="FZ404" s="2212">
        <v>64</v>
      </c>
      <c r="GA404" s="2213">
        <v>26</v>
      </c>
      <c r="GB404" s="2214">
        <v>76</v>
      </c>
      <c r="GC404" s="10">
        <v>1</v>
      </c>
    </row>
    <row r="405" spans="1:187">
      <c r="FI405" s="2215">
        <v>9</v>
      </c>
      <c r="FJ405" s="2215">
        <v>23</v>
      </c>
      <c r="FK405" s="2215">
        <v>37</v>
      </c>
      <c r="FL405" s="2215">
        <v>8</v>
      </c>
      <c r="FM405" s="2215">
        <v>8</v>
      </c>
      <c r="FN405" s="2215">
        <v>8</v>
      </c>
      <c r="FO405"/>
      <c r="FP405" s="2215">
        <v>9</v>
      </c>
      <c r="FQ405" s="2215">
        <v>23</v>
      </c>
      <c r="FR405" s="2215">
        <v>37</v>
      </c>
      <c r="FS405" s="2215">
        <v>8</v>
      </c>
      <c r="FT405" s="2215">
        <v>8</v>
      </c>
      <c r="FU405" s="2215">
        <v>8</v>
      </c>
      <c r="FV405"/>
      <c r="FW405" s="2215">
        <v>9</v>
      </c>
      <c r="FX405" s="2215">
        <v>23</v>
      </c>
      <c r="FY405" s="2215">
        <v>37</v>
      </c>
      <c r="FZ405" s="2215">
        <v>8</v>
      </c>
      <c r="GA405" s="2215">
        <v>8</v>
      </c>
      <c r="GB405" s="2215">
        <v>8</v>
      </c>
      <c r="GC405" s="10">
        <v>1</v>
      </c>
    </row>
    <row r="406" spans="1:187">
      <c r="FI406" s="2216">
        <f t="shared" ref="FI406:FN406" ca="1" si="128">CELL("largeur",FI406)</f>
        <v>9</v>
      </c>
      <c r="FJ406" s="2216">
        <f t="shared" ca="1" si="128"/>
        <v>23</v>
      </c>
      <c r="FK406" s="2216">
        <f t="shared" ca="1" si="128"/>
        <v>37</v>
      </c>
      <c r="FL406" s="2216">
        <f t="shared" ca="1" si="128"/>
        <v>8</v>
      </c>
      <c r="FM406" s="2216">
        <f t="shared" ca="1" si="128"/>
        <v>8</v>
      </c>
      <c r="FN406" s="2216">
        <f t="shared" ca="1" si="128"/>
        <v>8</v>
      </c>
      <c r="FO406"/>
      <c r="FP406" s="2216">
        <f t="shared" ref="FP406:FU406" ca="1" si="129">CELL("largeur",FP406)</f>
        <v>9</v>
      </c>
      <c r="FQ406" s="2216">
        <f t="shared" ca="1" si="129"/>
        <v>23</v>
      </c>
      <c r="FR406" s="2216">
        <f t="shared" ca="1" si="129"/>
        <v>37</v>
      </c>
      <c r="FS406" s="2216">
        <f t="shared" ca="1" si="129"/>
        <v>8</v>
      </c>
      <c r="FT406" s="2216">
        <f t="shared" ca="1" si="129"/>
        <v>8</v>
      </c>
      <c r="FU406" s="2216">
        <f t="shared" ca="1" si="129"/>
        <v>8</v>
      </c>
      <c r="FV406"/>
      <c r="FW406" s="2216">
        <f t="shared" ref="FW406:GB406" ca="1" si="130">CELL("largeur",FW406)</f>
        <v>9</v>
      </c>
      <c r="FX406" s="2216">
        <f t="shared" ca="1" si="130"/>
        <v>23</v>
      </c>
      <c r="FY406" s="2216">
        <f t="shared" ca="1" si="130"/>
        <v>37</v>
      </c>
      <c r="FZ406" s="2216">
        <f t="shared" ca="1" si="130"/>
        <v>8</v>
      </c>
      <c r="GA406" s="2216">
        <f t="shared" ca="1" si="130"/>
        <v>8</v>
      </c>
      <c r="GB406" s="2216">
        <f t="shared" ca="1" si="130"/>
        <v>8</v>
      </c>
      <c r="GC406" s="10">
        <v>1</v>
      </c>
    </row>
    <row r="407" spans="1:187">
      <c r="GC407" s="10">
        <v>1</v>
      </c>
    </row>
    <row r="408" spans="1:187">
      <c r="GC408" s="2217" t="s">
        <v>3568</v>
      </c>
    </row>
    <row r="409" spans="1:187">
      <c r="A409" s="10">
        <v>1</v>
      </c>
      <c r="B409" s="10">
        <v>1</v>
      </c>
      <c r="C409" s="10">
        <v>1</v>
      </c>
      <c r="D409" s="10">
        <v>1</v>
      </c>
      <c r="E409" s="10">
        <v>1</v>
      </c>
      <c r="F409" s="10">
        <v>1</v>
      </c>
      <c r="G409" s="10">
        <v>1</v>
      </c>
      <c r="H409" s="10">
        <v>1</v>
      </c>
      <c r="I409" s="10">
        <v>1</v>
      </c>
      <c r="J409" s="10">
        <v>1</v>
      </c>
      <c r="K409" s="10">
        <v>1</v>
      </c>
      <c r="L409" s="10">
        <v>1</v>
      </c>
      <c r="M409" s="10">
        <v>1</v>
      </c>
      <c r="N409" s="10">
        <v>1</v>
      </c>
      <c r="O409" s="10">
        <v>1</v>
      </c>
      <c r="P409" s="10">
        <v>1</v>
      </c>
      <c r="Q409" s="10">
        <v>1</v>
      </c>
      <c r="R409" s="10">
        <v>1</v>
      </c>
      <c r="S409" s="10">
        <v>1</v>
      </c>
      <c r="T409" s="10">
        <v>1</v>
      </c>
      <c r="U409" s="10">
        <v>1</v>
      </c>
      <c r="V409" s="10">
        <v>1</v>
      </c>
      <c r="W409" s="10">
        <v>1</v>
      </c>
      <c r="X409" s="10">
        <v>1</v>
      </c>
      <c r="Y409" s="10">
        <v>1</v>
      </c>
      <c r="Z409" s="10">
        <v>1</v>
      </c>
      <c r="AA409" s="10">
        <v>1</v>
      </c>
      <c r="AB409" s="10">
        <v>1</v>
      </c>
      <c r="AC409" s="10">
        <v>1</v>
      </c>
      <c r="AD409" s="10">
        <v>1</v>
      </c>
      <c r="AE409" s="10">
        <v>1</v>
      </c>
      <c r="AF409" s="10">
        <v>1</v>
      </c>
      <c r="AG409" s="10">
        <v>1</v>
      </c>
      <c r="AH409" s="10">
        <v>1</v>
      </c>
      <c r="AI409" s="10">
        <v>1</v>
      </c>
      <c r="AJ409" s="10">
        <v>1</v>
      </c>
      <c r="AK409" s="10">
        <v>1</v>
      </c>
      <c r="AL409" s="10">
        <v>1</v>
      </c>
      <c r="AM409" s="10">
        <v>1</v>
      </c>
      <c r="AN409" s="10">
        <v>1</v>
      </c>
      <c r="AO409" s="10">
        <v>1</v>
      </c>
      <c r="AP409" s="10">
        <v>1</v>
      </c>
      <c r="AQ409" s="10">
        <v>1</v>
      </c>
      <c r="AR409" s="10">
        <v>1</v>
      </c>
      <c r="AS409" s="10">
        <v>1</v>
      </c>
      <c r="AT409" s="10">
        <v>1</v>
      </c>
      <c r="AU409" s="10">
        <v>1</v>
      </c>
      <c r="AV409" s="10">
        <v>1</v>
      </c>
      <c r="AW409" s="10">
        <v>1</v>
      </c>
      <c r="AX409" s="10">
        <v>1</v>
      </c>
      <c r="AY409" s="10">
        <v>1</v>
      </c>
      <c r="AZ409" s="10">
        <v>1</v>
      </c>
      <c r="BA409" s="10">
        <v>1</v>
      </c>
      <c r="BB409" s="10">
        <v>1</v>
      </c>
      <c r="BC409" s="10">
        <v>1</v>
      </c>
      <c r="BD409" s="10">
        <v>1</v>
      </c>
      <c r="BE409" s="10">
        <v>1</v>
      </c>
      <c r="BF409" s="10">
        <v>1</v>
      </c>
      <c r="BG409" s="10">
        <v>1</v>
      </c>
      <c r="BH409" s="10">
        <v>1</v>
      </c>
      <c r="BI409" s="10">
        <v>1</v>
      </c>
      <c r="BJ409" s="10">
        <v>1</v>
      </c>
      <c r="BK409" s="10">
        <v>1</v>
      </c>
      <c r="BL409" s="10">
        <v>1</v>
      </c>
      <c r="BM409" s="10">
        <v>1</v>
      </c>
      <c r="BN409" s="10">
        <v>1</v>
      </c>
      <c r="BO409" s="10">
        <v>1</v>
      </c>
      <c r="BP409" s="10">
        <v>1</v>
      </c>
      <c r="BQ409" s="10">
        <v>1</v>
      </c>
      <c r="BR409" s="10">
        <v>1</v>
      </c>
      <c r="BS409" s="10">
        <v>1</v>
      </c>
      <c r="BT409" s="10">
        <v>1</v>
      </c>
      <c r="BU409" s="10">
        <v>1</v>
      </c>
      <c r="BV409" s="10">
        <v>1</v>
      </c>
      <c r="BW409" s="10">
        <v>1</v>
      </c>
      <c r="BX409" s="10">
        <v>1</v>
      </c>
      <c r="BY409" s="10">
        <v>1</v>
      </c>
      <c r="BZ409" s="10">
        <v>1</v>
      </c>
      <c r="CA409" s="10">
        <v>1</v>
      </c>
      <c r="CB409" s="10">
        <v>1</v>
      </c>
      <c r="CC409" s="10">
        <v>1</v>
      </c>
      <c r="CD409" s="10">
        <v>1</v>
      </c>
      <c r="CE409" s="10">
        <v>1</v>
      </c>
      <c r="CF409" s="10">
        <v>1</v>
      </c>
      <c r="CG409" s="10">
        <v>1</v>
      </c>
      <c r="CH409" s="10">
        <v>1</v>
      </c>
      <c r="CI409" s="10">
        <v>1</v>
      </c>
      <c r="CJ409" s="10">
        <v>1</v>
      </c>
      <c r="CK409" s="10">
        <v>1</v>
      </c>
      <c r="CL409" s="10">
        <v>1</v>
      </c>
      <c r="CM409" s="10">
        <v>1</v>
      </c>
      <c r="CN409" s="10">
        <v>1</v>
      </c>
      <c r="CO409" s="10">
        <v>1</v>
      </c>
      <c r="CP409" s="10">
        <v>1</v>
      </c>
      <c r="CQ409" s="10">
        <v>1</v>
      </c>
      <c r="CR409" s="10">
        <v>1</v>
      </c>
      <c r="CS409" s="10">
        <v>1</v>
      </c>
      <c r="CT409" s="10">
        <v>1</v>
      </c>
      <c r="CU409" s="10">
        <v>1</v>
      </c>
      <c r="CV409" s="10">
        <v>1</v>
      </c>
      <c r="CW409" s="10">
        <v>1</v>
      </c>
      <c r="CX409" s="10">
        <v>1</v>
      </c>
      <c r="CY409" s="10">
        <v>1</v>
      </c>
      <c r="CZ409" s="10">
        <v>1</v>
      </c>
      <c r="DA409" s="10">
        <v>1</v>
      </c>
      <c r="DB409" s="10">
        <v>1</v>
      </c>
      <c r="DC409" s="10">
        <v>1</v>
      </c>
      <c r="DD409" s="10">
        <v>1</v>
      </c>
      <c r="DE409" s="10">
        <v>1</v>
      </c>
      <c r="DF409" s="10">
        <v>1</v>
      </c>
      <c r="DG409" s="10">
        <v>1</v>
      </c>
      <c r="DH409" s="10">
        <v>1</v>
      </c>
      <c r="DI409" s="10">
        <v>1</v>
      </c>
      <c r="DJ409" s="10">
        <v>1</v>
      </c>
      <c r="DK409" s="10">
        <v>1</v>
      </c>
      <c r="DL409" s="10">
        <v>1</v>
      </c>
      <c r="DM409" s="10">
        <v>1</v>
      </c>
      <c r="DN409" s="10">
        <v>1</v>
      </c>
      <c r="DO409" s="10">
        <v>1</v>
      </c>
      <c r="DP409" s="10">
        <v>1</v>
      </c>
      <c r="DQ409" s="10">
        <v>1</v>
      </c>
      <c r="DR409" s="10">
        <v>1</v>
      </c>
      <c r="DS409" s="10">
        <v>1</v>
      </c>
      <c r="DT409" s="10">
        <v>1</v>
      </c>
      <c r="DU409" s="10">
        <v>1</v>
      </c>
      <c r="DV409" s="10">
        <v>1</v>
      </c>
      <c r="DW409" s="10">
        <v>1</v>
      </c>
      <c r="DX409" s="10">
        <v>1</v>
      </c>
      <c r="DY409" s="10">
        <v>1</v>
      </c>
      <c r="DZ409" s="10">
        <v>1</v>
      </c>
      <c r="EA409" s="10">
        <v>1</v>
      </c>
      <c r="EB409" s="10">
        <v>1</v>
      </c>
      <c r="EC409" s="10">
        <v>1</v>
      </c>
      <c r="ED409" s="10">
        <v>1</v>
      </c>
      <c r="EE409" s="10">
        <v>1</v>
      </c>
      <c r="EF409" s="10">
        <v>1</v>
      </c>
      <c r="EG409" s="10">
        <v>1</v>
      </c>
      <c r="EH409" s="10">
        <v>1</v>
      </c>
      <c r="EI409" s="10">
        <v>1</v>
      </c>
      <c r="EJ409" s="10">
        <v>1</v>
      </c>
      <c r="EK409" s="10">
        <v>1</v>
      </c>
      <c r="EL409" s="10">
        <v>1</v>
      </c>
      <c r="EM409" s="10">
        <v>1</v>
      </c>
      <c r="EN409" s="10">
        <v>1</v>
      </c>
      <c r="EO409" s="10">
        <v>1</v>
      </c>
      <c r="EP409" s="10">
        <v>1</v>
      </c>
      <c r="EQ409" s="10">
        <v>1</v>
      </c>
      <c r="ER409" s="10">
        <v>1</v>
      </c>
      <c r="ES409" s="10">
        <v>1</v>
      </c>
      <c r="ET409" s="10">
        <v>1</v>
      </c>
      <c r="EU409" s="10">
        <v>1</v>
      </c>
      <c r="EV409" s="10">
        <v>1</v>
      </c>
      <c r="EW409" s="10">
        <v>1</v>
      </c>
      <c r="EX409" s="10">
        <v>1</v>
      </c>
      <c r="EY409" s="10">
        <v>1</v>
      </c>
      <c r="EZ409" s="10">
        <v>1</v>
      </c>
      <c r="FA409" s="10">
        <v>1</v>
      </c>
      <c r="FB409" s="10">
        <v>1</v>
      </c>
      <c r="FC409" s="10">
        <v>1</v>
      </c>
      <c r="FD409" s="10">
        <v>1</v>
      </c>
      <c r="FE409" s="10">
        <v>1</v>
      </c>
      <c r="FF409" s="10">
        <v>1</v>
      </c>
      <c r="FG409" s="10">
        <v>1</v>
      </c>
      <c r="FH409" s="10">
        <v>1</v>
      </c>
      <c r="FI409" s="10">
        <v>1</v>
      </c>
      <c r="FJ409" s="10">
        <v>1</v>
      </c>
      <c r="FK409" s="10">
        <v>1</v>
      </c>
      <c r="FL409" s="10">
        <v>1</v>
      </c>
      <c r="FM409" s="10">
        <v>1</v>
      </c>
      <c r="FN409" s="10">
        <v>1</v>
      </c>
      <c r="FO409" s="10">
        <v>1</v>
      </c>
      <c r="FP409" s="10">
        <v>1</v>
      </c>
      <c r="FQ409" s="10">
        <v>1</v>
      </c>
      <c r="FR409" s="10">
        <v>1</v>
      </c>
      <c r="FS409" s="10">
        <v>1</v>
      </c>
      <c r="FT409" s="10">
        <v>1</v>
      </c>
      <c r="FU409" s="10">
        <v>1</v>
      </c>
      <c r="FV409" s="10">
        <v>1</v>
      </c>
      <c r="FW409" s="10">
        <v>1</v>
      </c>
      <c r="FX409" s="10">
        <v>1</v>
      </c>
      <c r="FY409" s="10">
        <v>1</v>
      </c>
      <c r="FZ409" s="10">
        <v>1</v>
      </c>
      <c r="GA409" s="10">
        <v>1</v>
      </c>
      <c r="GB409" s="10">
        <v>1</v>
      </c>
      <c r="GC409" s="1" t="str">
        <f>ADDRESS(ROW(),COLUMN(),4)</f>
        <v>GC409</v>
      </c>
      <c r="GD409" s="2218"/>
      <c r="GE409" s="2219" t="str">
        <f>ADDRESS(ROW(),COLUMN(),4)</f>
        <v>GE409</v>
      </c>
    </row>
  </sheetData>
  <mergeCells count="472">
    <mergeCell ref="CQ234:CU235"/>
    <mergeCell ref="BH21:BI21"/>
    <mergeCell ref="AR17:AX17"/>
    <mergeCell ref="DY158:EA159"/>
    <mergeCell ref="DY161:EA162"/>
    <mergeCell ref="DY164:EA165"/>
    <mergeCell ref="CQ189:CQ200"/>
    <mergeCell ref="CR192:CS193"/>
    <mergeCell ref="CQ203:CQ208"/>
    <mergeCell ref="DY140:EA141"/>
    <mergeCell ref="DY143:EA144"/>
    <mergeCell ref="DY146:EA147"/>
    <mergeCell ref="DY149:EA150"/>
    <mergeCell ref="DY152:EA153"/>
    <mergeCell ref="DY155:EA156"/>
    <mergeCell ref="DU125:DW126"/>
    <mergeCell ref="DY125:EA126"/>
    <mergeCell ref="DY128:EA129"/>
    <mergeCell ref="DY131:EA132"/>
    <mergeCell ref="DY134:EA135"/>
    <mergeCell ref="DY137:EA138"/>
    <mergeCell ref="DA119:DC120"/>
    <mergeCell ref="DU119:DW120"/>
    <mergeCell ref="DY119:EA120"/>
    <mergeCell ref="DA122:DC123"/>
    <mergeCell ref="DU122:DW123"/>
    <mergeCell ref="DY122:EA123"/>
    <mergeCell ref="DA113:DC114"/>
    <mergeCell ref="DU113:DW114"/>
    <mergeCell ref="DY113:EA114"/>
    <mergeCell ref="DA116:DC117"/>
    <mergeCell ref="DU116:DW117"/>
    <mergeCell ref="DY116:EA117"/>
    <mergeCell ref="DA107:DC108"/>
    <mergeCell ref="DE107:DG108"/>
    <mergeCell ref="DI107:DK108"/>
    <mergeCell ref="DU107:DW108"/>
    <mergeCell ref="DY107:EA108"/>
    <mergeCell ref="DA110:DC111"/>
    <mergeCell ref="DI110:DK111"/>
    <mergeCell ref="DU110:DW111"/>
    <mergeCell ref="DY110:EA111"/>
    <mergeCell ref="CW104:CY105"/>
    <mergeCell ref="DA104:DC105"/>
    <mergeCell ref="DE104:DG105"/>
    <mergeCell ref="DI104:DK105"/>
    <mergeCell ref="DU104:DW105"/>
    <mergeCell ref="DY104:EA105"/>
    <mergeCell ref="DU98:DW99"/>
    <mergeCell ref="DY98:EA99"/>
    <mergeCell ref="CW101:CY102"/>
    <mergeCell ref="DA101:DC102"/>
    <mergeCell ref="DE101:DG102"/>
    <mergeCell ref="DI101:DK102"/>
    <mergeCell ref="DU101:DW102"/>
    <mergeCell ref="DY101:EA102"/>
    <mergeCell ref="DU95:DW96"/>
    <mergeCell ref="DY95:EA96"/>
    <mergeCell ref="DY89:EA90"/>
    <mergeCell ref="CW92:CY93"/>
    <mergeCell ref="DA92:DC93"/>
    <mergeCell ref="DE92:DG93"/>
    <mergeCell ref="DI92:DK93"/>
    <mergeCell ref="DU92:DW93"/>
    <mergeCell ref="DY92:EA93"/>
    <mergeCell ref="DU89:DW90"/>
    <mergeCell ref="EK80:EM81"/>
    <mergeCell ref="EK77:EM78"/>
    <mergeCell ref="DY74:EA75"/>
    <mergeCell ref="EC74:EE75"/>
    <mergeCell ref="EG74:EI75"/>
    <mergeCell ref="EK74:EM75"/>
    <mergeCell ref="CW77:CY78"/>
    <mergeCell ref="DA77:DC78"/>
    <mergeCell ref="DE77:DG78"/>
    <mergeCell ref="DI77:DK78"/>
    <mergeCell ref="DY77:EA78"/>
    <mergeCell ref="EC77:EE78"/>
    <mergeCell ref="EG77:EI78"/>
    <mergeCell ref="CW80:CY81"/>
    <mergeCell ref="DA80:DC81"/>
    <mergeCell ref="DE80:DG81"/>
    <mergeCell ref="DI80:DK81"/>
    <mergeCell ref="DQ80:DS81"/>
    <mergeCell ref="DU80:DW81"/>
    <mergeCell ref="CW74:CY75"/>
    <mergeCell ref="DA74:DC75"/>
    <mergeCell ref="DE74:DG75"/>
    <mergeCell ref="DI74:DK75"/>
    <mergeCell ref="DQ74:DS75"/>
    <mergeCell ref="CW86:CY87"/>
    <mergeCell ref="DA86:DC87"/>
    <mergeCell ref="DE86:DG87"/>
    <mergeCell ref="DI86:DK87"/>
    <mergeCell ref="DQ86:DS87"/>
    <mergeCell ref="DU86:DW87"/>
    <mergeCell ref="DY86:EA87"/>
    <mergeCell ref="CW59:CY60"/>
    <mergeCell ref="DA59:DC60"/>
    <mergeCell ref="DE59:DG60"/>
    <mergeCell ref="DI59:DK60"/>
    <mergeCell ref="DM59:DO60"/>
    <mergeCell ref="DQ77:DS78"/>
    <mergeCell ref="DU77:DW78"/>
    <mergeCell ref="DY71:EA72"/>
    <mergeCell ref="DY68:EA69"/>
    <mergeCell ref="DQ65:DS66"/>
    <mergeCell ref="DU65:DW66"/>
    <mergeCell ref="DY65:EA66"/>
    <mergeCell ref="CW65:CY66"/>
    <mergeCell ref="DA65:DC66"/>
    <mergeCell ref="DE65:DG66"/>
    <mergeCell ref="DI65:DK66"/>
    <mergeCell ref="DM65:DO66"/>
    <mergeCell ref="D100:AB101"/>
    <mergeCell ref="CW98:CY99"/>
    <mergeCell ref="DA98:DC99"/>
    <mergeCell ref="DE98:DG99"/>
    <mergeCell ref="DI98:DK99"/>
    <mergeCell ref="S89:AB90"/>
    <mergeCell ref="S92:AB93"/>
    <mergeCell ref="CW89:CY90"/>
    <mergeCell ref="DA89:DC90"/>
    <mergeCell ref="DE89:DG90"/>
    <mergeCell ref="DI89:DK90"/>
    <mergeCell ref="CW95:CY96"/>
    <mergeCell ref="DA95:DC96"/>
    <mergeCell ref="DE95:DG96"/>
    <mergeCell ref="DI95:DK96"/>
    <mergeCell ref="DY83:EA84"/>
    <mergeCell ref="DY80:EA81"/>
    <mergeCell ref="EC80:EE81"/>
    <mergeCell ref="EG80:EI81"/>
    <mergeCell ref="CW83:CY84"/>
    <mergeCell ref="DA83:DC84"/>
    <mergeCell ref="DE83:DG84"/>
    <mergeCell ref="DI83:DK84"/>
    <mergeCell ref="DQ83:DS84"/>
    <mergeCell ref="DU83:DW84"/>
    <mergeCell ref="DU74:DW75"/>
    <mergeCell ref="D83:AB84"/>
    <mergeCell ref="D66:W71"/>
    <mergeCell ref="BJ69:BK76"/>
    <mergeCell ref="BL69:BL76"/>
    <mergeCell ref="BL62:BL67"/>
    <mergeCell ref="EC68:EE69"/>
    <mergeCell ref="EG68:EI69"/>
    <mergeCell ref="EK68:EM69"/>
    <mergeCell ref="CW71:CY72"/>
    <mergeCell ref="DA71:DC72"/>
    <mergeCell ref="DE71:DG72"/>
    <mergeCell ref="DI71:DK72"/>
    <mergeCell ref="DQ71:DS72"/>
    <mergeCell ref="DU71:DW72"/>
    <mergeCell ref="CW68:CY69"/>
    <mergeCell ref="DA68:DC69"/>
    <mergeCell ref="DE68:DG69"/>
    <mergeCell ref="DI68:DK69"/>
    <mergeCell ref="DQ68:DS69"/>
    <mergeCell ref="DU68:DW69"/>
    <mergeCell ref="EC71:EE72"/>
    <mergeCell ref="EG71:EI72"/>
    <mergeCell ref="EK71:EM72"/>
    <mergeCell ref="EC65:EE66"/>
    <mergeCell ref="EG65:EI66"/>
    <mergeCell ref="EK65:EM66"/>
    <mergeCell ref="DU62:DW63"/>
    <mergeCell ref="DY62:EA63"/>
    <mergeCell ref="EC62:EE63"/>
    <mergeCell ref="EG62:EI63"/>
    <mergeCell ref="EK62:EM63"/>
    <mergeCell ref="DQ62:DS63"/>
    <mergeCell ref="CW62:CY63"/>
    <mergeCell ref="DA62:DC63"/>
    <mergeCell ref="DE62:DG63"/>
    <mergeCell ref="DI62:DK63"/>
    <mergeCell ref="DM62:DO63"/>
    <mergeCell ref="DQ59:DS60"/>
    <mergeCell ref="DU59:DW60"/>
    <mergeCell ref="DY59:EA60"/>
    <mergeCell ref="EC59:EE60"/>
    <mergeCell ref="DU56:DW57"/>
    <mergeCell ref="DY56:EA57"/>
    <mergeCell ref="EC56:EE57"/>
    <mergeCell ref="EG56:EI57"/>
    <mergeCell ref="EK56:EM57"/>
    <mergeCell ref="EG59:EI60"/>
    <mergeCell ref="EK59:EM60"/>
    <mergeCell ref="CW56:CY57"/>
    <mergeCell ref="DA56:DC57"/>
    <mergeCell ref="DE56:DG57"/>
    <mergeCell ref="DI56:DK57"/>
    <mergeCell ref="DM56:DO57"/>
    <mergeCell ref="DQ56:DS57"/>
    <mergeCell ref="DQ53:DS54"/>
    <mergeCell ref="DU53:DW54"/>
    <mergeCell ref="DY53:EA54"/>
    <mergeCell ref="EC53:EE54"/>
    <mergeCell ref="EG53:EI54"/>
    <mergeCell ref="EK53:EM54"/>
    <mergeCell ref="DU50:DW51"/>
    <mergeCell ref="DY50:EA51"/>
    <mergeCell ref="EC50:EE51"/>
    <mergeCell ref="EG50:EI51"/>
    <mergeCell ref="EK50:EM51"/>
    <mergeCell ref="CW53:CY54"/>
    <mergeCell ref="DA53:DC54"/>
    <mergeCell ref="DE53:DG54"/>
    <mergeCell ref="DI53:DK54"/>
    <mergeCell ref="DM53:DO54"/>
    <mergeCell ref="EG47:EI48"/>
    <mergeCell ref="EK47:EM48"/>
    <mergeCell ref="EO48:EP49"/>
    <mergeCell ref="ER48:ES49"/>
    <mergeCell ref="CW50:CY51"/>
    <mergeCell ref="DA50:DC51"/>
    <mergeCell ref="DE50:DG51"/>
    <mergeCell ref="DI50:DK51"/>
    <mergeCell ref="DM50:DO51"/>
    <mergeCell ref="DQ50:DS51"/>
    <mergeCell ref="CW47:CY48"/>
    <mergeCell ref="DA47:DC48"/>
    <mergeCell ref="DE47:DG48"/>
    <mergeCell ref="DI47:DK48"/>
    <mergeCell ref="DM47:DO48"/>
    <mergeCell ref="DQ47:DS48"/>
    <mergeCell ref="DU47:DW48"/>
    <mergeCell ref="DY47:EA48"/>
    <mergeCell ref="EC47:EE48"/>
    <mergeCell ref="BN42:BN46"/>
    <mergeCell ref="CQ44:CU45"/>
    <mergeCell ref="CW44:CY45"/>
    <mergeCell ref="DA44:DC45"/>
    <mergeCell ref="DE44:DG45"/>
    <mergeCell ref="DI44:DK45"/>
    <mergeCell ref="EC41:EE42"/>
    <mergeCell ref="EG41:EI42"/>
    <mergeCell ref="EK41:EM41"/>
    <mergeCell ref="EK44:EM45"/>
    <mergeCell ref="DM44:DO45"/>
    <mergeCell ref="DQ44:DS45"/>
    <mergeCell ref="DU44:DW45"/>
    <mergeCell ref="DY44:EA45"/>
    <mergeCell ref="EC44:EE45"/>
    <mergeCell ref="EG44:EI45"/>
    <mergeCell ref="EO41:EP41"/>
    <mergeCell ref="ER41:ES41"/>
    <mergeCell ref="EU41:EV41"/>
    <mergeCell ref="ER38:ES39"/>
    <mergeCell ref="EU39:EV39"/>
    <mergeCell ref="CW41:CY42"/>
    <mergeCell ref="DA41:DC42"/>
    <mergeCell ref="DE41:DG42"/>
    <mergeCell ref="DI41:DK42"/>
    <mergeCell ref="DM41:DO42"/>
    <mergeCell ref="DQ41:DS42"/>
    <mergeCell ref="DU41:DW42"/>
    <mergeCell ref="DY41:EA42"/>
    <mergeCell ref="DU38:DW39"/>
    <mergeCell ref="DY38:EA39"/>
    <mergeCell ref="EC38:EE39"/>
    <mergeCell ref="EG38:EI39"/>
    <mergeCell ref="EK38:EM39"/>
    <mergeCell ref="EO38:EP39"/>
    <mergeCell ref="CR36:CU37"/>
    <mergeCell ref="EU36:EV36"/>
    <mergeCell ref="BN38:BN40"/>
    <mergeCell ref="CW38:CY39"/>
    <mergeCell ref="DA38:DC39"/>
    <mergeCell ref="DE38:DG39"/>
    <mergeCell ref="DI38:DK39"/>
    <mergeCell ref="DM38:DO39"/>
    <mergeCell ref="DQ38:DS39"/>
    <mergeCell ref="DU35:DW36"/>
    <mergeCell ref="DY35:EA36"/>
    <mergeCell ref="EC35:EE36"/>
    <mergeCell ref="EG35:EI36"/>
    <mergeCell ref="EK35:EM36"/>
    <mergeCell ref="EO35:EP36"/>
    <mergeCell ref="EU34:EV34"/>
    <mergeCell ref="CW35:CY36"/>
    <mergeCell ref="DA35:DC36"/>
    <mergeCell ref="DE35:DG36"/>
    <mergeCell ref="DI35:DK36"/>
    <mergeCell ref="DM35:DO36"/>
    <mergeCell ref="DQ35:DS36"/>
    <mergeCell ref="DQ32:DS33"/>
    <mergeCell ref="DU32:DW33"/>
    <mergeCell ref="DY32:EA33"/>
    <mergeCell ref="EC32:EE33"/>
    <mergeCell ref="EG32:EI33"/>
    <mergeCell ref="EK32:EM33"/>
    <mergeCell ref="ER35:ES36"/>
    <mergeCell ref="EU31:EV31"/>
    <mergeCell ref="CW32:CY33"/>
    <mergeCell ref="DA32:DC33"/>
    <mergeCell ref="DE32:DG33"/>
    <mergeCell ref="DI32:DK33"/>
    <mergeCell ref="DM32:DO33"/>
    <mergeCell ref="ER29:ES30"/>
    <mergeCell ref="DU29:DW30"/>
    <mergeCell ref="DY29:EA30"/>
    <mergeCell ref="EC29:EE30"/>
    <mergeCell ref="EG29:EI30"/>
    <mergeCell ref="EK29:EM30"/>
    <mergeCell ref="EO29:EP30"/>
    <mergeCell ref="EU28:EV29"/>
    <mergeCell ref="CW29:CY30"/>
    <mergeCell ref="DA29:DC30"/>
    <mergeCell ref="DE29:DG30"/>
    <mergeCell ref="EO32:EP33"/>
    <mergeCell ref="ER32:ES33"/>
    <mergeCell ref="EU32:EV32"/>
    <mergeCell ref="AA30:AA31"/>
    <mergeCell ref="AB30:AB31"/>
    <mergeCell ref="AC30:AC31"/>
    <mergeCell ref="AI30:AL31"/>
    <mergeCell ref="AM30:AP31"/>
    <mergeCell ref="AQ30:AT31"/>
    <mergeCell ref="U30:U31"/>
    <mergeCell ref="V30:V31"/>
    <mergeCell ref="W30:W31"/>
    <mergeCell ref="X30:X31"/>
    <mergeCell ref="Y30:Y31"/>
    <mergeCell ref="Z30:Z31"/>
    <mergeCell ref="L30:L31"/>
    <mergeCell ref="M30:M31"/>
    <mergeCell ref="N30:N31"/>
    <mergeCell ref="O30:O31"/>
    <mergeCell ref="P30:P31"/>
    <mergeCell ref="Q30:Q31"/>
    <mergeCell ref="R30:R31"/>
    <mergeCell ref="S30:S31"/>
    <mergeCell ref="T30:T31"/>
    <mergeCell ref="DQ26:DS27"/>
    <mergeCell ref="DI29:DK30"/>
    <mergeCell ref="DM29:DO30"/>
    <mergeCell ref="DQ29:DS30"/>
    <mergeCell ref="AQ28:AT29"/>
    <mergeCell ref="AU28:AX29"/>
    <mergeCell ref="AY28:BB29"/>
    <mergeCell ref="BC28:BF29"/>
    <mergeCell ref="BG28:BG29"/>
    <mergeCell ref="BH28:BH29"/>
    <mergeCell ref="AU30:AX31"/>
    <mergeCell ref="AY30:BB31"/>
    <mergeCell ref="BC30:BF31"/>
    <mergeCell ref="BN30:BN32"/>
    <mergeCell ref="BI28:BI29"/>
    <mergeCell ref="BJ28:BJ29"/>
    <mergeCell ref="BK28:BK29"/>
    <mergeCell ref="BZ28:CA28"/>
    <mergeCell ref="CJ28:CM29"/>
    <mergeCell ref="CG27:CG28"/>
    <mergeCell ref="EK23:EM24"/>
    <mergeCell ref="EO23:EP24"/>
    <mergeCell ref="ER23:ES24"/>
    <mergeCell ref="EU23:EV23"/>
    <mergeCell ref="EU24:EV26"/>
    <mergeCell ref="CW26:CY27"/>
    <mergeCell ref="DA26:DC27"/>
    <mergeCell ref="DE26:DG27"/>
    <mergeCell ref="DI26:DK27"/>
    <mergeCell ref="DM26:DO27"/>
    <mergeCell ref="DM23:DO24"/>
    <mergeCell ref="DQ23:DS24"/>
    <mergeCell ref="DU23:DW24"/>
    <mergeCell ref="DY23:EA24"/>
    <mergeCell ref="EC23:EE24"/>
    <mergeCell ref="EG23:EI24"/>
    <mergeCell ref="EO26:EP27"/>
    <mergeCell ref="ER26:ES27"/>
    <mergeCell ref="DU26:DW27"/>
    <mergeCell ref="DY26:EA27"/>
    <mergeCell ref="EC26:EE27"/>
    <mergeCell ref="EG26:EI27"/>
    <mergeCell ref="EK26:EM27"/>
    <mergeCell ref="CW23:CY24"/>
    <mergeCell ref="DA23:DC24"/>
    <mergeCell ref="DE23:DG24"/>
    <mergeCell ref="DI23:DK24"/>
    <mergeCell ref="L23:AC23"/>
    <mergeCell ref="AI23:AK23"/>
    <mergeCell ref="AM23:AO23"/>
    <mergeCell ref="AQ23:AS23"/>
    <mergeCell ref="AU23:AW23"/>
    <mergeCell ref="AY23:BA23"/>
    <mergeCell ref="CI20:CK23"/>
    <mergeCell ref="CG24:CG25"/>
    <mergeCell ref="CB20:CB21"/>
    <mergeCell ref="EG20:EI21"/>
    <mergeCell ref="EK20:EM21"/>
    <mergeCell ref="EO20:EP21"/>
    <mergeCell ref="EX20:FE21"/>
    <mergeCell ref="EX22:FG22"/>
    <mergeCell ref="DE20:DG21"/>
    <mergeCell ref="DI20:DK21"/>
    <mergeCell ref="DM20:DO21"/>
    <mergeCell ref="DQ20:DS21"/>
    <mergeCell ref="DU20:DW21"/>
    <mergeCell ref="DY20:EA21"/>
    <mergeCell ref="CW20:CY21"/>
    <mergeCell ref="DA20:DC21"/>
    <mergeCell ref="DE17:DG18"/>
    <mergeCell ref="DI17:DK18"/>
    <mergeCell ref="DM17:DO18"/>
    <mergeCell ref="DQ17:DS18"/>
    <mergeCell ref="DU17:DW18"/>
    <mergeCell ref="DY17:EA18"/>
    <mergeCell ref="EC20:EE21"/>
    <mergeCell ref="CW14:CY15"/>
    <mergeCell ref="AN17:AQ17"/>
    <mergeCell ref="BN17:BN20"/>
    <mergeCell ref="CW17:CY18"/>
    <mergeCell ref="DA17:DC18"/>
    <mergeCell ref="FQ11:FS11"/>
    <mergeCell ref="C12:J13"/>
    <mergeCell ref="AC12:AC13"/>
    <mergeCell ref="AD12:BG13"/>
    <mergeCell ref="BH12:BJ13"/>
    <mergeCell ref="BK12:BK13"/>
    <mergeCell ref="EA10:EA11"/>
    <mergeCell ref="EC10:EI11"/>
    <mergeCell ref="EJ10:EL11"/>
    <mergeCell ref="M11:BK11"/>
    <mergeCell ref="EO11:EV12"/>
    <mergeCell ref="EX11:FE11"/>
    <mergeCell ref="EC17:EE18"/>
    <mergeCell ref="EG17:EI18"/>
    <mergeCell ref="EK17:EM18"/>
    <mergeCell ref="EO17:EP18"/>
    <mergeCell ref="ER17:ES18"/>
    <mergeCell ref="L18:L22"/>
    <mergeCell ref="M18:AE22"/>
    <mergeCell ref="CQ5:CU6"/>
    <mergeCell ref="CW5:DQ6"/>
    <mergeCell ref="BP7:BW7"/>
    <mergeCell ref="FQ7:FS7"/>
    <mergeCell ref="M8:BK9"/>
    <mergeCell ref="BQ8:BW8"/>
    <mergeCell ref="EO8:EV10"/>
    <mergeCell ref="FQ9:FS9"/>
    <mergeCell ref="CW10:CY11"/>
    <mergeCell ref="DA10:DC11"/>
    <mergeCell ref="DQ10:DW11"/>
    <mergeCell ref="DX10:DZ11"/>
    <mergeCell ref="CB3:CE5"/>
    <mergeCell ref="CG5:CG6"/>
    <mergeCell ref="CG8:CG9"/>
    <mergeCell ref="B4:B6"/>
    <mergeCell ref="M4:AR4"/>
    <mergeCell ref="M5:AR5"/>
    <mergeCell ref="BP5:BW6"/>
    <mergeCell ref="C14:J15"/>
    <mergeCell ref="AI20:BA20"/>
    <mergeCell ref="BC23:BE23"/>
    <mergeCell ref="BP23:BP24"/>
    <mergeCell ref="CN28:CO29"/>
    <mergeCell ref="L28:N29"/>
    <mergeCell ref="O28:Q29"/>
    <mergeCell ref="R28:T29"/>
    <mergeCell ref="U28:W29"/>
    <mergeCell ref="X28:Z29"/>
    <mergeCell ref="AA28:AC29"/>
    <mergeCell ref="AI28:AL29"/>
    <mergeCell ref="AM28:AP29"/>
    <mergeCell ref="CI13:CN15"/>
    <mergeCell ref="CI16:CN18"/>
    <mergeCell ref="CG14:CG15"/>
    <mergeCell ref="CB17:CB18"/>
    <mergeCell ref="CG17:CG18"/>
    <mergeCell ref="CG20:CG21"/>
  </mergeCells>
  <phoneticPr fontId="20" type="noConversion"/>
  <hyperlinks>
    <hyperlink ref="AR106" r:id="rId1" xr:uid="{07472144-9F54-43EC-8E00-50B4973AA5DB}"/>
    <hyperlink ref="BN55" r:id="rId2" xr:uid="{51E52101-4784-42AB-BD3E-796B274F6DFC}"/>
    <hyperlink ref="BN57" r:id="rId3" xr:uid="{583CF75D-1DFF-47F7-B4E3-913EA57651DF}"/>
    <hyperlink ref="EX20" r:id="rId4" xr:uid="{5B8C8566-BDF1-4D89-99F4-751265A98877}"/>
    <hyperlink ref="FQ13" r:id="rId5" xr:uid="{E70AA22E-92B5-4A59-AEFC-ED97EEB0C090}"/>
    <hyperlink ref="FQ15" r:id="rId6" xr:uid="{B1FD1958-4EC1-45CD-96B8-B9EF61DB02D0}"/>
    <hyperlink ref="FQ17" r:id="rId7" xr:uid="{151E9955-4706-4977-B19F-9FC69504CAF1}"/>
    <hyperlink ref="FQ19" r:id="rId8" xr:uid="{0E36D8F4-0E3A-48AD-92BE-A9783E3EE618}"/>
    <hyperlink ref="FQ9" r:id="rId9" xr:uid="{EEAA5F9A-5767-4114-A5D2-DD53288A8FB1}"/>
    <hyperlink ref="FQ7" r:id="rId10" xr:uid="{C95E167C-B4E3-4136-9632-69378EEC7888}"/>
    <hyperlink ref="FQ11" r:id="rId11" xr:uid="{CAC30F4A-F2E4-4138-A72B-F6E154278277}"/>
    <hyperlink ref="FQ21" r:id="rId12" xr:uid="{34EF49B4-1E2F-42AD-BC65-713241270AAD}"/>
    <hyperlink ref="EX54" r:id="rId13" xr:uid="{B741A9B6-95BC-43F7-8180-55B1191930F7}"/>
    <hyperlink ref="FI16" r:id="rId14" xr:uid="{D07A095B-7DE5-4BD5-A36F-98A70E51B6BF}"/>
    <hyperlink ref="FI15" r:id="rId15" xr:uid="{E3E1F09B-F3B4-4F4C-B64E-3D237A850AD2}"/>
    <hyperlink ref="FI19" r:id="rId16" xr:uid="{A61ED6B1-84B4-4020-8CFB-5C8A2E2439F1}"/>
    <hyperlink ref="CQ210" r:id="rId17" xr:uid="{779D1758-A159-4E8B-9865-E49EBD98F671}"/>
  </hyperlinks>
  <pageMargins left="0.7" right="0.7" top="0.75" bottom="0.75" header="0.3" footer="0.3"/>
  <pageSetup paperSize="9" orientation="portrait" r:id="rId18"/>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59450-57B0-4813-91C5-B77BEF6F57E1}">
  <dimension ref="A1:FG409"/>
  <sheetViews>
    <sheetView showZeros="0" topLeftCell="BQ1" zoomScaleNormal="100" workbookViewId="0">
      <selection activeCell="BW20" sqref="BW20"/>
    </sheetView>
  </sheetViews>
  <sheetFormatPr baseColWidth="10" defaultRowHeight="15"/>
  <cols>
    <col min="1" max="1" width="4.140625" customWidth="1"/>
    <col min="2" max="2" width="3.7109375" customWidth="1"/>
    <col min="3" max="3" width="6.42578125" customWidth="1"/>
    <col min="4" max="6" width="8.5703125" customWidth="1"/>
    <col min="7" max="7" width="56.28515625" customWidth="1"/>
    <col min="8" max="8" width="7.28515625" customWidth="1"/>
    <col min="9" max="9" width="12.140625" customWidth="1"/>
    <col min="10" max="17" width="10.7109375" customWidth="1"/>
    <col min="18" max="18" width="9.7109375" customWidth="1"/>
    <col min="19" max="19" width="9.85546875" customWidth="1"/>
    <col min="20" max="20" width="14.7109375" customWidth="1"/>
    <col min="21" max="21" width="20.7109375" customWidth="1"/>
    <col min="22" max="34" width="10.7109375" customWidth="1"/>
    <col min="35" max="35" width="29.42578125" customWidth="1"/>
    <col min="36" max="36" width="12.42578125" customWidth="1"/>
    <col min="37" max="37" width="9.85546875" customWidth="1"/>
    <col min="38" max="38" width="11.85546875" customWidth="1"/>
    <col min="39" max="39" width="18.140625" customWidth="1"/>
    <col min="40" max="40" width="7.140625" customWidth="1"/>
    <col min="41" max="41" width="5.5703125" style="1503" customWidth="1"/>
    <col min="42" max="42" width="41.7109375" style="1504" customWidth="1"/>
    <col min="43" max="43" width="6" style="1503" customWidth="1"/>
    <col min="44" max="44" width="9.7109375" customWidth="1"/>
    <col min="45" max="46" width="12.7109375" style="9" customWidth="1"/>
    <col min="47" max="47" width="4" style="9" customWidth="1"/>
    <col min="48" max="48" width="9.7109375" style="9" customWidth="1"/>
    <col min="49" max="49" width="13" style="9" customWidth="1"/>
    <col min="50" max="50" width="13.5703125" style="9" customWidth="1"/>
    <col min="51" max="51" width="40.7109375" style="9" customWidth="1"/>
    <col min="52" max="52" width="6" style="1503" customWidth="1"/>
    <col min="53" max="53" width="5.85546875" customWidth="1"/>
    <col min="54" max="54" width="9.7109375" customWidth="1"/>
    <col min="55" max="55" width="7.7109375" customWidth="1"/>
    <col min="56" max="56" width="103.7109375" customWidth="1"/>
    <col min="57" max="57" width="11.7109375" customWidth="1"/>
    <col min="58" max="58" width="10.7109375" customWidth="1"/>
    <col min="59" max="59" width="9.7109375" customWidth="1"/>
    <col min="60" max="60" width="3.7109375" customWidth="1"/>
    <col min="61" max="61" width="102.5703125" customWidth="1"/>
    <col min="62" max="62" width="6.7109375" customWidth="1"/>
    <col min="63" max="63" width="4.7109375" customWidth="1"/>
    <col min="64" max="67" width="10.7109375" customWidth="1"/>
    <col min="68" max="68" width="15.7109375" customWidth="1"/>
    <col min="69" max="69" width="11.7109375" customWidth="1"/>
    <col min="70" max="70" width="7.28515625" style="1503" customWidth="1"/>
    <col min="71" max="71" width="44" customWidth="1"/>
    <col min="72" max="72" width="19" customWidth="1"/>
    <col min="73" max="73" width="20" customWidth="1"/>
    <col min="74" max="74" width="16.7109375" customWidth="1"/>
    <col min="75" max="75" width="29.28515625" customWidth="1"/>
    <col min="76" max="76" width="6" style="1503" customWidth="1"/>
    <col min="77" max="79" width="13.7109375" style="8" customWidth="1"/>
    <col min="80" max="80" width="2.140625" style="8" customWidth="1"/>
    <col min="81" max="83" width="13.7109375" style="8" customWidth="1"/>
    <col min="84" max="84" width="2.140625" style="8" customWidth="1"/>
    <col min="85" max="87" width="13.7109375" style="8" customWidth="1"/>
    <col min="88" max="88" width="2.140625" style="8" customWidth="1"/>
    <col min="89" max="91" width="13.7109375" style="8" customWidth="1"/>
    <col min="92" max="92" width="2.140625" style="8" customWidth="1"/>
    <col min="93" max="95" width="13.7109375" style="8" customWidth="1"/>
    <col min="96" max="96" width="2.140625" style="8" customWidth="1"/>
    <col min="97" max="99" width="13.7109375" style="8" customWidth="1"/>
    <col min="100" max="100" width="2.140625" style="8" customWidth="1"/>
    <col min="101" max="103" width="13.7109375" style="8" customWidth="1"/>
    <col min="104" max="104" width="6.7109375" style="8" customWidth="1"/>
    <col min="105" max="107" width="13.7109375" style="8" customWidth="1"/>
    <col min="108" max="108" width="2.140625" style="8" customWidth="1"/>
    <col min="109" max="111" width="13.7109375" style="8" customWidth="1"/>
    <col min="112" max="112" width="4.85546875" style="9" customWidth="1"/>
    <col min="113" max="115" width="13.7109375" style="8" customWidth="1"/>
    <col min="116" max="116" width="4.85546875" style="9" customWidth="1"/>
    <col min="117" max="119" width="13.7109375" style="8" customWidth="1"/>
    <col min="120" max="120" width="4.85546875" style="9" customWidth="1"/>
    <col min="121" max="121" width="11.7109375" style="8" customWidth="1"/>
    <col min="122" max="122" width="12.7109375" style="8" customWidth="1"/>
    <col min="123" max="123" width="4.5703125" style="8" customWidth="1"/>
    <col min="124" max="124" width="11.7109375" style="8" customWidth="1"/>
    <col min="125" max="125" width="12.5703125" style="8" customWidth="1"/>
    <col min="126" max="126" width="2.140625" style="8" customWidth="1"/>
    <col min="127" max="128" width="12.7109375" style="8" customWidth="1"/>
    <col min="129" max="129" width="4.42578125" customWidth="1"/>
    <col min="130" max="138" width="12.7109375" style="8" customWidth="1"/>
    <col min="139" max="140" width="11.42578125" style="8"/>
    <col min="141" max="141" width="9.7109375" style="8" customWidth="1"/>
    <col min="142" max="142" width="23.7109375" style="8" customWidth="1"/>
    <col min="143" max="143" width="37.7109375" style="8" customWidth="1"/>
    <col min="144" max="146" width="8.7109375" style="8" customWidth="1"/>
    <col min="147" max="147" width="11.42578125" style="8"/>
    <col min="148" max="148" width="9.7109375" style="8" customWidth="1"/>
    <col min="149" max="149" width="23.7109375" style="8" customWidth="1"/>
    <col min="150" max="150" width="37.7109375" style="8" customWidth="1"/>
    <col min="151" max="153" width="8.7109375" style="8" customWidth="1"/>
    <col min="154" max="154" width="11.42578125" style="8"/>
    <col min="155" max="155" width="9.7109375" style="8" customWidth="1"/>
    <col min="156" max="156" width="23.7109375" style="8" customWidth="1"/>
    <col min="157" max="157" width="37.7109375" style="8" customWidth="1"/>
    <col min="158" max="160" width="8.7109375" style="8" customWidth="1"/>
    <col min="161" max="161" width="8.7109375" customWidth="1"/>
    <col min="163" max="163" width="76.85546875" customWidth="1"/>
  </cols>
  <sheetData>
    <row r="1" spans="1:163" ht="15.75" thickTop="1">
      <c r="A1" s="1" t="str">
        <f>ADDRESS(ROW(),COLUMN(),4)</f>
        <v>A1</v>
      </c>
      <c r="B1" s="2" t="str">
        <f t="shared" ref="B1:AM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3"/>
      <c r="AO1" s="4"/>
      <c r="AP1" s="5"/>
      <c r="AQ1" s="3"/>
      <c r="AR1" s="6" t="str">
        <f t="shared" ref="AR1:AY1" si="1">SUBSTITUTE(ADDRESS(1,COLUMN(),4),"1","")</f>
        <v>AR</v>
      </c>
      <c r="AS1" s="6" t="str">
        <f t="shared" si="1"/>
        <v>AS</v>
      </c>
      <c r="AT1" s="6" t="str">
        <f t="shared" si="1"/>
        <v>AT</v>
      </c>
      <c r="AU1" s="6" t="str">
        <f t="shared" si="1"/>
        <v>AU</v>
      </c>
      <c r="AV1" s="6" t="str">
        <f t="shared" si="1"/>
        <v>AV</v>
      </c>
      <c r="AW1" s="6" t="str">
        <f t="shared" si="1"/>
        <v>AW</v>
      </c>
      <c r="AX1" s="6" t="str">
        <f t="shared" si="1"/>
        <v>AX</v>
      </c>
      <c r="AY1" s="6" t="str">
        <f t="shared" si="1"/>
        <v>AY</v>
      </c>
      <c r="AZ1" s="3"/>
      <c r="BA1" s="6" t="str">
        <f t="shared" ref="BA1:BQ1" si="2">SUBSTITUTE(ADDRESS(1,COLUMN(),4),"1","")</f>
        <v>BA</v>
      </c>
      <c r="BB1" s="6" t="str">
        <f t="shared" si="2"/>
        <v>BB</v>
      </c>
      <c r="BC1" s="6" t="str">
        <f t="shared" si="2"/>
        <v>BC</v>
      </c>
      <c r="BD1" s="6" t="str">
        <f t="shared" si="2"/>
        <v>BD</v>
      </c>
      <c r="BE1" s="6" t="str">
        <f t="shared" si="2"/>
        <v>BE</v>
      </c>
      <c r="BF1" s="6" t="str">
        <f t="shared" si="2"/>
        <v>BF</v>
      </c>
      <c r="BG1" s="6" t="str">
        <f t="shared" si="2"/>
        <v>BG</v>
      </c>
      <c r="BH1" s="6" t="str">
        <f t="shared" si="2"/>
        <v>BH</v>
      </c>
      <c r="BI1" s="6" t="str">
        <f t="shared" si="2"/>
        <v>BI</v>
      </c>
      <c r="BJ1" s="6" t="str">
        <f t="shared" si="2"/>
        <v>BJ</v>
      </c>
      <c r="BK1" s="6" t="str">
        <f t="shared" si="2"/>
        <v>BK</v>
      </c>
      <c r="BL1" s="6" t="str">
        <f t="shared" si="2"/>
        <v>BL</v>
      </c>
      <c r="BM1" s="6" t="str">
        <f t="shared" si="2"/>
        <v>BM</v>
      </c>
      <c r="BN1" s="6" t="str">
        <f t="shared" si="2"/>
        <v>BN</v>
      </c>
      <c r="BO1" s="6" t="str">
        <f t="shared" si="2"/>
        <v>BO</v>
      </c>
      <c r="BP1" s="6" t="str">
        <f t="shared" si="2"/>
        <v>BP</v>
      </c>
      <c r="BQ1" s="6" t="str">
        <f t="shared" si="2"/>
        <v>BQ</v>
      </c>
      <c r="BR1" s="3"/>
      <c r="BS1" s="2" t="str">
        <f>SUBSTITUTE(ADDRESS(1,COLUMN(),4),"1","")</f>
        <v>BS</v>
      </c>
      <c r="BT1" s="2" t="str">
        <f>SUBSTITUTE(ADDRESS(1,COLUMN(),4),"1","")</f>
        <v>BT</v>
      </c>
      <c r="BU1" s="2" t="str">
        <f>SUBSTITUTE(ADDRESS(1,COLUMN(),4),"1","")</f>
        <v>BU</v>
      </c>
      <c r="BV1" s="2" t="str">
        <f>SUBSTITUTE(ADDRESS(1,COLUMN(),4),"1","")</f>
        <v>BV</v>
      </c>
      <c r="BW1" s="2" t="str">
        <f>SUBSTITUTE(ADDRESS(1,COLUMN(),4),"1","")</f>
        <v>BW</v>
      </c>
      <c r="BX1" s="3"/>
      <c r="BY1" s="7" t="str">
        <f>SUBSTITUTE(ADDRESS(1,COLUMN(),4),"1","")</f>
        <v>BY</v>
      </c>
      <c r="BZ1" s="7" t="str">
        <f t="shared" ref="BZ1:CA1" si="3">SUBSTITUTE(ADDRESS(1,COLUMN(),4),"1","")</f>
        <v>BZ</v>
      </c>
      <c r="CA1" s="7" t="str">
        <f t="shared" si="3"/>
        <v>CA</v>
      </c>
      <c r="CC1" s="7" t="str">
        <f>SUBSTITUTE(ADDRESS(1,COLUMN(),4),"1","")</f>
        <v>CC</v>
      </c>
      <c r="CD1" s="7" t="str">
        <f>SUBSTITUTE(ADDRESS(1,COLUMN(),4),"1","")</f>
        <v>CD</v>
      </c>
      <c r="CE1" s="7" t="str">
        <f>SUBSTITUTE(ADDRESS(1,COLUMN(),4),"1","")</f>
        <v>CE</v>
      </c>
      <c r="CG1" s="7" t="str">
        <f>SUBSTITUTE(ADDRESS(1,COLUMN(),4),"1","")</f>
        <v>CG</v>
      </c>
      <c r="CH1" s="7" t="str">
        <f>SUBSTITUTE(ADDRESS(1,COLUMN(),4),"1","")</f>
        <v>CH</v>
      </c>
      <c r="CI1" s="7" t="str">
        <f>SUBSTITUTE(ADDRESS(1,COLUMN(),4),"1","")</f>
        <v>CI</v>
      </c>
      <c r="CK1" s="7" t="str">
        <f>SUBSTITUTE(ADDRESS(1,COLUMN(),4),"1","")</f>
        <v>CK</v>
      </c>
      <c r="CL1" s="7" t="str">
        <f>SUBSTITUTE(ADDRESS(1,COLUMN(),4),"1","")</f>
        <v>CL</v>
      </c>
      <c r="CM1" s="7" t="str">
        <f>SUBSTITUTE(ADDRESS(1,COLUMN(),4),"1","")</f>
        <v>CM</v>
      </c>
      <c r="CO1" s="7" t="str">
        <f>SUBSTITUTE(ADDRESS(1,COLUMN(),4),"1","")</f>
        <v>CO</v>
      </c>
      <c r="CP1" s="7" t="str">
        <f>SUBSTITUTE(ADDRESS(1,COLUMN(),4),"1","")</f>
        <v>CP</v>
      </c>
      <c r="CQ1" s="7" t="str">
        <f>SUBSTITUTE(ADDRESS(1,COLUMN(),4),"1","")</f>
        <v>CQ</v>
      </c>
      <c r="CS1" s="7" t="str">
        <f>SUBSTITUTE(ADDRESS(1,COLUMN(),4),"1","")</f>
        <v>CS</v>
      </c>
      <c r="CT1" s="7" t="str">
        <f>SUBSTITUTE(ADDRESS(1,COLUMN(),4),"1","")</f>
        <v>CT</v>
      </c>
      <c r="CU1" s="7" t="str">
        <f>SUBSTITUTE(ADDRESS(1,COLUMN(),4),"1","")</f>
        <v>CU</v>
      </c>
      <c r="CW1" s="7" t="str">
        <f>SUBSTITUTE(ADDRESS(1,COLUMN(),4),"1","")</f>
        <v>CW</v>
      </c>
      <c r="CX1" s="7" t="str">
        <f>SUBSTITUTE(ADDRESS(1,COLUMN(),4),"1","")</f>
        <v>CX</v>
      </c>
      <c r="CY1" s="7" t="str">
        <f>SUBSTITUTE(ADDRESS(1,COLUMN(),4),"1","")</f>
        <v>CY</v>
      </c>
      <c r="DA1" s="7" t="str">
        <f>SUBSTITUTE(ADDRESS(1,COLUMN(),4),"1","")</f>
        <v>DA</v>
      </c>
      <c r="DB1" s="7" t="str">
        <f>SUBSTITUTE(ADDRESS(1,COLUMN(),4),"1","")</f>
        <v>DB</v>
      </c>
      <c r="DC1" s="7" t="str">
        <f>SUBSTITUTE(ADDRESS(1,COLUMN(),4),"1","")</f>
        <v>DC</v>
      </c>
      <c r="DE1" s="7" t="str">
        <f>SUBSTITUTE(ADDRESS(1,COLUMN(),4),"1","")</f>
        <v>DE</v>
      </c>
      <c r="DF1" s="7" t="str">
        <f>SUBSTITUTE(ADDRESS(1,COLUMN(),4),"1","")</f>
        <v>DF</v>
      </c>
      <c r="DG1" s="7" t="str">
        <f>SUBSTITUTE(ADDRESS(1,COLUMN(),4),"1","")</f>
        <v>DG</v>
      </c>
      <c r="DI1" s="7" t="str">
        <f>SUBSTITUTE(ADDRESS(1,COLUMN(),4),"1","")</f>
        <v>DI</v>
      </c>
      <c r="DJ1" s="7" t="str">
        <f>SUBSTITUTE(ADDRESS(1,COLUMN(),4),"1","")</f>
        <v>DJ</v>
      </c>
      <c r="DK1" s="7" t="str">
        <f>SUBSTITUTE(ADDRESS(1,COLUMN(),4),"1","")</f>
        <v>DK</v>
      </c>
      <c r="DM1" s="7" t="str">
        <f>SUBSTITUTE(ADDRESS(1,COLUMN(),4),"1","")</f>
        <v>DM</v>
      </c>
      <c r="DN1" s="7" t="str">
        <f>SUBSTITUTE(ADDRESS(1,COLUMN(),4),"1","")</f>
        <v>DN</v>
      </c>
      <c r="DO1" s="7" t="str">
        <f>SUBSTITUTE(ADDRESS(1,COLUMN(),4),"1","")</f>
        <v>DO</v>
      </c>
      <c r="DQ1" s="7" t="str">
        <f>SUBSTITUTE(ADDRESS(1,COLUMN(),4),"1","")</f>
        <v>DQ</v>
      </c>
      <c r="DR1" s="7" t="str">
        <f>SUBSTITUTE(ADDRESS(1,COLUMN(),4),"1","")</f>
        <v>DR</v>
      </c>
      <c r="DT1" s="7" t="str">
        <f>SUBSTITUTE(ADDRESS(1,COLUMN(),4),"1","")</f>
        <v>DT</v>
      </c>
      <c r="DU1" s="7" t="str">
        <f>SUBSTITUTE(ADDRESS(1,COLUMN(),4),"1","")</f>
        <v>DU</v>
      </c>
      <c r="DV1"/>
      <c r="DW1" s="7" t="str">
        <f>SUBSTITUTE(ADDRESS(1,COLUMN(),4),"1","")</f>
        <v>DW</v>
      </c>
      <c r="DX1" s="7" t="str">
        <f>SUBSTITUTE(ADDRESS(1,COLUMN(),4),"1","")</f>
        <v>DX</v>
      </c>
      <c r="DY1" s="3"/>
      <c r="DZ1" s="7" t="str">
        <f t="shared" ref="DZ1:EI1" si="4">SUBSTITUTE(ADDRESS(1,COLUMN(),4),"1","")</f>
        <v>DZ</v>
      </c>
      <c r="EA1" s="7" t="str">
        <f t="shared" si="4"/>
        <v>EA</v>
      </c>
      <c r="EB1" s="7" t="str">
        <f t="shared" si="4"/>
        <v>EB</v>
      </c>
      <c r="EC1" s="7" t="str">
        <f t="shared" si="4"/>
        <v>EC</v>
      </c>
      <c r="ED1" s="7" t="str">
        <f t="shared" si="4"/>
        <v>ED</v>
      </c>
      <c r="EE1" s="7" t="str">
        <f t="shared" si="4"/>
        <v>EE</v>
      </c>
      <c r="EF1" s="7" t="str">
        <f t="shared" si="4"/>
        <v>EF</v>
      </c>
      <c r="EG1" s="7" t="str">
        <f t="shared" si="4"/>
        <v>EG</v>
      </c>
      <c r="EH1" s="7" t="str">
        <f t="shared" si="4"/>
        <v>EH</v>
      </c>
      <c r="EI1" s="7" t="str">
        <f t="shared" si="4"/>
        <v>EI</v>
      </c>
      <c r="EJ1"/>
      <c r="EK1" s="7" t="str">
        <f>SUBSTITUTE(ADDRESS(1,COLUMN(),4),"1","")</f>
        <v>EK</v>
      </c>
      <c r="EL1" s="7" t="str">
        <f>SUBSTITUTE(ADDRESS(1,COLUMN(),4),"1","")</f>
        <v>EL</v>
      </c>
      <c r="EM1" s="7" t="str">
        <f>SUBSTITUTE(ADDRESS(1,COLUMN(),4),"1","")</f>
        <v>EM</v>
      </c>
      <c r="EN1" s="7" t="str">
        <f>SUBSTITUTE(ADDRESS(1,COLUMN(),4),"1","")</f>
        <v>EN</v>
      </c>
      <c r="EO1" s="7" t="str">
        <f>SUBSTITUTE(ADDRESS(1,COLUMN(),4),"1","")</f>
        <v>EO</v>
      </c>
      <c r="EP1"/>
      <c r="EQ1"/>
      <c r="ER1" s="7" t="str">
        <f t="shared" ref="ER1:EW1" si="5">SUBSTITUTE(ADDRESS(1,COLUMN(),4),"1","")</f>
        <v>ER</v>
      </c>
      <c r="ES1" s="7" t="str">
        <f t="shared" si="5"/>
        <v>ES</v>
      </c>
      <c r="ET1" s="7" t="str">
        <f t="shared" si="5"/>
        <v>ET</v>
      </c>
      <c r="EU1" s="7" t="str">
        <f t="shared" si="5"/>
        <v>EU</v>
      </c>
      <c r="EV1" s="7" t="str">
        <f t="shared" si="5"/>
        <v>EV</v>
      </c>
      <c r="EW1" s="7" t="str">
        <f t="shared" si="5"/>
        <v>EW</v>
      </c>
      <c r="EX1"/>
      <c r="EY1" s="7" t="str">
        <f t="shared" ref="EY1:FD1" si="6">SUBSTITUTE(ADDRESS(1,COLUMN(),4),"1","")</f>
        <v>EY</v>
      </c>
      <c r="EZ1" s="7" t="str">
        <f t="shared" si="6"/>
        <v>EZ</v>
      </c>
      <c r="FA1" s="7" t="str">
        <f t="shared" si="6"/>
        <v>FA</v>
      </c>
      <c r="FB1" s="7" t="str">
        <f t="shared" si="6"/>
        <v>FB</v>
      </c>
      <c r="FC1" s="7" t="str">
        <f t="shared" si="6"/>
        <v>FC</v>
      </c>
      <c r="FD1" s="7" t="str">
        <f t="shared" si="6"/>
        <v>FD</v>
      </c>
      <c r="FE1" s="10">
        <v>1</v>
      </c>
      <c r="FF1" s="11" t="str">
        <f>SUBSTITUTE(ADDRESS(1,COLUMN(),4),"1","")</f>
        <v>FF</v>
      </c>
      <c r="FG1" s="12" t="str">
        <f>SUBSTITUTE(ADDRESS(1,COLUMN(),4),"1","")</f>
        <v>FG</v>
      </c>
    </row>
    <row r="2" spans="1:163" ht="15.75" thickBot="1">
      <c r="A2" s="3"/>
      <c r="B2" s="13">
        <f t="shared" ref="B2:AM2" ca="1" si="7">CELL("largeur",B2)</f>
        <v>3</v>
      </c>
      <c r="C2" s="13">
        <f t="shared" ca="1" si="7"/>
        <v>6</v>
      </c>
      <c r="D2" s="13">
        <f t="shared" ca="1" si="7"/>
        <v>8</v>
      </c>
      <c r="E2" s="13">
        <f t="shared" ca="1" si="7"/>
        <v>8</v>
      </c>
      <c r="F2" s="13">
        <f t="shared" ca="1" si="7"/>
        <v>8</v>
      </c>
      <c r="G2" s="13">
        <f t="shared" ca="1" si="7"/>
        <v>56</v>
      </c>
      <c r="H2" s="13">
        <f t="shared" ca="1" si="7"/>
        <v>7</v>
      </c>
      <c r="I2" s="13">
        <f t="shared" ca="1" si="7"/>
        <v>11</v>
      </c>
      <c r="J2" s="13">
        <f t="shared" ca="1" si="7"/>
        <v>10</v>
      </c>
      <c r="K2" s="13">
        <f t="shared" ca="1" si="7"/>
        <v>10</v>
      </c>
      <c r="L2" s="13">
        <f t="shared" ca="1" si="7"/>
        <v>10</v>
      </c>
      <c r="M2" s="13">
        <f t="shared" ca="1" si="7"/>
        <v>10</v>
      </c>
      <c r="N2" s="13">
        <f t="shared" ca="1" si="7"/>
        <v>10</v>
      </c>
      <c r="O2" s="13">
        <f t="shared" ca="1" si="7"/>
        <v>10</v>
      </c>
      <c r="P2" s="13">
        <f t="shared" ca="1" si="7"/>
        <v>10</v>
      </c>
      <c r="Q2" s="13">
        <f t="shared" ca="1" si="7"/>
        <v>10</v>
      </c>
      <c r="R2" s="13">
        <f t="shared" ca="1" si="7"/>
        <v>9</v>
      </c>
      <c r="S2" s="13">
        <f t="shared" ca="1" si="7"/>
        <v>9</v>
      </c>
      <c r="T2" s="13">
        <f t="shared" ca="1" si="7"/>
        <v>14</v>
      </c>
      <c r="U2" s="13">
        <f t="shared" ca="1" si="7"/>
        <v>20</v>
      </c>
      <c r="V2" s="13">
        <f t="shared" ca="1" si="7"/>
        <v>10</v>
      </c>
      <c r="W2" s="13">
        <f t="shared" ca="1" si="7"/>
        <v>10</v>
      </c>
      <c r="X2" s="13">
        <f t="shared" ca="1" si="7"/>
        <v>10</v>
      </c>
      <c r="Y2" s="13">
        <f t="shared" ca="1" si="7"/>
        <v>10</v>
      </c>
      <c r="Z2" s="13">
        <f t="shared" ca="1" si="7"/>
        <v>10</v>
      </c>
      <c r="AA2" s="13">
        <f t="shared" ca="1" si="7"/>
        <v>10</v>
      </c>
      <c r="AB2" s="13">
        <f t="shared" ca="1" si="7"/>
        <v>10</v>
      </c>
      <c r="AC2" s="13">
        <f t="shared" ca="1" si="7"/>
        <v>10</v>
      </c>
      <c r="AD2" s="13">
        <f t="shared" ca="1" si="7"/>
        <v>10</v>
      </c>
      <c r="AE2" s="13">
        <f t="shared" ca="1" si="7"/>
        <v>10</v>
      </c>
      <c r="AF2" s="13">
        <f t="shared" ca="1" si="7"/>
        <v>10</v>
      </c>
      <c r="AG2" s="13">
        <f t="shared" ca="1" si="7"/>
        <v>10</v>
      </c>
      <c r="AH2" s="13">
        <f t="shared" ca="1" si="7"/>
        <v>10</v>
      </c>
      <c r="AI2" s="13">
        <f t="shared" ca="1" si="7"/>
        <v>29</v>
      </c>
      <c r="AJ2" s="13">
        <f t="shared" ca="1" si="7"/>
        <v>12</v>
      </c>
      <c r="AK2" s="13">
        <f t="shared" ca="1" si="7"/>
        <v>9</v>
      </c>
      <c r="AL2" s="13">
        <f t="shared" ca="1" si="7"/>
        <v>11</v>
      </c>
      <c r="AM2" s="13">
        <f t="shared" ca="1" si="7"/>
        <v>17</v>
      </c>
      <c r="AN2" s="3"/>
      <c r="AO2" s="4"/>
      <c r="AP2" s="5"/>
      <c r="AQ2" s="3"/>
      <c r="AR2" s="14">
        <f t="shared" ref="AR2:AY2" ca="1" si="8">CELL("largeur",AR2)</f>
        <v>9</v>
      </c>
      <c r="AS2" s="14">
        <f t="shared" ca="1" si="8"/>
        <v>12</v>
      </c>
      <c r="AT2" s="14">
        <f t="shared" ca="1" si="8"/>
        <v>12</v>
      </c>
      <c r="AU2" s="14">
        <f t="shared" ca="1" si="8"/>
        <v>3</v>
      </c>
      <c r="AV2" s="14">
        <f t="shared" ca="1" si="8"/>
        <v>9</v>
      </c>
      <c r="AW2" s="14">
        <f t="shared" ca="1" si="8"/>
        <v>12</v>
      </c>
      <c r="AX2" s="14">
        <f t="shared" ca="1" si="8"/>
        <v>13</v>
      </c>
      <c r="AY2" s="14">
        <f t="shared" ca="1" si="8"/>
        <v>40</v>
      </c>
      <c r="AZ2" s="3"/>
      <c r="BA2" s="3115">
        <v>5</v>
      </c>
      <c r="BB2" s="14">
        <v>9</v>
      </c>
      <c r="BC2" s="14">
        <v>7</v>
      </c>
      <c r="BD2" s="14">
        <v>103</v>
      </c>
      <c r="BE2" s="14">
        <v>11</v>
      </c>
      <c r="BF2" s="14">
        <v>10</v>
      </c>
      <c r="BG2" s="14">
        <v>9</v>
      </c>
      <c r="BH2" s="14">
        <v>3</v>
      </c>
      <c r="BI2" s="14">
        <v>102</v>
      </c>
      <c r="BJ2" s="14">
        <v>6</v>
      </c>
      <c r="BK2" s="14">
        <v>4</v>
      </c>
      <c r="BL2" s="14">
        <v>10</v>
      </c>
      <c r="BM2" s="14">
        <v>10</v>
      </c>
      <c r="BN2" s="14">
        <v>10</v>
      </c>
      <c r="BO2" s="14">
        <v>10</v>
      </c>
      <c r="BP2" s="3115">
        <v>15</v>
      </c>
      <c r="BQ2" s="3115">
        <v>11</v>
      </c>
      <c r="BR2" s="3"/>
      <c r="BS2" s="15">
        <v>19</v>
      </c>
      <c r="BT2" s="15">
        <v>18</v>
      </c>
      <c r="BU2" s="15">
        <v>25</v>
      </c>
      <c r="BV2" s="15">
        <v>16</v>
      </c>
      <c r="BW2" s="15">
        <v>29</v>
      </c>
      <c r="BX2" s="3"/>
      <c r="BY2" s="13">
        <f ca="1">CELL("largeur",BY2)</f>
        <v>13</v>
      </c>
      <c r="BZ2" s="13">
        <f t="shared" ref="BZ2:CA2" ca="1" si="9">CELL("largeur",BZ2)</f>
        <v>13</v>
      </c>
      <c r="CA2" s="13">
        <f t="shared" ca="1" si="9"/>
        <v>13</v>
      </c>
      <c r="CC2" s="13">
        <f ca="1">CELL("largeur",CC2)</f>
        <v>13</v>
      </c>
      <c r="CD2" s="13">
        <f ca="1">CELL("largeur",CD2)</f>
        <v>13</v>
      </c>
      <c r="CE2" s="13">
        <f ca="1">CELL("largeur",CE2)</f>
        <v>13</v>
      </c>
      <c r="CG2" s="13">
        <f ca="1">CELL("largeur",CG2)</f>
        <v>13</v>
      </c>
      <c r="CH2" s="13">
        <f ca="1">CELL("largeur",CH2)</f>
        <v>13</v>
      </c>
      <c r="CI2" s="13">
        <f ca="1">CELL("largeur",CI2)</f>
        <v>13</v>
      </c>
      <c r="CK2" s="13">
        <f ca="1">CELL("largeur",CK2)</f>
        <v>13</v>
      </c>
      <c r="CL2" s="13">
        <f ca="1">CELL("largeur",CL2)</f>
        <v>13</v>
      </c>
      <c r="CM2" s="13">
        <f ca="1">CELL("largeur",CM2)</f>
        <v>13</v>
      </c>
      <c r="CO2" s="13">
        <f ca="1">CELL("largeur",CO2)</f>
        <v>13</v>
      </c>
      <c r="CP2" s="13">
        <f ca="1">CELL("largeur",CP2)</f>
        <v>13</v>
      </c>
      <c r="CQ2" s="13">
        <f ca="1">CELL("largeur",CQ2)</f>
        <v>13</v>
      </c>
      <c r="CS2" s="13">
        <f ca="1">CELL("largeur",CS2)</f>
        <v>13</v>
      </c>
      <c r="CT2" s="13">
        <f ca="1">CELL("largeur",CT2)</f>
        <v>13</v>
      </c>
      <c r="CU2" s="13">
        <f ca="1">CELL("largeur",CU2)</f>
        <v>13</v>
      </c>
      <c r="CW2" s="13">
        <f ca="1">CELL("largeur",CW2)</f>
        <v>13</v>
      </c>
      <c r="CX2" s="13">
        <f ca="1">CELL("largeur",CX2)</f>
        <v>13</v>
      </c>
      <c r="CY2" s="13">
        <f ca="1">CELL("largeur",CY2)</f>
        <v>13</v>
      </c>
      <c r="DA2" s="13">
        <f ca="1">CELL("largeur",DA2)</f>
        <v>13</v>
      </c>
      <c r="DB2" s="13">
        <f ca="1">CELL("largeur",DB2)</f>
        <v>13</v>
      </c>
      <c r="DC2" s="13">
        <f ca="1">CELL("largeur",DC2)</f>
        <v>13</v>
      </c>
      <c r="DE2" s="13">
        <f ca="1">CELL("largeur",DE2)</f>
        <v>13</v>
      </c>
      <c r="DF2" s="13">
        <f ca="1">CELL("largeur",DF2)</f>
        <v>13</v>
      </c>
      <c r="DG2" s="13">
        <f ca="1">CELL("largeur",DG2)</f>
        <v>13</v>
      </c>
      <c r="DI2" s="13">
        <f ca="1">CELL("largeur",DI2)</f>
        <v>13</v>
      </c>
      <c r="DJ2" s="13">
        <f ca="1">CELL("largeur",DJ2)</f>
        <v>13</v>
      </c>
      <c r="DK2" s="13">
        <f ca="1">CELL("largeur",DK2)</f>
        <v>13</v>
      </c>
      <c r="DM2" s="13">
        <f ca="1">CELL("largeur",DM2)</f>
        <v>13</v>
      </c>
      <c r="DN2" s="13">
        <f ca="1">CELL("largeur",DN2)</f>
        <v>13</v>
      </c>
      <c r="DO2" s="13">
        <f ca="1">CELL("largeur",DO2)</f>
        <v>13</v>
      </c>
      <c r="DQ2" s="13">
        <f ca="1">CELL("largeur",DQ2)</f>
        <v>11</v>
      </c>
      <c r="DR2" s="13">
        <f ca="1">CELL("largeur",DR2)</f>
        <v>12</v>
      </c>
      <c r="DT2" s="13">
        <f ca="1">CELL("largeur",DT2)</f>
        <v>11</v>
      </c>
      <c r="DU2" s="13">
        <f ca="1">CELL("largeur",DU2)</f>
        <v>12</v>
      </c>
      <c r="DV2"/>
      <c r="DW2" s="13">
        <f ca="1">CELL("largeur",DW2)</f>
        <v>12</v>
      </c>
      <c r="DX2" s="13">
        <f ca="1">CELL("largeur",DX2)</f>
        <v>12</v>
      </c>
      <c r="DY2" s="3"/>
      <c r="DZ2" s="13">
        <f t="shared" ref="DZ2:EI2" ca="1" si="10">CELL("largeur",DZ2)</f>
        <v>12</v>
      </c>
      <c r="EA2" s="13">
        <f t="shared" ca="1" si="10"/>
        <v>12</v>
      </c>
      <c r="EB2" s="13">
        <f t="shared" ca="1" si="10"/>
        <v>12</v>
      </c>
      <c r="EC2" s="13">
        <f t="shared" ca="1" si="10"/>
        <v>12</v>
      </c>
      <c r="ED2" s="13">
        <f t="shared" ca="1" si="10"/>
        <v>12</v>
      </c>
      <c r="EE2" s="13">
        <f t="shared" ca="1" si="10"/>
        <v>12</v>
      </c>
      <c r="EF2" s="13">
        <f t="shared" ca="1" si="10"/>
        <v>12</v>
      </c>
      <c r="EG2" s="13">
        <f t="shared" ca="1" si="10"/>
        <v>12</v>
      </c>
      <c r="EH2" s="13">
        <f t="shared" ca="1" si="10"/>
        <v>12</v>
      </c>
      <c r="EI2" s="13">
        <f t="shared" ca="1" si="10"/>
        <v>11</v>
      </c>
      <c r="EJ2"/>
      <c r="EK2" s="13">
        <f ca="1">CELL("largeur",EK2)</f>
        <v>9</v>
      </c>
      <c r="EL2" s="13">
        <f ca="1">CELL("largeur",EL2)</f>
        <v>23</v>
      </c>
      <c r="EM2" s="13">
        <f ca="1">CELL("largeur",EM2)</f>
        <v>37</v>
      </c>
      <c r="EN2" s="13">
        <f ca="1">CELL("largeur",EN2)</f>
        <v>8</v>
      </c>
      <c r="EO2" s="13">
        <f ca="1">CELL("largeur",EO2)</f>
        <v>8</v>
      </c>
      <c r="EP2"/>
      <c r="EQ2"/>
      <c r="ER2" s="13">
        <f t="shared" ref="ER2:EW2" ca="1" si="11">CELL("largeur",ER2)</f>
        <v>9</v>
      </c>
      <c r="ES2" s="13">
        <f t="shared" ca="1" si="11"/>
        <v>23</v>
      </c>
      <c r="ET2" s="13">
        <f t="shared" ca="1" si="11"/>
        <v>37</v>
      </c>
      <c r="EU2" s="13">
        <f t="shared" ca="1" si="11"/>
        <v>8</v>
      </c>
      <c r="EV2" s="13">
        <f t="shared" ca="1" si="11"/>
        <v>8</v>
      </c>
      <c r="EW2" s="13">
        <f t="shared" ca="1" si="11"/>
        <v>8</v>
      </c>
      <c r="EX2"/>
      <c r="EY2" s="13">
        <f t="shared" ref="EY2:FD2" ca="1" si="12">CELL("largeur",EY2)</f>
        <v>9</v>
      </c>
      <c r="EZ2" s="13">
        <f t="shared" ca="1" si="12"/>
        <v>23</v>
      </c>
      <c r="FA2" s="13">
        <f t="shared" ca="1" si="12"/>
        <v>37</v>
      </c>
      <c r="FB2" s="13">
        <f t="shared" ca="1" si="12"/>
        <v>8</v>
      </c>
      <c r="FC2" s="13">
        <f t="shared" ca="1" si="12"/>
        <v>8</v>
      </c>
      <c r="FD2" s="13">
        <f t="shared" ca="1" si="12"/>
        <v>8</v>
      </c>
      <c r="FE2" s="10">
        <v>1</v>
      </c>
      <c r="FF2" s="16" t="s">
        <v>0</v>
      </c>
      <c r="FG2" s="17"/>
    </row>
    <row r="3" spans="1:163" ht="15.75" customHeight="1" thickBot="1">
      <c r="A3" s="3"/>
      <c r="J3" s="18"/>
      <c r="K3" s="18"/>
      <c r="L3" s="18"/>
      <c r="M3" s="18"/>
      <c r="N3" s="18"/>
      <c r="O3" s="18"/>
      <c r="P3" s="18"/>
      <c r="Q3" s="18"/>
      <c r="R3" s="18"/>
      <c r="S3" s="18"/>
      <c r="T3" s="18"/>
      <c r="U3" s="18"/>
      <c r="V3" s="19"/>
      <c r="W3" s="19"/>
      <c r="X3" s="19"/>
      <c r="Y3" s="19"/>
      <c r="Z3" s="19"/>
      <c r="AA3" s="22"/>
      <c r="AB3" s="22"/>
      <c r="AC3" s="22"/>
      <c r="AD3" s="22"/>
      <c r="AE3" s="22"/>
      <c r="AF3" s="22"/>
      <c r="AG3" s="22"/>
      <c r="AH3" s="22"/>
      <c r="AI3" s="22"/>
      <c r="AJ3" s="3"/>
      <c r="AK3" s="3"/>
      <c r="AL3" s="3"/>
      <c r="AM3" s="23" t="s">
        <v>1</v>
      </c>
      <c r="AN3" s="3"/>
      <c r="AO3" s="4"/>
      <c r="AP3" s="5"/>
      <c r="AQ3" s="3"/>
      <c r="AR3" s="24"/>
      <c r="AS3" s="24"/>
      <c r="AT3" s="24"/>
      <c r="AU3" s="24"/>
      <c r="AV3" s="24"/>
      <c r="AW3" s="24"/>
      <c r="AX3" s="24"/>
      <c r="AY3" s="24"/>
      <c r="AZ3" s="3"/>
      <c r="BA3" s="3116" t="s">
        <v>28</v>
      </c>
      <c r="BB3" s="3117"/>
      <c r="BC3" s="3117"/>
      <c r="BD3" s="3182" t="s">
        <v>4342</v>
      </c>
      <c r="BE3" s="3182"/>
      <c r="BF3" s="3182"/>
      <c r="BG3" s="3182"/>
      <c r="BH3" s="3118"/>
      <c r="BI3" s="3118"/>
      <c r="BJ3" s="3118"/>
      <c r="BK3" s="3118"/>
      <c r="BL3" s="3118"/>
      <c r="BM3" s="3118"/>
      <c r="BN3" s="3118"/>
      <c r="BO3" s="3118"/>
      <c r="BP3" s="3118"/>
      <c r="BQ3" s="3119"/>
      <c r="BR3" s="3"/>
      <c r="BS3" s="13">
        <f ca="1">CELL("largeur",BS3)</f>
        <v>43</v>
      </c>
      <c r="BT3" s="13">
        <f ca="1">CELL("largeur",BT3)</f>
        <v>18</v>
      </c>
      <c r="BU3" s="13">
        <f ca="1">CELL("largeur",BU3)</f>
        <v>19</v>
      </c>
      <c r="BV3" s="13">
        <f ca="1">CELL("largeur",BV3)</f>
        <v>16</v>
      </c>
      <c r="BW3" s="13">
        <f ca="1">CELL("largeur",BW3)</f>
        <v>29</v>
      </c>
      <c r="BX3" s="3"/>
      <c r="BY3" t="s">
        <v>2</v>
      </c>
      <c r="BZ3"/>
      <c r="CA3"/>
      <c r="CB3"/>
      <c r="CC3"/>
      <c r="CD3"/>
      <c r="CE3"/>
      <c r="CF3"/>
      <c r="CG3"/>
      <c r="CH3"/>
      <c r="CI3"/>
      <c r="CJ3"/>
      <c r="CK3"/>
      <c r="CL3"/>
      <c r="CM3"/>
      <c r="CN3"/>
      <c r="CO3"/>
      <c r="CP3"/>
      <c r="CQ3"/>
      <c r="CR3"/>
      <c r="CS3"/>
      <c r="CT3"/>
      <c r="CU3"/>
      <c r="CV3" s="25"/>
      <c r="CW3" s="25"/>
      <c r="CX3" s="25"/>
      <c r="CY3" s="25"/>
      <c r="CZ3" s="25"/>
      <c r="DA3" s="25"/>
      <c r="DB3" s="25"/>
      <c r="DC3" s="25"/>
      <c r="DD3" s="25"/>
      <c r="DE3" s="25"/>
      <c r="DF3" s="25"/>
      <c r="DG3" s="25"/>
      <c r="DH3" s="25"/>
      <c r="DI3" s="25"/>
      <c r="DJ3" s="25"/>
      <c r="DK3" s="25"/>
      <c r="DL3" s="25"/>
      <c r="DM3" s="25"/>
      <c r="DN3" s="25"/>
      <c r="DO3" s="25"/>
      <c r="DP3" s="25"/>
      <c r="DQ3" s="25"/>
      <c r="DR3" s="25"/>
      <c r="DS3" s="26"/>
      <c r="DT3" s="25"/>
      <c r="DU3" s="25"/>
      <c r="DV3" s="25"/>
      <c r="DW3" s="25"/>
      <c r="DX3" s="25"/>
      <c r="DY3" s="3"/>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10">
        <v>1</v>
      </c>
      <c r="FF3" s="27">
        <f ca="1">COUNTA(A1:FE409) + COUNTBLANK(A1:FE409)</f>
        <v>67797</v>
      </c>
      <c r="FG3" s="28" t="str">
        <f>"cellules entre -cells -celdas  "&amp;" " &amp;A1&amp;" et  "&amp;FE409</f>
        <v>cellules entre -cells -celdas   A1 et  FE409</v>
      </c>
    </row>
    <row r="4" spans="1:163" ht="24" thickBot="1">
      <c r="A4" s="3"/>
      <c r="B4" s="3317"/>
      <c r="C4" s="2579"/>
      <c r="D4" s="2579"/>
      <c r="E4" s="2579"/>
      <c r="F4" s="2579"/>
      <c r="G4" s="2579"/>
      <c r="H4" s="2579"/>
      <c r="I4" s="2579"/>
      <c r="J4" s="3320" t="s">
        <v>4066</v>
      </c>
      <c r="K4" s="3320"/>
      <c r="L4" s="3320"/>
      <c r="M4" s="3320"/>
      <c r="N4" s="3320"/>
      <c r="O4" s="3320"/>
      <c r="P4" s="3320"/>
      <c r="Q4" s="3320"/>
      <c r="R4" s="3320"/>
      <c r="S4" s="3320"/>
      <c r="T4" s="3320"/>
      <c r="U4" s="3320"/>
      <c r="V4" s="3320"/>
      <c r="W4" s="3320"/>
      <c r="X4" s="3320"/>
      <c r="Y4" s="3320"/>
      <c r="Z4" s="3320"/>
      <c r="AA4" s="3320"/>
      <c r="AB4" s="3320"/>
      <c r="AC4" s="3320"/>
      <c r="AD4" s="3320"/>
      <c r="AE4" s="3453"/>
      <c r="AF4" s="20"/>
      <c r="AG4" s="20"/>
      <c r="AH4" s="20"/>
      <c r="AI4" s="29"/>
      <c r="AJ4" s="29"/>
      <c r="AK4" s="29"/>
      <c r="AL4" s="29"/>
      <c r="AM4" s="30" t="str">
        <f t="array" aca="1" ref="AM4" ca="1">IF(COUNTIF(B2:AM2,"&gt;0.5")=0,"Aucune",COUNTIF(B2:AM2,"&lt;0.5") &amp; " " &amp; IF(COUNTIF(B2:AM2,"&lt;0.5")&gt;1,"colonnes masquées","colonne masquée") &amp; " " &amp; _xlfn.TEXTJOIN(" ", TRUE, IF(B2:AM2&lt;0.5,B1:AM1,"")))&amp;" "</f>
        <v xml:space="preserve">0 colonne masquée  </v>
      </c>
      <c r="AN4" s="3"/>
      <c r="AO4" s="4"/>
      <c r="AP4" s="31" t="s">
        <v>3</v>
      </c>
      <c r="AQ4" s="3"/>
      <c r="AR4" s="32"/>
      <c r="AS4" s="33"/>
      <c r="AT4" s="33"/>
      <c r="AU4" s="33"/>
      <c r="AV4" s="33"/>
      <c r="AW4" s="33"/>
      <c r="AX4" s="33"/>
      <c r="AY4" s="33"/>
      <c r="AZ4" s="3"/>
      <c r="BA4" s="3116" t="s">
        <v>28</v>
      </c>
      <c r="BB4" s="3120"/>
      <c r="BC4" s="3120"/>
      <c r="BD4" s="3183"/>
      <c r="BE4" s="3183"/>
      <c r="BF4" s="3183"/>
      <c r="BG4" s="3183"/>
      <c r="BH4" s="3121"/>
      <c r="BI4" s="3121"/>
      <c r="BJ4" s="3121"/>
      <c r="BK4" s="3121"/>
      <c r="BL4" s="3121"/>
      <c r="BM4" s="3121"/>
      <c r="BN4" s="3121"/>
      <c r="BO4" s="3121"/>
      <c r="BP4" s="3121"/>
      <c r="BQ4" s="3122"/>
      <c r="BR4" s="3"/>
      <c r="BX4" s="3"/>
      <c r="CV4" s="26"/>
      <c r="CW4" s="26"/>
      <c r="CX4" s="26"/>
      <c r="CY4" s="26"/>
      <c r="CZ4" s="26"/>
      <c r="DA4" s="26"/>
      <c r="DB4" s="26"/>
      <c r="DC4" s="26"/>
      <c r="DD4" s="26"/>
      <c r="DE4" s="26"/>
      <c r="DF4" s="26"/>
      <c r="DG4" s="26"/>
      <c r="DH4" s="34"/>
      <c r="DI4" s="26"/>
      <c r="DJ4" s="26"/>
      <c r="DK4" s="26"/>
      <c r="DL4" s="34"/>
      <c r="DM4" s="26"/>
      <c r="DN4" s="26"/>
      <c r="DO4" s="26"/>
      <c r="DP4" s="34"/>
      <c r="DQ4" s="26"/>
      <c r="DR4" s="26"/>
      <c r="DS4" s="26"/>
      <c r="DT4" s="26"/>
      <c r="DU4" s="26"/>
      <c r="DV4" s="26"/>
      <c r="DW4" s="26"/>
      <c r="DX4" s="26"/>
      <c r="DY4" s="3"/>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10">
        <v>1</v>
      </c>
      <c r="FF4" s="27">
        <f ca="1">COUNTA(A1:FE409)</f>
        <v>13345</v>
      </c>
      <c r="FG4" s="28" t="s">
        <v>4</v>
      </c>
    </row>
    <row r="5" spans="1:163" ht="23.25" customHeight="1">
      <c r="A5" s="3"/>
      <c r="B5" s="3318"/>
      <c r="C5" s="2580"/>
      <c r="D5" s="2580"/>
      <c r="E5" s="2580"/>
      <c r="F5" s="2580"/>
      <c r="G5" s="2580"/>
      <c r="H5" s="2580"/>
      <c r="I5" s="2580"/>
      <c r="J5" s="3321" t="s">
        <v>3913</v>
      </c>
      <c r="K5" s="3321"/>
      <c r="L5" s="3321"/>
      <c r="M5" s="3321"/>
      <c r="N5" s="3321"/>
      <c r="O5" s="3321"/>
      <c r="P5" s="3321"/>
      <c r="Q5" s="3321"/>
      <c r="R5" s="3321"/>
      <c r="S5" s="3321"/>
      <c r="T5" s="3321"/>
      <c r="U5" s="3321"/>
      <c r="V5" s="3321"/>
      <c r="W5" s="3321"/>
      <c r="X5" s="3321"/>
      <c r="Y5" s="3321"/>
      <c r="Z5" s="3321"/>
      <c r="AA5" s="3321"/>
      <c r="AB5" s="3321"/>
      <c r="AC5" s="3321"/>
      <c r="AD5" s="3321"/>
      <c r="AE5" s="3454"/>
      <c r="AF5" s="25"/>
      <c r="AG5" s="36"/>
      <c r="AH5" s="36"/>
      <c r="AI5" s="2272"/>
      <c r="AJ5" s="2272" t="s">
        <v>3621</v>
      </c>
      <c r="AK5" s="35">
        <f ca="1">COUNTIF(B2:AM2,"&gt;0,5")</f>
        <v>0</v>
      </c>
      <c r="AL5" s="36" t="s">
        <v>5</v>
      </c>
      <c r="AM5" s="2245"/>
      <c r="AN5" s="3"/>
      <c r="AO5" s="37"/>
      <c r="AP5" s="38" t="str">
        <f>AP8-SUBTOTAL(103,AO11:AO136)&amp;" "&amp;"Lignes masquées"</f>
        <v>0 Lignes masquées</v>
      </c>
      <c r="AQ5" s="3"/>
      <c r="AR5" s="3322" t="s">
        <v>6</v>
      </c>
      <c r="AS5" s="3323"/>
      <c r="AT5" s="3323"/>
      <c r="AU5" s="3323"/>
      <c r="AV5" s="3323"/>
      <c r="AW5" s="3323"/>
      <c r="AX5" s="3323"/>
      <c r="AY5" s="3324"/>
      <c r="AZ5" s="3"/>
      <c r="BA5" s="3116" t="s">
        <v>28</v>
      </c>
      <c r="BB5" s="3120"/>
      <c r="BC5" s="3120"/>
      <c r="BD5" s="3183"/>
      <c r="BE5" s="3183"/>
      <c r="BF5" s="3183"/>
      <c r="BG5" s="3183"/>
      <c r="BH5" s="3123"/>
      <c r="BI5" s="3184" t="s">
        <v>4353</v>
      </c>
      <c r="BJ5" s="3123"/>
      <c r="BK5" s="3123"/>
      <c r="BL5" s="3123"/>
      <c r="BM5" s="3123"/>
      <c r="BN5" s="3123"/>
      <c r="BO5" s="3123"/>
      <c r="BP5" s="3124"/>
      <c r="BQ5" s="3125"/>
      <c r="BR5" s="3"/>
      <c r="BS5" s="3362" t="s">
        <v>4067</v>
      </c>
      <c r="BT5" s="3363"/>
      <c r="BU5" s="3363"/>
      <c r="BV5" s="3363"/>
      <c r="BW5" s="3364"/>
      <c r="BX5" s="3"/>
      <c r="BY5" s="3328" t="s">
        <v>7</v>
      </c>
      <c r="BZ5" s="3328"/>
      <c r="CA5" s="3328"/>
      <c r="CB5" s="3328"/>
      <c r="CC5" s="3328"/>
      <c r="CD5" s="3328"/>
      <c r="CE5" s="3328"/>
      <c r="CF5" s="3328"/>
      <c r="CG5" s="3328"/>
      <c r="CH5" s="3328"/>
      <c r="CI5" s="3328"/>
      <c r="CJ5" s="3328"/>
      <c r="CK5" s="3328"/>
      <c r="CL5" s="3328"/>
      <c r="CM5" s="3328"/>
      <c r="CN5" s="3328"/>
      <c r="CO5" s="3328"/>
      <c r="CP5" s="3328"/>
      <c r="CQ5" s="3328"/>
      <c r="CR5" s="3328"/>
      <c r="CS5" s="3328"/>
      <c r="CT5" s="39"/>
      <c r="CU5" s="40" t="str">
        <f ca="1">"Page N°"&amp;_xlfn.SHEET()</f>
        <v>Page N°3</v>
      </c>
      <c r="CV5" s="26"/>
      <c r="CW5" s="41" t="s">
        <v>8</v>
      </c>
      <c r="CX5" s="41"/>
      <c r="CY5" s="26"/>
      <c r="CZ5" s="26"/>
      <c r="DA5" s="26"/>
      <c r="DB5" s="26"/>
      <c r="DC5" s="26"/>
      <c r="DD5" s="26"/>
      <c r="DE5" s="26"/>
      <c r="DF5" s="26"/>
      <c r="DG5" s="26"/>
      <c r="DH5" s="42"/>
      <c r="DI5" s="26"/>
      <c r="DJ5" s="26"/>
      <c r="DK5" s="26"/>
      <c r="DL5" s="42"/>
      <c r="DM5" s="26"/>
      <c r="DN5" s="26"/>
      <c r="DO5" s="26"/>
      <c r="DP5" s="42"/>
      <c r="DQ5" s="26"/>
      <c r="DR5" s="26"/>
      <c r="DS5" s="26"/>
      <c r="DT5" s="26"/>
      <c r="DU5" s="26"/>
      <c r="DV5" s="26"/>
      <c r="DW5" s="26"/>
      <c r="DX5" s="26"/>
      <c r="DY5" s="3"/>
      <c r="DZ5" s="26"/>
      <c r="EA5" s="26"/>
      <c r="EB5" s="26"/>
      <c r="EC5" s="26"/>
      <c r="ED5" s="26"/>
      <c r="EE5" s="26"/>
      <c r="EF5" s="26"/>
      <c r="EG5" s="26"/>
      <c r="EH5" s="26"/>
      <c r="EI5" s="26"/>
      <c r="EJ5" s="26"/>
      <c r="EK5" s="26"/>
      <c r="EL5" s="26"/>
      <c r="EM5" s="26"/>
      <c r="EN5" s="26"/>
      <c r="EO5" s="26"/>
      <c r="EP5" s="26"/>
      <c r="EQ5" s="26"/>
      <c r="ER5" s="43"/>
      <c r="ES5" s="44"/>
      <c r="ET5" s="44"/>
      <c r="EU5" s="44"/>
      <c r="EV5" s="26"/>
      <c r="EW5" s="26"/>
      <c r="EX5" s="26"/>
      <c r="EY5" s="26"/>
      <c r="EZ5" s="26"/>
      <c r="FA5" s="26"/>
      <c r="FB5" s="26"/>
      <c r="FC5" s="26"/>
      <c r="FD5" s="26"/>
      <c r="FE5" s="10">
        <v>1</v>
      </c>
      <c r="FF5" s="27">
        <f ca="1">COUNTBLANK(A1:FE409)</f>
        <v>54452</v>
      </c>
      <c r="FG5" s="28" t="s">
        <v>9</v>
      </c>
    </row>
    <row r="6" spans="1:163" ht="27" customHeight="1" thickBot="1">
      <c r="A6" s="3"/>
      <c r="B6" s="3319"/>
      <c r="C6" s="2581"/>
      <c r="D6" s="2581"/>
      <c r="E6" s="2581"/>
      <c r="F6" s="2581"/>
      <c r="G6" s="2581"/>
      <c r="H6" s="2581"/>
      <c r="I6" s="2581"/>
      <c r="J6" s="45" t="s">
        <v>4338</v>
      </c>
      <c r="K6" s="45"/>
      <c r="L6" s="45"/>
      <c r="M6" s="45"/>
      <c r="N6" s="45"/>
      <c r="O6" s="45"/>
      <c r="P6" s="45"/>
      <c r="Q6" s="45"/>
      <c r="R6" s="45"/>
      <c r="S6" s="45"/>
      <c r="T6" s="45"/>
      <c r="U6" s="45"/>
      <c r="V6" s="45"/>
      <c r="W6" s="45"/>
      <c r="X6" s="45"/>
      <c r="Y6" s="45"/>
      <c r="Z6" s="45"/>
      <c r="AA6" s="2279"/>
      <c r="AB6" s="2279"/>
      <c r="AC6" s="2279"/>
      <c r="AD6" s="2279"/>
      <c r="AE6" s="2280"/>
      <c r="AF6" s="36"/>
      <c r="AG6" s="36"/>
      <c r="AH6" s="25"/>
      <c r="AI6" s="2245"/>
      <c r="AJ6" s="2245"/>
      <c r="AK6" s="2245"/>
      <c r="AL6" s="2245"/>
      <c r="AM6" s="2274" t="s">
        <v>4068</v>
      </c>
      <c r="AN6" s="3"/>
      <c r="AO6" s="5"/>
      <c r="AP6" s="46" t="str">
        <f>COUNTIF(AO11:AO136,"A")&amp;" "&amp;"Lignes"&amp;" "&amp;"A"</f>
        <v>90 Lignes A</v>
      </c>
      <c r="AQ6" s="3"/>
      <c r="AR6" s="3325"/>
      <c r="AS6" s="3326"/>
      <c r="AT6" s="3326"/>
      <c r="AU6" s="3326"/>
      <c r="AV6" s="3326"/>
      <c r="AW6" s="3326"/>
      <c r="AX6" s="3326"/>
      <c r="AY6" s="3327"/>
      <c r="AZ6" s="3"/>
      <c r="BA6" s="3116" t="s">
        <v>28</v>
      </c>
      <c r="BB6" s="3181" t="s">
        <v>4343</v>
      </c>
      <c r="BC6" s="3120"/>
      <c r="BD6" s="3121"/>
      <c r="BE6" s="3121"/>
      <c r="BF6" s="3121"/>
      <c r="BG6" s="3126"/>
      <c r="BH6" s="3123"/>
      <c r="BI6" s="3184"/>
      <c r="BJ6" s="3123"/>
      <c r="BK6" s="3123"/>
      <c r="BL6" s="3123"/>
      <c r="BM6" s="3123"/>
      <c r="BN6" s="3123"/>
      <c r="BO6" s="3123"/>
      <c r="BP6" s="3124"/>
      <c r="BQ6" s="3125"/>
      <c r="BR6" s="3"/>
      <c r="BS6" s="3365"/>
      <c r="BT6" s="3366"/>
      <c r="BU6" s="3366"/>
      <c r="BV6" s="3366"/>
      <c r="BW6" s="3367"/>
      <c r="BX6" s="3"/>
      <c r="BY6" s="3328"/>
      <c r="BZ6" s="3328"/>
      <c r="CA6" s="3328"/>
      <c r="CB6" s="3328"/>
      <c r="CC6" s="3328"/>
      <c r="CD6" s="3328"/>
      <c r="CE6" s="3328"/>
      <c r="CF6" s="3328"/>
      <c r="CG6" s="3328"/>
      <c r="CH6" s="3328"/>
      <c r="CI6" s="3328"/>
      <c r="CJ6" s="3328"/>
      <c r="CK6" s="3328"/>
      <c r="CL6" s="3328"/>
      <c r="CM6" s="3328"/>
      <c r="CN6" s="3328"/>
      <c r="CO6" s="3328"/>
      <c r="CP6" s="3328"/>
      <c r="CQ6" s="3328"/>
      <c r="CR6" s="3328"/>
      <c r="CS6" s="3328"/>
      <c r="CT6" s="39"/>
      <c r="CV6" s="26"/>
      <c r="CW6" s="26"/>
      <c r="CX6" s="26"/>
      <c r="CY6" s="26"/>
      <c r="CZ6" s="26"/>
      <c r="DA6" s="26"/>
      <c r="DB6" s="26"/>
      <c r="DC6" s="47"/>
      <c r="DD6" s="26"/>
      <c r="DE6" s="26"/>
      <c r="DF6" s="26"/>
      <c r="DG6" s="26"/>
      <c r="DH6" s="34"/>
      <c r="DI6" s="26"/>
      <c r="DJ6" s="26"/>
      <c r="DK6" s="26"/>
      <c r="DL6" s="34"/>
      <c r="DM6" s="26"/>
      <c r="DN6" s="26"/>
      <c r="DO6" s="47"/>
      <c r="DP6" s="34"/>
      <c r="DQ6" s="26"/>
      <c r="DR6" s="26"/>
      <c r="DS6" s="26"/>
      <c r="DT6" s="26"/>
      <c r="DU6" s="26"/>
      <c r="DV6" s="26"/>
      <c r="DW6" s="26"/>
      <c r="DX6" s="26"/>
      <c r="DY6" s="3"/>
      <c r="DZ6" s="26"/>
      <c r="EA6" s="26"/>
      <c r="EB6" s="26"/>
      <c r="EC6" s="26"/>
      <c r="ED6" s="26"/>
      <c r="EE6" s="26"/>
      <c r="EF6" s="26"/>
      <c r="EG6" s="26"/>
      <c r="EH6" s="26"/>
      <c r="EI6" s="26"/>
      <c r="EJ6" s="26"/>
      <c r="EK6" s="26"/>
      <c r="EL6" s="26"/>
      <c r="EM6" s="26"/>
      <c r="EN6" s="26"/>
      <c r="EO6" s="26"/>
      <c r="EP6" s="26"/>
      <c r="EQ6" s="26"/>
      <c r="ER6" s="43" t="s">
        <v>11</v>
      </c>
      <c r="ES6" s="44"/>
      <c r="ET6" s="44"/>
      <c r="EU6" s="44"/>
      <c r="EV6" s="26"/>
      <c r="EW6" s="26"/>
      <c r="EX6" s="26"/>
      <c r="EY6" s="26"/>
      <c r="EZ6" s="26"/>
      <c r="FA6" s="26"/>
      <c r="FB6" s="26"/>
      <c r="FC6" s="26"/>
      <c r="FD6" s="26"/>
      <c r="FE6" s="10">
        <v>1</v>
      </c>
      <c r="FF6" s="27">
        <f>SUM(FE1:FE407)+2</f>
        <v>409</v>
      </c>
      <c r="FG6" s="28" t="s">
        <v>12</v>
      </c>
    </row>
    <row r="7" spans="1:163" ht="24" thickBot="1">
      <c r="A7" s="3"/>
      <c r="B7" s="48"/>
      <c r="C7" s="48"/>
      <c r="D7" s="48"/>
      <c r="E7" s="48"/>
      <c r="F7" s="48"/>
      <c r="G7" s="48"/>
      <c r="H7" s="48"/>
      <c r="I7" s="48"/>
      <c r="J7" s="2275"/>
      <c r="K7" s="2275"/>
      <c r="L7" s="49"/>
      <c r="M7" s="49"/>
      <c r="N7" s="49"/>
      <c r="O7" s="49"/>
      <c r="P7" s="50"/>
      <c r="Q7" s="50"/>
      <c r="R7" s="51"/>
      <c r="S7" s="51"/>
      <c r="T7" s="51"/>
      <c r="U7" s="51"/>
      <c r="V7" s="51"/>
      <c r="W7" s="51"/>
      <c r="X7" s="25"/>
      <c r="Y7" s="25"/>
      <c r="Z7" s="25" t="s">
        <v>14</v>
      </c>
      <c r="AA7" s="25"/>
      <c r="AB7" s="25"/>
      <c r="AC7" s="25"/>
      <c r="AD7" s="25"/>
      <c r="AE7" s="25"/>
      <c r="AF7" s="52"/>
      <c r="AG7" s="25"/>
      <c r="AH7" s="25"/>
      <c r="AI7" s="2245"/>
      <c r="AJ7" s="2245"/>
      <c r="AK7" s="2245"/>
      <c r="AL7" s="52" t="s">
        <v>15</v>
      </c>
      <c r="AM7" s="1" t="str">
        <f>$FE$409</f>
        <v>FE409</v>
      </c>
      <c r="AN7" s="3"/>
      <c r="AO7" s="5"/>
      <c r="AP7" s="46" t="str">
        <f>COUNTIF(AO11:AO136,"►")&amp;" "&amp;"Lignes"&amp;" "&amp;"►"</f>
        <v>36 Lignes ►</v>
      </c>
      <c r="AQ7" s="3"/>
      <c r="AR7" s="3329" t="s">
        <v>16</v>
      </c>
      <c r="AS7" s="3330"/>
      <c r="AT7" s="3330"/>
      <c r="AU7" s="3330"/>
      <c r="AV7" s="3330"/>
      <c r="AW7" s="3330"/>
      <c r="AX7" s="3330"/>
      <c r="AY7" s="3331"/>
      <c r="AZ7" s="3"/>
      <c r="BA7" s="3116" t="s">
        <v>28</v>
      </c>
      <c r="BB7" s="25"/>
      <c r="BC7" s="25"/>
      <c r="BD7" s="3127"/>
      <c r="BE7" s="3127"/>
      <c r="BF7" s="3127"/>
      <c r="BG7" s="3127"/>
      <c r="BH7" s="3108"/>
      <c r="BI7" s="2527" t="s">
        <v>4352</v>
      </c>
      <c r="BJ7" s="3128">
        <f ca="1">SUM(T2:AB2)</f>
        <v>104</v>
      </c>
      <c r="BK7" s="3108"/>
      <c r="BL7" s="3108"/>
      <c r="BM7" s="3108"/>
      <c r="BN7" s="3108"/>
      <c r="BO7" s="3108"/>
      <c r="BP7" s="3129"/>
      <c r="BQ7" s="3130"/>
      <c r="BR7" s="3"/>
      <c r="BS7" s="2450" t="str">
        <f>ADDRESS(ROW(R12),COLUMN(R12),4)</f>
        <v>R12</v>
      </c>
      <c r="BT7" s="2499" t="s">
        <v>3827</v>
      </c>
      <c r="BU7" s="44"/>
      <c r="BV7" s="44"/>
      <c r="BW7" s="170"/>
      <c r="BX7" s="3"/>
      <c r="BY7" s="53" t="s">
        <v>17</v>
      </c>
      <c r="BZ7" s="53"/>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47"/>
      <c r="DD7" s="26"/>
      <c r="DE7" s="26"/>
      <c r="DF7" s="26"/>
      <c r="DG7" s="26"/>
      <c r="DH7" s="34"/>
      <c r="DI7" s="26"/>
      <c r="DJ7" s="26"/>
      <c r="DK7" s="26"/>
      <c r="DL7" s="34"/>
      <c r="DM7" s="26"/>
      <c r="DN7" s="26"/>
      <c r="DO7" s="47"/>
      <c r="DP7" s="34"/>
      <c r="DQ7" s="26"/>
      <c r="DR7" s="26"/>
      <c r="DS7" s="26"/>
      <c r="DT7" s="26"/>
      <c r="DU7" s="26"/>
      <c r="DV7" s="26"/>
      <c r="DW7" s="26"/>
      <c r="DX7" s="26"/>
      <c r="DY7" s="3"/>
      <c r="DZ7" s="26"/>
      <c r="EA7" s="26"/>
      <c r="EB7" s="26"/>
      <c r="EC7" s="26"/>
      <c r="ED7" s="26"/>
      <c r="EE7" s="26"/>
      <c r="EF7" s="26"/>
      <c r="EG7" s="26"/>
      <c r="EH7" s="26"/>
      <c r="EI7" s="26"/>
      <c r="EJ7" s="26"/>
      <c r="EK7" s="26"/>
      <c r="EL7" s="26"/>
      <c r="EM7" s="26"/>
      <c r="EN7" s="26"/>
      <c r="EO7" s="26"/>
      <c r="EP7" s="26"/>
      <c r="EQ7" s="26"/>
      <c r="ER7" s="54" t="s">
        <v>18</v>
      </c>
      <c r="ES7" s="3296" t="s">
        <v>19</v>
      </c>
      <c r="ET7" s="3296"/>
      <c r="EU7" s="3296"/>
      <c r="EV7" s="26"/>
      <c r="EW7" s="26"/>
      <c r="EX7" s="26"/>
      <c r="EY7" s="26"/>
      <c r="EZ7" s="26"/>
      <c r="FA7" s="26"/>
      <c r="FB7" s="26"/>
      <c r="FC7" s="26"/>
      <c r="FD7" s="26"/>
      <c r="FE7" s="10">
        <v>1</v>
      </c>
      <c r="FF7" s="27">
        <f>SUM(A409:FD409)+1</f>
        <v>144</v>
      </c>
      <c r="FG7" s="28" t="s">
        <v>20</v>
      </c>
    </row>
    <row r="8" spans="1:163" ht="15" customHeight="1">
      <c r="A8" s="3"/>
      <c r="B8" s="2273"/>
      <c r="C8" s="2273"/>
      <c r="D8" s="2273"/>
      <c r="E8" s="2273"/>
      <c r="F8" s="2273"/>
      <c r="G8" s="2273"/>
      <c r="H8" s="2273"/>
      <c r="I8" s="2273"/>
      <c r="J8" s="3297" t="s">
        <v>3908</v>
      </c>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9"/>
      <c r="AN8" s="3"/>
      <c r="AO8" s="5"/>
      <c r="AP8" s="3450">
        <f>ROWS(AO11:AO136)</f>
        <v>126</v>
      </c>
      <c r="AQ8" s="3"/>
      <c r="AR8" s="58"/>
      <c r="AS8" s="3303" t="s">
        <v>21</v>
      </c>
      <c r="AT8" s="3303"/>
      <c r="AU8" s="3303"/>
      <c r="AV8" s="3303"/>
      <c r="AW8" s="3303"/>
      <c r="AX8" s="3303"/>
      <c r="AY8" s="3304"/>
      <c r="AZ8" s="3"/>
      <c r="BA8" s="3116" t="s">
        <v>28</v>
      </c>
      <c r="BB8" s="25"/>
      <c r="BC8" s="25"/>
      <c r="BD8" s="25"/>
      <c r="BE8" s="3108"/>
      <c r="BF8" s="3108"/>
      <c r="BG8" s="3108"/>
      <c r="BH8" s="3108"/>
      <c r="BI8" s="3185" t="str">
        <f ca="1">"Largeur de cette colonne : " &amp; BI2 &amp; IF(BI2 &gt; BJ7, " - Colonne trop large de " &amp; (BI2 - BJ7), IF(BJ7 &gt; BI2, " - Élargissez la colonne à " &amp; BJ7, ""))</f>
        <v>Largeur de cette colonne : 102 - Élargissez la colonne à 104</v>
      </c>
      <c r="BJ8" s="3108"/>
      <c r="BK8" s="3108"/>
      <c r="BL8" s="3108"/>
      <c r="BM8" s="3108"/>
      <c r="BN8" s="3108"/>
      <c r="BO8" s="3108"/>
      <c r="BP8" s="3129"/>
      <c r="BQ8" s="3130"/>
      <c r="BR8" s="3"/>
      <c r="BS8" s="2451"/>
      <c r="BT8" s="2499"/>
      <c r="BU8" s="44"/>
      <c r="BV8" s="44"/>
      <c r="BW8" s="170"/>
      <c r="BX8" s="3"/>
      <c r="BY8" s="53" t="s">
        <v>22</v>
      </c>
      <c r="BZ8" s="53"/>
      <c r="CA8" s="26"/>
      <c r="CB8" s="26"/>
      <c r="CC8" s="26"/>
      <c r="CD8" s="26"/>
      <c r="CE8" s="26"/>
      <c r="CF8" s="26"/>
      <c r="CG8" s="26"/>
      <c r="CH8" s="26"/>
      <c r="CI8" s="26"/>
      <c r="CJ8" s="26"/>
      <c r="CK8" s="26"/>
      <c r="CL8" s="26"/>
      <c r="CM8" s="26"/>
      <c r="CN8" s="26"/>
      <c r="CO8" s="26"/>
      <c r="CP8" s="26"/>
      <c r="CQ8" s="26"/>
      <c r="CR8" s="26"/>
      <c r="CS8" s="59" t="s">
        <v>23</v>
      </c>
      <c r="CT8" s="26"/>
      <c r="CU8" s="26"/>
      <c r="CV8" s="26"/>
      <c r="CW8" s="26"/>
      <c r="CX8" s="26"/>
      <c r="CY8" s="26"/>
      <c r="CZ8" s="26"/>
      <c r="DA8" s="26"/>
      <c r="DB8" s="26"/>
      <c r="DC8" s="47"/>
      <c r="DD8" s="26"/>
      <c r="DE8" s="26"/>
      <c r="DF8" s="26"/>
      <c r="DG8" s="26"/>
      <c r="DH8" s="34"/>
      <c r="DI8" s="26"/>
      <c r="DJ8" s="26"/>
      <c r="DK8" s="26"/>
      <c r="DL8" s="34"/>
      <c r="DM8" s="26"/>
      <c r="DN8" s="26"/>
      <c r="DO8" s="47"/>
      <c r="DP8" s="34"/>
      <c r="DQ8" s="3305" t="str">
        <f ca="1">DO10&amp;"  Formule ► "&amp;_xlfn.FORMULATEXT(DO10)</f>
        <v>pâti--ENT  Formule ► =SIERREUR(MINUSCULE(GAUCHE(SUPPRESPACE(GAUCHE(DL10;TROUVE("-";DL10)-1));4))&amp;"-"&amp;MAJUSCULE(GAUCHE(SUPPRESPACE(STXT(DL10;TROUVE("-";DL10)+1;99));4));"")</v>
      </c>
      <c r="DR8" s="3305"/>
      <c r="DS8" s="3305"/>
      <c r="DT8" s="3305"/>
      <c r="DU8" s="3305"/>
      <c r="DV8" s="3305"/>
      <c r="DW8" s="3305"/>
      <c r="DX8" s="3305"/>
      <c r="DY8" s="3"/>
      <c r="DZ8" s="26"/>
      <c r="EA8" s="26"/>
      <c r="EB8" s="26"/>
      <c r="EC8" s="26"/>
      <c r="ED8" s="26"/>
      <c r="EE8" s="26"/>
      <c r="EF8" s="26"/>
      <c r="EG8" s="26"/>
      <c r="EH8" s="26"/>
      <c r="EI8" s="26"/>
      <c r="EJ8" s="26"/>
      <c r="EK8" s="26"/>
      <c r="EL8" s="26"/>
      <c r="EM8" s="26"/>
      <c r="EN8" s="26"/>
      <c r="EO8" s="26"/>
      <c r="EP8" s="26"/>
      <c r="EQ8" s="26"/>
      <c r="ER8" s="26" t="s">
        <v>24</v>
      </c>
      <c r="ES8" s="44"/>
      <c r="ET8" s="44"/>
      <c r="EU8" s="44"/>
      <c r="EV8" s="26"/>
      <c r="EW8" s="26"/>
      <c r="EX8" s="26"/>
      <c r="EY8" s="26"/>
      <c r="EZ8" s="26"/>
      <c r="FA8" s="26"/>
      <c r="FB8" s="26"/>
      <c r="FC8" s="26"/>
      <c r="FD8" s="26"/>
      <c r="FE8" s="10">
        <v>1</v>
      </c>
    </row>
    <row r="9" spans="1:163" ht="15.75" customHeight="1" thickBot="1">
      <c r="A9" s="3"/>
      <c r="B9" s="2273"/>
      <c r="C9" s="2273"/>
      <c r="D9" s="2273"/>
      <c r="E9" s="2273"/>
      <c r="F9" s="2273"/>
      <c r="G9" s="2273"/>
      <c r="H9" s="2273"/>
      <c r="I9" s="2273"/>
      <c r="J9" s="3300"/>
      <c r="K9" s="3301"/>
      <c r="L9" s="3301"/>
      <c r="M9" s="3301"/>
      <c r="N9" s="3301"/>
      <c r="O9" s="3301"/>
      <c r="P9" s="3301"/>
      <c r="Q9" s="3301"/>
      <c r="R9" s="3301"/>
      <c r="S9" s="3301"/>
      <c r="T9" s="3301"/>
      <c r="U9" s="3301"/>
      <c r="V9" s="3301"/>
      <c r="W9" s="3301"/>
      <c r="X9" s="3301"/>
      <c r="Y9" s="3301"/>
      <c r="Z9" s="3301"/>
      <c r="AA9" s="3301"/>
      <c r="AB9" s="3301"/>
      <c r="AC9" s="3301"/>
      <c r="AD9" s="3301"/>
      <c r="AE9" s="3301"/>
      <c r="AF9" s="3301"/>
      <c r="AG9" s="3301"/>
      <c r="AH9" s="3301"/>
      <c r="AI9" s="3301"/>
      <c r="AJ9" s="3301"/>
      <c r="AK9" s="3301"/>
      <c r="AL9" s="3301"/>
      <c r="AM9" s="3302"/>
      <c r="AN9" s="3"/>
      <c r="AO9" s="5"/>
      <c r="AP9" s="3451"/>
      <c r="AQ9" s="3"/>
      <c r="AR9" s="60"/>
      <c r="AS9" s="34"/>
      <c r="AT9" s="34"/>
      <c r="AU9" s="34"/>
      <c r="AV9" s="34"/>
      <c r="AW9" s="34"/>
      <c r="AX9" s="34"/>
      <c r="AY9" s="61"/>
      <c r="AZ9" s="3"/>
      <c r="BA9" s="3116" t="s">
        <v>28</v>
      </c>
      <c r="BB9" s="25"/>
      <c r="BC9" s="25"/>
      <c r="BD9" s="25"/>
      <c r="BE9" s="3108"/>
      <c r="BF9" s="3108"/>
      <c r="BG9" s="3108"/>
      <c r="BH9" s="3108"/>
      <c r="BI9" s="3185"/>
      <c r="BJ9" s="3108"/>
      <c r="BK9" s="3108"/>
      <c r="BL9" s="3108"/>
      <c r="BM9" s="3108"/>
      <c r="BN9" s="3108"/>
      <c r="BO9" s="3108"/>
      <c r="BP9" s="3129"/>
      <c r="BQ9" s="3130"/>
      <c r="BR9" s="3"/>
      <c r="BS9" s="2450" t="str">
        <f>ADDRESS(ROW(R14),COLUMN(R14),4)</f>
        <v>R14</v>
      </c>
      <c r="BT9" s="2499" t="s">
        <v>3828</v>
      </c>
      <c r="BU9" s="44"/>
      <c r="BV9" s="44"/>
      <c r="BW9" s="170"/>
      <c r="BX9" s="3"/>
      <c r="BY9" s="25"/>
      <c r="BZ9" s="25"/>
      <c r="CA9" s="25"/>
      <c r="CB9" s="25"/>
      <c r="CC9" s="25"/>
      <c r="CD9" s="25"/>
      <c r="CE9" s="25"/>
      <c r="CF9" s="25"/>
      <c r="CG9" s="25"/>
      <c r="CH9" s="25"/>
      <c r="CI9" s="25"/>
      <c r="CJ9" s="25"/>
      <c r="CK9" s="25"/>
      <c r="CL9" s="25"/>
      <c r="CM9" s="25"/>
      <c r="CN9" s="25"/>
      <c r="CO9" s="25"/>
      <c r="CP9" s="25"/>
      <c r="CQ9" s="25"/>
      <c r="CR9" s="25"/>
      <c r="CS9" s="25"/>
      <c r="CT9" s="25"/>
      <c r="CU9" s="25"/>
      <c r="CV9" s="26"/>
      <c r="CW9" s="26"/>
      <c r="CX9" s="26"/>
      <c r="CY9" s="26"/>
      <c r="CZ9" s="26"/>
      <c r="DA9" s="26"/>
      <c r="DB9" s="26"/>
      <c r="DC9" s="47" t="s">
        <v>25</v>
      </c>
      <c r="DD9" s="26"/>
      <c r="DE9" s="26"/>
      <c r="DF9" s="26"/>
      <c r="DG9" s="26"/>
      <c r="DH9" s="34"/>
      <c r="DI9" s="26"/>
      <c r="DJ9" s="26"/>
      <c r="DK9" s="26"/>
      <c r="DL9" s="34"/>
      <c r="DM9" s="26"/>
      <c r="DN9" s="26"/>
      <c r="DO9" s="47" t="s">
        <v>26</v>
      </c>
      <c r="DP9" s="34"/>
      <c r="DQ9" s="3305"/>
      <c r="DR9" s="3305"/>
      <c r="DS9" s="3305"/>
      <c r="DT9" s="3305"/>
      <c r="DU9" s="3305"/>
      <c r="DV9" s="3305"/>
      <c r="DW9" s="3305"/>
      <c r="DX9" s="3305"/>
      <c r="DY9" s="3"/>
      <c r="DZ9" s="26"/>
      <c r="EA9" s="26"/>
      <c r="EB9" s="26"/>
      <c r="EC9" s="26"/>
      <c r="ED9" s="26"/>
      <c r="EE9" s="26"/>
      <c r="EF9" s="26"/>
      <c r="EG9" s="26"/>
      <c r="EH9" s="26"/>
      <c r="EI9" s="26"/>
      <c r="EJ9" s="26"/>
      <c r="EK9" s="26"/>
      <c r="EL9" s="26"/>
      <c r="EM9" s="26"/>
      <c r="EN9" s="26"/>
      <c r="EO9" s="26"/>
      <c r="EP9" s="26"/>
      <c r="EQ9" s="26"/>
      <c r="ER9" s="54" t="s">
        <v>18</v>
      </c>
      <c r="ES9" s="3296" t="s">
        <v>27</v>
      </c>
      <c r="ET9" s="3296"/>
      <c r="EU9" s="3296"/>
      <c r="EV9" s="26"/>
      <c r="EW9" s="26"/>
      <c r="EX9" s="26"/>
      <c r="EY9" s="26"/>
      <c r="EZ9" s="26"/>
      <c r="FA9" s="26"/>
      <c r="FB9" s="26"/>
      <c r="FC9" s="26"/>
      <c r="FD9" s="26"/>
      <c r="FE9" s="10">
        <v>1</v>
      </c>
    </row>
    <row r="10" spans="1:163" ht="19.5" customHeight="1" thickBot="1">
      <c r="A10" s="3"/>
      <c r="B10" s="2245">
        <v>1</v>
      </c>
      <c r="C10" s="2245">
        <v>2</v>
      </c>
      <c r="D10" s="2245">
        <v>3</v>
      </c>
      <c r="E10" s="2245">
        <v>4</v>
      </c>
      <c r="F10" s="2245">
        <v>5</v>
      </c>
      <c r="G10" s="2245">
        <v>6</v>
      </c>
      <c r="H10" s="2245">
        <v>7</v>
      </c>
      <c r="I10" s="2245">
        <v>8</v>
      </c>
      <c r="J10" s="2245">
        <v>9</v>
      </c>
      <c r="K10" s="2245">
        <v>10</v>
      </c>
      <c r="L10" s="2245">
        <v>11</v>
      </c>
      <c r="M10" s="2245">
        <v>12</v>
      </c>
      <c r="N10" s="2245">
        <v>13</v>
      </c>
      <c r="O10" s="2245">
        <v>14</v>
      </c>
      <c r="P10" s="2245">
        <v>15</v>
      </c>
      <c r="Q10" s="2245">
        <v>16</v>
      </c>
      <c r="R10" s="2245">
        <v>17</v>
      </c>
      <c r="S10" s="2245">
        <v>18</v>
      </c>
      <c r="T10" s="2245">
        <v>19</v>
      </c>
      <c r="U10" s="2245">
        <v>20</v>
      </c>
      <c r="V10" s="2245">
        <v>21</v>
      </c>
      <c r="W10" s="2245">
        <v>22</v>
      </c>
      <c r="X10" s="2245">
        <v>23</v>
      </c>
      <c r="Y10" s="2245">
        <v>24</v>
      </c>
      <c r="Z10" s="2245">
        <v>25</v>
      </c>
      <c r="AA10" s="2245">
        <v>26</v>
      </c>
      <c r="AB10" s="2245">
        <v>27</v>
      </c>
      <c r="AC10" s="2245">
        <v>28</v>
      </c>
      <c r="AD10" s="2245">
        <v>29</v>
      </c>
      <c r="AE10" s="2245">
        <v>30</v>
      </c>
      <c r="AF10" s="2245">
        <v>31</v>
      </c>
      <c r="AG10" s="2245">
        <v>32</v>
      </c>
      <c r="AH10" s="2245">
        <v>33</v>
      </c>
      <c r="AI10" s="2245">
        <v>34</v>
      </c>
      <c r="AJ10" s="2245">
        <v>35</v>
      </c>
      <c r="AK10" s="2245">
        <v>36</v>
      </c>
      <c r="AL10" s="2245">
        <v>37</v>
      </c>
      <c r="AM10" s="2245">
        <v>38</v>
      </c>
      <c r="AN10" s="3"/>
      <c r="AO10" s="62" t="s">
        <v>28</v>
      </c>
      <c r="AP10" s="63" t="s">
        <v>29</v>
      </c>
      <c r="AQ10" s="3"/>
      <c r="AR10" s="60"/>
      <c r="AS10" s="34"/>
      <c r="AT10" s="34"/>
      <c r="AU10" s="34"/>
      <c r="AV10" s="34"/>
      <c r="AW10" s="34"/>
      <c r="AX10" s="34"/>
      <c r="AY10" s="61"/>
      <c r="AZ10" s="3"/>
      <c r="BA10" s="3116" t="s">
        <v>28</v>
      </c>
      <c r="BB10" s="25"/>
      <c r="BC10" s="25"/>
      <c r="BD10" s="25"/>
      <c r="BE10" s="3108"/>
      <c r="BF10" s="3108"/>
      <c r="BG10" s="3108"/>
      <c r="BH10" s="3108"/>
      <c r="BI10" s="3131" t="str">
        <f>"❶  collez le texte brut à découper colonne "&amp;BD29</f>
        <v>❶  collez le texte brut à découper colonne BD</v>
      </c>
      <c r="BJ10" s="3108"/>
      <c r="BK10" s="3108"/>
      <c r="BL10" s="3108"/>
      <c r="BM10" s="3108"/>
      <c r="BN10" s="3108"/>
      <c r="BO10" s="3108"/>
      <c r="BP10" s="3129"/>
      <c r="BQ10" s="3130"/>
      <c r="BR10" s="3"/>
      <c r="BS10" s="81"/>
      <c r="BT10" s="82"/>
      <c r="BU10" s="44"/>
      <c r="BV10" s="44"/>
      <c r="BW10" s="83"/>
      <c r="BX10" s="3"/>
      <c r="BY10" s="3306" t="s">
        <v>30</v>
      </c>
      <c r="BZ10" s="3306"/>
      <c r="CA10" s="3306"/>
      <c r="CC10" s="3306" t="s">
        <v>31</v>
      </c>
      <c r="CD10" s="3306"/>
      <c r="CE10" s="3306"/>
      <c r="CG10" s="64" t="s">
        <v>32</v>
      </c>
      <c r="CH10" s="64"/>
      <c r="CI10" s="26"/>
      <c r="CJ10" s="26"/>
      <c r="CK10" s="26"/>
      <c r="CL10" s="26"/>
      <c r="CM10" s="26"/>
      <c r="CN10" s="26"/>
      <c r="CO10" s="25"/>
      <c r="CP10" s="25"/>
      <c r="CQ10" s="25"/>
      <c r="CR10" s="26"/>
      <c r="CS10" s="3307" t="s">
        <v>33</v>
      </c>
      <c r="CT10" s="3307"/>
      <c r="CU10" s="3307"/>
      <c r="CV10" s="3307"/>
      <c r="CW10" s="3307"/>
      <c r="CX10" s="3307"/>
      <c r="CY10" s="3307"/>
      <c r="CZ10" s="3309" t="s">
        <v>34</v>
      </c>
      <c r="DA10" s="3309"/>
      <c r="DB10" s="3309"/>
      <c r="DC10" s="3310" t="str">
        <f>UPPER(LEFT(CS10,1))</f>
        <v>C</v>
      </c>
      <c r="DE10" s="3307" t="s">
        <v>33</v>
      </c>
      <c r="DF10" s="3307"/>
      <c r="DG10" s="3307"/>
      <c r="DH10" s="3307"/>
      <c r="DI10" s="3307"/>
      <c r="DJ10" s="3307"/>
      <c r="DK10" s="3307"/>
      <c r="DL10" s="3309" t="s">
        <v>34</v>
      </c>
      <c r="DM10" s="3309"/>
      <c r="DN10" s="3309"/>
      <c r="DO10" s="65" t="str">
        <f>IFERROR(LOWER(LEFT(TRIM(LEFT(DL10,FIND("-",DL10)-1)),4))&amp;"-"&amp;UPPER(LEFT(TRIM(MID(DL10,FIND("-",DL10)+1,99)),4)),"")</f>
        <v>pâti--ENT</v>
      </c>
      <c r="DQ10" s="3305"/>
      <c r="DR10" s="3305"/>
      <c r="DS10" s="3305"/>
      <c r="DT10" s="3305"/>
      <c r="DU10" s="3305"/>
      <c r="DV10" s="3305"/>
      <c r="DW10" s="3305"/>
      <c r="DX10" s="3305"/>
      <c r="DY10" s="3"/>
      <c r="DZ10" s="26"/>
      <c r="EA10" s="26"/>
      <c r="EB10" s="26"/>
      <c r="EC10" s="26"/>
      <c r="ED10" s="26"/>
      <c r="EE10" s="26"/>
      <c r="EF10" s="26"/>
      <c r="EG10" s="26"/>
      <c r="EH10" s="26"/>
      <c r="EI10" s="26"/>
      <c r="EJ10" s="26"/>
      <c r="EK10" s="26"/>
      <c r="EL10" s="26"/>
      <c r="EM10" s="26"/>
      <c r="EN10" s="26"/>
      <c r="EO10" s="26"/>
      <c r="EP10" s="26"/>
      <c r="EQ10" s="26"/>
      <c r="ER10" s="26" t="s">
        <v>35</v>
      </c>
      <c r="ES10" s="44"/>
      <c r="ET10" s="44"/>
      <c r="EU10" s="44"/>
      <c r="EV10" s="26"/>
      <c r="EW10" s="26"/>
      <c r="EX10" s="26"/>
      <c r="EY10" s="26"/>
      <c r="EZ10" s="26"/>
      <c r="FA10" s="26"/>
      <c r="FB10" s="26"/>
      <c r="FC10" s="26"/>
      <c r="FD10" s="26"/>
      <c r="FE10" s="10">
        <v>1</v>
      </c>
    </row>
    <row r="11" spans="1:163" ht="21" customHeight="1">
      <c r="A11" s="3"/>
      <c r="B11" s="66" t="s">
        <v>28</v>
      </c>
      <c r="C11" s="67"/>
      <c r="D11" s="67"/>
      <c r="E11" s="67"/>
      <c r="F11" s="67"/>
      <c r="G11" s="67"/>
      <c r="H11" s="67"/>
      <c r="I11" s="67"/>
      <c r="J11" s="3312" t="str">
        <f>J8</f>
        <v>PLAT MIJOTÉ</v>
      </c>
      <c r="K11" s="3312"/>
      <c r="L11" s="3312"/>
      <c r="M11" s="3312"/>
      <c r="N11" s="3312"/>
      <c r="O11" s="3312"/>
      <c r="P11" s="3312"/>
      <c r="Q11" s="3312"/>
      <c r="R11" s="3312"/>
      <c r="S11" s="3312"/>
      <c r="T11" s="3312"/>
      <c r="U11" s="3312"/>
      <c r="V11" s="3312"/>
      <c r="W11" s="3312"/>
      <c r="X11" s="3312"/>
      <c r="Y11" s="3312"/>
      <c r="Z11" s="3312"/>
      <c r="AA11" s="3312"/>
      <c r="AB11" s="3312"/>
      <c r="AC11" s="3312"/>
      <c r="AD11" s="3312"/>
      <c r="AE11" s="3312"/>
      <c r="AF11" s="3312"/>
      <c r="AG11" s="3312"/>
      <c r="AH11" s="3312"/>
      <c r="AI11" s="3312"/>
      <c r="AJ11" s="3312"/>
      <c r="AK11" s="3312"/>
      <c r="AL11" s="3312"/>
      <c r="AM11" s="3313"/>
      <c r="AN11" s="3"/>
      <c r="AO11" s="74" t="str">
        <f t="shared" ref="AO11" si="13">B12</f>
        <v>A</v>
      </c>
      <c r="AP11" s="68" t="s">
        <v>36</v>
      </c>
      <c r="AQ11" s="3"/>
      <c r="AR11" s="69"/>
      <c r="AS11" s="44"/>
      <c r="AT11" s="44"/>
      <c r="AU11" s="44"/>
      <c r="AV11" s="44"/>
      <c r="AW11" s="44"/>
      <c r="AX11" s="44"/>
      <c r="AY11" s="70"/>
      <c r="AZ11" s="3"/>
      <c r="BA11" s="3116" t="s">
        <v>28</v>
      </c>
      <c r="BB11" s="25"/>
      <c r="BC11" s="25"/>
      <c r="BD11" s="25"/>
      <c r="BE11" s="3108"/>
      <c r="BF11" s="3108"/>
      <c r="BG11" s="3108"/>
      <c r="BH11" s="3108"/>
      <c r="BI11" s="3131" t="s">
        <v>4353</v>
      </c>
      <c r="BJ11" s="3108"/>
      <c r="BK11" s="3108"/>
      <c r="BL11" s="3108"/>
      <c r="BM11" s="3108"/>
      <c r="BN11" s="3108"/>
      <c r="BO11" s="3108"/>
      <c r="BP11" s="3129"/>
      <c r="BQ11" s="3130"/>
      <c r="BR11" s="3"/>
      <c r="BS11" s="2446" t="s">
        <v>3829</v>
      </c>
      <c r="BT11" s="2472"/>
      <c r="BU11" s="2472"/>
      <c r="BV11" s="2472"/>
      <c r="BW11" s="2473"/>
      <c r="BX11" s="3"/>
      <c r="BY11" s="3306"/>
      <c r="BZ11" s="3306"/>
      <c r="CA11" s="3306"/>
      <c r="CC11" s="3306"/>
      <c r="CD11" s="3306"/>
      <c r="CE11" s="3306"/>
      <c r="CG11" s="71" t="s">
        <v>37</v>
      </c>
      <c r="CH11" s="71"/>
      <c r="CI11" s="26"/>
      <c r="CJ11" s="26"/>
      <c r="CK11" s="26"/>
      <c r="CL11" s="26"/>
      <c r="CM11" s="26"/>
      <c r="CN11" s="26"/>
      <c r="CO11" s="25"/>
      <c r="CP11" s="25"/>
      <c r="CQ11" s="25"/>
      <c r="CR11" s="26"/>
      <c r="CS11" s="3308"/>
      <c r="CT11" s="3308"/>
      <c r="CU11" s="3308"/>
      <c r="CV11" s="3308"/>
      <c r="CW11" s="3308"/>
      <c r="CX11" s="3308"/>
      <c r="CY11" s="3308"/>
      <c r="CZ11" s="3225"/>
      <c r="DA11" s="3225"/>
      <c r="DB11" s="3225"/>
      <c r="DC11" s="3311"/>
      <c r="DE11" s="3308"/>
      <c r="DF11" s="3308"/>
      <c r="DG11" s="3308"/>
      <c r="DH11" s="3308"/>
      <c r="DI11" s="3308"/>
      <c r="DJ11" s="3308"/>
      <c r="DK11" s="3308"/>
      <c r="DL11" s="3225"/>
      <c r="DM11" s="3225"/>
      <c r="DN11" s="3225"/>
      <c r="DO11" s="72" t="str">
        <f>IFERROR(LOWER(TRIM(MID(DL10, FIND("-",DL10, FIND("-",DL10)+1)+1, 999))), "")</f>
        <v>entremet</v>
      </c>
      <c r="DQ11" s="3305" t="str">
        <f ca="1">DO11&amp;"  Formule ► "&amp;_xlfn.FORMULATEXT(DO11)</f>
        <v>entremet  Formule ► =SIERREUR(MINUSCULE(SUPPRESPACE(STXT(DL10; TROUVE("-";DL10; TROUVE("-";DL10)+1)+1; 999))); "")</v>
      </c>
      <c r="DR11" s="3305"/>
      <c r="DS11" s="3305"/>
      <c r="DT11" s="3305"/>
      <c r="DU11" s="3305"/>
      <c r="DV11" s="3305"/>
      <c r="DW11" s="3305"/>
      <c r="DX11" s="3305"/>
      <c r="DY11" s="3"/>
      <c r="DZ11" s="3314" t="s">
        <v>38</v>
      </c>
      <c r="EA11" s="3314"/>
      <c r="EB11" s="3314"/>
      <c r="EC11" s="3314"/>
      <c r="ED11" s="3314"/>
      <c r="EE11" s="3314"/>
      <c r="EF11" s="3314"/>
      <c r="EG11" s="3314"/>
      <c r="EH11" s="26"/>
      <c r="EI11" s="26"/>
      <c r="EJ11" s="26"/>
      <c r="EK11" s="73" t="s">
        <v>39</v>
      </c>
      <c r="EL11" s="26"/>
      <c r="EM11" s="26"/>
      <c r="EN11" s="26"/>
      <c r="EO11" s="26"/>
      <c r="EP11" s="26"/>
      <c r="EQ11" s="26"/>
      <c r="ER11" s="54" t="s">
        <v>18</v>
      </c>
      <c r="ES11" s="3296" t="s">
        <v>40</v>
      </c>
      <c r="ET11" s="3296"/>
      <c r="EU11" s="3296"/>
      <c r="EV11" s="26"/>
      <c r="EW11" s="26"/>
      <c r="EX11" s="26"/>
      <c r="EY11" s="26"/>
      <c r="EZ11" s="26"/>
      <c r="FA11" s="26"/>
      <c r="FB11" s="26"/>
      <c r="FC11" s="26"/>
      <c r="FD11" s="26"/>
      <c r="FE11" s="10">
        <v>1</v>
      </c>
    </row>
    <row r="12" spans="1:163" ht="21" customHeight="1">
      <c r="A12" s="3"/>
      <c r="B12" s="74" t="s">
        <v>28</v>
      </c>
      <c r="C12" s="319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D12" s="3197"/>
      <c r="E12" s="3197"/>
      <c r="F12" s="3197"/>
      <c r="G12" s="3197"/>
      <c r="H12" s="2773"/>
      <c r="I12" s="2773"/>
      <c r="J12" s="2535" t="s">
        <v>41</v>
      </c>
      <c r="K12" s="2590"/>
      <c r="L12" s="2537"/>
      <c r="M12" s="2537"/>
      <c r="N12" s="2537"/>
      <c r="O12" s="2537"/>
      <c r="P12" s="2537"/>
      <c r="Q12" s="3452" t="s">
        <v>42</v>
      </c>
      <c r="R12" s="3348" t="s">
        <v>3628</v>
      </c>
      <c r="S12" s="3348"/>
      <c r="T12" s="3348"/>
      <c r="U12" s="3348"/>
      <c r="V12" s="3348"/>
      <c r="W12" s="3348"/>
      <c r="X12" s="3348"/>
      <c r="Y12" s="3348"/>
      <c r="Z12" s="3348"/>
      <c r="AA12" s="3348"/>
      <c r="AB12" s="3348"/>
      <c r="AC12" s="3348"/>
      <c r="AD12" s="3348"/>
      <c r="AE12" s="3348"/>
      <c r="AF12" s="3348"/>
      <c r="AG12" s="3348"/>
      <c r="AH12" s="3348"/>
      <c r="AI12" s="3348"/>
      <c r="AJ12" s="3228" t="s">
        <v>68</v>
      </c>
      <c r="AK12" s="3228"/>
      <c r="AL12" s="3228"/>
      <c r="AM12" s="3332" t="str">
        <f>LEFT(R12,1)</f>
        <v>H</v>
      </c>
      <c r="AN12" s="3"/>
      <c r="AO12" s="74" t="str">
        <f t="shared" ref="AO12:AO75" si="14">B12</f>
        <v>A</v>
      </c>
      <c r="AP12" s="75" t="s">
        <v>43</v>
      </c>
      <c r="AQ12" s="3"/>
      <c r="AR12" s="69"/>
      <c r="AS12" s="44"/>
      <c r="AT12" s="44"/>
      <c r="AU12" s="44"/>
      <c r="AV12" s="44"/>
      <c r="AW12" s="44"/>
      <c r="AX12" s="44"/>
      <c r="AY12" s="70"/>
      <c r="AZ12" s="3"/>
      <c r="BA12" s="3116" t="s">
        <v>28</v>
      </c>
      <c r="BB12" s="25"/>
      <c r="BC12" s="25"/>
      <c r="BD12" s="25"/>
      <c r="BE12" s="2974"/>
      <c r="BF12" s="2974"/>
      <c r="BG12" s="2974"/>
      <c r="BH12" s="2974"/>
      <c r="BI12" s="3131" t="s">
        <v>4344</v>
      </c>
      <c r="BJ12" s="2974"/>
      <c r="BK12" s="2974"/>
      <c r="BL12" s="2974"/>
      <c r="BM12" s="2974"/>
      <c r="BN12" s="2974"/>
      <c r="BO12" s="2974"/>
      <c r="BP12" s="3129"/>
      <c r="BQ12" s="3130"/>
      <c r="BR12" s="3"/>
      <c r="BS12" s="2445" t="s">
        <v>3830</v>
      </c>
      <c r="BT12" s="2474"/>
      <c r="BU12" s="2474"/>
      <c r="BV12" s="2474"/>
      <c r="BW12" s="2475"/>
      <c r="BX12" s="3"/>
      <c r="BY12" s="25"/>
      <c r="BZ12" s="25"/>
      <c r="CA12" s="25"/>
      <c r="CB12" s="25"/>
      <c r="CC12" s="25" t="s">
        <v>44</v>
      </c>
      <c r="CD12" s="25"/>
      <c r="CE12" s="25"/>
      <c r="CF12" s="25"/>
      <c r="CG12" s="25"/>
      <c r="CH12" s="25"/>
      <c r="CI12" s="25"/>
      <c r="CJ12" s="25"/>
      <c r="CK12" s="25"/>
      <c r="CL12" s="25"/>
      <c r="CM12" s="25"/>
      <c r="CN12" s="25"/>
      <c r="CO12" s="25"/>
      <c r="CP12" s="25"/>
      <c r="CQ12" s="25"/>
      <c r="CR12" s="25"/>
      <c r="CS12" s="25"/>
      <c r="CT12" s="25"/>
      <c r="CU12" s="25"/>
      <c r="CV12" s="25"/>
      <c r="CW12" s="25"/>
      <c r="CX12" s="25"/>
      <c r="CZ12" s="25"/>
      <c r="DA12" s="76"/>
      <c r="DB12" s="76" t="str">
        <f>DD10&amp;"  Formule ►"</f>
        <v xml:space="preserve">  Formule ►</v>
      </c>
      <c r="DC12" s="77" t="str">
        <f ca="1">_xlfn.FORMULATEXT(DC10)</f>
        <v>=MAJUSCULE(GAUCHE(CS10;1))</v>
      </c>
      <c r="DD12" s="25"/>
      <c r="DE12" s="25"/>
      <c r="DF12" s="25"/>
      <c r="DG12" s="25"/>
      <c r="DH12" s="25"/>
      <c r="DI12" s="25"/>
      <c r="DJ12" s="25"/>
      <c r="DK12" s="25"/>
      <c r="DL12" s="25"/>
      <c r="DM12" s="25"/>
      <c r="DN12" s="25"/>
      <c r="DO12" s="25"/>
      <c r="DP12" s="25"/>
      <c r="DQ12" s="3305"/>
      <c r="DR12" s="3305"/>
      <c r="DS12" s="3305"/>
      <c r="DT12" s="3305"/>
      <c r="DU12" s="3305"/>
      <c r="DV12" s="3305"/>
      <c r="DW12" s="3305"/>
      <c r="DX12" s="3305"/>
      <c r="DY12" s="3"/>
      <c r="DZ12" s="78"/>
      <c r="EA12" s="78"/>
      <c r="EB12" s="78"/>
      <c r="EC12" s="78"/>
      <c r="ED12" s="78"/>
      <c r="EE12" s="78"/>
      <c r="EF12" s="79" t="str">
        <f ca="1">"Page "&amp;_xlfn.SHEET()&amp;" sur "&amp;_xlfn.SHEETS()</f>
        <v>Page 3 sur 6</v>
      </c>
      <c r="EG12" s="79"/>
      <c r="EH12" s="26"/>
      <c r="EI12" s="26"/>
      <c r="EJ12" s="54" t="s">
        <v>18</v>
      </c>
      <c r="EK12" s="55" t="s">
        <v>45</v>
      </c>
      <c r="EL12" s="26"/>
      <c r="EM12" s="26"/>
      <c r="EN12" s="26"/>
      <c r="EO12" s="26"/>
      <c r="EP12" s="26"/>
      <c r="EQ12" s="26">
        <v>0</v>
      </c>
      <c r="ER12" s="26" t="s">
        <v>46</v>
      </c>
      <c r="ES12" s="26"/>
      <c r="ET12" s="26"/>
      <c r="EU12" s="26"/>
      <c r="EV12" s="26"/>
      <c r="EW12" s="26"/>
      <c r="EX12" s="26"/>
      <c r="EY12" s="26"/>
      <c r="EZ12" s="26"/>
      <c r="FA12" s="26"/>
      <c r="FB12" s="26"/>
      <c r="FC12" s="26"/>
      <c r="FD12" s="26"/>
      <c r="FE12" s="10">
        <v>1</v>
      </c>
    </row>
    <row r="13" spans="1:163" ht="21" customHeight="1" thickBot="1">
      <c r="A13" s="3"/>
      <c r="B13" s="74" t="s">
        <v>28</v>
      </c>
      <c r="C13" s="3196"/>
      <c r="D13" s="3197"/>
      <c r="E13" s="3197"/>
      <c r="F13" s="3197"/>
      <c r="G13" s="3197"/>
      <c r="H13" s="2773"/>
      <c r="I13" s="2773"/>
      <c r="J13" s="2538" t="s">
        <v>47</v>
      </c>
      <c r="K13" s="2536"/>
      <c r="L13" s="2537"/>
      <c r="M13" s="2537"/>
      <c r="N13" s="2537"/>
      <c r="O13" s="2537"/>
      <c r="P13" s="2537"/>
      <c r="Q13" s="3452"/>
      <c r="R13" s="3348"/>
      <c r="S13" s="3348"/>
      <c r="T13" s="3348"/>
      <c r="U13" s="3348"/>
      <c r="V13" s="3348"/>
      <c r="W13" s="3348"/>
      <c r="X13" s="3348"/>
      <c r="Y13" s="3348"/>
      <c r="Z13" s="3348"/>
      <c r="AA13" s="3348"/>
      <c r="AB13" s="3348"/>
      <c r="AC13" s="3348"/>
      <c r="AD13" s="3348"/>
      <c r="AE13" s="3348"/>
      <c r="AF13" s="3348"/>
      <c r="AG13" s="3348"/>
      <c r="AH13" s="3348"/>
      <c r="AI13" s="3348"/>
      <c r="AJ13" s="3228"/>
      <c r="AK13" s="3228"/>
      <c r="AL13" s="3228"/>
      <c r="AM13" s="3332"/>
      <c r="AN13" s="3"/>
      <c r="AO13" s="74" t="str">
        <f t="shared" si="14"/>
        <v>A</v>
      </c>
      <c r="AP13" s="80" t="s">
        <v>48</v>
      </c>
      <c r="AQ13" s="3"/>
      <c r="AR13" s="69"/>
      <c r="AS13" s="44"/>
      <c r="AT13" s="44"/>
      <c r="AU13" s="44"/>
      <c r="AV13" s="44"/>
      <c r="AW13" s="44"/>
      <c r="AX13" s="44"/>
      <c r="AY13" s="70"/>
      <c r="AZ13" s="3"/>
      <c r="BA13" s="3116" t="s">
        <v>28</v>
      </c>
      <c r="BB13" s="102"/>
      <c r="BC13" s="102"/>
      <c r="BD13" s="102"/>
      <c r="BE13" s="102"/>
      <c r="BF13" s="102"/>
      <c r="BG13" s="102"/>
      <c r="BH13" s="102"/>
      <c r="BI13" s="3131" t="s">
        <v>4354</v>
      </c>
      <c r="BJ13" s="3132"/>
      <c r="BK13" s="3397" t="s">
        <v>4345</v>
      </c>
      <c r="BL13" s="3397"/>
      <c r="BM13" s="3397"/>
      <c r="BN13" s="3397"/>
      <c r="BO13" s="3397"/>
      <c r="BP13" s="3397"/>
      <c r="BQ13" s="3130"/>
      <c r="BR13" s="3"/>
      <c r="BS13" s="2774" t="s">
        <v>4069</v>
      </c>
      <c r="BT13" s="2502" t="s">
        <v>3831</v>
      </c>
      <c r="BU13" s="2503"/>
      <c r="BV13" s="2503"/>
      <c r="BW13" s="2504"/>
      <c r="BX13" s="3"/>
      <c r="BY13" s="25"/>
      <c r="BZ13" s="25"/>
      <c r="CA13" s="25"/>
      <c r="CB13"/>
      <c r="CC13" s="84" t="s">
        <v>49</v>
      </c>
      <c r="CD13" s="84"/>
      <c r="CE13" s="85"/>
      <c r="CF13" s="85"/>
      <c r="CG13" s="85"/>
      <c r="CH13" s="85"/>
      <c r="CI13" s="85"/>
      <c r="CJ13" s="25"/>
      <c r="CK13" s="25"/>
      <c r="CL13" s="25"/>
      <c r="CM13" s="25"/>
      <c r="CN13" s="25"/>
      <c r="CO13" s="25"/>
      <c r="CP13" s="25"/>
      <c r="CQ13" s="25"/>
      <c r="CR13" s="25"/>
      <c r="CS13" s="3113" t="str">
        <f ca="1">"▼ Largeur de cette colonne = "&amp;CELL("largeur",CS17)</f>
        <v>▼ Largeur de cette colonne = 13</v>
      </c>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6"/>
      <c r="DT13" s="26"/>
      <c r="DU13" s="26"/>
      <c r="DV13" s="26"/>
      <c r="DW13" s="26"/>
      <c r="DX13" s="26"/>
      <c r="DY13" s="3"/>
      <c r="DZ13" s="86">
        <v>1</v>
      </c>
      <c r="EA13" s="87">
        <v>2</v>
      </c>
      <c r="EB13" s="88">
        <v>3</v>
      </c>
      <c r="EC13" s="89">
        <v>4</v>
      </c>
      <c r="ED13" s="90">
        <v>5</v>
      </c>
      <c r="EE13" s="91">
        <v>6</v>
      </c>
      <c r="EF13" s="92">
        <v>7</v>
      </c>
      <c r="EG13" s="93">
        <v>8</v>
      </c>
      <c r="EH13" s="26"/>
      <c r="EI13" s="26"/>
      <c r="EK13" s="94"/>
      <c r="EL13" s="26"/>
      <c r="EM13" s="26"/>
      <c r="EN13" s="26"/>
      <c r="EO13" s="26"/>
      <c r="EP13" s="26"/>
      <c r="EQ13" s="26"/>
      <c r="ER13" s="54" t="s">
        <v>18</v>
      </c>
      <c r="ES13" s="95" t="s">
        <v>50</v>
      </c>
      <c r="ET13" s="26"/>
      <c r="EU13" s="26"/>
      <c r="EV13" s="26"/>
      <c r="EW13" s="26"/>
      <c r="EX13" s="26"/>
      <c r="EY13" s="26"/>
      <c r="EZ13" s="26"/>
      <c r="FA13" s="26"/>
      <c r="FB13" s="26"/>
      <c r="FC13" s="26"/>
      <c r="FD13" s="26"/>
      <c r="FE13" s="10">
        <v>1</v>
      </c>
    </row>
    <row r="14" spans="1:163" ht="21" customHeight="1">
      <c r="A14" s="3"/>
      <c r="B14" s="74" t="s">
        <v>28</v>
      </c>
      <c r="C14" s="3198" t="str">
        <f ca="1">_xlfn.FORMULATEXT(C12)</f>
        <v>=SI(ESTNUM(SIERREUR(CNUM("0,5");""));"sur cet ordi.saisissez une VIRGULE comme séparateur décimal";SI(ESTNUM(SIERREUR(CNUM("0.5");""));"sur cet ordi.saisissez un POINT comme séparateur décimal";"Impossible de déterminer le séparateur décimal"))</v>
      </c>
      <c r="D14" s="3199"/>
      <c r="E14" s="3199"/>
      <c r="F14" s="3199"/>
      <c r="G14" s="3199"/>
      <c r="H14" s="3199"/>
      <c r="I14" s="2775"/>
      <c r="J14" s="2539"/>
      <c r="K14" s="2536"/>
      <c r="L14" s="2537"/>
      <c r="M14" s="2537"/>
      <c r="N14" s="2537"/>
      <c r="O14" s="2537"/>
      <c r="P14" s="2537"/>
      <c r="Q14" s="2540" t="s">
        <v>51</v>
      </c>
      <c r="R14" s="96" t="s">
        <v>52</v>
      </c>
      <c r="S14" s="97" t="s">
        <v>3907</v>
      </c>
      <c r="T14" s="98"/>
      <c r="U14" s="99"/>
      <c r="V14" s="3455" t="str">
        <f>S16</f>
        <v>H HARICOT DE MOUTON OU CASSOULET TOULOUSAIN | FAMILLE--Identité| Auteur VOUS</v>
      </c>
      <c r="W14" s="3455"/>
      <c r="X14" s="3455"/>
      <c r="Y14" s="3455"/>
      <c r="Z14" s="3455"/>
      <c r="AA14" s="3455"/>
      <c r="AB14" s="3455"/>
      <c r="AC14" s="3455"/>
      <c r="AD14" s="2255"/>
      <c r="AE14" s="2255"/>
      <c r="AF14" s="2255"/>
      <c r="AG14" s="2443" t="s">
        <v>4070</v>
      </c>
      <c r="AH14" s="2255"/>
      <c r="AI14" s="2255"/>
      <c r="AJ14" s="2255"/>
      <c r="AK14" s="2255"/>
      <c r="AL14" s="2255"/>
      <c r="AM14" s="2246"/>
      <c r="AN14" s="3"/>
      <c r="AO14" s="74" t="str">
        <f t="shared" si="14"/>
        <v>A</v>
      </c>
      <c r="AP14" s="68" t="s">
        <v>53</v>
      </c>
      <c r="AQ14" s="3"/>
      <c r="AR14" s="69"/>
      <c r="AS14" s="44"/>
      <c r="AT14" s="44"/>
      <c r="AU14" s="44"/>
      <c r="AV14" s="44"/>
      <c r="AW14" s="44"/>
      <c r="AX14" s="44"/>
      <c r="AY14" s="70"/>
      <c r="AZ14" s="3"/>
      <c r="BA14" s="3116" t="s">
        <v>28</v>
      </c>
      <c r="BB14" s="102"/>
      <c r="BC14" s="102"/>
      <c r="BD14" s="102"/>
      <c r="BE14" s="102"/>
      <c r="BF14" s="102"/>
      <c r="BG14" s="102"/>
      <c r="BH14" s="102"/>
      <c r="BI14" s="3399" t="s">
        <v>4355</v>
      </c>
      <c r="BJ14" s="3132"/>
      <c r="BK14" s="3397"/>
      <c r="BL14" s="3397"/>
      <c r="BM14" s="3397"/>
      <c r="BN14" s="3397"/>
      <c r="BO14" s="3397"/>
      <c r="BP14" s="3397"/>
      <c r="BQ14" s="3130"/>
      <c r="BR14" s="3"/>
      <c r="BS14" s="2776"/>
      <c r="BT14" s="2490" t="s">
        <v>3873</v>
      </c>
      <c r="BU14" s="2491"/>
      <c r="BV14" s="2476"/>
      <c r="BW14" s="170"/>
      <c r="BX14" s="3"/>
      <c r="BY14" s="3333" t="s">
        <v>54</v>
      </c>
      <c r="BZ14" s="3333"/>
      <c r="CA14" s="3333"/>
      <c r="CB14"/>
      <c r="CC14" s="101" t="str">
        <f>IFERROR(LOWER(LEFT(TRIM(LEFT(BY14,FIND("-",BY14)-1)),4))&amp;"-"&amp;UPPER(LEFT(TRIM(MID(BY14,FIND("-",BY14)+1,99)),4)),"")</f>
        <v>cuis-CRUD</v>
      </c>
      <c r="CD14" s="102" t="str">
        <f ca="1">_xlfn.FORMULATEXT(CC14)</f>
        <v>=SIERREUR(MINUSCULE(GAUCHE(SUPPRESPACE(GAUCHE(BY14;TROUVE("-";BY14)-1));4))&amp;"-"&amp;MAJUSCULE(GAUCHE(SUPPRESPACE(STXT(BY14;TROUVE("-";BY14)+1;99));4));"")</v>
      </c>
      <c r="CF14" s="25"/>
      <c r="CG14" s="25"/>
      <c r="CH14" s="25"/>
      <c r="CI14" s="25"/>
      <c r="CJ14" s="25"/>
      <c r="CK14" s="25"/>
      <c r="CL14" s="25"/>
      <c r="CM14" s="25"/>
      <c r="CN14" s="25"/>
      <c r="CO14" s="25"/>
      <c r="CP14" s="25"/>
      <c r="CQ14" s="25"/>
      <c r="CR14" s="25"/>
      <c r="CS14" s="3114" t="str">
        <f ca="1">_xlfn.FORMULATEXT(CS13)</f>
        <v>="▼ Largeur de cette colonne = "&amp;@CELLULE("largeur";CS17)</v>
      </c>
      <c r="CT14" s="25"/>
      <c r="CU14" s="25"/>
      <c r="CV14" s="25"/>
      <c r="CW14" s="25"/>
      <c r="CX14" s="25"/>
      <c r="CY14" s="26"/>
      <c r="CZ14" s="26"/>
      <c r="DA14" s="26"/>
      <c r="DB14" s="26"/>
      <c r="DC14" s="26"/>
      <c r="DD14" s="26"/>
      <c r="DE14" s="26"/>
      <c r="DF14" s="26"/>
      <c r="DG14" s="26"/>
      <c r="DH14" s="34"/>
      <c r="DI14" s="26"/>
      <c r="DJ14" s="26"/>
      <c r="DK14" s="26"/>
      <c r="DL14" s="34"/>
      <c r="DM14" s="26"/>
      <c r="DN14" s="26"/>
      <c r="DO14" s="26"/>
      <c r="DP14" s="34"/>
      <c r="DQ14" s="26"/>
      <c r="DR14" s="103"/>
      <c r="DS14" s="26"/>
      <c r="DT14" s="26"/>
      <c r="DU14" s="26"/>
      <c r="DV14" s="26"/>
      <c r="DW14" s="26"/>
      <c r="DX14" s="26"/>
      <c r="DY14" s="3"/>
      <c r="DZ14" s="104">
        <v>9</v>
      </c>
      <c r="EA14" s="105">
        <v>10</v>
      </c>
      <c r="EB14" s="106">
        <v>11</v>
      </c>
      <c r="EC14" s="107">
        <v>12</v>
      </c>
      <c r="ED14" s="108">
        <v>13</v>
      </c>
      <c r="EE14" s="109">
        <v>14</v>
      </c>
      <c r="EF14" s="110">
        <v>15</v>
      </c>
      <c r="EG14" s="111">
        <v>16</v>
      </c>
      <c r="EH14" s="26"/>
      <c r="EI14" s="26"/>
      <c r="EK14" s="73" t="s">
        <v>55</v>
      </c>
      <c r="EL14" s="26"/>
      <c r="EM14" s="26"/>
      <c r="EN14" s="26"/>
      <c r="EO14" s="26"/>
      <c r="EP14" s="26"/>
      <c r="EQ14" s="26"/>
      <c r="ER14" s="26" t="s">
        <v>56</v>
      </c>
      <c r="ES14" s="26"/>
      <c r="ET14" s="26"/>
      <c r="EU14" s="26"/>
      <c r="EV14" s="26"/>
      <c r="EW14" s="26"/>
      <c r="EX14" s="26"/>
      <c r="EY14" s="26"/>
      <c r="EZ14" s="26"/>
      <c r="FA14" s="26"/>
      <c r="FB14" s="26"/>
      <c r="FC14" s="26"/>
      <c r="FD14" s="26"/>
      <c r="FE14" s="10">
        <v>1</v>
      </c>
    </row>
    <row r="15" spans="1:163" ht="21" customHeight="1">
      <c r="A15" s="3"/>
      <c r="B15" s="74" t="s">
        <v>28</v>
      </c>
      <c r="C15" s="3198"/>
      <c r="D15" s="3199"/>
      <c r="E15" s="3199"/>
      <c r="F15" s="3199"/>
      <c r="G15" s="3199"/>
      <c r="H15" s="3199"/>
      <c r="I15" s="2775"/>
      <c r="J15" s="2541" t="s">
        <v>57</v>
      </c>
      <c r="K15" s="2536"/>
      <c r="L15" s="2542"/>
      <c r="M15" s="2542"/>
      <c r="N15" s="2542"/>
      <c r="O15" s="2542"/>
      <c r="P15" s="2542"/>
      <c r="Q15" s="2542"/>
      <c r="R15" s="112"/>
      <c r="S15" s="112"/>
      <c r="T15" s="113"/>
      <c r="U15" s="113"/>
      <c r="V15" s="3456"/>
      <c r="W15" s="3456"/>
      <c r="X15" s="3456"/>
      <c r="Y15" s="3456"/>
      <c r="Z15" s="3456"/>
      <c r="AA15" s="3456"/>
      <c r="AB15" s="3456"/>
      <c r="AC15" s="3456"/>
      <c r="AD15" s="2255"/>
      <c r="AE15" s="2255"/>
      <c r="AF15" s="2425" t="s">
        <v>3624</v>
      </c>
      <c r="AG15" s="2291" t="s">
        <v>3625</v>
      </c>
      <c r="AH15" s="2291" t="s">
        <v>3626</v>
      </c>
      <c r="AI15" s="2291" t="s">
        <v>28</v>
      </c>
      <c r="AJ15" s="2291" t="s">
        <v>3627</v>
      </c>
      <c r="AK15" s="2291" t="s">
        <v>3799</v>
      </c>
      <c r="AL15" s="2627" t="s">
        <v>3800</v>
      </c>
      <c r="AM15" s="2628" t="s">
        <v>3825</v>
      </c>
      <c r="AN15" s="3"/>
      <c r="AO15" s="74" t="str">
        <f t="shared" si="14"/>
        <v>A</v>
      </c>
      <c r="AP15" s="68" t="s">
        <v>58</v>
      </c>
      <c r="AQ15" s="3"/>
      <c r="AR15" s="69"/>
      <c r="AS15" s="44"/>
      <c r="AT15" s="44"/>
      <c r="AU15" s="44"/>
      <c r="AV15" s="44"/>
      <c r="AW15" s="44"/>
      <c r="AX15" s="44"/>
      <c r="AY15" s="70"/>
      <c r="AZ15" s="2777"/>
      <c r="BA15" s="3116" t="s">
        <v>28</v>
      </c>
      <c r="BB15" s="102"/>
      <c r="BC15" s="102"/>
      <c r="BD15" s="102"/>
      <c r="BE15" s="102"/>
      <c r="BF15" s="102"/>
      <c r="BG15" s="102"/>
      <c r="BH15" s="102"/>
      <c r="BI15" s="3399"/>
      <c r="BJ15" s="3132"/>
      <c r="BK15" s="3397"/>
      <c r="BL15" s="3397"/>
      <c r="BM15" s="3397"/>
      <c r="BN15" s="3397"/>
      <c r="BO15" s="3397"/>
      <c r="BP15" s="3397"/>
      <c r="BQ15" s="3130"/>
      <c r="BR15" s="2777"/>
      <c r="BS15" s="2778" t="str">
        <f>HYPERLINK("#"&amp;ADDRESS(ROW(G28),COLUMN(G28),4)," "&amp;G28)</f>
        <v xml:space="preserve"> ④ I28 Nom des recettes - le/la ► </v>
      </c>
      <c r="BT15" s="2490" t="s">
        <v>3872</v>
      </c>
      <c r="BU15" s="2476"/>
      <c r="BV15" s="2476"/>
      <c r="BW15" s="170"/>
      <c r="BX15" s="3"/>
      <c r="BY15" s="3224"/>
      <c r="BZ15" s="3224"/>
      <c r="CA15" s="3224"/>
      <c r="CB15"/>
      <c r="CC15" s="115" t="str">
        <f>IFERROR(LOWER(TRIM(MID(BY14, FIND("-",BY14, FIND("-",BY14)+1)+1, 999))), "")</f>
        <v>céléri branche</v>
      </c>
      <c r="CD15" s="102" t="str">
        <f ca="1">_xlfn.FORMULATEXT(CC15)</f>
        <v>=SIERREUR(MINUSCULE(SUPPRESPACE(STXT(BY14; TROUVE("-";BY14; TROUVE("-";BY14)+1)+1; 999))); "")</v>
      </c>
      <c r="CF15" s="25"/>
      <c r="CG15" s="64"/>
      <c r="CH15" s="64"/>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34"/>
      <c r="DI15" s="25"/>
      <c r="DJ15" s="25"/>
      <c r="DK15" s="25"/>
      <c r="DL15" s="34"/>
      <c r="DM15" s="25"/>
      <c r="DN15" s="25"/>
      <c r="DO15" s="25"/>
      <c r="DP15" s="34"/>
      <c r="DQ15" s="103"/>
      <c r="DR15" s="103"/>
      <c r="DS15" s="26"/>
      <c r="DT15" s="26"/>
      <c r="DU15" s="26"/>
      <c r="DV15" s="26"/>
      <c r="DW15" s="26"/>
      <c r="DX15" s="26"/>
      <c r="DY15" s="3"/>
      <c r="DZ15" s="116">
        <v>17</v>
      </c>
      <c r="EA15" s="117">
        <v>18</v>
      </c>
      <c r="EB15" s="118">
        <v>19</v>
      </c>
      <c r="EC15" s="119">
        <v>20</v>
      </c>
      <c r="ED15" s="120">
        <v>21</v>
      </c>
      <c r="EE15" s="121">
        <v>22</v>
      </c>
      <c r="EF15" s="122">
        <v>23</v>
      </c>
      <c r="EG15" s="123">
        <v>24</v>
      </c>
      <c r="EH15" s="26"/>
      <c r="EI15" s="26"/>
      <c r="EJ15" s="54" t="s">
        <v>18</v>
      </c>
      <c r="EK15" s="55" t="s">
        <v>59</v>
      </c>
      <c r="EL15" s="26"/>
      <c r="EM15" s="26"/>
      <c r="EN15" s="26"/>
      <c r="EO15" s="26"/>
      <c r="EP15" s="26"/>
      <c r="EQ15" s="26"/>
      <c r="ER15" s="54" t="s">
        <v>18</v>
      </c>
      <c r="ES15" s="95" t="s">
        <v>60</v>
      </c>
      <c r="ET15" s="26"/>
      <c r="EU15" s="26"/>
      <c r="EV15" s="26"/>
      <c r="EW15" s="26"/>
      <c r="EX15" s="26"/>
      <c r="EY15" s="26"/>
      <c r="EZ15" s="26"/>
      <c r="FA15" s="26"/>
      <c r="FB15" s="26"/>
      <c r="FC15" s="26"/>
      <c r="FD15" s="26"/>
      <c r="FE15" s="10">
        <v>1</v>
      </c>
    </row>
    <row r="16" spans="1:163" ht="21" customHeight="1">
      <c r="A16" s="3"/>
      <c r="B16" s="74" t="s">
        <v>28</v>
      </c>
      <c r="C16" s="3105" t="s">
        <v>3884</v>
      </c>
      <c r="D16" s="3106"/>
      <c r="E16" s="3106"/>
      <c r="F16" s="3106"/>
      <c r="G16" s="3106"/>
      <c r="H16" s="3106"/>
      <c r="I16" s="3106"/>
      <c r="J16" s="3106"/>
      <c r="K16" s="3106"/>
      <c r="L16" s="3106"/>
      <c r="M16" s="3106"/>
      <c r="N16" s="3106"/>
      <c r="O16" s="3106"/>
      <c r="P16" s="3106"/>
      <c r="Q16" s="3104" t="s">
        <v>4341</v>
      </c>
      <c r="R16" s="2256"/>
      <c r="S16" s="2257" t="str">
        <f>UPPER(LEFT(R12,1))&amp;" "&amp;R12&amp;" | "&amp;AJ12&amp;"| "&amp;R14&amp;" "&amp;S14</f>
        <v>H HARICOT DE MOUTON OU CASSOULET TOULOUSAIN | FAMILLE--Identité| Auteur VOUS</v>
      </c>
      <c r="T16" s="2260" t="s">
        <v>62</v>
      </c>
      <c r="U16" s="2259" t="s">
        <v>61</v>
      </c>
      <c r="V16" s="2259"/>
      <c r="W16" s="2259" t="str">
        <f>IF(ISTEXT(X16),"③Recette mère ►",T16)</f>
        <v>③Recette mère ►</v>
      </c>
      <c r="X16" s="2779" t="s">
        <v>3629</v>
      </c>
      <c r="Y16" s="2545"/>
      <c r="Z16" s="2545"/>
      <c r="AA16" s="2545"/>
      <c r="AB16" s="2545"/>
      <c r="AC16" s="2545"/>
      <c r="AE16" s="99"/>
      <c r="AF16" s="52" t="s">
        <v>3824</v>
      </c>
      <c r="AG16" s="2292">
        <v>100</v>
      </c>
      <c r="AH16" s="2293">
        <v>107</v>
      </c>
      <c r="AI16" s="2292">
        <v>100</v>
      </c>
      <c r="AJ16" s="2293">
        <v>100</v>
      </c>
      <c r="AK16" s="2292">
        <v>100</v>
      </c>
      <c r="AL16" s="2629">
        <v>100</v>
      </c>
      <c r="AM16" s="2630">
        <f>SUM(AG16:AL16)</f>
        <v>607</v>
      </c>
      <c r="AN16" s="3"/>
      <c r="AO16" s="74" t="str">
        <f t="shared" si="14"/>
        <v>A</v>
      </c>
      <c r="AP16" s="68" t="s">
        <v>63</v>
      </c>
      <c r="AQ16" s="3"/>
      <c r="AR16" s="69"/>
      <c r="AS16" s="44"/>
      <c r="AT16" s="44"/>
      <c r="AU16" s="44"/>
      <c r="AV16" s="44"/>
      <c r="AW16" s="44"/>
      <c r="AX16" s="44"/>
      <c r="AY16" s="70"/>
      <c r="AZ16" s="2777"/>
      <c r="BA16" s="3116" t="s">
        <v>28</v>
      </c>
      <c r="BB16" s="102"/>
      <c r="BC16" s="102"/>
      <c r="BD16" s="102"/>
      <c r="BE16" s="102"/>
      <c r="BF16" s="102"/>
      <c r="BG16" s="102"/>
      <c r="BH16" s="102"/>
      <c r="BI16" s="3133" t="s">
        <v>3898</v>
      </c>
      <c r="BJ16" s="3132"/>
      <c r="BK16" s="3398" t="s">
        <v>4356</v>
      </c>
      <c r="BL16" s="3398"/>
      <c r="BM16" s="3398"/>
      <c r="BN16" s="3398"/>
      <c r="BO16" s="3398"/>
      <c r="BP16" s="3398"/>
      <c r="BQ16" s="3130"/>
      <c r="BR16" s="2777"/>
      <c r="BS16" s="2778" t="str">
        <f>HYPERLINK("#"&amp;ADDRESS(ROW(G31),COLUMN(G31),4), "  " &amp; G31)</f>
        <v xml:space="preserve">  ❺ G32 Denrées  ▼ </v>
      </c>
      <c r="BT16" s="2452" t="s">
        <v>3871</v>
      </c>
      <c r="BU16" s="2491"/>
      <c r="BV16" s="2492"/>
      <c r="BW16" s="170"/>
      <c r="BX16" s="3"/>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34"/>
      <c r="DI16" s="25"/>
      <c r="DJ16" s="25"/>
      <c r="DK16" s="25"/>
      <c r="DL16" s="34"/>
      <c r="DM16" s="25"/>
      <c r="DN16" s="25"/>
      <c r="DO16" s="25"/>
      <c r="DP16" s="34"/>
      <c r="DQ16" s="26"/>
      <c r="DR16" s="26"/>
      <c r="DS16" s="26"/>
      <c r="DT16" s="26"/>
      <c r="DU16" s="26"/>
      <c r="DV16" s="26"/>
      <c r="DW16" s="26"/>
      <c r="DX16" s="26"/>
      <c r="DY16" s="3"/>
      <c r="DZ16" s="124">
        <v>25</v>
      </c>
      <c r="EA16" s="125">
        <v>26</v>
      </c>
      <c r="EB16" s="126">
        <v>27</v>
      </c>
      <c r="EC16" s="127">
        <v>28</v>
      </c>
      <c r="ED16" s="128">
        <v>29</v>
      </c>
      <c r="EE16" s="129">
        <v>30</v>
      </c>
      <c r="EF16" s="130">
        <v>31</v>
      </c>
      <c r="EG16" s="131">
        <v>32</v>
      </c>
      <c r="EH16" s="26"/>
      <c r="EI16" s="26"/>
      <c r="EJ16" s="54" t="s">
        <v>18</v>
      </c>
      <c r="EK16" s="55" t="s">
        <v>64</v>
      </c>
      <c r="EL16" s="26"/>
      <c r="EM16" s="26"/>
      <c r="EN16" s="26"/>
      <c r="EO16" s="26"/>
      <c r="EP16" s="26"/>
      <c r="EQ16" s="26"/>
      <c r="ER16" s="26" t="s">
        <v>65</v>
      </c>
      <c r="ES16" s="26"/>
      <c r="ET16" s="26"/>
      <c r="EU16" s="26"/>
      <c r="EV16" s="26"/>
      <c r="EW16" s="26"/>
      <c r="EX16" s="26"/>
      <c r="EY16" s="26"/>
      <c r="EZ16" s="26"/>
      <c r="FA16" s="26"/>
      <c r="FB16" s="26"/>
      <c r="FC16" s="26"/>
      <c r="FD16" s="26"/>
      <c r="FE16" s="10">
        <v>1</v>
      </c>
    </row>
    <row r="17" spans="1:161" ht="21" customHeight="1">
      <c r="A17" s="3"/>
      <c r="B17" s="74" t="s">
        <v>28</v>
      </c>
      <c r="C17" s="2563"/>
      <c r="D17" s="2563"/>
      <c r="E17" s="2563"/>
      <c r="F17" s="2563"/>
      <c r="G17" s="2563"/>
      <c r="H17" s="2563"/>
      <c r="I17" s="132"/>
      <c r="J17" s="3457" t="s">
        <v>66</v>
      </c>
      <c r="K17" s="3457"/>
      <c r="L17" s="3457"/>
      <c r="M17" s="3457"/>
      <c r="N17" s="3457"/>
      <c r="O17" s="3457"/>
      <c r="P17" s="3457"/>
      <c r="Q17" s="3457"/>
      <c r="R17" s="3458"/>
      <c r="S17" s="3458"/>
      <c r="T17" s="3458"/>
      <c r="U17" s="3458"/>
      <c r="V17" s="3458"/>
      <c r="W17" s="3458"/>
      <c r="X17" s="3458"/>
      <c r="Y17" s="3458"/>
      <c r="Z17" s="3458"/>
      <c r="AA17" s="2264"/>
      <c r="AB17" s="2780"/>
      <c r="AC17" s="2264"/>
      <c r="AD17" s="2264"/>
      <c r="AE17" s="2264"/>
      <c r="AF17" s="2444" t="s">
        <v>3826</v>
      </c>
      <c r="AG17" s="2294">
        <v>50</v>
      </c>
      <c r="AH17" s="2295">
        <v>80</v>
      </c>
      <c r="AI17" s="2294">
        <v>100</v>
      </c>
      <c r="AJ17" s="2295">
        <v>120</v>
      </c>
      <c r="AK17" s="2294">
        <v>90</v>
      </c>
      <c r="AL17" s="2631">
        <v>80</v>
      </c>
      <c r="AM17" s="2632"/>
      <c r="AN17" s="3"/>
      <c r="AO17" s="74" t="str">
        <f t="shared" si="14"/>
        <v>A</v>
      </c>
      <c r="AP17" s="3203" t="s">
        <v>67</v>
      </c>
      <c r="AQ17" s="3"/>
      <c r="AR17" s="69"/>
      <c r="AS17" s="44"/>
      <c r="AT17" s="44"/>
      <c r="AU17" s="44"/>
      <c r="AV17" s="44"/>
      <c r="AW17" s="44"/>
      <c r="AX17" s="44"/>
      <c r="AY17" s="70"/>
      <c r="AZ17" s="2777"/>
      <c r="BA17" s="3116" t="s">
        <v>28</v>
      </c>
      <c r="BB17" s="102"/>
      <c r="BC17" s="102"/>
      <c r="BD17" s="3400" t="str">
        <f>"❶ COLLEZ LE TEXTE BRUT  A DÉCOUPER  DANS CETTE COLONNE ▼ "&amp;SUBSTITUTE(ADDRESS(1,COLUMN(),4),"1","")</f>
        <v>❶ COLLEZ LE TEXTE BRUT  A DÉCOUPER  DANS CETTE COLONNE ▼ BD</v>
      </c>
      <c r="BE17" s="102"/>
      <c r="BF17" s="102"/>
      <c r="BG17" s="102"/>
      <c r="BH17" s="102"/>
      <c r="BI17" s="3401">
        <v>100</v>
      </c>
      <c r="BJ17" s="3134"/>
      <c r="BK17" s="3398"/>
      <c r="BL17" s="3398"/>
      <c r="BM17" s="3398"/>
      <c r="BN17" s="3398"/>
      <c r="BO17" s="3398"/>
      <c r="BP17" s="3398"/>
      <c r="BQ17" s="3130"/>
      <c r="BR17" s="2777"/>
      <c r="BS17" s="2778" t="str">
        <f>HYPERLINK("#"&amp;ADDRESS(ROW(I30),COLUMN(I30),4), "⑥ colonne "&amp;SUBSTITUTE(ADDRESS(1,COLUMN(I30),4),"1","")&amp;" · ligne "&amp;ROW(I30))</f>
        <v>⑥ colonne I · ligne 30</v>
      </c>
      <c r="BT17" s="2491" t="s">
        <v>3870</v>
      </c>
      <c r="BU17" s="2491"/>
      <c r="BV17" s="2492"/>
      <c r="BW17" s="2493"/>
      <c r="BX17" s="3"/>
      <c r="BY17" s="3228" t="s">
        <v>68</v>
      </c>
      <c r="BZ17" s="3228"/>
      <c r="CA17" s="3228"/>
      <c r="CB17" s="25"/>
      <c r="CC17" s="3225" t="s">
        <v>68</v>
      </c>
      <c r="CD17" s="3225"/>
      <c r="CE17" s="3225"/>
      <c r="CF17" s="25"/>
      <c r="CG17" s="3226" t="s">
        <v>68</v>
      </c>
      <c r="CH17" s="3226"/>
      <c r="CI17" s="3226"/>
      <c r="CJ17" s="25"/>
      <c r="CK17" s="3227" t="s">
        <v>68</v>
      </c>
      <c r="CL17" s="3227"/>
      <c r="CM17" s="3227"/>
      <c r="CN17" s="25"/>
      <c r="CO17" s="3236" t="s">
        <v>68</v>
      </c>
      <c r="CP17" s="3236"/>
      <c r="CQ17" s="3236"/>
      <c r="CR17" s="25"/>
      <c r="CS17" s="3232" t="s">
        <v>68</v>
      </c>
      <c r="CT17" s="3232"/>
      <c r="CU17" s="3232"/>
      <c r="CV17" s="25"/>
      <c r="CW17" s="3223" t="s">
        <v>68</v>
      </c>
      <c r="CX17" s="3223"/>
      <c r="CY17" s="3223"/>
      <c r="CZ17" s="25"/>
      <c r="DA17" s="3224" t="s">
        <v>68</v>
      </c>
      <c r="DB17" s="3224"/>
      <c r="DC17" s="3224"/>
      <c r="DD17" s="25"/>
      <c r="DE17" s="3229" t="s">
        <v>68</v>
      </c>
      <c r="DF17" s="3229"/>
      <c r="DG17" s="3229"/>
      <c r="DH17" s="34"/>
      <c r="DI17" s="3230" t="s">
        <v>68</v>
      </c>
      <c r="DJ17" s="3230"/>
      <c r="DK17" s="3230"/>
      <c r="DL17" s="34"/>
      <c r="DM17" s="3231" t="s">
        <v>68</v>
      </c>
      <c r="DN17" s="3231"/>
      <c r="DO17" s="3231"/>
      <c r="DP17" s="34"/>
      <c r="DQ17" s="3282" t="s">
        <v>69</v>
      </c>
      <c r="DR17" s="3282"/>
      <c r="DT17" s="3282" t="s">
        <v>69</v>
      </c>
      <c r="DU17" s="3282"/>
      <c r="DW17" s="26"/>
      <c r="DX17" s="26"/>
      <c r="DY17" s="3"/>
      <c r="DZ17" s="134">
        <v>33</v>
      </c>
      <c r="EA17" s="135">
        <v>34</v>
      </c>
      <c r="EB17" s="136">
        <v>35</v>
      </c>
      <c r="EC17" s="137">
        <v>36</v>
      </c>
      <c r="ED17" s="138">
        <v>37</v>
      </c>
      <c r="EE17" s="139">
        <v>38</v>
      </c>
      <c r="EF17" s="140">
        <v>39</v>
      </c>
      <c r="EG17" s="141">
        <v>40</v>
      </c>
      <c r="EH17" s="26"/>
      <c r="EI17" s="26"/>
      <c r="EK17" s="94"/>
      <c r="EL17" s="26"/>
      <c r="EM17" s="26"/>
      <c r="EN17" s="26"/>
      <c r="EO17" s="26"/>
      <c r="EP17" s="26"/>
      <c r="EQ17" s="26"/>
      <c r="ER17" s="54" t="s">
        <v>18</v>
      </c>
      <c r="ES17" s="95" t="s">
        <v>70</v>
      </c>
      <c r="ET17" s="26"/>
      <c r="EU17" s="26"/>
      <c r="EV17" s="26"/>
      <c r="EW17" s="26"/>
      <c r="EX17" s="26"/>
      <c r="EY17" s="26"/>
      <c r="EZ17" s="26"/>
      <c r="FA17" s="26"/>
      <c r="FB17" s="26"/>
      <c r="FC17" s="26"/>
      <c r="FD17" s="26"/>
      <c r="FE17" s="10">
        <v>1</v>
      </c>
    </row>
    <row r="18" spans="1:161" ht="21" customHeight="1">
      <c r="A18" s="3"/>
      <c r="B18" s="74" t="s">
        <v>28</v>
      </c>
      <c r="C18" s="2563"/>
      <c r="D18" s="2563"/>
      <c r="E18" s="2563"/>
      <c r="F18" s="2563"/>
      <c r="G18" s="2563"/>
      <c r="H18" s="2563"/>
      <c r="I18" s="132"/>
      <c r="J18" s="3458"/>
      <c r="K18" s="3458"/>
      <c r="L18" s="3458"/>
      <c r="M18" s="3458"/>
      <c r="N18" s="3458"/>
      <c r="O18" s="3458"/>
      <c r="P18" s="3458"/>
      <c r="Q18" s="3458"/>
      <c r="R18" s="3458"/>
      <c r="S18" s="3458"/>
      <c r="T18" s="3458"/>
      <c r="U18" s="3458"/>
      <c r="V18" s="3458"/>
      <c r="W18" s="3458"/>
      <c r="X18" s="3458"/>
      <c r="Y18" s="3458"/>
      <c r="Z18" s="3458"/>
      <c r="AA18" s="2264"/>
      <c r="AB18" s="2780"/>
      <c r="AC18" s="2264"/>
      <c r="AD18" s="2264"/>
      <c r="AE18" s="2264"/>
      <c r="AF18" s="2426" t="s">
        <v>3914</v>
      </c>
      <c r="AG18" s="2532">
        <f t="shared" ref="AG18:AL18" si="15">(AG17*AG16)/1000</f>
        <v>5</v>
      </c>
      <c r="AH18" s="2532">
        <f t="shared" si="15"/>
        <v>8.56</v>
      </c>
      <c r="AI18" s="2532">
        <f t="shared" si="15"/>
        <v>10</v>
      </c>
      <c r="AJ18" s="2532">
        <f t="shared" si="15"/>
        <v>12</v>
      </c>
      <c r="AK18" s="2532">
        <f t="shared" si="15"/>
        <v>9</v>
      </c>
      <c r="AL18" s="2633">
        <f t="shared" si="15"/>
        <v>8</v>
      </c>
      <c r="AM18" s="2634">
        <f>SUM(AG18:AL18)</f>
        <v>52.56</v>
      </c>
      <c r="AN18" s="3"/>
      <c r="AO18" s="74" t="str">
        <f t="shared" si="14"/>
        <v>A</v>
      </c>
      <c r="AP18" s="3203"/>
      <c r="AQ18" s="3"/>
      <c r="AR18" s="69"/>
      <c r="AS18" s="44"/>
      <c r="AT18" s="44"/>
      <c r="AU18" s="44"/>
      <c r="AV18" s="44"/>
      <c r="AW18" s="44"/>
      <c r="AX18" s="44"/>
      <c r="AY18" s="70"/>
      <c r="AZ18" s="2777"/>
      <c r="BA18" s="3116" t="s">
        <v>28</v>
      </c>
      <c r="BB18" s="102"/>
      <c r="BC18" s="102"/>
      <c r="BD18" s="3400"/>
      <c r="BE18" s="102"/>
      <c r="BF18" s="102"/>
      <c r="BG18" s="102"/>
      <c r="BH18" s="102"/>
      <c r="BI18" s="3401"/>
      <c r="BJ18" s="3134"/>
      <c r="BK18" s="3398"/>
      <c r="BL18" s="3398"/>
      <c r="BM18" s="3398"/>
      <c r="BN18" s="3398"/>
      <c r="BO18" s="3398"/>
      <c r="BP18" s="3398"/>
      <c r="BQ18" s="3130"/>
      <c r="BR18" s="2777"/>
      <c r="BS18" s="2778" t="str">
        <f>HYPERLINK("#"&amp;ADDRESS(ROW(J30),COLUMN(J30),4), "⑦ colonne "&amp;SUBSTITUTE(ADDRESS(1,COLUMN(J30),4),"1","")&amp;" · ligne "&amp;ROW(J30))</f>
        <v>⑦ colonne J · ligne 30</v>
      </c>
      <c r="BT18" s="2494" t="s">
        <v>3869</v>
      </c>
      <c r="BU18" s="2491"/>
      <c r="BV18" s="2492"/>
      <c r="BW18" s="2493"/>
      <c r="BX18" s="3"/>
      <c r="BY18" s="3228"/>
      <c r="BZ18" s="3228"/>
      <c r="CA18" s="3228"/>
      <c r="CB18" s="25"/>
      <c r="CC18" s="3225"/>
      <c r="CD18" s="3225"/>
      <c r="CE18" s="3225"/>
      <c r="CF18" s="25"/>
      <c r="CG18" s="3226"/>
      <c r="CH18" s="3226"/>
      <c r="CI18" s="3226"/>
      <c r="CJ18" s="25"/>
      <c r="CK18" s="3227"/>
      <c r="CL18" s="3227"/>
      <c r="CM18" s="3227"/>
      <c r="CN18" s="25"/>
      <c r="CO18" s="3236"/>
      <c r="CP18" s="3236"/>
      <c r="CQ18" s="3236"/>
      <c r="CR18" s="25"/>
      <c r="CS18" s="3232"/>
      <c r="CT18" s="3232"/>
      <c r="CU18" s="3232"/>
      <c r="CV18" s="25"/>
      <c r="CW18" s="3223"/>
      <c r="CX18" s="3223"/>
      <c r="CY18" s="3223"/>
      <c r="CZ18" s="25"/>
      <c r="DA18" s="3224"/>
      <c r="DB18" s="3224"/>
      <c r="DC18" s="3224"/>
      <c r="DD18" s="25"/>
      <c r="DE18" s="3229"/>
      <c r="DF18" s="3229"/>
      <c r="DG18" s="3229"/>
      <c r="DH18" s="34"/>
      <c r="DI18" s="3230"/>
      <c r="DJ18" s="3230"/>
      <c r="DK18" s="3230"/>
      <c r="DL18" s="34"/>
      <c r="DM18" s="3231"/>
      <c r="DN18" s="3231"/>
      <c r="DO18" s="3231"/>
      <c r="DP18" s="34"/>
      <c r="DQ18" s="3282"/>
      <c r="DR18" s="3282"/>
      <c r="DT18" s="3282"/>
      <c r="DU18" s="3282"/>
      <c r="DW18" s="26"/>
      <c r="DX18" s="26"/>
      <c r="DY18" s="3"/>
      <c r="DZ18" s="143">
        <v>41</v>
      </c>
      <c r="EA18" s="144">
        <v>42</v>
      </c>
      <c r="EB18" s="145">
        <v>43</v>
      </c>
      <c r="EC18" s="146">
        <v>44</v>
      </c>
      <c r="ED18" s="147">
        <v>45</v>
      </c>
      <c r="EE18" s="148">
        <v>46</v>
      </c>
      <c r="EF18" s="149">
        <v>47</v>
      </c>
      <c r="EG18" s="150">
        <v>48</v>
      </c>
      <c r="EH18" s="26"/>
      <c r="EI18" s="26"/>
      <c r="EK18" s="73" t="s">
        <v>71</v>
      </c>
      <c r="EL18" s="26"/>
      <c r="EM18" s="26"/>
      <c r="EN18" s="26"/>
      <c r="EO18" s="26"/>
      <c r="EP18" s="26"/>
      <c r="EQ18" s="26"/>
      <c r="ER18" s="26" t="s">
        <v>72</v>
      </c>
      <c r="ES18" s="26"/>
      <c r="ET18" s="26"/>
      <c r="EU18" s="26"/>
      <c r="EV18" s="26"/>
      <c r="EW18" s="26"/>
      <c r="EX18" s="26"/>
      <c r="EY18" s="26"/>
      <c r="EZ18" s="26"/>
      <c r="FA18" s="26"/>
      <c r="FB18" s="26"/>
      <c r="FC18" s="26"/>
      <c r="FD18" s="26"/>
      <c r="FE18" s="10">
        <v>1</v>
      </c>
    </row>
    <row r="19" spans="1:161" ht="21" customHeight="1">
      <c r="A19" s="3"/>
      <c r="B19" s="74" t="s">
        <v>28</v>
      </c>
      <c r="C19" s="2563"/>
      <c r="D19" s="2563"/>
      <c r="E19" s="2563"/>
      <c r="F19" s="2563"/>
      <c r="G19" s="2563" t="s">
        <v>3915</v>
      </c>
      <c r="H19" s="2563"/>
      <c r="I19" s="3335" t="s">
        <v>73</v>
      </c>
      <c r="J19" s="3459"/>
      <c r="K19" s="3459"/>
      <c r="L19" s="3459"/>
      <c r="M19" s="3459"/>
      <c r="N19" s="3459"/>
      <c r="O19" s="3459"/>
      <c r="P19" s="3459"/>
      <c r="Q19" s="3459"/>
      <c r="R19" s="3459"/>
      <c r="S19" s="3460"/>
      <c r="T19" s="2781"/>
      <c r="U19" s="2782"/>
      <c r="V19" s="3465" t="str">
        <f>C12</f>
        <v>sur cet ordi.saisissez un POINT comme séparateur décimal</v>
      </c>
      <c r="W19" s="3465"/>
      <c r="X19" s="3465"/>
      <c r="Y19" s="3465"/>
      <c r="Z19" s="3465"/>
      <c r="AA19" s="3465"/>
      <c r="AB19" s="3465"/>
      <c r="AC19" s="344"/>
      <c r="AD19" s="344"/>
      <c r="AE19" s="344"/>
      <c r="AF19" s="2444" t="s">
        <v>3926</v>
      </c>
      <c r="AG19" s="2635">
        <v>1</v>
      </c>
      <c r="AH19" s="2635">
        <v>1.3</v>
      </c>
      <c r="AI19" s="2635">
        <v>2</v>
      </c>
      <c r="AJ19" s="2635">
        <v>2.5</v>
      </c>
      <c r="AK19" s="2635">
        <v>1.5</v>
      </c>
      <c r="AL19" s="2636">
        <v>1</v>
      </c>
      <c r="AM19" s="2500"/>
      <c r="AN19" s="3"/>
      <c r="AO19" s="74" t="str">
        <f t="shared" si="14"/>
        <v>A</v>
      </c>
      <c r="AP19" s="3203"/>
      <c r="AQ19" s="3"/>
      <c r="AR19" s="69"/>
      <c r="AS19" s="44"/>
      <c r="AT19" s="44"/>
      <c r="AU19" s="44"/>
      <c r="AV19" s="44"/>
      <c r="AW19" s="44"/>
      <c r="AX19" s="44"/>
      <c r="AY19" s="70"/>
      <c r="AZ19" s="2777"/>
      <c r="BA19" s="3116" t="s">
        <v>28</v>
      </c>
      <c r="BB19" s="102"/>
      <c r="BC19" s="102"/>
      <c r="BD19" s="3135" t="s">
        <v>4357</v>
      </c>
      <c r="BE19" s="102"/>
      <c r="BF19" s="102"/>
      <c r="BG19" s="102"/>
      <c r="BH19" s="102"/>
      <c r="BJ19" s="25"/>
      <c r="BK19" s="25"/>
      <c r="BL19" s="25"/>
      <c r="BM19" s="25"/>
      <c r="BN19" s="25"/>
      <c r="BO19" s="25"/>
      <c r="BP19" s="3129"/>
      <c r="BQ19" s="3130"/>
      <c r="BR19" s="2777"/>
      <c r="BS19" s="2778" t="str">
        <f>HYPERLINK("#"&amp;ADDRESS(ROW(K30),COLUMN(K30),4), "⑧ colonne "&amp;SUBSTITUTE(ADDRESS(1,COLUMN(K30),4),"1","")&amp;" · ligne "&amp;ROW(K30))</f>
        <v>⑧ colonne K · ligne 30</v>
      </c>
      <c r="BT19" s="2495" t="s">
        <v>3868</v>
      </c>
      <c r="BU19" s="2491"/>
      <c r="BV19" s="2492"/>
      <c r="BW19" s="2493"/>
      <c r="BX19" s="3"/>
      <c r="BY19" s="151" t="s">
        <v>75</v>
      </c>
      <c r="BZ19" s="151"/>
      <c r="CA19" s="152"/>
      <c r="CB19" s="26"/>
      <c r="CC19" s="151"/>
      <c r="CD19" s="151"/>
      <c r="CE19" s="152"/>
      <c r="CF19" s="26"/>
      <c r="CG19" s="151"/>
      <c r="CH19" s="151"/>
      <c r="CI19" s="152"/>
      <c r="CJ19" s="26"/>
      <c r="CK19" s="151"/>
      <c r="CL19" s="151"/>
      <c r="CM19" s="152"/>
      <c r="CN19" s="26"/>
      <c r="CO19" s="151"/>
      <c r="CP19" s="151"/>
      <c r="CQ19" s="152"/>
      <c r="CR19" s="26"/>
      <c r="CS19" s="151" t="s">
        <v>75</v>
      </c>
      <c r="CT19" s="151"/>
      <c r="CU19" s="152"/>
      <c r="CV19" s="26"/>
      <c r="CW19" s="151" t="s">
        <v>75</v>
      </c>
      <c r="CX19" s="151"/>
      <c r="CY19" s="152"/>
      <c r="CZ19" s="26"/>
      <c r="DA19" s="151" t="s">
        <v>75</v>
      </c>
      <c r="DB19" s="151"/>
      <c r="DC19" s="152"/>
      <c r="DD19" s="26"/>
      <c r="DE19" s="151" t="s">
        <v>75</v>
      </c>
      <c r="DF19" s="151"/>
      <c r="DG19" s="152"/>
      <c r="DH19" s="34"/>
      <c r="DI19" s="151"/>
      <c r="DJ19" s="151"/>
      <c r="DK19" s="152"/>
      <c r="DL19" s="34"/>
      <c r="DM19" s="151"/>
      <c r="DN19" s="151"/>
      <c r="DO19" s="152"/>
      <c r="DP19" s="34"/>
      <c r="DT19" s="26"/>
      <c r="DU19" s="26"/>
      <c r="DW19" s="26"/>
      <c r="DX19" s="26"/>
      <c r="DY19" s="3"/>
      <c r="DZ19" s="153">
        <v>49</v>
      </c>
      <c r="EA19" s="154">
        <v>50</v>
      </c>
      <c r="EB19" s="155">
        <v>51</v>
      </c>
      <c r="EC19" s="156">
        <v>52</v>
      </c>
      <c r="ED19" s="157">
        <v>53</v>
      </c>
      <c r="EE19" s="158">
        <v>54</v>
      </c>
      <c r="EF19" s="159">
        <v>55</v>
      </c>
      <c r="EG19" s="160">
        <v>56</v>
      </c>
      <c r="EH19" s="26"/>
      <c r="EI19" s="26"/>
      <c r="EJ19" s="54" t="s">
        <v>18</v>
      </c>
      <c r="EK19" s="55" t="s">
        <v>76</v>
      </c>
      <c r="EL19" s="26"/>
      <c r="EM19" s="26"/>
      <c r="EN19" s="26"/>
      <c r="EO19" s="26"/>
      <c r="EP19" s="26"/>
      <c r="EQ19" s="26"/>
      <c r="ER19" s="54" t="s">
        <v>18</v>
      </c>
      <c r="ES19" s="95" t="s">
        <v>77</v>
      </c>
      <c r="ET19" s="26"/>
      <c r="EU19" s="26"/>
      <c r="EV19" s="26"/>
      <c r="EW19" s="26"/>
      <c r="EX19" s="26"/>
      <c r="EY19" s="26"/>
      <c r="EZ19" s="26"/>
      <c r="FA19" s="26"/>
      <c r="FB19" s="26"/>
      <c r="FC19" s="26"/>
      <c r="FD19" s="26"/>
      <c r="FE19" s="10">
        <v>1</v>
      </c>
    </row>
    <row r="20" spans="1:161" ht="21" customHeight="1">
      <c r="A20" s="3"/>
      <c r="B20" s="74" t="s">
        <v>28</v>
      </c>
      <c r="C20" s="2563"/>
      <c r="D20" s="2563"/>
      <c r="E20" s="2563"/>
      <c r="F20" s="2563"/>
      <c r="G20" s="2563" t="s">
        <v>3916</v>
      </c>
      <c r="H20" s="2563"/>
      <c r="I20" s="3336"/>
      <c r="J20" s="3461"/>
      <c r="K20" s="3461"/>
      <c r="L20" s="3461"/>
      <c r="M20" s="3461"/>
      <c r="N20" s="3461"/>
      <c r="O20" s="3461"/>
      <c r="P20" s="3461"/>
      <c r="Q20" s="3461"/>
      <c r="R20" s="3461"/>
      <c r="S20" s="3462"/>
      <c r="T20" s="2520"/>
      <c r="U20" s="2783"/>
      <c r="V20" s="344"/>
      <c r="W20" s="344"/>
      <c r="X20" s="344"/>
      <c r="Y20" s="344"/>
      <c r="Z20" s="344"/>
      <c r="AA20" s="344"/>
      <c r="AB20" s="344"/>
      <c r="AC20" s="344"/>
      <c r="AD20" s="344"/>
      <c r="AE20" s="344"/>
      <c r="AF20" s="2426" t="s">
        <v>3927</v>
      </c>
      <c r="AG20" s="2637">
        <f>IF(AG19*AG16=INT(AG19*AG16),INT(AG19*AG16),ROUND(AG19*AG16,2))</f>
        <v>100</v>
      </c>
      <c r="AH20" s="2637">
        <f>IF(AH19*AH16=INT(AH19*AH16),INT(AH19*AH16),ROUND(AH19*AH16,2))</f>
        <v>139.1</v>
      </c>
      <c r="AI20" s="2637">
        <f t="shared" ref="AI20:AL20" si="16">IF(AI19*AI16=INT(AI19*AI16),INT(AI19*AI16),ROUND(AI19*AI16,2))</f>
        <v>200</v>
      </c>
      <c r="AJ20" s="2637">
        <f t="shared" si="16"/>
        <v>250</v>
      </c>
      <c r="AK20" s="2637">
        <f t="shared" si="16"/>
        <v>150</v>
      </c>
      <c r="AL20" s="2638">
        <f t="shared" si="16"/>
        <v>100</v>
      </c>
      <c r="AM20" s="2639">
        <f>ROUNDUP(SUM(AG20:AL20),0)</f>
        <v>940</v>
      </c>
      <c r="AN20" s="3"/>
      <c r="AO20" s="74" t="str">
        <f t="shared" si="14"/>
        <v>A</v>
      </c>
      <c r="AP20" s="3203"/>
      <c r="AQ20" s="3"/>
      <c r="AR20" s="69"/>
      <c r="AS20" s="44"/>
      <c r="AT20" s="44"/>
      <c r="AU20" s="44"/>
      <c r="AV20" s="44"/>
      <c r="AW20" s="44"/>
      <c r="AX20" s="44"/>
      <c r="AY20" s="70"/>
      <c r="AZ20" s="2777"/>
      <c r="BA20" s="3116" t="s">
        <v>28</v>
      </c>
      <c r="BB20" s="102"/>
      <c r="BC20" s="102"/>
      <c r="BD20" s="3406" t="s">
        <v>4358</v>
      </c>
      <c r="BE20" s="102"/>
      <c r="BF20" s="102"/>
      <c r="BG20" s="102"/>
      <c r="BH20" s="102"/>
      <c r="BI20" s="3402" t="s">
        <v>4359</v>
      </c>
      <c r="BJ20" s="102"/>
      <c r="BK20" s="3403" t="s">
        <v>4360</v>
      </c>
      <c r="BL20" s="3403"/>
      <c r="BM20" s="3403"/>
      <c r="BN20" s="3136"/>
      <c r="BO20" s="3136"/>
      <c r="BP20" s="3129"/>
      <c r="BQ20" s="3130"/>
      <c r="BR20" s="2777"/>
      <c r="BS20" s="2778" t="str">
        <f>HYPERLINK("#"&amp;ADDRESS(ROW(R89),COLUMN(R89),4)&amp;":"&amp;ADDRESS(ROW(AM91),COLUMN(AM91),4), " choisir dans le tableau "&amp;ADDRESS(ROW(R89),COLUMN(R89),4)&amp;" à "&amp;ADDRESS(ROW(AM91),COLUMN(AM91),4))</f>
        <v xml:space="preserve"> choisir dans le tableau R89 à AM91</v>
      </c>
      <c r="BT20" s="2496" t="s">
        <v>3864</v>
      </c>
      <c r="BU20" s="2440"/>
      <c r="BV20" s="2492"/>
      <c r="BW20" s="2477"/>
      <c r="BX20" s="3"/>
      <c r="BY20" s="3228" t="s">
        <v>78</v>
      </c>
      <c r="BZ20" s="3228"/>
      <c r="CA20" s="3228"/>
      <c r="CC20" s="3235" t="s">
        <v>79</v>
      </c>
      <c r="CD20" s="3235"/>
      <c r="CE20" s="3235"/>
      <c r="CG20" s="3226" t="s">
        <v>80</v>
      </c>
      <c r="CH20" s="3226"/>
      <c r="CI20" s="3226"/>
      <c r="CK20" s="3227" t="s">
        <v>81</v>
      </c>
      <c r="CL20" s="3227"/>
      <c r="CM20" s="3227"/>
      <c r="CO20" s="3236" t="s">
        <v>82</v>
      </c>
      <c r="CP20" s="3236"/>
      <c r="CQ20" s="3236"/>
      <c r="CS20" s="3232" t="s">
        <v>83</v>
      </c>
      <c r="CT20" s="3232"/>
      <c r="CU20" s="3232"/>
      <c r="CW20" s="3223" t="s">
        <v>84</v>
      </c>
      <c r="CX20" s="3223"/>
      <c r="CY20" s="3223"/>
      <c r="DA20" s="3224" t="s">
        <v>85</v>
      </c>
      <c r="DB20" s="3224"/>
      <c r="DC20" s="3224"/>
      <c r="DE20" s="3229" t="s">
        <v>86</v>
      </c>
      <c r="DF20" s="3229"/>
      <c r="DG20" s="3229"/>
      <c r="DI20" s="3230" t="s">
        <v>87</v>
      </c>
      <c r="DJ20" s="3230"/>
      <c r="DK20" s="3230"/>
      <c r="DM20" s="3231" t="s">
        <v>88</v>
      </c>
      <c r="DN20" s="3231"/>
      <c r="DO20" s="3231"/>
      <c r="DQ20" s="3283" t="s">
        <v>89</v>
      </c>
      <c r="DR20" s="3283"/>
      <c r="DT20" s="26"/>
      <c r="DU20" s="26"/>
      <c r="DW20" s="26"/>
      <c r="DX20" s="26"/>
      <c r="DY20" s="3"/>
      <c r="DZ20" s="3315" t="s">
        <v>90</v>
      </c>
      <c r="EA20" s="3315"/>
      <c r="EB20" s="3315"/>
      <c r="EC20" s="3315"/>
      <c r="ED20" s="3315"/>
      <c r="EE20" s="3315"/>
      <c r="EF20" s="3315"/>
      <c r="EG20" s="3315"/>
      <c r="EH20" s="26"/>
      <c r="EI20" s="26"/>
      <c r="EK20" s="26"/>
      <c r="EL20" s="26"/>
      <c r="EM20" s="26"/>
      <c r="EN20" s="26"/>
      <c r="EO20" s="26"/>
      <c r="EP20" s="26"/>
      <c r="EQ20" s="26"/>
      <c r="ER20" s="26" t="s">
        <v>91</v>
      </c>
      <c r="ES20" s="53"/>
      <c r="ET20" s="53"/>
      <c r="EU20" s="53"/>
      <c r="EV20" s="26"/>
      <c r="EW20" s="26"/>
      <c r="EX20" s="26"/>
      <c r="EY20" s="26"/>
      <c r="EZ20" s="26"/>
      <c r="FA20" s="26"/>
      <c r="FB20" s="26"/>
      <c r="FC20" s="26"/>
      <c r="FD20" s="26"/>
      <c r="FE20" s="10">
        <v>1</v>
      </c>
    </row>
    <row r="21" spans="1:161" ht="21" customHeight="1">
      <c r="A21" s="3"/>
      <c r="B21" s="74" t="s">
        <v>28</v>
      </c>
      <c r="C21" s="2563"/>
      <c r="D21" s="2563"/>
      <c r="E21" s="2563"/>
      <c r="F21" s="2563"/>
      <c r="G21" s="2563" t="s">
        <v>4071</v>
      </c>
      <c r="H21" s="2563"/>
      <c r="I21" s="3336"/>
      <c r="J21" s="3461"/>
      <c r="K21" s="3461"/>
      <c r="L21" s="3461"/>
      <c r="M21" s="3461"/>
      <c r="N21" s="3461"/>
      <c r="O21" s="3461"/>
      <c r="P21" s="3461"/>
      <c r="Q21" s="3461"/>
      <c r="R21" s="3461"/>
      <c r="S21" s="3462"/>
      <c r="T21" s="2784"/>
      <c r="U21" s="2785"/>
      <c r="V21" s="344"/>
      <c r="W21" s="2625"/>
      <c r="X21" s="344"/>
      <c r="Y21" s="344"/>
      <c r="Z21" s="344"/>
      <c r="AA21" s="344"/>
      <c r="AB21" s="344"/>
      <c r="AC21" s="344"/>
      <c r="AD21" s="344"/>
      <c r="AE21" s="344"/>
      <c r="AF21" s="25"/>
      <c r="AG21" s="25"/>
      <c r="AH21" s="25"/>
      <c r="AI21" s="2547"/>
      <c r="AJ21" s="2547"/>
      <c r="AK21" s="2547"/>
      <c r="AL21" s="2547"/>
      <c r="AM21" s="2640">
        <f>SUM(AG20:AL20)</f>
        <v>939.1</v>
      </c>
      <c r="AN21" s="3"/>
      <c r="AO21" s="74" t="str">
        <f t="shared" si="14"/>
        <v>A</v>
      </c>
      <c r="AP21" s="5">
        <v>1</v>
      </c>
      <c r="AQ21" s="3"/>
      <c r="AR21" s="69"/>
      <c r="AS21" s="44"/>
      <c r="AT21" s="44"/>
      <c r="AU21" s="44"/>
      <c r="AV21" s="44"/>
      <c r="AW21" s="44"/>
      <c r="AX21" s="44"/>
      <c r="AY21" s="70"/>
      <c r="AZ21" s="2777"/>
      <c r="BA21" s="3116" t="s">
        <v>28</v>
      </c>
      <c r="BB21" s="102"/>
      <c r="BC21" s="102"/>
      <c r="BD21" s="3406"/>
      <c r="BE21" s="102"/>
      <c r="BF21" s="102"/>
      <c r="BG21" s="102"/>
      <c r="BH21" s="102"/>
      <c r="BI21" s="3402"/>
      <c r="BJ21" s="102"/>
      <c r="BK21" s="3403"/>
      <c r="BL21" s="3403"/>
      <c r="BM21" s="3403"/>
      <c r="BN21" s="3136"/>
      <c r="BO21" s="3136"/>
      <c r="BP21" s="3129"/>
      <c r="BQ21" s="3130"/>
      <c r="BR21" s="2777"/>
      <c r="BS21" s="2778" t="str">
        <f>HYPERLINK("#"&amp;ADDRESS(ROW(I23),COLUMN(I23),4)," "&amp;I23)</f>
        <v xml:space="preserve">   RÉFÉRENCES AUTEURS </v>
      </c>
      <c r="BT21" s="2440" t="s">
        <v>4072</v>
      </c>
      <c r="BU21" s="2476"/>
      <c r="BV21" s="2476"/>
      <c r="BW21" s="2497"/>
      <c r="BX21" s="3"/>
      <c r="BY21" s="3228"/>
      <c r="BZ21" s="3228"/>
      <c r="CA21" s="3228"/>
      <c r="CC21" s="3235"/>
      <c r="CD21" s="3235"/>
      <c r="CE21" s="3235"/>
      <c r="CG21" s="3226"/>
      <c r="CH21" s="3226"/>
      <c r="CI21" s="3226"/>
      <c r="CK21" s="3227"/>
      <c r="CL21" s="3227"/>
      <c r="CM21" s="3227"/>
      <c r="CO21" s="3236"/>
      <c r="CP21" s="3236"/>
      <c r="CQ21" s="3236"/>
      <c r="CS21" s="3232"/>
      <c r="CT21" s="3232"/>
      <c r="CU21" s="3232"/>
      <c r="CW21" s="3223"/>
      <c r="CX21" s="3223"/>
      <c r="CY21" s="3223"/>
      <c r="DA21" s="3224"/>
      <c r="DB21" s="3224"/>
      <c r="DC21" s="3224"/>
      <c r="DE21" s="3229"/>
      <c r="DF21" s="3229"/>
      <c r="DG21" s="3229"/>
      <c r="DI21" s="3230"/>
      <c r="DJ21" s="3230"/>
      <c r="DK21" s="3230"/>
      <c r="DM21" s="3231"/>
      <c r="DN21" s="3231"/>
      <c r="DO21" s="3231"/>
      <c r="DQ21" s="3283"/>
      <c r="DR21" s="3283"/>
      <c r="DT21" s="26"/>
      <c r="DU21" s="26"/>
      <c r="DW21" s="44">
        <v>1</v>
      </c>
      <c r="DX21" s="44">
        <v>1</v>
      </c>
      <c r="DY21" s="3"/>
      <c r="DZ21" s="3316"/>
      <c r="EA21" s="3316"/>
      <c r="EB21" s="3316"/>
      <c r="EC21" s="3316"/>
      <c r="ED21" s="3316"/>
      <c r="EE21" s="3316"/>
      <c r="EF21" s="3316"/>
      <c r="EG21" s="3316"/>
      <c r="EH21" s="26"/>
      <c r="EI21" s="26"/>
      <c r="EK21" s="26"/>
      <c r="EL21" s="26"/>
      <c r="EM21" s="26"/>
      <c r="EN21" s="26"/>
      <c r="EO21" s="26"/>
      <c r="EP21" s="26"/>
      <c r="EQ21" s="26"/>
      <c r="ER21" s="54" t="s">
        <v>18</v>
      </c>
      <c r="ES21" s="95" t="s">
        <v>92</v>
      </c>
      <c r="ET21" s="26"/>
      <c r="EU21" s="26"/>
      <c r="EV21" s="26"/>
      <c r="EW21" s="26"/>
      <c r="EX21" s="26"/>
      <c r="EY21" s="26"/>
      <c r="EZ21" s="26"/>
      <c r="FA21" s="26"/>
      <c r="FB21" s="26"/>
      <c r="FC21" s="26"/>
      <c r="FD21" s="26"/>
      <c r="FE21" s="10">
        <v>1</v>
      </c>
    </row>
    <row r="22" spans="1:161" ht="21" customHeight="1">
      <c r="A22" s="3"/>
      <c r="B22" s="74" t="s">
        <v>28</v>
      </c>
      <c r="C22" s="2563"/>
      <c r="D22" s="2563"/>
      <c r="E22" s="2563"/>
      <c r="F22" s="2563"/>
      <c r="G22" s="2563" t="s">
        <v>3917</v>
      </c>
      <c r="H22" s="2563"/>
      <c r="I22" s="3337"/>
      <c r="J22" s="3463"/>
      <c r="K22" s="3463"/>
      <c r="L22" s="3463"/>
      <c r="M22" s="3463"/>
      <c r="N22" s="3463"/>
      <c r="O22" s="3463"/>
      <c r="P22" s="3463"/>
      <c r="Q22" s="3463"/>
      <c r="R22" s="3463"/>
      <c r="S22" s="3464"/>
      <c r="T22" s="1"/>
      <c r="U22" s="1"/>
      <c r="V22" s="2601" t="str">
        <f>ADDRESS(ROW(W25),COLUMN(W25),4) &amp; " Quantité ?  "&amp;" "&amp;ADDRESS(ROW(X25),COLUMN(X25),4) &amp; " Unités  "&amp;" "&amp;ADDRESS(ROW(Y25),COLUMN(Y25),4) &amp; " Quoi?  "</f>
        <v xml:space="preserve">W25 Quantité ?   X25 Unités   Y25 Quoi?  </v>
      </c>
      <c r="W22" s="2734" t="s">
        <v>3735</v>
      </c>
      <c r="X22" s="2600" t="s">
        <v>4061</v>
      </c>
      <c r="Y22" s="25"/>
      <c r="Z22" s="25"/>
      <c r="AA22" s="2734" t="s">
        <v>3735</v>
      </c>
      <c r="AB22" s="2600" t="s">
        <v>4061</v>
      </c>
      <c r="AC22" s="25"/>
      <c r="AD22" s="25"/>
      <c r="AE22" s="2734" t="s">
        <v>3735</v>
      </c>
      <c r="AF22" s="2600" t="s">
        <v>4061</v>
      </c>
      <c r="AG22" s="25"/>
      <c r="AH22" s="25"/>
      <c r="AI22" s="2547"/>
      <c r="AJ22" s="2547"/>
      <c r="AK22" s="2547"/>
      <c r="AL22" s="2547"/>
      <c r="AM22" s="2546"/>
      <c r="AN22" s="3"/>
      <c r="AO22" s="74" t="str">
        <f t="shared" si="14"/>
        <v>A</v>
      </c>
      <c r="AP22" s="5"/>
      <c r="AQ22" s="3"/>
      <c r="AR22" s="69"/>
      <c r="AS22" s="44"/>
      <c r="AT22" s="44"/>
      <c r="AU22" s="44"/>
      <c r="AV22" s="44"/>
      <c r="AW22" s="44"/>
      <c r="AX22" s="44"/>
      <c r="AY22" s="70"/>
      <c r="AZ22" s="2777"/>
      <c r="BA22" s="3116" t="s">
        <v>28</v>
      </c>
      <c r="BB22" s="2665"/>
      <c r="BC22" s="2665"/>
      <c r="BD22" s="3137" t="s">
        <v>4361</v>
      </c>
      <c r="BE22" s="102"/>
      <c r="BF22" s="102"/>
      <c r="BG22" s="102"/>
      <c r="BH22" s="102"/>
      <c r="BI22" s="3137" t="s">
        <v>4362</v>
      </c>
      <c r="BJ22" s="102"/>
      <c r="BK22" s="3403"/>
      <c r="BL22" s="3403"/>
      <c r="BM22" s="3403"/>
      <c r="BN22" s="3138"/>
      <c r="BO22" s="3136"/>
      <c r="BP22" s="3129"/>
      <c r="BQ22" s="3130"/>
      <c r="BR22" s="2777"/>
      <c r="BS22" s="2786"/>
      <c r="BT22" s="2373">
        <v>6</v>
      </c>
      <c r="BU22" s="2372" t="s">
        <v>3844</v>
      </c>
      <c r="BV22" s="25"/>
      <c r="BW22" s="170"/>
      <c r="BX22" s="3"/>
      <c r="CS22" s="163"/>
      <c r="CT22" s="163"/>
      <c r="CU22" s="163"/>
      <c r="DT22" s="26"/>
      <c r="DU22" s="26"/>
      <c r="DW22" s="164" t="s">
        <v>95</v>
      </c>
      <c r="DX22" s="26"/>
      <c r="DY22" s="3"/>
      <c r="DZ22" s="3352" t="s">
        <v>38</v>
      </c>
      <c r="EA22" s="3353"/>
      <c r="EB22" s="3353"/>
      <c r="EC22" s="3353"/>
      <c r="ED22" s="3353"/>
      <c r="EE22" s="3353"/>
      <c r="EF22" s="3353"/>
      <c r="EG22" s="3353"/>
      <c r="EH22" s="3353"/>
      <c r="EI22" s="3354"/>
      <c r="EK22" s="26"/>
      <c r="EL22" s="26"/>
      <c r="EM22" s="26"/>
      <c r="EN22" s="26"/>
      <c r="EO22" s="26"/>
      <c r="EP22" s="26"/>
      <c r="EQ22" s="26"/>
      <c r="EV22" s="26"/>
      <c r="EW22" s="26"/>
      <c r="EX22" s="26"/>
      <c r="EY22" s="26"/>
      <c r="EZ22" s="26"/>
      <c r="FA22" s="26"/>
      <c r="FB22" s="26"/>
      <c r="FC22" s="26"/>
      <c r="FD22" s="26"/>
      <c r="FE22" s="10">
        <v>1</v>
      </c>
    </row>
    <row r="23" spans="1:161" ht="21" customHeight="1" thickBot="1">
      <c r="A23" s="3"/>
      <c r="B23" s="74" t="s">
        <v>28</v>
      </c>
      <c r="C23" s="2563" t="s">
        <v>3863</v>
      </c>
      <c r="D23" s="2563"/>
      <c r="E23" s="2563"/>
      <c r="F23" s="2563"/>
      <c r="G23" s="2563"/>
      <c r="H23" s="2563"/>
      <c r="I23" s="3442" t="s">
        <v>93</v>
      </c>
      <c r="J23" s="3443"/>
      <c r="K23" s="3443"/>
      <c r="L23" s="3443"/>
      <c r="M23" s="3443"/>
      <c r="N23" s="3443"/>
      <c r="O23" s="3443"/>
      <c r="P23" s="3443"/>
      <c r="Q23" s="3443"/>
      <c r="R23" s="2544"/>
      <c r="S23" s="2544"/>
      <c r="T23" s="2525"/>
      <c r="U23" s="1"/>
      <c r="V23" s="2787" t="str">
        <f>"⓬ "&amp;ADDRESS(ROW(W23),COLUMN(W23),4)&amp;"   Quelles quantités ► "</f>
        <v xml:space="preserve">⓬ W23   Quelles quantités ► </v>
      </c>
      <c r="W23" s="2788">
        <f>AI18</f>
        <v>10</v>
      </c>
      <c r="X23" s="2616" t="str">
        <f>X25</f>
        <v>kg</v>
      </c>
      <c r="Y23" s="2789" t="str">
        <f>Y25</f>
        <v>haricots</v>
      </c>
      <c r="Z23" s="2728"/>
      <c r="AA23" s="2790">
        <f>AY18</f>
        <v>0</v>
      </c>
      <c r="AB23" s="2616" t="str">
        <f>AB25</f>
        <v>kg</v>
      </c>
      <c r="AC23" s="2789" t="str">
        <f>AC25</f>
        <v>de quoi?</v>
      </c>
      <c r="AD23" s="2728"/>
      <c r="AE23" s="2790">
        <f>BU12</f>
        <v>0</v>
      </c>
      <c r="AF23" s="2616" t="str">
        <f>AF25</f>
        <v>kg</v>
      </c>
      <c r="AG23" s="2789" t="str">
        <f>AG25</f>
        <v>de quoi?</v>
      </c>
      <c r="AH23" s="2728"/>
      <c r="AI23" s="2551" t="s">
        <v>3923</v>
      </c>
      <c r="AJ23" s="3444">
        <f>IFERROR(W23,0)+IFERROR(AA23,0)+IFERROR(AE23,0)</f>
        <v>10</v>
      </c>
      <c r="AK23" s="3444"/>
      <c r="AL23" s="2547"/>
      <c r="AM23" s="2546"/>
      <c r="AN23" s="3"/>
      <c r="AO23" s="74" t="str">
        <f t="shared" si="14"/>
        <v>A</v>
      </c>
      <c r="AP23" s="5"/>
      <c r="AQ23" s="3"/>
      <c r="AR23" s="3345" t="s">
        <v>96</v>
      </c>
      <c r="AS23" s="166" t="s">
        <v>97</v>
      </c>
      <c r="AT23" s="167"/>
      <c r="AU23" s="168"/>
      <c r="AV23" s="168"/>
      <c r="AW23" s="168"/>
      <c r="AX23" s="168"/>
      <c r="AY23" s="169"/>
      <c r="AZ23" s="2777"/>
      <c r="BA23" s="3116" t="s">
        <v>28</v>
      </c>
      <c r="BB23" s="2665"/>
      <c r="BC23" s="2665"/>
      <c r="BD23" s="3139"/>
      <c r="BE23" s="102"/>
      <c r="BF23" s="102"/>
      <c r="BG23" s="102"/>
      <c r="BH23" s="102"/>
      <c r="BI23" s="3129"/>
      <c r="BJ23" s="102"/>
      <c r="BK23" s="3403"/>
      <c r="BL23" s="3403"/>
      <c r="BM23" s="3403"/>
      <c r="BN23" s="3138"/>
      <c r="BO23" s="3136"/>
      <c r="BP23" s="3129"/>
      <c r="BQ23" s="3130"/>
      <c r="BR23" s="2777"/>
      <c r="BS23" s="2791" t="str">
        <f>ADDRESS(ROW(J26),COLUMN(J26),4)</f>
        <v>J26</v>
      </c>
      <c r="BT23" s="2440" t="s">
        <v>3840</v>
      </c>
      <c r="BU23" s="2476"/>
      <c r="BV23" s="2476"/>
      <c r="BW23" s="2477"/>
      <c r="BX23" s="3"/>
      <c r="BY23" s="3251" t="s">
        <v>101</v>
      </c>
      <c r="BZ23" s="3251"/>
      <c r="CA23" s="3251"/>
      <c r="CC23" s="3225" t="s">
        <v>102</v>
      </c>
      <c r="CD23" s="3225"/>
      <c r="CE23" s="3225"/>
      <c r="CG23" s="3226" t="s">
        <v>103</v>
      </c>
      <c r="CH23" s="3226"/>
      <c r="CI23" s="3226"/>
      <c r="CK23" s="3227" t="s">
        <v>104</v>
      </c>
      <c r="CL23" s="3227"/>
      <c r="CM23" s="3227"/>
      <c r="CO23" s="3236" t="s">
        <v>105</v>
      </c>
      <c r="CP23" s="3236"/>
      <c r="CQ23" s="3236"/>
      <c r="CS23" s="3232" t="s">
        <v>106</v>
      </c>
      <c r="CT23" s="3232"/>
      <c r="CU23" s="3232"/>
      <c r="CW23" s="3223" t="s">
        <v>107</v>
      </c>
      <c r="CX23" s="3223"/>
      <c r="CY23" s="3223"/>
      <c r="DA23" s="3224" t="s">
        <v>108</v>
      </c>
      <c r="DB23" s="3224"/>
      <c r="DC23" s="3224"/>
      <c r="DE23" s="3229" t="s">
        <v>109</v>
      </c>
      <c r="DF23" s="3229"/>
      <c r="DG23" s="3229"/>
      <c r="DI23" s="3230" t="s">
        <v>110</v>
      </c>
      <c r="DJ23" s="3230"/>
      <c r="DK23" s="3230"/>
      <c r="DM23" s="3231" t="s">
        <v>111</v>
      </c>
      <c r="DN23" s="3231"/>
      <c r="DO23" s="3231"/>
      <c r="DQ23" s="3223" t="s">
        <v>112</v>
      </c>
      <c r="DR23" s="3223"/>
      <c r="DT23" s="3224" t="s">
        <v>113</v>
      </c>
      <c r="DU23" s="3224"/>
      <c r="DW23" s="3355" t="s">
        <v>114</v>
      </c>
      <c r="DX23" s="3355"/>
      <c r="DY23" s="3"/>
      <c r="DZ23" s="171" t="s">
        <v>115</v>
      </c>
      <c r="EA23" s="172" t="s">
        <v>116</v>
      </c>
      <c r="EB23" s="172" t="s">
        <v>117</v>
      </c>
      <c r="EC23" s="171" t="s">
        <v>118</v>
      </c>
      <c r="ED23" s="171" t="s">
        <v>119</v>
      </c>
      <c r="EE23" s="171" t="s">
        <v>115</v>
      </c>
      <c r="EF23" s="172" t="s">
        <v>116</v>
      </c>
      <c r="EG23" s="172" t="s">
        <v>117</v>
      </c>
      <c r="EH23" s="171" t="s">
        <v>118</v>
      </c>
      <c r="EI23" s="171" t="s">
        <v>119</v>
      </c>
      <c r="EK23" s="171" t="s">
        <v>115</v>
      </c>
      <c r="EL23" s="173" t="s">
        <v>120</v>
      </c>
      <c r="EM23" s="173" t="s">
        <v>121</v>
      </c>
      <c r="EN23" s="172" t="s">
        <v>117</v>
      </c>
      <c r="EO23" s="171" t="s">
        <v>118</v>
      </c>
      <c r="EP23" s="174" t="s">
        <v>119</v>
      </c>
      <c r="EQ23"/>
      <c r="ER23" s="171" t="s">
        <v>115</v>
      </c>
      <c r="ES23" s="173" t="s">
        <v>120</v>
      </c>
      <c r="ET23" s="173" t="s">
        <v>121</v>
      </c>
      <c r="EU23" s="172" t="s">
        <v>117</v>
      </c>
      <c r="EV23" s="171" t="s">
        <v>118</v>
      </c>
      <c r="EW23" s="174" t="s">
        <v>119</v>
      </c>
      <c r="EX23"/>
      <c r="EY23" s="171" t="s">
        <v>115</v>
      </c>
      <c r="EZ23" s="173" t="s">
        <v>120</v>
      </c>
      <c r="FA23" s="173" t="s">
        <v>121</v>
      </c>
      <c r="FB23" s="175" t="s">
        <v>117</v>
      </c>
      <c r="FC23" s="171" t="s">
        <v>118</v>
      </c>
      <c r="FD23" s="176" t="s">
        <v>119</v>
      </c>
      <c r="FE23" s="10">
        <v>1</v>
      </c>
    </row>
    <row r="24" spans="1:161" ht="21" customHeight="1">
      <c r="A24" s="3"/>
      <c r="B24" s="74" t="s">
        <v>28</v>
      </c>
      <c r="C24" s="2563" t="s">
        <v>3918</v>
      </c>
      <c r="D24" s="2563"/>
      <c r="E24" s="2563"/>
      <c r="F24" s="2563"/>
      <c r="G24" s="2563"/>
      <c r="H24" s="2563"/>
      <c r="I24" s="3445" t="str">
        <f>"❾ Ⓐ "&amp; ADDRESS(ROW(I26),COLUMN(I26),4)&amp;"  Auteur recette prévue pour :▼"</f>
        <v>❾ Ⓐ I26  Auteur recette prévue pour :▼</v>
      </c>
      <c r="J24" s="3446"/>
      <c r="K24" s="3446"/>
      <c r="L24" s="3447" t="str">
        <f>"❾ Ⓑ "&amp; ADDRESS(ROW(L26),COLUMN(L26),4)&amp;"  Auteur recette prévue pour : ▼"</f>
        <v>❾ Ⓑ L26  Auteur recette prévue pour : ▼</v>
      </c>
      <c r="M24" s="3447"/>
      <c r="N24" s="3447"/>
      <c r="O24" s="3448" t="str">
        <f>"❾ Ⓒ "&amp; ADDRESS(ROW(O26),COLUMN(O26),4)&amp;"  Auteur recette prévue pour : ▼"</f>
        <v>❾ Ⓒ O26  Auteur recette prévue pour : ▼</v>
      </c>
      <c r="P24" s="3448"/>
      <c r="Q24" s="3448"/>
      <c r="R24" s="2792"/>
      <c r="S24" s="2792"/>
      <c r="T24" s="2526"/>
      <c r="U24" s="2526"/>
      <c r="V24" s="2615" t="s">
        <v>3924</v>
      </c>
      <c r="W24" s="2793" t="s">
        <v>3738</v>
      </c>
      <c r="X24" s="2793"/>
      <c r="Y24" s="2793"/>
      <c r="Z24" s="2794">
        <f>IFERROR(W23/W25,0)</f>
        <v>43.478260869565219</v>
      </c>
      <c r="AA24" s="2795" t="s">
        <v>3739</v>
      </c>
      <c r="AB24" s="2796"/>
      <c r="AC24" s="2796"/>
      <c r="AD24" s="2797">
        <f>IFERROR(AA23/AA25,0)</f>
        <v>0</v>
      </c>
      <c r="AE24" s="2798" t="s">
        <v>3740</v>
      </c>
      <c r="AF24" s="2799"/>
      <c r="AG24" s="2800"/>
      <c r="AH24" s="2801">
        <f>IFERROR(AE23/AE25,0)</f>
        <v>0</v>
      </c>
      <c r="AI24" s="2802" t="str">
        <f>Y23</f>
        <v>haricots</v>
      </c>
      <c r="AJ24" s="2803">
        <f>W23</f>
        <v>10</v>
      </c>
      <c r="AK24" s="2804" t="str">
        <f>X23</f>
        <v>kg</v>
      </c>
      <c r="AL24" s="2805"/>
      <c r="AM24" s="2806" t="s">
        <v>3738</v>
      </c>
      <c r="AN24" s="3"/>
      <c r="AO24" s="74" t="str">
        <f t="shared" si="14"/>
        <v>A</v>
      </c>
      <c r="AP24" s="5"/>
      <c r="AQ24" s="3"/>
      <c r="AR24" s="3346"/>
      <c r="AS24" s="177" t="s">
        <v>122</v>
      </c>
      <c r="AT24" s="178"/>
      <c r="AU24" s="178"/>
      <c r="AV24" s="178"/>
      <c r="AW24" s="178"/>
      <c r="AX24" s="178"/>
      <c r="AY24" s="179"/>
      <c r="AZ24" s="2777"/>
      <c r="BA24" s="3116" t="s">
        <v>28</v>
      </c>
      <c r="BB24" s="2665"/>
      <c r="BC24" s="2665"/>
      <c r="BD24" s="3139"/>
      <c r="BE24" s="102"/>
      <c r="BF24" s="102"/>
      <c r="BG24" s="102"/>
      <c r="BH24" s="102"/>
      <c r="BI24" s="3404" t="s">
        <v>4363</v>
      </c>
      <c r="BJ24" s="102"/>
      <c r="BK24" s="102"/>
      <c r="BL24" s="3136"/>
      <c r="BM24" s="3138"/>
      <c r="BN24" s="3138"/>
      <c r="BO24" s="3136"/>
      <c r="BP24" s="3129"/>
      <c r="BQ24" s="3130"/>
      <c r="BR24" s="2777"/>
      <c r="BS24" s="2778" t="str">
        <f>HYPERLINK("#"&amp;ADDRESS(ROW(V31),COLUMN(V31),4)," "&amp;V31)</f>
        <v xml:space="preserve"> ❿ V32  Saisissez vos prix  ▼ </v>
      </c>
      <c r="BT24" s="2440" t="s">
        <v>4073</v>
      </c>
      <c r="BU24" s="2476"/>
      <c r="BV24" s="2454">
        <v>1</v>
      </c>
      <c r="BW24" s="170"/>
      <c r="BX24" s="3"/>
      <c r="BY24" s="3251"/>
      <c r="BZ24" s="3251"/>
      <c r="CA24" s="3251"/>
      <c r="CC24" s="3225"/>
      <c r="CD24" s="3225"/>
      <c r="CE24" s="3225"/>
      <c r="CG24" s="3226"/>
      <c r="CH24" s="3226"/>
      <c r="CI24" s="3226"/>
      <c r="CK24" s="3227"/>
      <c r="CL24" s="3227"/>
      <c r="CM24" s="3227"/>
      <c r="CO24" s="3236"/>
      <c r="CP24" s="3236"/>
      <c r="CQ24" s="3236"/>
      <c r="CS24" s="3232"/>
      <c r="CT24" s="3232"/>
      <c r="CU24" s="3232"/>
      <c r="CW24" s="3223"/>
      <c r="CX24" s="3223"/>
      <c r="CY24" s="3223"/>
      <c r="DA24" s="3224"/>
      <c r="DB24" s="3224"/>
      <c r="DC24" s="3224"/>
      <c r="DE24" s="3229"/>
      <c r="DF24" s="3229"/>
      <c r="DG24" s="3229"/>
      <c r="DI24" s="3230"/>
      <c r="DJ24" s="3230"/>
      <c r="DK24" s="3230"/>
      <c r="DM24" s="3231"/>
      <c r="DN24" s="3231"/>
      <c r="DO24" s="3231"/>
      <c r="DQ24" s="3223"/>
      <c r="DR24" s="3223"/>
      <c r="DT24" s="3224"/>
      <c r="DU24" s="3224"/>
      <c r="DW24" s="3356" t="s">
        <v>123</v>
      </c>
      <c r="DX24" s="3449"/>
      <c r="DY24" s="3"/>
      <c r="DZ24" s="180" t="s">
        <v>124</v>
      </c>
      <c r="EA24" s="181" t="s">
        <v>125</v>
      </c>
      <c r="EB24" s="182">
        <v>0</v>
      </c>
      <c r="EC24" s="182">
        <v>0</v>
      </c>
      <c r="ED24" s="182">
        <v>0</v>
      </c>
      <c r="EE24" s="183" t="s">
        <v>126</v>
      </c>
      <c r="EF24" s="181" t="s">
        <v>127</v>
      </c>
      <c r="EG24" s="182">
        <v>128</v>
      </c>
      <c r="EH24" s="182">
        <v>0</v>
      </c>
      <c r="EI24" s="182">
        <v>128</v>
      </c>
      <c r="EK24" s="184"/>
      <c r="EL24" s="185" t="s">
        <v>128</v>
      </c>
      <c r="EM24" s="186" t="s">
        <v>129</v>
      </c>
      <c r="EN24" s="187">
        <v>0</v>
      </c>
      <c r="EO24" s="188">
        <v>191</v>
      </c>
      <c r="EP24" s="189">
        <v>255</v>
      </c>
      <c r="EQ24"/>
      <c r="ER24" s="190"/>
      <c r="ES24" s="191" t="s">
        <v>130</v>
      </c>
      <c r="ET24" s="192" t="s">
        <v>131</v>
      </c>
      <c r="EU24" s="193">
        <v>74</v>
      </c>
      <c r="EV24" s="194">
        <v>74</v>
      </c>
      <c r="EW24" s="195">
        <v>74</v>
      </c>
      <c r="EX24"/>
      <c r="EY24" s="196"/>
      <c r="EZ24" s="197" t="s">
        <v>132</v>
      </c>
      <c r="FA24" s="192" t="s">
        <v>133</v>
      </c>
      <c r="FB24" s="193">
        <v>238</v>
      </c>
      <c r="FC24" s="194">
        <v>213</v>
      </c>
      <c r="FD24" s="195">
        <v>183</v>
      </c>
      <c r="FE24" s="10">
        <v>1</v>
      </c>
    </row>
    <row r="25" spans="1:161" ht="21" customHeight="1">
      <c r="A25" s="3"/>
      <c r="B25" s="74" t="s">
        <v>28</v>
      </c>
      <c r="C25" s="2563" t="s">
        <v>3919</v>
      </c>
      <c r="D25" s="2563"/>
      <c r="E25" s="2563"/>
      <c r="F25" s="2563"/>
      <c r="G25" s="2563"/>
      <c r="H25" s="2563"/>
      <c r="I25" s="3445"/>
      <c r="J25" s="3446"/>
      <c r="K25" s="3446"/>
      <c r="L25" s="3447"/>
      <c r="M25" s="3447"/>
      <c r="N25" s="3447"/>
      <c r="O25" s="3448"/>
      <c r="P25" s="3448"/>
      <c r="Q25" s="3448"/>
      <c r="R25" s="2792"/>
      <c r="S25" s="2792"/>
      <c r="T25" s="2792"/>
      <c r="U25" s="2807"/>
      <c r="V25" s="2614" t="str">
        <f>"⓫ "&amp;ADDRESS(ROW(W25),COLUMN(W25),4)&amp;"   vos références ► "</f>
        <v xml:space="preserve">⓫ W25   vos références ► </v>
      </c>
      <c r="W25" s="2808">
        <v>0.23</v>
      </c>
      <c r="X25" s="2399" t="s">
        <v>426</v>
      </c>
      <c r="Y25" s="2400" t="s">
        <v>3662</v>
      </c>
      <c r="Z25" s="2528"/>
      <c r="AA25" s="2398">
        <v>0.4</v>
      </c>
      <c r="AB25" s="2399" t="s">
        <v>426</v>
      </c>
      <c r="AC25" s="2400" t="s">
        <v>4074</v>
      </c>
      <c r="AD25" s="2396"/>
      <c r="AE25" s="2398">
        <v>0.4</v>
      </c>
      <c r="AF25" s="2399" t="s">
        <v>426</v>
      </c>
      <c r="AG25" s="2400" t="s">
        <v>4074</v>
      </c>
      <c r="AH25" s="2396"/>
      <c r="AI25" s="2809" t="str">
        <f>AC23</f>
        <v>de quoi?</v>
      </c>
      <c r="AJ25" s="2810">
        <f>AA23</f>
        <v>0</v>
      </c>
      <c r="AK25" s="2811" t="str">
        <f>AB23</f>
        <v>kg</v>
      </c>
      <c r="AL25" s="2812"/>
      <c r="AM25" s="2813" t="s">
        <v>3739</v>
      </c>
      <c r="AN25" s="3"/>
      <c r="AO25" s="74" t="str">
        <f t="shared" si="14"/>
        <v>A</v>
      </c>
      <c r="AP25" s="5"/>
      <c r="AQ25" s="3"/>
      <c r="AR25" s="198">
        <f t="array" ref="AR25">SUMPRODUCT(LEN(AS25:AY25))</f>
        <v>0</v>
      </c>
      <c r="AS25" s="199"/>
      <c r="AT25" s="200"/>
      <c r="AU25" s="200"/>
      <c r="AV25" s="200"/>
      <c r="AW25" s="200"/>
      <c r="AX25" s="200"/>
      <c r="AY25" s="201"/>
      <c r="AZ25" s="2777"/>
      <c r="BA25" s="3116" t="s">
        <v>28</v>
      </c>
      <c r="BB25" s="2665"/>
      <c r="BC25" s="2665"/>
      <c r="BD25" s="3140" t="s">
        <v>4364</v>
      </c>
      <c r="BE25" s="102"/>
      <c r="BF25" s="102"/>
      <c r="BG25" s="102"/>
      <c r="BH25" s="102"/>
      <c r="BI25" s="3404"/>
      <c r="BJ25" s="102"/>
      <c r="BK25" s="102"/>
      <c r="BL25" s="3136"/>
      <c r="BM25" s="3138"/>
      <c r="BN25" s="3138"/>
      <c r="BO25" s="3136"/>
      <c r="BP25" s="3129"/>
      <c r="BQ25" s="3130"/>
      <c r="BR25" s="2777"/>
      <c r="BS25" s="2814"/>
      <c r="BT25" s="53"/>
      <c r="BU25" s="53"/>
      <c r="BV25" s="2498" t="s">
        <v>172</v>
      </c>
      <c r="BW25" s="2477"/>
      <c r="BX25" s="3"/>
      <c r="CS25" s="163"/>
      <c r="CT25" s="163"/>
      <c r="CU25" s="163"/>
      <c r="DW25" s="3358"/>
      <c r="DX25" s="3359"/>
      <c r="DY25" s="3"/>
      <c r="DZ25" s="202" t="s">
        <v>138</v>
      </c>
      <c r="EA25" s="181" t="s">
        <v>139</v>
      </c>
      <c r="EB25" s="182">
        <v>255</v>
      </c>
      <c r="EC25" s="182">
        <v>255</v>
      </c>
      <c r="ED25" s="182">
        <v>255</v>
      </c>
      <c r="EE25" s="203" t="s">
        <v>140</v>
      </c>
      <c r="EF25" s="181" t="s">
        <v>141</v>
      </c>
      <c r="EG25" s="182">
        <v>128</v>
      </c>
      <c r="EH25" s="182">
        <v>0</v>
      </c>
      <c r="EI25" s="182">
        <v>0</v>
      </c>
      <c r="EK25" s="204"/>
      <c r="EL25" s="205"/>
      <c r="EM25" s="206" t="s">
        <v>142</v>
      </c>
      <c r="EN25" s="207">
        <v>170</v>
      </c>
      <c r="EO25" s="208">
        <v>187</v>
      </c>
      <c r="EP25" s="209">
        <v>204</v>
      </c>
      <c r="EQ25"/>
      <c r="ER25" s="210"/>
      <c r="ES25" s="191" t="s">
        <v>143</v>
      </c>
      <c r="ET25" s="192" t="s">
        <v>144</v>
      </c>
      <c r="EU25" s="193">
        <v>71</v>
      </c>
      <c r="EV25" s="194">
        <v>71</v>
      </c>
      <c r="EW25" s="195">
        <v>71</v>
      </c>
      <c r="EX25"/>
      <c r="EY25" s="211"/>
      <c r="EZ25" s="212" t="s">
        <v>145</v>
      </c>
      <c r="FA25" s="192" t="s">
        <v>146</v>
      </c>
      <c r="FB25" s="193">
        <v>250</v>
      </c>
      <c r="FC25" s="194">
        <v>214</v>
      </c>
      <c r="FD25" s="195">
        <v>165</v>
      </c>
      <c r="FE25" s="10">
        <v>1</v>
      </c>
    </row>
    <row r="26" spans="1:161" ht="21" customHeight="1">
      <c r="A26" s="3"/>
      <c r="B26" s="74" t="s">
        <v>28</v>
      </c>
      <c r="C26" s="2563" t="s">
        <v>3920</v>
      </c>
      <c r="D26" s="2563"/>
      <c r="E26" s="2563"/>
      <c r="F26" s="2563"/>
      <c r="G26" s="2563" t="s">
        <v>3921</v>
      </c>
      <c r="H26" s="2563"/>
      <c r="I26" s="2371">
        <v>0.6</v>
      </c>
      <c r="J26" s="2372" t="s">
        <v>3611</v>
      </c>
      <c r="K26" s="2372"/>
      <c r="L26" s="2373">
        <v>0.6</v>
      </c>
      <c r="M26" s="2372" t="s">
        <v>3611</v>
      </c>
      <c r="N26" s="2372"/>
      <c r="O26" s="2373">
        <v>0.6</v>
      </c>
      <c r="P26" s="2372" t="s">
        <v>3611</v>
      </c>
      <c r="Q26" s="2372"/>
      <c r="R26" s="2792"/>
      <c r="S26" s="2792"/>
      <c r="T26" s="2815"/>
      <c r="U26" s="2816"/>
      <c r="V26" s="2601" t="str">
        <f>ADDRESS(ROW(W26),COLUMN(W26),4)&amp;" Poids Auteur à copier en ⓫ si souhaité ► "</f>
        <v xml:space="preserve">W26 Poids Auteur à copier en ⓫ si souhaité ► </v>
      </c>
      <c r="W26" s="2533">
        <f>C88</f>
        <v>1.5</v>
      </c>
      <c r="X26" s="2405" t="str">
        <f>W28</f>
        <v>01</v>
      </c>
      <c r="Y26" s="2406"/>
      <c r="Z26" s="2530"/>
      <c r="AA26" s="2817">
        <f>D88</f>
        <v>0</v>
      </c>
      <c r="AB26" s="2818" t="str">
        <f>AA28</f>
        <v xml:space="preserve">02. </v>
      </c>
      <c r="AC26" s="2819"/>
      <c r="AD26" s="2820"/>
      <c r="AE26" s="2529">
        <f>E88</f>
        <v>0</v>
      </c>
      <c r="AF26" s="2821" t="str">
        <f>AE28</f>
        <v>03</v>
      </c>
      <c r="AG26" s="2410"/>
      <c r="AH26" s="2548"/>
      <c r="AI26" s="2822" t="str">
        <f>AG23</f>
        <v>de quoi?</v>
      </c>
      <c r="AJ26" s="2823">
        <f>AE23</f>
        <v>0</v>
      </c>
      <c r="AK26" s="2824" t="str">
        <f>AF23</f>
        <v>kg</v>
      </c>
      <c r="AL26" s="2825"/>
      <c r="AM26" s="2826" t="s">
        <v>3740</v>
      </c>
      <c r="AN26" s="3"/>
      <c r="AO26" s="74" t="str">
        <f t="shared" si="14"/>
        <v>A</v>
      </c>
      <c r="AP26" s="5"/>
      <c r="AQ26" s="3"/>
      <c r="AR26" s="198">
        <f t="array" ref="AR26">SUMPRODUCT(LEN(AS26:AY26))</f>
        <v>0</v>
      </c>
      <c r="AS26" s="199"/>
      <c r="AT26" s="200"/>
      <c r="AU26" s="200"/>
      <c r="AV26" s="200"/>
      <c r="AW26" s="200"/>
      <c r="AX26" s="200"/>
      <c r="AY26" s="201"/>
      <c r="AZ26" s="2777"/>
      <c r="BA26" s="3116" t="s">
        <v>28</v>
      </c>
      <c r="BB26" s="2665"/>
      <c r="BC26" s="2665"/>
      <c r="BD26" s="3141" t="str">
        <f ca="1">"Largeur de cette colonne : "&amp;CELL("largeur",BD26)</f>
        <v>Largeur de cette colonne : 103</v>
      </c>
      <c r="BE26" s="102"/>
      <c r="BF26" s="102"/>
      <c r="BG26" s="102"/>
      <c r="BH26" s="102"/>
      <c r="BI26" s="3141" t="str">
        <f ca="1">"Largeur de cette colonne : "&amp;CELL("largeur",BI26)</f>
        <v>Largeur de cette colonne : 102</v>
      </c>
      <c r="BJ26" s="102"/>
      <c r="BK26" s="102"/>
      <c r="BL26" s="3136"/>
      <c r="BM26" s="3138"/>
      <c r="BN26" s="3138"/>
      <c r="BO26" s="3136"/>
      <c r="BP26" s="3129"/>
      <c r="BQ26" s="3130"/>
      <c r="BR26" s="2777"/>
      <c r="BS26" s="2827"/>
      <c r="BT26" s="25"/>
      <c r="BU26" s="25"/>
      <c r="BV26" s="25"/>
      <c r="BW26" s="170"/>
      <c r="BX26" s="3"/>
      <c r="BY26" s="3351" t="s">
        <v>148</v>
      </c>
      <c r="BZ26" s="3351"/>
      <c r="CA26" s="3351"/>
      <c r="CC26" s="3235" t="s">
        <v>149</v>
      </c>
      <c r="CD26" s="3235"/>
      <c r="CE26" s="3235"/>
      <c r="CG26" s="3226" t="s">
        <v>150</v>
      </c>
      <c r="CH26" s="3226"/>
      <c r="CI26" s="3226"/>
      <c r="CK26" s="3227" t="s">
        <v>151</v>
      </c>
      <c r="CL26" s="3227"/>
      <c r="CM26" s="3227"/>
      <c r="CO26" s="3236" t="s">
        <v>152</v>
      </c>
      <c r="CP26" s="3236"/>
      <c r="CQ26" s="3236"/>
      <c r="CS26" s="3232" t="s">
        <v>153</v>
      </c>
      <c r="CT26" s="3232"/>
      <c r="CU26" s="3232"/>
      <c r="CW26" s="3223" t="s">
        <v>154</v>
      </c>
      <c r="CX26" s="3223"/>
      <c r="CY26" s="3223"/>
      <c r="DA26" s="3224" t="s">
        <v>155</v>
      </c>
      <c r="DB26" s="3224"/>
      <c r="DC26" s="3224"/>
      <c r="DE26" s="3229" t="s">
        <v>156</v>
      </c>
      <c r="DF26" s="3229"/>
      <c r="DG26" s="3229"/>
      <c r="DI26" s="3230" t="s">
        <v>157</v>
      </c>
      <c r="DJ26" s="3230"/>
      <c r="DK26" s="3230"/>
      <c r="DM26" s="3231" t="s">
        <v>158</v>
      </c>
      <c r="DN26" s="3231"/>
      <c r="DO26" s="3231"/>
      <c r="DQ26" s="3229" t="s">
        <v>159</v>
      </c>
      <c r="DR26" s="3229"/>
      <c r="DT26" s="3251" t="s">
        <v>160</v>
      </c>
      <c r="DU26" s="3251"/>
      <c r="DW26" s="3360"/>
      <c r="DX26" s="3361"/>
      <c r="DY26" s="3"/>
      <c r="DZ26" s="213" t="s">
        <v>161</v>
      </c>
      <c r="EA26" s="181" t="s">
        <v>162</v>
      </c>
      <c r="EB26" s="182">
        <v>255</v>
      </c>
      <c r="EC26" s="182">
        <v>0</v>
      </c>
      <c r="ED26" s="182">
        <v>0</v>
      </c>
      <c r="EE26" s="214" t="s">
        <v>163</v>
      </c>
      <c r="EF26" s="181" t="s">
        <v>164</v>
      </c>
      <c r="EG26" s="182">
        <v>0</v>
      </c>
      <c r="EH26" s="182">
        <v>128</v>
      </c>
      <c r="EI26" s="182">
        <v>128</v>
      </c>
      <c r="EK26" s="215"/>
      <c r="EL26" s="205" t="s">
        <v>165</v>
      </c>
      <c r="EM26" s="206" t="s">
        <v>166</v>
      </c>
      <c r="EN26" s="207">
        <v>126</v>
      </c>
      <c r="EO26" s="208">
        <v>192</v>
      </c>
      <c r="EP26" s="209">
        <v>238</v>
      </c>
      <c r="EQ26"/>
      <c r="ER26" s="216"/>
      <c r="ES26" s="191" t="s">
        <v>167</v>
      </c>
      <c r="ET26" s="192" t="s">
        <v>168</v>
      </c>
      <c r="EU26" s="193">
        <v>69</v>
      </c>
      <c r="EV26" s="194">
        <v>69</v>
      </c>
      <c r="EW26" s="195">
        <v>69</v>
      </c>
      <c r="EX26"/>
      <c r="EY26" s="217"/>
      <c r="EZ26" s="197" t="s">
        <v>169</v>
      </c>
      <c r="FA26" s="192" t="s">
        <v>170</v>
      </c>
      <c r="FB26" s="193">
        <v>255</v>
      </c>
      <c r="FC26" s="194">
        <v>222</v>
      </c>
      <c r="FD26" s="195">
        <v>173</v>
      </c>
      <c r="FE26" s="10">
        <v>1</v>
      </c>
    </row>
    <row r="27" spans="1:161" ht="21" customHeight="1">
      <c r="A27" s="3"/>
      <c r="B27" s="74" t="s">
        <v>28</v>
      </c>
      <c r="C27" s="2563" t="s">
        <v>3922</v>
      </c>
      <c r="D27" s="2563"/>
      <c r="E27" s="2563"/>
      <c r="F27" s="2563"/>
      <c r="G27" s="2598"/>
      <c r="H27" s="2563"/>
      <c r="I27" s="2582" t="str">
        <f t="shared" ref="I27:J27" si="17">SUBSTITUTE(ADDRESS(1,COLUMN(),4),"1","")&amp;"  ▼ "</f>
        <v xml:space="preserve">I  ▼ </v>
      </c>
      <c r="J27" s="2582" t="str">
        <f t="shared" si="17"/>
        <v xml:space="preserve">J  ▼ </v>
      </c>
      <c r="K27" s="2582" t="str">
        <f>SUBSTITUTE(ADDRESS(1,COLUMN(),4),"1","")&amp;"  ▼ "</f>
        <v xml:space="preserve">K  ▼ </v>
      </c>
      <c r="L27" s="2828" t="str">
        <f t="shared" ref="L27:M27" si="18">SUBSTITUTE(ADDRESS(1,COLUMN(),4),"1","")&amp;"  ▼ "</f>
        <v xml:space="preserve">L  ▼ </v>
      </c>
      <c r="M27" s="2828" t="str">
        <f t="shared" si="18"/>
        <v xml:space="preserve">M  ▼ </v>
      </c>
      <c r="N27" s="2828" t="str">
        <f>SUBSTITUTE(ADDRESS(1,COLUMN(),4),"1","")&amp;"  ▼ "</f>
        <v xml:space="preserve">N  ▼ </v>
      </c>
      <c r="O27" s="2583" t="str">
        <f t="shared" ref="O27:P27" si="19">SUBSTITUTE(ADDRESS(1,COLUMN(),4),"1","")&amp;"  ▼ "</f>
        <v xml:space="preserve">O  ▼ </v>
      </c>
      <c r="P27" s="2583" t="str">
        <f t="shared" si="19"/>
        <v xml:space="preserve">P  ▼ </v>
      </c>
      <c r="Q27" s="2583" t="str">
        <f>SUBSTITUTE(ADDRESS(1,COLUMN(),4),"1","")&amp;"  ▼ "</f>
        <v xml:space="preserve">Q  ▼ </v>
      </c>
      <c r="R27" s="2584" t="s">
        <v>3912</v>
      </c>
      <c r="S27" s="161"/>
      <c r="T27" s="161"/>
      <c r="U27" s="25"/>
      <c r="V27" s="2578" t="s">
        <v>3904</v>
      </c>
      <c r="W27" s="2612" t="str">
        <f t="shared" ref="W27:AH27" si="20">SUBSTITUTE(ADDRESS(1,COLUMN(),4),"1","")</f>
        <v>W</v>
      </c>
      <c r="X27" s="2612" t="str">
        <f t="shared" si="20"/>
        <v>X</v>
      </c>
      <c r="Y27" s="2612" t="str">
        <f t="shared" si="20"/>
        <v>Y</v>
      </c>
      <c r="Z27" s="2612" t="str">
        <f t="shared" si="20"/>
        <v>Z</v>
      </c>
      <c r="AA27" s="2612" t="str">
        <f t="shared" si="20"/>
        <v>AA</v>
      </c>
      <c r="AB27" s="2612" t="str">
        <f t="shared" si="20"/>
        <v>AB</v>
      </c>
      <c r="AC27" s="2612" t="str">
        <f t="shared" si="20"/>
        <v>AC</v>
      </c>
      <c r="AD27" s="2612" t="str">
        <f t="shared" si="20"/>
        <v>AD</v>
      </c>
      <c r="AE27" s="2612" t="str">
        <f t="shared" si="20"/>
        <v>AE</v>
      </c>
      <c r="AF27" s="2612" t="str">
        <f t="shared" si="20"/>
        <v>AF</v>
      </c>
      <c r="AG27" s="2612" t="str">
        <f t="shared" si="20"/>
        <v>AG</v>
      </c>
      <c r="AH27" s="2612" t="str">
        <f t="shared" si="20"/>
        <v>AH</v>
      </c>
      <c r="AI27" s="2551"/>
      <c r="AJ27" s="2549"/>
      <c r="AK27" s="2549"/>
      <c r="AL27" s="2549"/>
      <c r="AM27" s="2550"/>
      <c r="AN27" s="3"/>
      <c r="AO27" s="74" t="str">
        <f t="shared" si="14"/>
        <v>A</v>
      </c>
      <c r="AP27" s="5"/>
      <c r="AQ27" s="3"/>
      <c r="AR27" s="198">
        <f t="array" ref="AR27">SUMPRODUCT(LEN(AS27:AY27))</f>
        <v>0</v>
      </c>
      <c r="AS27" s="199"/>
      <c r="AT27" s="200"/>
      <c r="AU27" s="200"/>
      <c r="AV27" s="200"/>
      <c r="AW27" s="200"/>
      <c r="AX27" s="200"/>
      <c r="AY27" s="201"/>
      <c r="AZ27" s="2829"/>
      <c r="BA27" s="3116" t="s">
        <v>28</v>
      </c>
      <c r="BB27" s="2665"/>
      <c r="BC27" s="2665"/>
      <c r="BD27" s="2961"/>
      <c r="BE27" s="102"/>
      <c r="BF27" s="102"/>
      <c r="BG27" s="102"/>
      <c r="BH27" s="102"/>
      <c r="BI27" s="3405" t="s">
        <v>4365</v>
      </c>
      <c r="BJ27" s="3142"/>
      <c r="BK27" s="3142"/>
      <c r="BL27" s="3136"/>
      <c r="BM27" s="3136"/>
      <c r="BN27" s="3136"/>
      <c r="BO27" s="3136"/>
      <c r="BP27" s="3136"/>
      <c r="BQ27" s="3130"/>
      <c r="BR27" s="2777"/>
      <c r="BS27" s="2778" t="str">
        <f>HYPERLINK("#"&amp;ADDRESS(ROW(V25),COLUMN(V25),4)," "&amp;V25)</f>
        <v xml:space="preserve"> ⓫ W25   vos références ► </v>
      </c>
      <c r="BT27" s="2440" t="s">
        <v>3865</v>
      </c>
      <c r="BU27" s="2476"/>
      <c r="BV27" s="2476"/>
      <c r="BW27" s="2477"/>
      <c r="BX27" s="3"/>
      <c r="BY27" s="3351"/>
      <c r="BZ27" s="3351"/>
      <c r="CA27" s="3351"/>
      <c r="CC27" s="3235"/>
      <c r="CD27" s="3235"/>
      <c r="CE27" s="3235"/>
      <c r="CG27" s="3226"/>
      <c r="CH27" s="3226"/>
      <c r="CI27" s="3226"/>
      <c r="CK27" s="3227"/>
      <c r="CL27" s="3227"/>
      <c r="CM27" s="3227"/>
      <c r="CO27" s="3236"/>
      <c r="CP27" s="3236"/>
      <c r="CQ27" s="3236"/>
      <c r="CS27" s="3232"/>
      <c r="CT27" s="3232"/>
      <c r="CU27" s="3232"/>
      <c r="CW27" s="3223"/>
      <c r="CX27" s="3223"/>
      <c r="CY27" s="3223"/>
      <c r="DA27" s="3224"/>
      <c r="DB27" s="3224"/>
      <c r="DC27" s="3224"/>
      <c r="DE27" s="3229"/>
      <c r="DF27" s="3229"/>
      <c r="DG27" s="3229"/>
      <c r="DI27" s="3230"/>
      <c r="DJ27" s="3230"/>
      <c r="DK27" s="3230"/>
      <c r="DM27" s="3231"/>
      <c r="DN27" s="3231"/>
      <c r="DO27" s="3231"/>
      <c r="DQ27" s="3229"/>
      <c r="DR27" s="3229"/>
      <c r="DT27" s="3251"/>
      <c r="DU27" s="3251"/>
      <c r="DW27" s="226" t="s">
        <v>173</v>
      </c>
      <c r="DX27" s="226"/>
      <c r="DY27" s="3"/>
      <c r="DZ27" s="227" t="s">
        <v>174</v>
      </c>
      <c r="EA27" s="181" t="s">
        <v>175</v>
      </c>
      <c r="EB27" s="182">
        <v>0</v>
      </c>
      <c r="EC27" s="182">
        <v>255</v>
      </c>
      <c r="ED27" s="182">
        <v>0</v>
      </c>
      <c r="EE27" s="228" t="s">
        <v>176</v>
      </c>
      <c r="EF27" s="181" t="s">
        <v>177</v>
      </c>
      <c r="EG27" s="182">
        <v>0</v>
      </c>
      <c r="EH27" s="182">
        <v>0</v>
      </c>
      <c r="EI27" s="182">
        <v>255</v>
      </c>
      <c r="EK27" s="229"/>
      <c r="EL27" s="205" t="s">
        <v>178</v>
      </c>
      <c r="EM27" s="206" t="s">
        <v>179</v>
      </c>
      <c r="EN27" s="207">
        <v>135</v>
      </c>
      <c r="EO27" s="208">
        <v>206</v>
      </c>
      <c r="EP27" s="209">
        <v>250</v>
      </c>
      <c r="EQ27"/>
      <c r="ER27" s="230"/>
      <c r="ES27" s="191" t="s">
        <v>180</v>
      </c>
      <c r="ET27" s="192" t="s">
        <v>181</v>
      </c>
      <c r="EU27" s="193">
        <v>66</v>
      </c>
      <c r="EV27" s="194">
        <v>66</v>
      </c>
      <c r="EW27" s="195">
        <v>66</v>
      </c>
      <c r="EX27"/>
      <c r="EY27" s="231"/>
      <c r="EZ27" s="197" t="s">
        <v>182</v>
      </c>
      <c r="FA27" s="192" t="s">
        <v>183</v>
      </c>
      <c r="FB27" s="193">
        <v>238</v>
      </c>
      <c r="FC27" s="194">
        <v>223</v>
      </c>
      <c r="FD27" s="195">
        <v>204</v>
      </c>
      <c r="FE27" s="10">
        <v>1</v>
      </c>
    </row>
    <row r="28" spans="1:161" ht="21" customHeight="1">
      <c r="A28" s="3"/>
      <c r="B28" s="74" t="s">
        <v>28</v>
      </c>
      <c r="C28" s="2563"/>
      <c r="D28" s="2563"/>
      <c r="E28" s="2563"/>
      <c r="F28" s="2563"/>
      <c r="G28" s="2614" t="str">
        <f>"④ "&amp;ADDRESS(ROW(I28),COLUMN(I28),4)&amp;" Nom des recettes - le/la ► "</f>
        <v xml:space="preserve">④ I28 Nom des recettes - le/la ► </v>
      </c>
      <c r="H28" s="3431" t="str">
        <f>ADDRESS(ROW(I28),COLUMN(I28),4)&amp;"► "</f>
        <v xml:space="preserve">I28► </v>
      </c>
      <c r="I28" s="3432" t="s">
        <v>3905</v>
      </c>
      <c r="J28" s="3433"/>
      <c r="K28" s="3433"/>
      <c r="L28" s="3434" t="s">
        <v>3906</v>
      </c>
      <c r="M28" s="3435"/>
      <c r="N28" s="3435"/>
      <c r="O28" s="3437" t="s">
        <v>3903</v>
      </c>
      <c r="P28" s="3438"/>
      <c r="Q28" s="3438"/>
      <c r="R28" s="2584"/>
      <c r="S28" s="2792"/>
      <c r="T28" s="2274"/>
      <c r="U28" s="3440" t="s">
        <v>4075</v>
      </c>
      <c r="V28" s="3440"/>
      <c r="W28" s="3394" t="str">
        <f>I28</f>
        <v>01</v>
      </c>
      <c r="X28" s="3394"/>
      <c r="Y28" s="3394"/>
      <c r="Z28" s="3394"/>
      <c r="AA28" s="3441" t="str">
        <f>L28</f>
        <v xml:space="preserve">02. </v>
      </c>
      <c r="AB28" s="3441"/>
      <c r="AC28" s="3441"/>
      <c r="AD28" s="3441"/>
      <c r="AE28" s="3380" t="str">
        <f>O28</f>
        <v>03</v>
      </c>
      <c r="AF28" s="3381"/>
      <c r="AG28" s="3381"/>
      <c r="AH28" s="3430"/>
      <c r="AI28" s="3383" t="s">
        <v>147</v>
      </c>
      <c r="AJ28" s="3384" t="s">
        <v>3619</v>
      </c>
      <c r="AK28" s="3384" t="s">
        <v>99</v>
      </c>
      <c r="AL28" s="3385" t="s">
        <v>3620</v>
      </c>
      <c r="AM28" s="3257" t="s">
        <v>3618</v>
      </c>
      <c r="AN28" s="3"/>
      <c r="AO28" s="74" t="str">
        <f t="shared" si="14"/>
        <v>A</v>
      </c>
      <c r="AP28" s="5"/>
      <c r="AQ28" s="3"/>
      <c r="AR28" s="198">
        <f t="array" ref="AR28">SUMPRODUCT(LEN(AS28:AY28))</f>
        <v>0</v>
      </c>
      <c r="AS28" s="199"/>
      <c r="AT28" s="200"/>
      <c r="AU28" s="200"/>
      <c r="AV28" s="200"/>
      <c r="AW28" s="200"/>
      <c r="AX28" s="200"/>
      <c r="AY28" s="201"/>
      <c r="AZ28" s="2829"/>
      <c r="BA28" s="3116" t="s">
        <v>28</v>
      </c>
      <c r="BB28" s="3395" t="s">
        <v>4346</v>
      </c>
      <c r="BC28" s="3395"/>
      <c r="BD28" s="3144" t="s">
        <v>4357</v>
      </c>
      <c r="BE28" s="2665"/>
      <c r="BF28" s="2665"/>
      <c r="BG28" s="2665"/>
      <c r="BH28" s="2665"/>
      <c r="BI28" s="3405"/>
      <c r="BJ28" s="3142"/>
      <c r="BK28" s="3142"/>
      <c r="BL28" s="3396" t="s">
        <v>4347</v>
      </c>
      <c r="BM28" s="3396"/>
      <c r="BN28" s="3396"/>
      <c r="BO28" s="3396"/>
      <c r="BP28" s="3186" t="str">
        <f>"vous auriez dû coupez le texte de la col."&amp;BD29&amp;" en ▼"</f>
        <v>vous auriez dû coupez le texte de la col.BD en ▼</v>
      </c>
      <c r="BQ28" s="3186"/>
      <c r="BR28" s="2777"/>
      <c r="BS28" s="2830"/>
      <c r="BT28" s="2440" t="s">
        <v>3841</v>
      </c>
      <c r="BU28" s="2440"/>
      <c r="BV28" s="2440"/>
      <c r="BW28" s="2441"/>
      <c r="BX28" s="3"/>
      <c r="CG28"/>
      <c r="CH28"/>
      <c r="CI28"/>
      <c r="CS28" s="163"/>
      <c r="CT28" s="163"/>
      <c r="CU28" s="163"/>
      <c r="DW28" s="3428" t="s">
        <v>184</v>
      </c>
      <c r="DX28" s="3429"/>
      <c r="DY28" s="3"/>
      <c r="DZ28" s="2831" t="s">
        <v>185</v>
      </c>
      <c r="EA28" s="181" t="s">
        <v>186</v>
      </c>
      <c r="EB28" s="182">
        <v>0</v>
      </c>
      <c r="EC28" s="182">
        <v>0</v>
      </c>
      <c r="ED28" s="182">
        <v>255</v>
      </c>
      <c r="EE28" s="2832" t="s">
        <v>187</v>
      </c>
      <c r="EF28" s="181" t="s">
        <v>188</v>
      </c>
      <c r="EG28" s="182">
        <v>0</v>
      </c>
      <c r="EH28" s="182">
        <v>204</v>
      </c>
      <c r="EI28" s="182">
        <v>255</v>
      </c>
      <c r="EK28" s="235"/>
      <c r="EL28" s="236" t="s">
        <v>189</v>
      </c>
      <c r="EM28" s="206" t="s">
        <v>190</v>
      </c>
      <c r="EN28" s="207">
        <v>161</v>
      </c>
      <c r="EO28" s="208">
        <v>202</v>
      </c>
      <c r="EP28" s="209">
        <v>241</v>
      </c>
      <c r="EQ28"/>
      <c r="ER28" s="237"/>
      <c r="ES28" s="191" t="s">
        <v>191</v>
      </c>
      <c r="ET28" s="192" t="s">
        <v>192</v>
      </c>
      <c r="EU28" s="193">
        <v>64</v>
      </c>
      <c r="EV28" s="194">
        <v>64</v>
      </c>
      <c r="EW28" s="195">
        <v>64</v>
      </c>
      <c r="EX28"/>
      <c r="EY28" s="238"/>
      <c r="EZ28" s="212" t="s">
        <v>193</v>
      </c>
      <c r="FA28" s="192" t="s">
        <v>194</v>
      </c>
      <c r="FB28" s="193">
        <v>255</v>
      </c>
      <c r="FC28" s="194">
        <v>228</v>
      </c>
      <c r="FD28" s="195">
        <v>196</v>
      </c>
      <c r="FE28" s="10">
        <v>1</v>
      </c>
    </row>
    <row r="29" spans="1:161" ht="21" customHeight="1">
      <c r="A29" s="3"/>
      <c r="B29" s="74" t="s">
        <v>28</v>
      </c>
      <c r="C29" s="2563"/>
      <c r="D29" s="2563"/>
      <c r="E29" s="2563"/>
      <c r="F29" s="2563"/>
      <c r="G29" s="2833" t="s">
        <v>3838</v>
      </c>
      <c r="H29" s="3431"/>
      <c r="I29" s="3278"/>
      <c r="J29" s="3278"/>
      <c r="K29" s="3278"/>
      <c r="L29" s="3436"/>
      <c r="M29" s="3436"/>
      <c r="N29" s="3436"/>
      <c r="O29" s="3439"/>
      <c r="P29" s="3439"/>
      <c r="Q29" s="3439"/>
      <c r="R29" s="2584"/>
      <c r="S29" s="2792"/>
      <c r="T29" s="2544"/>
      <c r="U29" s="3440"/>
      <c r="V29" s="3440"/>
      <c r="W29" s="3394"/>
      <c r="X29" s="3394"/>
      <c r="Y29" s="3394"/>
      <c r="Z29" s="3394"/>
      <c r="AA29" s="3441"/>
      <c r="AB29" s="3441"/>
      <c r="AC29" s="3441"/>
      <c r="AD29" s="3441"/>
      <c r="AE29" s="3380"/>
      <c r="AF29" s="3381"/>
      <c r="AG29" s="3381"/>
      <c r="AH29" s="3430"/>
      <c r="AI29" s="3383"/>
      <c r="AJ29" s="3384"/>
      <c r="AK29" s="3384"/>
      <c r="AL29" s="3385"/>
      <c r="AM29" s="3257"/>
      <c r="AN29" s="3"/>
      <c r="AO29" s="74" t="str">
        <f t="shared" si="14"/>
        <v>A</v>
      </c>
      <c r="AP29" s="5"/>
      <c r="AQ29" s="3"/>
      <c r="AR29" s="198">
        <f t="array" ref="AR29">SUMPRODUCT(LEN(AS29:AY29))</f>
        <v>0</v>
      </c>
      <c r="AS29" s="199"/>
      <c r="AT29" s="200"/>
      <c r="AU29" s="200"/>
      <c r="AV29" s="200"/>
      <c r="AW29" s="200"/>
      <c r="AX29" s="200"/>
      <c r="AY29" s="201"/>
      <c r="AZ29" s="2829"/>
      <c r="BA29" s="3116" t="s">
        <v>28</v>
      </c>
      <c r="BB29" s="3145"/>
      <c r="BC29" s="3143" t="s">
        <v>4366</v>
      </c>
      <c r="BD29" s="3146" t="str">
        <f t="shared" ref="BD29" si="21">SUBSTITUTE(ADDRESS(1,COLUMN(),4),"1","")</f>
        <v>BD</v>
      </c>
      <c r="BE29" s="3147" t="s">
        <v>14</v>
      </c>
      <c r="BF29" s="3148"/>
      <c r="BG29" s="3148"/>
      <c r="BH29" s="3148">
        <v>0</v>
      </c>
      <c r="BI29" s="3148"/>
      <c r="BJ29" s="3149"/>
      <c r="BK29" s="3142"/>
      <c r="BL29" s="3396"/>
      <c r="BM29" s="3396"/>
      <c r="BN29" s="3396"/>
      <c r="BO29" s="3396"/>
      <c r="BP29" s="3186"/>
      <c r="BQ29" s="3186"/>
      <c r="BR29" s="2777"/>
      <c r="BS29" s="2778" t="str">
        <f>HYPERLINK("#"&amp;ADDRESS(ROW(V26),COLUMN(V26),4)," "&amp;V26)</f>
        <v xml:space="preserve"> W26 Poids Auteur à copier en ⓫ si souhaité ► </v>
      </c>
      <c r="BT29" s="2484" t="s">
        <v>3852</v>
      </c>
      <c r="BU29" s="2440"/>
      <c r="BV29" s="2440"/>
      <c r="BW29" s="2441"/>
      <c r="BX29" s="3"/>
      <c r="BY29" s="3281" t="s">
        <v>195</v>
      </c>
      <c r="BZ29" s="3281"/>
      <c r="CA29" s="3281"/>
      <c r="CC29" s="3225" t="s">
        <v>196</v>
      </c>
      <c r="CD29" s="3225"/>
      <c r="CE29" s="3225"/>
      <c r="CG29" s="3226" t="s">
        <v>197</v>
      </c>
      <c r="CH29" s="3226"/>
      <c r="CI29" s="3226"/>
      <c r="CK29" s="3227" t="s">
        <v>198</v>
      </c>
      <c r="CL29" s="3227"/>
      <c r="CM29" s="3227"/>
      <c r="CO29" s="3236" t="s">
        <v>199</v>
      </c>
      <c r="CP29" s="3236"/>
      <c r="CQ29" s="3236"/>
      <c r="CS29" s="3232" t="s">
        <v>200</v>
      </c>
      <c r="CT29" s="3232"/>
      <c r="CU29" s="3232"/>
      <c r="CW29" s="3223" t="s">
        <v>201</v>
      </c>
      <c r="CX29" s="3223"/>
      <c r="CY29" s="3223"/>
      <c r="DA29" s="3224" t="s">
        <v>202</v>
      </c>
      <c r="DB29" s="3224"/>
      <c r="DC29" s="3224"/>
      <c r="DE29" s="3229" t="s">
        <v>203</v>
      </c>
      <c r="DF29" s="3229"/>
      <c r="DG29" s="3229"/>
      <c r="DI29" s="3230" t="s">
        <v>204</v>
      </c>
      <c r="DJ29" s="3230"/>
      <c r="DK29" s="3230"/>
      <c r="DM29" s="3231" t="s">
        <v>205</v>
      </c>
      <c r="DN29" s="3231"/>
      <c r="DO29" s="3231"/>
      <c r="DQ29" s="3294" t="s">
        <v>206</v>
      </c>
      <c r="DR29" s="3294"/>
      <c r="DT29" s="3295" t="s">
        <v>207</v>
      </c>
      <c r="DU29" s="3295"/>
      <c r="DW29" s="3292"/>
      <c r="DX29" s="3293"/>
      <c r="DY29" s="3"/>
      <c r="DZ29" s="239" t="s">
        <v>208</v>
      </c>
      <c r="EA29" s="181" t="s">
        <v>209</v>
      </c>
      <c r="EB29" s="182">
        <v>255</v>
      </c>
      <c r="EC29" s="182">
        <v>255</v>
      </c>
      <c r="ED29" s="182">
        <v>0</v>
      </c>
      <c r="EE29" s="240" t="s">
        <v>210</v>
      </c>
      <c r="EF29" s="181" t="s">
        <v>211</v>
      </c>
      <c r="EG29" s="182">
        <v>204</v>
      </c>
      <c r="EH29" s="182">
        <v>0</v>
      </c>
      <c r="EI29" s="182">
        <v>0</v>
      </c>
      <c r="EK29" s="241"/>
      <c r="EL29" s="205" t="s">
        <v>212</v>
      </c>
      <c r="EM29" s="206" t="s">
        <v>213</v>
      </c>
      <c r="EN29" s="207">
        <v>135</v>
      </c>
      <c r="EO29" s="208">
        <v>206</v>
      </c>
      <c r="EP29" s="209">
        <v>255</v>
      </c>
      <c r="EQ29"/>
      <c r="ER29" s="242"/>
      <c r="ES29" s="191" t="s">
        <v>214</v>
      </c>
      <c r="ET29" s="192" t="s">
        <v>215</v>
      </c>
      <c r="EU29" s="193">
        <v>61</v>
      </c>
      <c r="EV29" s="194">
        <v>61</v>
      </c>
      <c r="EW29" s="195">
        <v>61</v>
      </c>
      <c r="EX29"/>
      <c r="EY29" s="243"/>
      <c r="EZ29" s="197" t="s">
        <v>216</v>
      </c>
      <c r="FA29" s="192" t="s">
        <v>217</v>
      </c>
      <c r="FB29" s="193">
        <v>250</v>
      </c>
      <c r="FC29" s="194">
        <v>235</v>
      </c>
      <c r="FD29" s="195">
        <v>215</v>
      </c>
      <c r="FE29" s="10">
        <v>1</v>
      </c>
    </row>
    <row r="30" spans="1:161" ht="21" customHeight="1">
      <c r="A30" s="3"/>
      <c r="B30" s="74" t="s">
        <v>28</v>
      </c>
      <c r="C30" s="2563"/>
      <c r="D30" s="2563"/>
      <c r="E30" s="2563"/>
      <c r="F30" s="2834"/>
      <c r="G30" s="2834"/>
      <c r="H30" s="2543"/>
      <c r="I30" s="3418" t="s">
        <v>98</v>
      </c>
      <c r="J30" s="3420" t="s">
        <v>99</v>
      </c>
      <c r="K30" s="3422" t="s">
        <v>100</v>
      </c>
      <c r="L30" s="3424" t="s">
        <v>98</v>
      </c>
      <c r="M30" s="3424" t="s">
        <v>99</v>
      </c>
      <c r="N30" s="3426" t="s">
        <v>100</v>
      </c>
      <c r="O30" s="3215" t="s">
        <v>98</v>
      </c>
      <c r="P30" s="3215" t="s">
        <v>99</v>
      </c>
      <c r="Q30" s="3217" t="s">
        <v>100</v>
      </c>
      <c r="R30" s="2584"/>
      <c r="S30" s="2792"/>
      <c r="T30" s="2544"/>
      <c r="U30" s="2835"/>
      <c r="V30" s="2274"/>
      <c r="W30" s="3219" t="s">
        <v>134</v>
      </c>
      <c r="X30" s="3219"/>
      <c r="Y30" s="3219"/>
      <c r="Z30" s="3219"/>
      <c r="AA30" s="3417" t="s">
        <v>135</v>
      </c>
      <c r="AB30" s="3417"/>
      <c r="AC30" s="3417"/>
      <c r="AD30" s="3417"/>
      <c r="AE30" s="3220" t="s">
        <v>136</v>
      </c>
      <c r="AF30" s="3220"/>
      <c r="AG30" s="3220"/>
      <c r="AH30" s="3220"/>
      <c r="AI30" s="2554"/>
      <c r="AJ30" s="2247"/>
      <c r="AK30" s="2247"/>
      <c r="AL30" s="2247"/>
      <c r="AM30" s="2248"/>
      <c r="AN30" s="3"/>
      <c r="AO30" s="74" t="str">
        <f t="shared" si="14"/>
        <v>A</v>
      </c>
      <c r="AP30" s="3203" t="s">
        <v>137</v>
      </c>
      <c r="AQ30" s="3"/>
      <c r="AR30" s="198">
        <f t="array" ref="AR30">SUMPRODUCT(LEN(AS30:AY30))</f>
        <v>0</v>
      </c>
      <c r="AS30" s="199"/>
      <c r="AT30" s="200"/>
      <c r="AU30" s="200"/>
      <c r="AV30" s="200"/>
      <c r="AW30" s="200"/>
      <c r="AX30" s="200"/>
      <c r="AY30" s="201"/>
      <c r="AZ30" s="2829"/>
      <c r="BA30" s="3116" t="s">
        <v>28</v>
      </c>
      <c r="BB30" s="3151" t="str">
        <f>IF(BD30="","",(LEN(TRIM(SUBSTITUTE(BD30,CHAR(160)," ")))-LEN(SUBSTITUTE(TRIM(SUBSTITUTE(BD30,CHAR(160)," "))," ",""))+1)&amp;" mot"&amp;IF((LEN(TRIM(SUBSTITUTE(BD30,CHAR(160)," ")))-LEN(SUBSTITUTE(TRIM(SUBSTITUTE(BD30,CHAR(160)," "))," ",""))+1)&gt;1,"s",""))</f>
        <v>4 mots</v>
      </c>
      <c r="BC30" s="3152">
        <f>IF(BD30="","",LEN(TRIM(SUBSTITUTE(BD30,CHAR(160),""))))</f>
        <v>30</v>
      </c>
      <c r="BD30" s="3153" t="s">
        <v>4367</v>
      </c>
      <c r="BE30" s="3154" t="str">
        <f>" ◄ ligne "&amp;ROW()</f>
        <v xml:space="preserve"> ◄ ligne 30</v>
      </c>
      <c r="BF30" s="3151" t="str">
        <f>IF(BI30="","",(LEN(TRIM(SUBSTITUTE(BI30,CHAR(160)," ")))-LEN(SUBSTITUTE(TRIM(SUBSTITUTE(BI30,CHAR(160)," "))," ",""))+1)&amp;" mot"&amp;IF((LEN(TRIM(SUBSTITUTE(BI30,CHAR(160)," ")))-LEN(SUBSTITUTE(TRIM(SUBSTITUTE(BI30,CHAR(160)," "))," ",""))+1)&gt;1,"s",""))</f>
        <v>4 mots</v>
      </c>
      <c r="BG30" s="3155" t="str">
        <f>IF(BI30="","",LEN(TRIM(SUBSTITUTE(BI30,CHAR(160),"")))&amp;" car. ►")</f>
        <v>30 car. ►</v>
      </c>
      <c r="BH30" s="3156">
        <f>IF(LEN(TRIM(BM30))&gt;0,MAX(BH29:BH29)+1,"")</f>
        <v>1</v>
      </c>
      <c r="BI30" s="3109" t="str">
        <f>IFERROR(INDEX(BM30:BM299,MATCH(ROW()-ROW(BM30)+1,BH30:BH299,0)),"")</f>
        <v>bœuf bourguignon de grand-mère</v>
      </c>
      <c r="BJ30" s="3149"/>
      <c r="BK30" s="3142"/>
      <c r="BL30" s="2462" t="str">
        <f>(SUBSTITUTE(SUBSTITUTE(BD30,CHAR(13)&amp;CHAR(10)," "),CHAR(10)," "))</f>
        <v>bœuf bourguignon de grand-mère</v>
      </c>
      <c r="BM30" s="3110" t="str">
        <f>IF(OR(BL31="",BL32=""),"",IF(LEN(BL31)&lt;=BL32,BL31,IFERROR(LEFT(BL31,FIND("♦",SUBSTITUTE(LEFT(BL31,BL32+1)," ","♦",LEN(LEFT(BL31,BL32+1))-LEN(SUBSTITUTE(LEFT(BL31,BL32+1)," ",""))))),LEFT(BL31,IFERROR(FIND(" ",BL31)-1,LEN(BL31))))))</f>
        <v>bœuf bourguignon de grand-mère</v>
      </c>
      <c r="BN30" s="3111" t="str">
        <f>IF(BM30="","",TRIM(RIGHT(BL31,LEN(BL31)-LEN(BM30))))</f>
        <v/>
      </c>
      <c r="BO30" s="3157" t="str">
        <f>BE30</f>
        <v xml:space="preserve"> ◄ ligne 30</v>
      </c>
      <c r="BP30" s="3150">
        <f>IF(BC30="","",IF(OR(BC30=0,BC30&lt;BI17),0,IF(BC30&gt;BI17,(BC30-BI17)&amp;" car. en trop",(BC30-BI17)&amp;" car.")))</f>
        <v>0</v>
      </c>
      <c r="BQ30" s="3158" t="str">
        <f>IF(BC30="","",ROUNDUP(BC30/BI17,0)&amp;" ligne(s)")</f>
        <v>1 ligne(s)</v>
      </c>
      <c r="BR30" s="2777"/>
      <c r="BS30" s="2778" t="str">
        <f>HYPERLINK("#"&amp;ADDRESS(ROW(V22),COLUMN(V22),4)," "&amp;V22)</f>
        <v xml:space="preserve"> W25 Quantité ?   X25 Unités   Y25 Quoi?  </v>
      </c>
      <c r="BT30" s="2395" t="s">
        <v>3735</v>
      </c>
      <c r="BU30" s="2395" t="s">
        <v>3737</v>
      </c>
      <c r="BV30" s="2395" t="s">
        <v>3736</v>
      </c>
      <c r="BW30" s="170"/>
      <c r="BX30" s="3"/>
      <c r="BY30" s="3281"/>
      <c r="BZ30" s="3281"/>
      <c r="CA30" s="3281"/>
      <c r="CC30" s="3225"/>
      <c r="CD30" s="3225"/>
      <c r="CE30" s="3225"/>
      <c r="CG30" s="3226"/>
      <c r="CH30" s="3226"/>
      <c r="CI30" s="3226"/>
      <c r="CK30" s="3227"/>
      <c r="CL30" s="3227"/>
      <c r="CM30" s="3227"/>
      <c r="CO30" s="3236"/>
      <c r="CP30" s="3236"/>
      <c r="CQ30" s="3236"/>
      <c r="CS30" s="3232"/>
      <c r="CT30" s="3232"/>
      <c r="CU30" s="3232"/>
      <c r="CW30" s="3223"/>
      <c r="CX30" s="3223"/>
      <c r="CY30" s="3223"/>
      <c r="DA30" s="3224"/>
      <c r="DB30" s="3224"/>
      <c r="DC30" s="3224"/>
      <c r="DE30" s="3229"/>
      <c r="DF30" s="3229"/>
      <c r="DG30" s="3229"/>
      <c r="DI30" s="3230"/>
      <c r="DJ30" s="3230"/>
      <c r="DK30" s="3230"/>
      <c r="DM30" s="3231"/>
      <c r="DN30" s="3231"/>
      <c r="DO30" s="3231"/>
      <c r="DQ30" s="3294"/>
      <c r="DR30" s="3294"/>
      <c r="DT30" s="3295"/>
      <c r="DU30" s="3295"/>
      <c r="DW30" s="56">
        <v>1</v>
      </c>
      <c r="DX30" s="56">
        <v>1</v>
      </c>
      <c r="DY30" s="3"/>
      <c r="DZ30" s="244" t="s">
        <v>218</v>
      </c>
      <c r="EA30" s="181" t="s">
        <v>219</v>
      </c>
      <c r="EB30" s="182">
        <v>255</v>
      </c>
      <c r="EC30" s="182">
        <v>0</v>
      </c>
      <c r="ED30" s="182">
        <v>255</v>
      </c>
      <c r="EE30" s="245" t="s">
        <v>220</v>
      </c>
      <c r="EF30" s="181" t="s">
        <v>221</v>
      </c>
      <c r="EG30" s="182">
        <v>204</v>
      </c>
      <c r="EH30" s="182">
        <v>0</v>
      </c>
      <c r="EI30" s="182">
        <v>0</v>
      </c>
      <c r="EK30" s="246"/>
      <c r="EL30" s="236" t="s">
        <v>222</v>
      </c>
      <c r="EM30" s="206" t="s">
        <v>223</v>
      </c>
      <c r="EN30" s="207">
        <v>188</v>
      </c>
      <c r="EO30" s="208">
        <v>212</v>
      </c>
      <c r="EP30" s="209">
        <v>230</v>
      </c>
      <c r="EQ30"/>
      <c r="ER30" s="247"/>
      <c r="ES30" s="191" t="s">
        <v>224</v>
      </c>
      <c r="ET30" s="192" t="s">
        <v>225</v>
      </c>
      <c r="EU30" s="193">
        <v>59</v>
      </c>
      <c r="EV30" s="194">
        <v>59</v>
      </c>
      <c r="EW30" s="195">
        <v>59</v>
      </c>
      <c r="EX30"/>
      <c r="EY30" s="248"/>
      <c r="EZ30" s="197" t="s">
        <v>226</v>
      </c>
      <c r="FA30" s="192" t="s">
        <v>227</v>
      </c>
      <c r="FB30" s="193">
        <v>255</v>
      </c>
      <c r="FC30" s="194">
        <v>239</v>
      </c>
      <c r="FD30" s="195">
        <v>219</v>
      </c>
      <c r="FE30" s="10">
        <v>1</v>
      </c>
    </row>
    <row r="31" spans="1:161" ht="21" customHeight="1">
      <c r="A31" s="3"/>
      <c r="B31" s="74" t="s">
        <v>28</v>
      </c>
      <c r="C31" s="2836" t="s">
        <v>3738</v>
      </c>
      <c r="D31" s="2837" t="s">
        <v>3739</v>
      </c>
      <c r="E31" s="2838" t="s">
        <v>3740</v>
      </c>
      <c r="F31" s="2577"/>
      <c r="G31" s="2839" t="str">
        <f xml:space="preserve"> "❺ "&amp;ADDRESS(ROW(G32),COLUMN(G32),4)&amp;" Denrées  ▼ "</f>
        <v xml:space="preserve">❺ G32 Denrées  ▼ </v>
      </c>
      <c r="H31" s="2577"/>
      <c r="I31" s="3419"/>
      <c r="J31" s="3421"/>
      <c r="K31" s="3423"/>
      <c r="L31" s="3425"/>
      <c r="M31" s="3425"/>
      <c r="N31" s="3427"/>
      <c r="O31" s="3216"/>
      <c r="P31" s="3216"/>
      <c r="Q31" s="3218"/>
      <c r="R31" s="2584"/>
      <c r="S31" s="2840" t="s">
        <v>4076</v>
      </c>
      <c r="T31" s="2440"/>
      <c r="U31" s="2461"/>
      <c r="V31" s="2461" t="str">
        <f>"❿ "&amp;ADDRESS(ROW(V32),COLUMN(V32),4)&amp;"  Saisissez vos prix  ▼ "</f>
        <v xml:space="preserve">❿ V32  Saisissez vos prix  ▼ </v>
      </c>
      <c r="W31" s="3219"/>
      <c r="X31" s="3219"/>
      <c r="Y31" s="3219"/>
      <c r="Z31" s="3219"/>
      <c r="AA31" s="3417"/>
      <c r="AB31" s="3417"/>
      <c r="AC31" s="3417"/>
      <c r="AD31" s="3417"/>
      <c r="AE31" s="3220"/>
      <c r="AF31" s="3220"/>
      <c r="AG31" s="3220"/>
      <c r="AH31" s="3220"/>
      <c r="AI31" s="2555"/>
      <c r="AJ31" s="2247"/>
      <c r="AK31" s="2247"/>
      <c r="AL31" s="2247"/>
      <c r="AM31" s="2248"/>
      <c r="AN31" s="3"/>
      <c r="AO31" s="74" t="str">
        <f t="shared" si="14"/>
        <v>A</v>
      </c>
      <c r="AP31" s="3203"/>
      <c r="AQ31" s="3"/>
      <c r="AR31" s="198">
        <f t="array" ref="AR31">SUMPRODUCT(LEN(AS31:AY31))</f>
        <v>0</v>
      </c>
      <c r="AS31" s="199"/>
      <c r="AT31" s="200"/>
      <c r="AU31" s="200"/>
      <c r="AV31" s="200"/>
      <c r="AW31" s="200"/>
      <c r="AX31" s="200"/>
      <c r="AY31" s="201"/>
      <c r="AZ31" s="2777"/>
      <c r="BA31" s="3159" t="str">
        <f>IF(OR(LEN(BI31)&gt;1),"A", "►")</f>
        <v>A</v>
      </c>
      <c r="BB31" s="3151" t="str">
        <f t="shared" ref="BB31:BB74" si="22">IF(BD31="","",(LEN(TRIM(SUBSTITUTE(BD31,CHAR(160)," ")))-LEN(SUBSTITUTE(TRIM(SUBSTITUTE(BD31,CHAR(160)," "))," ",""))+1)&amp;" mot"&amp;IF((LEN(TRIM(SUBSTITUTE(BD31,CHAR(160)," ")))-LEN(SUBSTITUTE(TRIM(SUBSTITUTE(BD31,CHAR(160)," "))," ",""))+1)&gt;1,"s",""))</f>
        <v>1 mot</v>
      </c>
      <c r="BC31" s="3152">
        <f>IF(BD31="","",LEN(TRIM(SUBSTITUTE(BD31,CHAR(160),""))))</f>
        <v>11</v>
      </c>
      <c r="BD31" s="3153" t="s">
        <v>4368</v>
      </c>
      <c r="BE31" s="3160" t="str">
        <f t="shared" ref="BE31:BE74" si="23">" ◄ ligne "&amp;ROW()</f>
        <v xml:space="preserve"> ◄ ligne 31</v>
      </c>
      <c r="BF31" s="3151" t="str">
        <f>IF(BI31="","",(LEN(TRIM(SUBSTITUTE(BI31,CHAR(160)," ")))-LEN(SUBSTITUTE(TRIM(SUBSTITUTE(BI31,CHAR(160)," "))," ",""))+1)&amp;" mot"&amp;IF((LEN(TRIM(SUBSTITUTE(BI31,CHAR(160)," ")))-LEN(SUBSTITUTE(TRIM(SUBSTITUTE(BI31,CHAR(160)," "))," ",""))+1)&gt;1,"s",""))</f>
        <v>1 mot</v>
      </c>
      <c r="BG31" s="3155" t="str">
        <f>IF(BI31="","",LEN(TRIM(SUBSTITUTE(BI31,CHAR(160),"")))&amp;" car. ►")</f>
        <v>11 car. ►</v>
      </c>
      <c r="BH31" s="3156" t="str">
        <f>IF(LEN(TRIM(BM31))&gt;0,MAX(BH29:BH30)+1,"")</f>
        <v/>
      </c>
      <c r="BI31" s="3109" t="str">
        <f>IFERROR(INDEX(BM30:BM299,MATCH(ROW()-ROW(BM30)+1,BH30:BH299,0)),"")</f>
        <v>Préparation</v>
      </c>
      <c r="BJ31" s="3149"/>
      <c r="BK31" s="3142"/>
      <c r="BL31" s="3110" t="str">
        <f>TRIM(SUBSTITUTE(SUBSTITUTE(SUBSTITUTE(SUBSTITUTE(IF(OR(LEFT(BL30,1)="-",LEFT(BL30,1)="="),MID(BL30,2,9999),BL30),CHAR(160)," "),","," "),";"," "),"."," "))</f>
        <v>bœuf bourguignon de grand-mère</v>
      </c>
      <c r="BM31" s="3111" t="str">
        <f>IF(OR(BN30="",BL32=""),"",IF(LEN(BN30)&lt;=BL32,BN30,IFERROR(LEFT(BN30,FIND("♦",SUBSTITUTE(LEFT(BN30,BL32+1)," ","♦",LEN(LEFT(BN30,BL32+1))-LEN(SUBSTITUTE(LEFT(BN30,BL32+1)," ",""))))),LEFT(BN30,IFERROR(FIND(" ",BN30)-1,LEN(BN30))))))</f>
        <v/>
      </c>
      <c r="BN31" s="3111" t="str">
        <f>IF(BM31="","",TRIM(RIGHT(BN30,LEN(BN30)-LEN(BM31))))</f>
        <v/>
      </c>
      <c r="BO31" s="3161" t="str">
        <f>"ligne "&amp;ROW()&amp;" ►"</f>
        <v>ligne 31 ►</v>
      </c>
      <c r="BP31" s="3150">
        <f>IF(BC31="","",IF(OR(BC31=0,BC31&lt;BI17),0,IF(BC31&gt;BI17,(BC31-BI17)&amp;" car. en trop",(BC31-BI17)&amp;" car.")))</f>
        <v>0</v>
      </c>
      <c r="BQ31" s="3158" t="str">
        <f>IF(BC31="","",ROUNDUP(BC31/BI17,0)&amp;" ligne(s)")</f>
        <v>1 ligne(s)</v>
      </c>
      <c r="BR31" s="2777"/>
      <c r="BS31" s="2439"/>
      <c r="BT31" s="2478">
        <v>1</v>
      </c>
      <c r="BU31" s="2479"/>
      <c r="BV31" s="2479" t="s">
        <v>3842</v>
      </c>
      <c r="BW31" s="2480"/>
      <c r="BX31" s="3"/>
      <c r="CS31" s="163"/>
      <c r="CT31" s="163"/>
      <c r="CU31" s="163"/>
      <c r="DW31" s="3286" t="s">
        <v>229</v>
      </c>
      <c r="DX31" s="3416"/>
      <c r="DY31" s="3"/>
      <c r="DZ31" s="249" t="s">
        <v>230</v>
      </c>
      <c r="EA31" s="181" t="s">
        <v>231</v>
      </c>
      <c r="EB31" s="182">
        <v>0</v>
      </c>
      <c r="EC31" s="182">
        <v>255</v>
      </c>
      <c r="ED31" s="182">
        <v>255</v>
      </c>
      <c r="EE31" s="250" t="s">
        <v>232</v>
      </c>
      <c r="EF31" s="181" t="s">
        <v>233</v>
      </c>
      <c r="EG31" s="182">
        <v>255</v>
      </c>
      <c r="EH31" s="182">
        <v>0</v>
      </c>
      <c r="EI31" s="182">
        <v>0</v>
      </c>
      <c r="EK31" s="251"/>
      <c r="EL31" s="205" t="s">
        <v>234</v>
      </c>
      <c r="EM31" s="206" t="s">
        <v>235</v>
      </c>
      <c r="EN31" s="207">
        <v>185</v>
      </c>
      <c r="EO31" s="208">
        <v>211</v>
      </c>
      <c r="EP31" s="209">
        <v>238</v>
      </c>
      <c r="EQ31"/>
      <c r="ER31" s="252"/>
      <c r="ES31" s="191" t="s">
        <v>236</v>
      </c>
      <c r="ET31" s="192" t="s">
        <v>237</v>
      </c>
      <c r="EU31" s="193">
        <v>56</v>
      </c>
      <c r="EV31" s="194">
        <v>56</v>
      </c>
      <c r="EW31" s="195">
        <v>56</v>
      </c>
      <c r="EX31"/>
      <c r="EY31" s="253"/>
      <c r="EZ31" s="212" t="s">
        <v>238</v>
      </c>
      <c r="FA31" s="192" t="s">
        <v>239</v>
      </c>
      <c r="FB31" s="193">
        <v>250</v>
      </c>
      <c r="FC31" s="194">
        <v>240</v>
      </c>
      <c r="FD31" s="195">
        <v>230</v>
      </c>
      <c r="FE31" s="10">
        <v>1</v>
      </c>
    </row>
    <row r="32" spans="1:161" ht="21" customHeight="1">
      <c r="A32" s="3">
        <v>1</v>
      </c>
      <c r="B32" s="218" t="str">
        <f t="shared" ref="B32:B86" si="24">IF(COUNTA(G32)&gt;0, "A", "►")</f>
        <v>A</v>
      </c>
      <c r="C32" s="2326">
        <f t="array" ref="C32">IFERROR(_xlfn.LET(_xlpm.k,UPPER(TRIM(K31)),_xlpm.r,_xlfn.XLOOKUP(_xlpm.k,UPPER(TRIM($R$88:$AM$88)),$R$91:$AM$91,_xlfn.XLOOKUP(_xlpm.k,UPPER(TRIM($R$89:$AM$89)),$R$91:$AM$91,_xlfn.XLOOKUP(_xlpm.k,UPPER(TRIM($R$90:$AM$90)),$R$91:$AM$91,0.001))),_xlpm.r*J31),0)</f>
        <v>0</v>
      </c>
      <c r="D32" s="2819">
        <f t="array" ref="D32">IFERROR(_xlfn.LET(_xlpm.k,UPPER(TRIM(N32)),_xlpm.r,_xlfn.XLOOKUP(_xlpm.k,UPPER(TRIM($R$89:$AM$89)),$R$92:$AM$92,_xlfn.XLOOKUP(_xlpm.k,UPPER(TRIM($R$90:$AM$90)),$R$92:$AM$92,_xlfn.XLOOKUP(_xlpm.k,UPPER(TRIM($R$91:$AM$91)),$R$92:$AM$92,0.001))),_xlpm.r*M32),0)</f>
        <v>0</v>
      </c>
      <c r="E32" s="220">
        <f t="array" ref="E32">IFERROR(_xlfn.LET(_xlpm.k,UPPER(TRIM(Q32)),_xlpm.r,_xlfn.XLOOKUP(_xlpm.k,UPPER(TRIM($R$89:$AM$89)),$R$92:$AM$92,_xlfn.XLOOKUP(_xlpm.k,UPPER(TRIM($R$90:$AM$90)),$R$92:$AM$92,_xlfn.XLOOKUP(_xlpm.k,UPPER(TRIM($R$91:$AM$91)),$R$92:$AM$92,0.001))),_xlpm.r*P32),0)</f>
        <v>0</v>
      </c>
      <c r="F32" s="222" t="s">
        <v>3677</v>
      </c>
      <c r="G32" s="2585" t="s">
        <v>3665</v>
      </c>
      <c r="H32" s="2340" t="s">
        <v>14</v>
      </c>
      <c r="I32" s="2841"/>
      <c r="J32" s="2842"/>
      <c r="K32" s="2302"/>
      <c r="L32" s="2843"/>
      <c r="M32" s="2844"/>
      <c r="N32" s="2302"/>
      <c r="O32" s="2845"/>
      <c r="P32" s="2300"/>
      <c r="Q32" s="2303"/>
      <c r="R32" s="222" t="str">
        <f t="shared" ref="R32:S63" si="25">F32</f>
        <v>1 ►</v>
      </c>
      <c r="S32" s="2339" t="str">
        <f>G32</f>
        <v>1/ La veille : réhydratation des haricots</v>
      </c>
      <c r="T32" s="2296"/>
      <c r="U32" s="2296"/>
      <c r="V32" s="2454">
        <v>1</v>
      </c>
      <c r="W32" s="223">
        <f t="shared" ref="W32:W86" si="26">IFERROR(I32*Z$24,0)</f>
        <v>0</v>
      </c>
      <c r="X32" s="224">
        <f t="shared" ref="X32:X86" si="27">IFERROR(C32*Z$24,0)</f>
        <v>0</v>
      </c>
      <c r="Y32" s="224" t="str">
        <f>IF(K32="","",IF(COUNTIF($AA$89:$AM$91,SUBSTITUTE(TRIM(K32)," (s)",""))&gt;0,IF(ROUND(X32,3)&gt;=1,ROUND(X32,3)&amp;" L",MAX(1,ROUND(X32*100,0))&amp;" cl"),IF(COUNTIF($R$89:$Z$91,SUBSTITUTE(TRIM(K32)," (s)",""))&gt;0,IF(ROUND(X32,3)&gt;=1,ROUND(X32,3)&amp;" Kg",IF(ROUND(X32*1000,0)&lt;1,"0 g",ROUND(X32*1000,0)&amp;" g")),"")))</f>
        <v/>
      </c>
      <c r="Z32" s="225">
        <f>IFERROR(IF(W32=0, X32*$V32, W32*$V32), 0)</f>
        <v>0</v>
      </c>
      <c r="AA32" s="2846">
        <f t="shared" ref="AA32:AA86" si="28">IFERROR(L32*AD$24,0)</f>
        <v>0</v>
      </c>
      <c r="AB32" s="2847">
        <f t="shared" ref="AB32:AB86" si="29">IFERROR(D32*AD$24,0)</f>
        <v>0</v>
      </c>
      <c r="AC32" s="2848" t="str">
        <f>IF(N32="","",IF(COUNTIF($AA$89:$AM$91,SUBSTITUTE(TRIM(N32)," (s)",""))&gt;0,IF(ROUND(AB32,3)&gt;=1,ROUND(AB32,3)&amp;" L",MAX(1,ROUND(AB32*100,0))&amp;" cl"),IF(COUNTIF($R$89:$Z$91,SUBSTITUTE(TRIM(N32)," (s)",""))&gt;0,IF(ROUND(AB32,3)&gt;=1,ROUND(AB32,3)&amp;" Kg",IF(ROUND(AB32*1000,0)&lt;1,"0 g",ROUND(AB32*1000,0)&amp;" g")),"")))</f>
        <v/>
      </c>
      <c r="AD32" s="2849">
        <f>IFERROR(IF(AA32=0, AB32*$V32, AA32*$V32), 0)</f>
        <v>0</v>
      </c>
      <c r="AE32" s="2361">
        <f>IFERROR(O32*AH$24,0)</f>
        <v>0</v>
      </c>
      <c r="AF32" s="2362">
        <f>IFERROR(E32*AH$24,0)</f>
        <v>0</v>
      </c>
      <c r="AG32" s="2363" t="str">
        <f>IF(Q32="","",IF(COUNTIF($AA$89:$AM$91,SUBSTITUTE(TRIM(Q32)," (s)",""))&gt;0,IF(ROUND(AF32,3)&gt;=1,ROUND(AF32,3)&amp;" L",MAX(1,ROUND(AF32*100,0))&amp;" cl"),IF(COUNTIF($R$89:$Z$91,SUBSTITUTE(TRIM(Q32)," (s)",""))&gt;0,IF(ROUND(AF32,3)&gt;=1,ROUND(AF32,3)&amp;" Kg",IF(ROUND(AF32*1000,0)&lt;1,"0 g",ROUND(AF32*1000,0)&amp;" g")),"")))</f>
        <v/>
      </c>
      <c r="AH32" s="2552">
        <f>IFERROR(IF(AE32=0, AF32*$V32, AE32*$V32), 0)</f>
        <v>0</v>
      </c>
      <c r="AI32" s="2556" t="str">
        <f t="shared" ref="AI32:AI86" si="30">S32</f>
        <v>1/ La veille : réhydratation des haricots</v>
      </c>
      <c r="AJ32" s="2241">
        <f t="shared" ref="AJ32:AK42" si="31">IFERROR(W32,0)+IFERROR(AA32,0)+IFERROR(AE32,0)</f>
        <v>0</v>
      </c>
      <c r="AK32" s="2242">
        <f t="shared" si="31"/>
        <v>0</v>
      </c>
      <c r="AL32" s="2243">
        <f>IFERROR(Z32,0)+IFERROR(AD32,0)+IFERROR(AH32,0)</f>
        <v>0</v>
      </c>
      <c r="AM32" s="2511" t="str">
        <f>IF(ISTEXT(I32)*(LEN(TRIM(SUBSTITUTE(I32,CHAR(160),"")))&gt;0),"texte cellule "&amp;ADDRESS(ROW(),COLUMN($I$1),4),IF(ISTEXT(J32)*(LEN(TRIM(SUBSTITUTE(J32,CHAR(160),"")))&gt;0),"texte cellule "&amp;ADDRESS(ROW(),COLUMN($J$1),4),IF(ISTEXT(L32)*(LEN(TRIM(SUBSTITUTE(L32,CHAR(160),"")))&gt;0),"texte cellule "&amp;ADDRESS(ROW(),COLUMN($L$1),4),IF(ISTEXT(M32)*(LEN(TRIM(SUBSTITUTE(M32,CHAR(160),"")))&gt;0),"texte cellule "&amp;ADDRESS(ROW(),COLUMN($M$1),4),IF(ISTEXT(O32)*(LEN(TRIM(SUBSTITUTE(O32,CHAR(160),"")))&gt;0),"texte cellule "&amp;ADDRESS(ROW(),COLUMN($O$1),4),IF(ISTEXT(P32)*(LEN(TRIM(SUBSTITUTE(P32,CHAR(160),"")))&gt;0),"texte cellule "&amp;ADDRESS(ROW(),COLUMN($P$1),4),IF(ISNUMBER(K32),"nombre cellule "&amp;ADDRESS(ROW(),COLUMN($K$1),4),IF(ISNUMBER(N32),"nombre cellule "&amp;ADDRESS(ROW(),COLUMN($N$1),4),IF(ISNUMBER(Q32),"nombre cellule "&amp;ADDRESS(ROW(),COLUMN($Q$1),4),"OK")))))))))</f>
        <v>OK</v>
      </c>
      <c r="AN32" s="3"/>
      <c r="AO32" s="218" t="str">
        <f t="shared" si="14"/>
        <v>A</v>
      </c>
      <c r="AP32" s="3203"/>
      <c r="AQ32" s="3"/>
      <c r="AR32" s="198">
        <f t="array" ref="AR32">SUMPRODUCT(LEN(AS32:AY32))</f>
        <v>34</v>
      </c>
      <c r="AS32" s="199"/>
      <c r="AT32" s="200" t="s">
        <v>228</v>
      </c>
      <c r="AU32" s="200"/>
      <c r="AV32" s="200"/>
      <c r="AW32" s="200"/>
      <c r="AX32" s="200"/>
      <c r="AY32" s="201"/>
      <c r="AZ32" s="2777"/>
      <c r="BA32" s="3159" t="str">
        <f t="shared" ref="BA32:BA74" si="32">IF(OR(LEN(BI32)&gt;1),"A", "►")</f>
        <v>A</v>
      </c>
      <c r="BB32" s="3151" t="str">
        <f t="shared" si="22"/>
        <v/>
      </c>
      <c r="BC32" s="3152" t="str">
        <f>IF(BD32="","",LEN(TRIM(SUBSTITUTE(BD32,CHAR(160),""))))</f>
        <v/>
      </c>
      <c r="BD32" s="3153"/>
      <c r="BE32" s="3154" t="str">
        <f t="shared" si="23"/>
        <v xml:space="preserve"> ◄ ligne 32</v>
      </c>
      <c r="BF32" s="3151" t="str">
        <f t="shared" ref="BF32:BF95" si="33">IF(BI32="","",(LEN(TRIM(SUBSTITUTE(BI32,CHAR(160)," ")))-LEN(SUBSTITUTE(TRIM(SUBSTITUTE(BI32,CHAR(160)," "))," ",""))+1)&amp;" mot"&amp;IF((LEN(TRIM(SUBSTITUTE(BI32,CHAR(160)," ")))-LEN(SUBSTITUTE(TRIM(SUBSTITUTE(BI32,CHAR(160)," "))," ",""))+1)&gt;1,"s",""))</f>
        <v>8 mots</v>
      </c>
      <c r="BG32" s="3155" t="str">
        <f t="shared" ref="BG32:BG95" si="34">IF(BI32="","",LEN(TRIM(SUBSTITUTE(BI32,CHAR(160),"")))&amp;" car. ►")</f>
        <v>42 car. ►</v>
      </c>
      <c r="BH32" s="3156" t="str">
        <f>IF(LEN(TRIM(BM32))&gt;0,MAX(BH29:BH31)+1,"")</f>
        <v/>
      </c>
      <c r="BI32" s="3109" t="str">
        <f>IFERROR(INDEX(BM30:BM299,MATCH(ROW()-ROW(BM30)+1,BH30:BH299,0)),"")</f>
        <v>Portez à ébullition puis baissez le feu et</v>
      </c>
      <c r="BJ32" s="3149"/>
      <c r="BK32" s="3142"/>
      <c r="BL32" s="3112">
        <f>BI17</f>
        <v>100</v>
      </c>
      <c r="BM32" s="3111" t="str">
        <f>IF(OR(BN31="",BL32=""),"",IF(LEN(BN31)&lt;=BL32,BN31,IFERROR(LEFT(BN31,FIND("♦",SUBSTITUTE(LEFT(BN31,BL32+1)," ","♦",LEN(LEFT(BN31,BL32+1))-LEN(SUBSTITUTE(LEFT(BN31,BL32+1)," ",""))))),LEFT(BN31,IFERROR(FIND(" ",BN31)-1,LEN(BN31))))))</f>
        <v/>
      </c>
      <c r="BN32" s="3111" t="str">
        <f t="shared" ref="BN32:BN35" si="35">IF(BM32="","",TRIM(RIGHT(BN31,LEN(BN31)-LEN(BM32))))</f>
        <v/>
      </c>
      <c r="BO32" s="3161" t="str">
        <f t="shared" ref="BO32:BO35" si="36">"ligne "&amp;ROW()&amp;" ►"</f>
        <v>ligne 32 ►</v>
      </c>
      <c r="BP32" s="3150" t="str">
        <f>IF(BC32="","",IF(OR(BC32=0,BC32&lt;BI17),0,IF(BC32&gt;BI17,(BC32-BI17)&amp;" car. en trop",(BC32-BI17)&amp;" car.")))</f>
        <v/>
      </c>
      <c r="BQ32" s="3158" t="str">
        <f>IF(BC32="","",ROUNDUP(BC32/BI17,0)&amp;" ligne(s)")</f>
        <v/>
      </c>
      <c r="BR32" s="2777"/>
      <c r="BS32" s="2850"/>
      <c r="BT32" s="2478">
        <v>4</v>
      </c>
      <c r="BU32" s="2479"/>
      <c r="BV32" s="2479" t="s">
        <v>3843</v>
      </c>
      <c r="BW32" s="2480"/>
      <c r="BX32" s="3"/>
      <c r="BY32" s="3255" t="s">
        <v>241</v>
      </c>
      <c r="BZ32" s="3255"/>
      <c r="CA32" s="3255"/>
      <c r="CC32" s="3225" t="s">
        <v>242</v>
      </c>
      <c r="CD32" s="3225"/>
      <c r="CE32" s="3225"/>
      <c r="CG32" s="3226" t="s">
        <v>243</v>
      </c>
      <c r="CH32" s="3226"/>
      <c r="CI32" s="3226"/>
      <c r="CK32" s="3227" t="s">
        <v>244</v>
      </c>
      <c r="CL32" s="3227"/>
      <c r="CM32" s="3227"/>
      <c r="CO32" s="3236" t="s">
        <v>245</v>
      </c>
      <c r="CP32" s="3236"/>
      <c r="CQ32" s="3236"/>
      <c r="CS32" s="3232" t="s">
        <v>246</v>
      </c>
      <c r="CT32" s="3232"/>
      <c r="CU32" s="3232"/>
      <c r="CW32" s="3223" t="s">
        <v>247</v>
      </c>
      <c r="CX32" s="3223"/>
      <c r="CY32" s="3223"/>
      <c r="DA32" s="3224" t="s">
        <v>248</v>
      </c>
      <c r="DB32" s="3224"/>
      <c r="DC32" s="3224"/>
      <c r="DE32" s="3229" t="s">
        <v>249</v>
      </c>
      <c r="DF32" s="3229"/>
      <c r="DG32" s="3229"/>
      <c r="DI32" s="3230" t="s">
        <v>250</v>
      </c>
      <c r="DJ32" s="3230"/>
      <c r="DK32" s="3230"/>
      <c r="DM32" s="3231" t="s">
        <v>251</v>
      </c>
      <c r="DN32" s="3231"/>
      <c r="DO32" s="3231"/>
      <c r="DQ32" s="3288" t="s">
        <v>252</v>
      </c>
      <c r="DR32" s="3288"/>
      <c r="DT32" s="3289" t="s">
        <v>253</v>
      </c>
      <c r="DU32" s="3289"/>
      <c r="DW32" s="3284" t="s">
        <v>254</v>
      </c>
      <c r="DX32" s="3285"/>
      <c r="DY32" s="3"/>
      <c r="DZ32" s="254" t="s">
        <v>255</v>
      </c>
      <c r="EA32" s="181" t="s">
        <v>256</v>
      </c>
      <c r="EB32" s="182">
        <v>128</v>
      </c>
      <c r="EC32" s="182">
        <v>0</v>
      </c>
      <c r="ED32" s="182">
        <v>0</v>
      </c>
      <c r="EE32" s="255" t="s">
        <v>257</v>
      </c>
      <c r="EF32" s="181" t="s">
        <v>258</v>
      </c>
      <c r="EG32" s="182">
        <v>153</v>
      </c>
      <c r="EH32" s="182">
        <v>0</v>
      </c>
      <c r="EI32" s="182">
        <v>0</v>
      </c>
      <c r="EK32" s="256"/>
      <c r="EL32" s="205" t="s">
        <v>259</v>
      </c>
      <c r="EM32" s="206" t="s">
        <v>260</v>
      </c>
      <c r="EN32" s="207">
        <v>198</v>
      </c>
      <c r="EO32" s="208">
        <v>226</v>
      </c>
      <c r="EP32" s="209">
        <v>255</v>
      </c>
      <c r="EQ32"/>
      <c r="ER32" s="257"/>
      <c r="ES32" s="191" t="s">
        <v>261</v>
      </c>
      <c r="ET32" s="192" t="s">
        <v>262</v>
      </c>
      <c r="EU32" s="193">
        <v>54</v>
      </c>
      <c r="EV32" s="194">
        <v>54</v>
      </c>
      <c r="EW32" s="195">
        <v>54</v>
      </c>
      <c r="EX32"/>
      <c r="EY32" s="258"/>
      <c r="EZ32" s="197" t="s">
        <v>263</v>
      </c>
      <c r="FA32" s="192" t="s">
        <v>264</v>
      </c>
      <c r="FB32" s="193">
        <v>222</v>
      </c>
      <c r="FC32" s="194">
        <v>184</v>
      </c>
      <c r="FD32" s="195">
        <v>135</v>
      </c>
      <c r="FE32" s="10">
        <v>1</v>
      </c>
    </row>
    <row r="33" spans="1:161" ht="21" customHeight="1">
      <c r="A33" s="3">
        <v>2</v>
      </c>
      <c r="B33" s="218" t="str">
        <f t="shared" si="24"/>
        <v>A</v>
      </c>
      <c r="C33" s="2326">
        <f t="array" ref="C33">IFERROR(_xlfn.LET(_xlpm.k,UPPER(TRIM(K33)),_xlpm.r,_xlfn.XLOOKUP(_xlpm.k,UPPER(TRIM($R$89:$AM$89)),$R$92:$AM$92,_xlfn.XLOOKUP(_xlpm.k,UPPER(TRIM($R$90:$AM$90)),$R$92:$AM$92,_xlfn.XLOOKUP(_xlpm.k,UPPER(TRIM($R$91:$AM$91)),$R$92:$AM$92,0.001))),_xlpm.r*J33),0)</f>
        <v>1.5</v>
      </c>
      <c r="D33" s="2819">
        <f t="array" ref="D33">IFERROR(_xlfn.LET(_xlpm.k,UPPER(TRIM(N33)),_xlpm.r,_xlfn.XLOOKUP(_xlpm.k,UPPER(TRIM($R$89:$AM$89)),$R$92:$AM$92,_xlfn.XLOOKUP(_xlpm.k,UPPER(TRIM($R$90:$AM$90)),$R$92:$AM$92,_xlfn.XLOOKUP(_xlpm.k,UPPER(TRIM($R$91:$AM$91)),$R$92:$AM$92,0.001))),_xlpm.r*M33),0)</f>
        <v>0</v>
      </c>
      <c r="E33" s="220">
        <f t="array" ref="E33">IFERROR(_xlfn.LET(_xlpm.k,UPPER(TRIM(Q33)),_xlpm.r,_xlfn.XLOOKUP(_xlpm.k,UPPER(TRIM($R$89:$AM$89)),$R$92:$AM$92,_xlfn.XLOOKUP(_xlpm.k,UPPER(TRIM($R$90:$AM$90)),$R$92:$AM$92,_xlfn.XLOOKUP(_xlpm.k,UPPER(TRIM($R$91:$AM$91)),$R$92:$AM$92,0.001))),_xlpm.r*P33),0)</f>
        <v>0</v>
      </c>
      <c r="F33" s="222" t="s">
        <v>3678</v>
      </c>
      <c r="G33" s="2586" t="s">
        <v>3668</v>
      </c>
      <c r="H33" s="2340" t="s">
        <v>14</v>
      </c>
      <c r="I33" s="2841">
        <v>2</v>
      </c>
      <c r="J33" s="2842">
        <v>1.5</v>
      </c>
      <c r="K33" s="2224" t="s">
        <v>426</v>
      </c>
      <c r="L33" s="2843"/>
      <c r="M33" s="2844"/>
      <c r="N33" s="2303"/>
      <c r="O33" s="2845"/>
      <c r="P33" s="2300"/>
      <c r="Q33" s="2303"/>
      <c r="R33" s="222" t="str">
        <f t="shared" si="25"/>
        <v>2 ►</v>
      </c>
      <c r="S33" s="2339" t="str">
        <f t="shared" si="25"/>
        <v>Faites tremper les haricots blancs dans de l’eau froide toute une nuit.</v>
      </c>
      <c r="T33" s="2296"/>
      <c r="U33" s="2296"/>
      <c r="V33" s="2454">
        <v>1</v>
      </c>
      <c r="W33" s="223">
        <f t="shared" si="26"/>
        <v>86.956521739130437</v>
      </c>
      <c r="X33" s="224">
        <f t="shared" si="27"/>
        <v>65.217391304347828</v>
      </c>
      <c r="Y33" s="224" t="str">
        <f t="shared" ref="Y33:Y86" si="37">IF(K33="","",IF(COUNTIF($AA$89:$AM$91,SUBSTITUTE(TRIM(K33)," (s)",""))&gt;0,IF(ROUND(X33,3)&gt;=1,ROUND(X33,3)&amp;" L",MAX(1,ROUND(X33*100,0))&amp;" cl"),IF(COUNTIF($R$89:$Z$91,SUBSTITUTE(TRIM(K33)," (s)",""))&gt;0,IF(ROUND(X33,3)&gt;=1,ROUND(X33,3)&amp;" Kg",IF(ROUND(X33*1000,0)&lt;1,"0 g",ROUND(X33*1000,0)&amp;" g")),"")))</f>
        <v>65.217 Kg</v>
      </c>
      <c r="Z33" s="225">
        <f>IFERROR(IF(W33=0, X33*$V33, W33*$V33), 0)</f>
        <v>86.956521739130437</v>
      </c>
      <c r="AA33" s="2846">
        <f t="shared" si="28"/>
        <v>0</v>
      </c>
      <c r="AB33" s="2847">
        <f t="shared" si="29"/>
        <v>0</v>
      </c>
      <c r="AC33" s="2848" t="str">
        <f t="shared" ref="AC33:AC86" si="38">IF(N33="","",IF(COUNTIF($AA$89:$AM$91,SUBSTITUTE(TRIM(N33)," (s)",""))&gt;0,IF(ROUND(AB33,3)&gt;=1,ROUND(AB33,3)&amp;" L",MAX(1,ROUND(AB33*100,0))&amp;" cl"),IF(COUNTIF($R$89:$Z$91,SUBSTITUTE(TRIM(N33)," (s)",""))&gt;0,IF(ROUND(AB33,3)&gt;=1,ROUND(AB33,3)&amp;" Kg",IF(ROUND(AB33*1000,0)&lt;1,"0 g",ROUND(AB33*1000,0)&amp;" g")),"")))</f>
        <v/>
      </c>
      <c r="AD33" s="2849">
        <f t="shared" ref="AD33:AD86" si="39">IFERROR(IF(AA33=0, AB33*$V33, AA33*$V33), 0)</f>
        <v>0</v>
      </c>
      <c r="AE33" s="2361">
        <f t="shared" ref="AE33:AE86" si="40">IFERROR(O33*D$87,0)</f>
        <v>0</v>
      </c>
      <c r="AF33" s="2362">
        <f t="shared" ref="AF33:AF86" si="41">IFERROR(E33*AH$24,0)</f>
        <v>0</v>
      </c>
      <c r="AG33" s="2363" t="str">
        <f t="shared" ref="AG33:AG86" si="42">IF(Q33="","",IF(COUNTIF($AA$89:$AM$91,SUBSTITUTE(TRIM(Q33)," (s)",""))&gt;0,IF(ROUND(AF33,3)&gt;=1,ROUND(AF33,3)&amp;" L",MAX(1,ROUND(AF33*100,0))&amp;" cl"),IF(COUNTIF($R$89:$Z$91,SUBSTITUTE(TRIM(Q33)," (s)",""))&gt;0,IF(ROUND(AF33,3)&gt;=1,ROUND(AF33,3)&amp;" Kg",IF(ROUND(AF33*1000,0)&lt;1,"0 g",ROUND(AF33*1000,0)&amp;" g")),"")))</f>
        <v/>
      </c>
      <c r="AH33" s="2552">
        <f>IFERROR(IF(AE33=0, AF33*$V33, AE33*$V33), 0)</f>
        <v>0</v>
      </c>
      <c r="AI33" s="2556" t="str">
        <f t="shared" si="30"/>
        <v>Faites tremper les haricots blancs dans de l’eau froide toute une nuit.</v>
      </c>
      <c r="AJ33" s="2241">
        <f t="shared" si="31"/>
        <v>86.956521739130437</v>
      </c>
      <c r="AK33" s="2242">
        <f t="shared" si="31"/>
        <v>65.217391304347828</v>
      </c>
      <c r="AL33" s="2243">
        <f t="shared" ref="AL33:AL86" si="43">IFERROR(Z33,0)+IFERROR(AD33,0)+IFERROR(AH33,0)</f>
        <v>86.956521739130437</v>
      </c>
      <c r="AM33" s="2511" t="str">
        <f>IF(ISTEXT(I33)*(LEN(TRIM(SUBSTITUTE(I33,CHAR(160),"")))&gt;0),"texte cellule "&amp;ADDRESS(ROW(),COLUMN($I$1),4),IF(ISTEXT(J33)*(LEN(TRIM(SUBSTITUTE(J33,CHAR(160),"")))&gt;0),"texte cellule "&amp;ADDRESS(ROW(),COLUMN($J$1),4),IF(ISTEXT(L33)*(LEN(TRIM(SUBSTITUTE(L33,CHAR(160),"")))&gt;0),"texte cellule "&amp;ADDRESS(ROW(),COLUMN($L$1),4),IF(ISTEXT(M33)*(LEN(TRIM(SUBSTITUTE(M33,CHAR(160),"")))&gt;0),"texte cellule "&amp;ADDRESS(ROW(),COLUMN($M$1),4),IF(ISTEXT(O33)*(LEN(TRIM(SUBSTITUTE(O33,CHAR(160),"")))&gt;0),"texte cellule "&amp;ADDRESS(ROW(),COLUMN($O$1),4),IF(ISTEXT(P33)*(LEN(TRIM(SUBSTITUTE(P33,CHAR(160),"")))&gt;0),"texte cellule "&amp;ADDRESS(ROW(),COLUMN($P$1),4),IF(ISNUMBER(K33),"nombre cellule "&amp;ADDRESS(ROW(),COLUMN($K$1),4),IF(ISNUMBER(N33),"nombre cellule "&amp;ADDRESS(ROW(),COLUMN($N$1),4),IF(ISNUMBER(Q33),"nombre cellule "&amp;ADDRESS(ROW(),COLUMN($Q$1),4),"OK")))))))))</f>
        <v>OK</v>
      </c>
      <c r="AN33" s="3"/>
      <c r="AO33" s="218" t="str">
        <f t="shared" si="14"/>
        <v>A</v>
      </c>
      <c r="AP33" s="5"/>
      <c r="AQ33" s="3"/>
      <c r="AR33" s="198">
        <f t="array" ref="AR33">SUMPRODUCT(LEN(AS33:AY33))</f>
        <v>71</v>
      </c>
      <c r="AS33" s="199"/>
      <c r="AT33" s="200" t="s">
        <v>240</v>
      </c>
      <c r="AU33" s="200"/>
      <c r="AV33" s="200"/>
      <c r="AW33" s="200"/>
      <c r="AX33" s="200"/>
      <c r="AY33" s="201"/>
      <c r="AZ33" s="2777"/>
      <c r="BA33" s="3159" t="str">
        <f t="shared" si="32"/>
        <v>A</v>
      </c>
      <c r="BB33" s="3151" t="str">
        <f t="shared" si="22"/>
        <v>8 mots</v>
      </c>
      <c r="BC33" s="3152">
        <f t="shared" ref="BC33:BC74" si="44">IF(BD33="","",LEN(TRIM(SUBSTITUTE(BD33,CHAR(160),""))))</f>
        <v>43</v>
      </c>
      <c r="BD33" s="3153" t="s">
        <v>4369</v>
      </c>
      <c r="BE33" s="3160" t="str">
        <f t="shared" si="23"/>
        <v xml:space="preserve"> ◄ ligne 33</v>
      </c>
      <c r="BF33" s="3151" t="str">
        <f t="shared" si="33"/>
        <v>18 mots</v>
      </c>
      <c r="BG33" s="3155" t="str">
        <f t="shared" si="34"/>
        <v>100 car. ►</v>
      </c>
      <c r="BH33" s="3156" t="str">
        <f>IF(LEN(TRIM(BM33))&gt;0,MAX(BH29:BH32)+1,"")</f>
        <v/>
      </c>
      <c r="BI33" s="3109" t="str">
        <f>IFERROR(INDEX(BM30:BM299,MATCH(ROW()-ROW(BM30)+1,BH30:BH299,0)),"")</f>
        <v xml:space="preserve">1 Coupez la viande en cubes d’environ 4 cm et mettez-la dans un grand saladier Ajoutez-y les oignons </v>
      </c>
      <c r="BJ33" s="3149"/>
      <c r="BK33" s="3142"/>
      <c r="BL33" s="3110"/>
      <c r="BM33" s="3111" t="str">
        <f>IF(OR(BN32="",BL32=""),"",IF(LEN(BN32)&lt;=BL32,BN32,IFERROR(LEFT(BN32,FIND("♦",SUBSTITUTE(LEFT(BN32,BL32+1)," ","♦",LEN(LEFT(BN32,BL32+1))-LEN(SUBSTITUTE(LEFT(BN32,BL32+1)," ",""))))),LEFT(BN32,IFERROR(FIND(" ",BN32)-1,LEN(BN32))))))</f>
        <v/>
      </c>
      <c r="BN33" s="3111" t="str">
        <f t="shared" si="35"/>
        <v/>
      </c>
      <c r="BO33" s="3161" t="str">
        <f t="shared" si="36"/>
        <v>ligne 33 ►</v>
      </c>
      <c r="BP33" s="3150">
        <f>IF(BC33="","",IF(OR(BC33=0,BC33&lt;BI17),0,IF(BC33&gt;BI17,(BC33-BI17)&amp;" car. en trop",(BC33-BI17)&amp;" car.")))</f>
        <v>0</v>
      </c>
      <c r="BQ33" s="3158" t="str">
        <f>IF(BC33="","",ROUNDUP(BC33/BI17,0)&amp;" ligne(s)")</f>
        <v>1 ligne(s)</v>
      </c>
      <c r="BR33" s="2777"/>
      <c r="BS33" s="2850"/>
      <c r="BT33" s="2478">
        <v>10</v>
      </c>
      <c r="BU33" s="2479"/>
      <c r="BV33" s="2479" t="s">
        <v>3844</v>
      </c>
      <c r="BW33" s="2480"/>
      <c r="BX33" s="3"/>
      <c r="BY33" s="3255"/>
      <c r="BZ33" s="3255"/>
      <c r="CA33" s="3255"/>
      <c r="CC33" s="3225"/>
      <c r="CD33" s="3225"/>
      <c r="CE33" s="3225"/>
      <c r="CG33" s="3226"/>
      <c r="CH33" s="3226"/>
      <c r="CI33" s="3226"/>
      <c r="CK33" s="3227"/>
      <c r="CL33" s="3227"/>
      <c r="CM33" s="3227"/>
      <c r="CO33" s="3236"/>
      <c r="CP33" s="3236"/>
      <c r="CQ33" s="3236"/>
      <c r="CS33" s="3232"/>
      <c r="CT33" s="3232"/>
      <c r="CU33" s="3232"/>
      <c r="CW33" s="3223"/>
      <c r="CX33" s="3223"/>
      <c r="CY33" s="3223"/>
      <c r="DA33" s="3224"/>
      <c r="DB33" s="3224"/>
      <c r="DC33" s="3224"/>
      <c r="DE33" s="3229"/>
      <c r="DF33" s="3229"/>
      <c r="DG33" s="3229"/>
      <c r="DI33" s="3230"/>
      <c r="DJ33" s="3230"/>
      <c r="DK33" s="3230"/>
      <c r="DM33" s="3231"/>
      <c r="DN33" s="3231"/>
      <c r="DO33" s="3231"/>
      <c r="DQ33" s="3288"/>
      <c r="DR33" s="3288"/>
      <c r="DT33" s="3289"/>
      <c r="DU33" s="3289"/>
      <c r="DW33" s="259" t="s">
        <v>268</v>
      </c>
      <c r="DX33" s="260"/>
      <c r="DY33" s="3"/>
      <c r="DZ33" s="261" t="s">
        <v>269</v>
      </c>
      <c r="EA33" s="181" t="s">
        <v>270</v>
      </c>
      <c r="EB33" s="182">
        <v>0</v>
      </c>
      <c r="EC33" s="182">
        <v>128</v>
      </c>
      <c r="ED33" s="182">
        <v>0</v>
      </c>
      <c r="EE33" s="262" t="s">
        <v>271</v>
      </c>
      <c r="EF33" s="181" t="s">
        <v>272</v>
      </c>
      <c r="EG33" s="182">
        <v>255</v>
      </c>
      <c r="EH33" s="182">
        <v>0</v>
      </c>
      <c r="EI33" s="182">
        <v>0</v>
      </c>
      <c r="EK33" s="263"/>
      <c r="EL33" s="236" t="s">
        <v>273</v>
      </c>
      <c r="EM33" s="206" t="s">
        <v>274</v>
      </c>
      <c r="EN33" s="207">
        <v>242</v>
      </c>
      <c r="EO33" s="208">
        <v>243</v>
      </c>
      <c r="EP33" s="209">
        <v>244</v>
      </c>
      <c r="EQ33"/>
      <c r="ER33" s="264"/>
      <c r="ES33" s="191" t="s">
        <v>275</v>
      </c>
      <c r="ET33" s="192" t="s">
        <v>276</v>
      </c>
      <c r="EU33" s="193">
        <v>51</v>
      </c>
      <c r="EV33" s="194">
        <v>51</v>
      </c>
      <c r="EW33" s="195">
        <v>51</v>
      </c>
      <c r="EX33"/>
      <c r="EY33" s="265"/>
      <c r="EZ33" s="197" t="s">
        <v>277</v>
      </c>
      <c r="FA33" s="192" t="s">
        <v>278</v>
      </c>
      <c r="FB33" s="193">
        <v>205</v>
      </c>
      <c r="FC33" s="194">
        <v>183</v>
      </c>
      <c r="FD33" s="195">
        <v>158</v>
      </c>
      <c r="FE33" s="10">
        <v>1</v>
      </c>
    </row>
    <row r="34" spans="1:161" ht="21" customHeight="1">
      <c r="A34" s="3">
        <v>3</v>
      </c>
      <c r="B34" s="218" t="str">
        <f t="shared" si="24"/>
        <v>A</v>
      </c>
      <c r="C34" s="2326">
        <f t="array" ref="C34">IFERROR(_xlfn.LET(_xlpm.k,UPPER(TRIM(K34)),_xlpm.r,_xlfn.XLOOKUP(_xlpm.k,UPPER(TRIM($R$89:$AM$89)),$R$92:$AM$92,_xlfn.XLOOKUP(_xlpm.k,UPPER(TRIM($R$90:$AM$90)),$R$92:$AM$92,_xlfn.XLOOKUP(_xlpm.k,UPPER(TRIM($R$91:$AM$91)),$R$92:$AM$92,0.001))),_xlpm.r*J34),0)</f>
        <v>0</v>
      </c>
      <c r="D34" s="2819">
        <f t="array" ref="D34">IFERROR(_xlfn.LET(_xlpm.k,UPPER(TRIM(N34)),_xlpm.r,_xlfn.XLOOKUP(_xlpm.k,UPPER(TRIM($R$89:$AM$89)),$R$92:$AM$92,_xlfn.XLOOKUP(_xlpm.k,UPPER(TRIM($R$90:$AM$90)),$R$92:$AM$92,_xlfn.XLOOKUP(_xlpm.k,UPPER(TRIM($R$91:$AM$91)),$R$92:$AM$92,0.001))),_xlpm.r*M34),0)</f>
        <v>0</v>
      </c>
      <c r="E34" s="220">
        <f t="array" ref="E34">IFERROR(_xlfn.LET(_xlpm.k,UPPER(TRIM(Q34)),_xlpm.r,_xlfn.XLOOKUP(_xlpm.k,UPPER(TRIM($R$89:$AM$89)),$R$92:$AM$92,_xlfn.XLOOKUP(_xlpm.k,UPPER(TRIM($R$90:$AM$90)),$R$92:$AM$92,_xlfn.XLOOKUP(_xlpm.k,UPPER(TRIM($R$91:$AM$91)),$R$92:$AM$92,0.001))),_xlpm.r*P34),0)</f>
        <v>0</v>
      </c>
      <c r="F34" s="222" t="s">
        <v>3679</v>
      </c>
      <c r="G34" s="2587" t="s">
        <v>3655</v>
      </c>
      <c r="H34" s="2340" t="s">
        <v>14</v>
      </c>
      <c r="I34" s="2841"/>
      <c r="J34" s="2842"/>
      <c r="K34" s="2302"/>
      <c r="L34" s="2843"/>
      <c r="M34" s="2844"/>
      <c r="N34" s="2303"/>
      <c r="O34" s="2845"/>
      <c r="P34" s="2300"/>
      <c r="Q34" s="2303"/>
      <c r="R34" s="222" t="str">
        <f t="shared" si="25"/>
        <v>3 ►</v>
      </c>
      <c r="S34" s="2339" t="str">
        <f t="shared" si="25"/>
        <v>haricots blancs secs (lingots de Castelnaudary de préférence)</v>
      </c>
      <c r="T34" s="2296"/>
      <c r="U34" s="2296"/>
      <c r="V34" s="2454">
        <v>1</v>
      </c>
      <c r="W34" s="223">
        <f t="shared" si="26"/>
        <v>0</v>
      </c>
      <c r="X34" s="224">
        <f t="shared" si="27"/>
        <v>0</v>
      </c>
      <c r="Y34" s="224" t="str">
        <f t="shared" si="37"/>
        <v/>
      </c>
      <c r="Z34" s="225">
        <f t="shared" ref="Z34:Z86" si="45">IFERROR(IF(W34=0, X34*$V34, W34*$V34), 0)</f>
        <v>0</v>
      </c>
      <c r="AA34" s="2846">
        <f t="shared" si="28"/>
        <v>0</v>
      </c>
      <c r="AB34" s="2847">
        <f t="shared" si="29"/>
        <v>0</v>
      </c>
      <c r="AC34" s="2848" t="str">
        <f t="shared" si="38"/>
        <v/>
      </c>
      <c r="AD34" s="2849">
        <f t="shared" si="39"/>
        <v>0</v>
      </c>
      <c r="AE34" s="2361">
        <f t="shared" si="40"/>
        <v>0</v>
      </c>
      <c r="AF34" s="2362">
        <f t="shared" si="41"/>
        <v>0</v>
      </c>
      <c r="AG34" s="2363" t="str">
        <f t="shared" si="42"/>
        <v/>
      </c>
      <c r="AH34" s="2552">
        <f t="shared" ref="AH34:AH86" si="46">IFERROR(IF(AE34=0, AF34*$V34, AE34*$V34), 0)</f>
        <v>0</v>
      </c>
      <c r="AI34" s="2556" t="str">
        <f t="shared" si="30"/>
        <v>haricots blancs secs (lingots de Castelnaudary de préférence)</v>
      </c>
      <c r="AJ34" s="2241">
        <f t="shared" si="31"/>
        <v>0</v>
      </c>
      <c r="AK34" s="2242">
        <f t="shared" si="31"/>
        <v>0</v>
      </c>
      <c r="AL34" s="2243">
        <f t="shared" si="43"/>
        <v>0</v>
      </c>
      <c r="AM34" s="2511" t="str">
        <f t="shared" ref="AM34:AM86" si="47">IF(ISTEXT(I34)*(LEN(TRIM(SUBSTITUTE(I34,CHAR(160),"")))&gt;0),"texte cellule "&amp;ADDRESS(ROW(),COLUMN($I$1),4),IF(ISTEXT(J34)*(LEN(TRIM(SUBSTITUTE(J34,CHAR(160),"")))&gt;0),"texte cellule "&amp;ADDRESS(ROW(),COLUMN($J$1),4),IF(ISTEXT(L34)*(LEN(TRIM(SUBSTITUTE(L34,CHAR(160),"")))&gt;0),"texte cellule "&amp;ADDRESS(ROW(),COLUMN($L$1),4),IF(ISTEXT(M34)*(LEN(TRIM(SUBSTITUTE(M34,CHAR(160),"")))&gt;0),"texte cellule "&amp;ADDRESS(ROW(),COLUMN($M$1),4),IF(ISTEXT(O34)*(LEN(TRIM(SUBSTITUTE(O34,CHAR(160),"")))&gt;0),"texte cellule "&amp;ADDRESS(ROW(),COLUMN($O$1),4),IF(ISTEXT(P34)*(LEN(TRIM(SUBSTITUTE(P34,CHAR(160),"")))&gt;0),"texte cellule "&amp;ADDRESS(ROW(),COLUMN($P$1),4),IF(ISNUMBER(K34),"nombre cellule "&amp;ADDRESS(ROW(),COLUMN($K$1),4),IF(ISNUMBER(N34),"nombre cellule "&amp;ADDRESS(ROW(),COLUMN($N$1),4),IF(ISNUMBER(Q34),"nombre cellule "&amp;ADDRESS(ROW(),COLUMN($Q$1),4),"OK")))))))))</f>
        <v>OK</v>
      </c>
      <c r="AN34" s="3"/>
      <c r="AO34" s="218" t="str">
        <f t="shared" si="14"/>
        <v>A</v>
      </c>
      <c r="AP34" s="5"/>
      <c r="AQ34" s="3"/>
      <c r="AR34" s="198">
        <f t="array" ref="AR34">SUMPRODUCT(LEN(AS34:AY34))</f>
        <v>99</v>
      </c>
      <c r="AS34" s="199"/>
      <c r="AT34" s="200" t="s">
        <v>266</v>
      </c>
      <c r="AU34" s="200"/>
      <c r="AV34" s="200"/>
      <c r="AW34" s="200"/>
      <c r="AX34" s="200"/>
      <c r="AY34" s="201" t="s">
        <v>4350</v>
      </c>
      <c r="AZ34" s="2777"/>
      <c r="BA34" s="3159" t="str">
        <f t="shared" si="32"/>
        <v>A</v>
      </c>
      <c r="BB34" s="3151" t="str">
        <f t="shared" si="22"/>
        <v/>
      </c>
      <c r="BC34" s="3152" t="str">
        <f t="shared" si="44"/>
        <v/>
      </c>
      <c r="BD34" s="3162"/>
      <c r="BE34" s="3154" t="str">
        <f t="shared" si="23"/>
        <v xml:space="preserve"> ◄ ligne 34</v>
      </c>
      <c r="BF34" s="3151" t="str">
        <f t="shared" si="33"/>
        <v>16 mots</v>
      </c>
      <c r="BG34" s="3155" t="str">
        <f t="shared" si="34"/>
        <v>98 car. ►</v>
      </c>
      <c r="BH34" s="3156" t="str">
        <f>IF(LEN(TRIM(BM34))&gt;0,MAX(BH29:BH33)+1,"")</f>
        <v/>
      </c>
      <c r="BI34" s="3109" t="str">
        <f>IFERROR(INDEX(BM30:BM299,MATCH(ROW()-ROW(BM30)+1,BH30:BH299,0)),"")</f>
        <v xml:space="preserve">coupés en rondelles les carottes coupées en rondelles les lardons l’ail émincé et le bouquet garni </v>
      </c>
      <c r="BJ34" s="3149"/>
      <c r="BK34" s="3142"/>
      <c r="BL34" s="3163"/>
      <c r="BM34" s="3111" t="str">
        <f>IF(OR(BN33="",BL32=""),"",IF(LEN(BN33)&lt;=BL32,BN33,IFERROR(LEFT(BN33,FIND("♦",SUBSTITUTE(LEFT(BN33,BL32+1)," ","♦",LEN(LEFT(BN33,BL32+1))-LEN(SUBSTITUTE(LEFT(BN33,BL32+1)," ",""))))),LEFT(BN33,IFERROR(FIND(" ",BN33)-1,LEN(BN33))))))</f>
        <v/>
      </c>
      <c r="BN34" s="3111" t="str">
        <f t="shared" si="35"/>
        <v/>
      </c>
      <c r="BO34" s="3161" t="str">
        <f t="shared" si="36"/>
        <v>ligne 34 ►</v>
      </c>
      <c r="BP34" s="3150" t="str">
        <f>IF(BC34="","",IF(OR(BC34=0,BC34&lt;BI17),0,IF(BC34&gt;BI17,(BC34-BI17)&amp;" car. en trop",(BC34-BI17)&amp;" car.")))</f>
        <v/>
      </c>
      <c r="BQ34" s="3158" t="str">
        <f>IF(BC34="","",ROUNDUP(BC34/BI17,0)&amp;" ligne(s)")</f>
        <v/>
      </c>
      <c r="BR34" s="2777"/>
      <c r="BS34" s="2851"/>
      <c r="BT34" s="2481" t="s">
        <v>3854</v>
      </c>
      <c r="BW34" s="397"/>
      <c r="BX34" s="3"/>
      <c r="CS34" s="163"/>
      <c r="CT34" s="163"/>
      <c r="CU34" s="163"/>
      <c r="DW34" s="3247" t="s">
        <v>279</v>
      </c>
      <c r="DX34" s="3248"/>
      <c r="DY34" s="3"/>
      <c r="DZ34" s="268" t="s">
        <v>280</v>
      </c>
      <c r="EA34" s="181" t="s">
        <v>281</v>
      </c>
      <c r="EB34" s="182">
        <v>0</v>
      </c>
      <c r="EC34" s="182">
        <v>0</v>
      </c>
      <c r="ED34" s="182">
        <v>128</v>
      </c>
      <c r="EE34" s="269" t="s">
        <v>282</v>
      </c>
      <c r="EF34" s="181" t="s">
        <v>283</v>
      </c>
      <c r="EG34" s="182">
        <v>204</v>
      </c>
      <c r="EH34" s="182">
        <v>0</v>
      </c>
      <c r="EI34" s="182">
        <v>0</v>
      </c>
      <c r="EK34" s="270"/>
      <c r="EL34" s="205" t="s">
        <v>284</v>
      </c>
      <c r="EM34" s="206" t="s">
        <v>285</v>
      </c>
      <c r="EN34" s="207">
        <v>240</v>
      </c>
      <c r="EO34" s="208">
        <v>248</v>
      </c>
      <c r="EP34" s="209">
        <v>255</v>
      </c>
      <c r="EQ34"/>
      <c r="ER34" s="271"/>
      <c r="ES34" s="272" t="s">
        <v>286</v>
      </c>
      <c r="ET34" s="192" t="s">
        <v>287</v>
      </c>
      <c r="EU34" s="193">
        <v>48</v>
      </c>
      <c r="EV34" s="194">
        <v>48</v>
      </c>
      <c r="EW34" s="195">
        <v>48</v>
      </c>
      <c r="EX34"/>
      <c r="EY34" s="273"/>
      <c r="EZ34" s="197" t="s">
        <v>288</v>
      </c>
      <c r="FA34" s="192" t="s">
        <v>289</v>
      </c>
      <c r="FB34" s="193">
        <v>210</v>
      </c>
      <c r="FC34" s="194">
        <v>180</v>
      </c>
      <c r="FD34" s="195">
        <v>140</v>
      </c>
      <c r="FE34" s="10">
        <v>1</v>
      </c>
    </row>
    <row r="35" spans="1:161" ht="21" customHeight="1">
      <c r="A35" s="3">
        <v>4</v>
      </c>
      <c r="B35" s="218" t="str">
        <f t="shared" si="24"/>
        <v>A</v>
      </c>
      <c r="C35" s="2326">
        <f t="array" ref="C35">IFERROR(_xlfn.LET(_xlpm.k,UPPER(TRIM(K35)),_xlpm.r,_xlfn.XLOOKUP(_xlpm.k,UPPER(TRIM($R$89:$AM$89)),$R$92:$AM$92,_xlfn.XLOOKUP(_xlpm.k,UPPER(TRIM($R$90:$AM$90)),$R$92:$AM$92,_xlfn.XLOOKUP(_xlpm.k,UPPER(TRIM($R$91:$AM$91)),$R$92:$AM$92,0.001))),_xlpm.r*J35),0)</f>
        <v>0</v>
      </c>
      <c r="D35" s="2819">
        <f t="array" ref="D35">IFERROR(_xlfn.LET(_xlpm.k,UPPER(TRIM(N35)),_xlpm.r,_xlfn.XLOOKUP(_xlpm.k,UPPER(TRIM($R$89:$AM$89)),$R$92:$AM$92,_xlfn.XLOOKUP(_xlpm.k,UPPER(TRIM($R$90:$AM$90)),$R$92:$AM$92,_xlfn.XLOOKUP(_xlpm.k,UPPER(TRIM($R$91:$AM$91)),$R$92:$AM$92,0.001))),_xlpm.r*M35),0)</f>
        <v>0</v>
      </c>
      <c r="E35" s="220">
        <f t="array" ref="E35">IFERROR(_xlfn.LET(_xlpm.k,UPPER(TRIM(Q35)),_xlpm.r,_xlfn.XLOOKUP(_xlpm.k,UPPER(TRIM($R$89:$AM$89)),$R$92:$AM$92,_xlfn.XLOOKUP(_xlpm.k,UPPER(TRIM($R$90:$AM$90)),$R$92:$AM$92,_xlfn.XLOOKUP(_xlpm.k,UPPER(TRIM($R$91:$AM$91)),$R$92:$AM$92,0.001))),_xlpm.r*P35),0)</f>
        <v>0</v>
      </c>
      <c r="F35" s="222" t="s">
        <v>3680</v>
      </c>
      <c r="G35" s="2587" t="s">
        <v>3647</v>
      </c>
      <c r="H35" s="2340" t="s">
        <v>14</v>
      </c>
      <c r="I35" s="2841"/>
      <c r="J35" s="2842"/>
      <c r="K35" s="2302"/>
      <c r="L35" s="2843"/>
      <c r="M35" s="2844"/>
      <c r="N35" s="2303"/>
      <c r="O35" s="2845"/>
      <c r="P35" s="2300"/>
      <c r="Q35" s="2303"/>
      <c r="R35" s="222" t="str">
        <f t="shared" si="25"/>
        <v>4 ►</v>
      </c>
      <c r="S35" s="2339" t="str">
        <f t="shared" si="25"/>
        <v>haricots secs de type lingot (du lauragais de préférence)</v>
      </c>
      <c r="T35" s="2296"/>
      <c r="U35" s="2296"/>
      <c r="V35" s="2454">
        <v>1</v>
      </c>
      <c r="W35" s="223">
        <f t="shared" si="26"/>
        <v>0</v>
      </c>
      <c r="X35" s="224">
        <f t="shared" si="27"/>
        <v>0</v>
      </c>
      <c r="Y35" s="224" t="str">
        <f t="shared" si="37"/>
        <v/>
      </c>
      <c r="Z35" s="225">
        <f t="shared" si="45"/>
        <v>0</v>
      </c>
      <c r="AA35" s="2846">
        <f t="shared" si="28"/>
        <v>0</v>
      </c>
      <c r="AB35" s="2847">
        <f t="shared" si="29"/>
        <v>0</v>
      </c>
      <c r="AC35" s="2848" t="str">
        <f t="shared" si="38"/>
        <v/>
      </c>
      <c r="AD35" s="2849">
        <f t="shared" si="39"/>
        <v>0</v>
      </c>
      <c r="AE35" s="2361">
        <f t="shared" si="40"/>
        <v>0</v>
      </c>
      <c r="AF35" s="2362">
        <f t="shared" si="41"/>
        <v>0</v>
      </c>
      <c r="AG35" s="2363" t="str">
        <f t="shared" si="42"/>
        <v/>
      </c>
      <c r="AH35" s="2552">
        <f t="shared" si="46"/>
        <v>0</v>
      </c>
      <c r="AI35" s="2556" t="str">
        <f t="shared" si="30"/>
        <v>haricots secs de type lingot (du lauragais de préférence)</v>
      </c>
      <c r="AJ35" s="2241">
        <f t="shared" si="31"/>
        <v>0</v>
      </c>
      <c r="AK35" s="2242">
        <f t="shared" si="31"/>
        <v>0</v>
      </c>
      <c r="AL35" s="2243">
        <f t="shared" si="43"/>
        <v>0</v>
      </c>
      <c r="AM35" s="2511" t="str">
        <f t="shared" si="47"/>
        <v>OK</v>
      </c>
      <c r="AN35" s="3"/>
      <c r="AO35" s="218" t="str">
        <f t="shared" si="14"/>
        <v>A</v>
      </c>
      <c r="AP35" s="5"/>
      <c r="AQ35" s="3"/>
      <c r="AR35" s="198" t="e">
        <f t="array" ref="AR35">SUMPRODUCT(LEN(AS35:AY35))</f>
        <v>#REF!</v>
      </c>
      <c r="AS35" s="199"/>
      <c r="AT35" s="200"/>
      <c r="AU35" s="200"/>
      <c r="AV35" s="200"/>
      <c r="AW35" s="200"/>
      <c r="AX35" s="200"/>
      <c r="AY35" s="201" t="e">
        <f>IF(LEN(#REF!)=0,0,1)</f>
        <v>#REF!</v>
      </c>
      <c r="AZ35" s="2777"/>
      <c r="BA35" s="3159" t="str">
        <f t="shared" si="32"/>
        <v>A</v>
      </c>
      <c r="BB35" s="3151" t="str">
        <f t="shared" si="22"/>
        <v>49 mots</v>
      </c>
      <c r="BC35" s="3152">
        <f t="shared" si="44"/>
        <v>284</v>
      </c>
      <c r="BD35" s="3162" t="s">
        <v>4370</v>
      </c>
      <c r="BE35" s="3160" t="str">
        <f t="shared" si="23"/>
        <v xml:space="preserve"> ◄ ligne 35</v>
      </c>
      <c r="BF35" s="3151" t="str">
        <f t="shared" si="33"/>
        <v>15 mots</v>
      </c>
      <c r="BG35" s="3155" t="str">
        <f t="shared" si="34"/>
        <v>77 car. ►</v>
      </c>
      <c r="BH35" s="3156" t="str">
        <f>IF(LEN(TRIM(BM35))&gt;0,MAX(BH29:BH34)+1,"")</f>
        <v/>
      </c>
      <c r="BI35" s="3109" t="str">
        <f>IFERROR(INDEX(BM30:BM299,MATCH(ROW()-ROW(BM30)+1,BH30:BH299,0)),"")</f>
        <v>Versez le vin rouge sur le tout et laissez mariner au frais pendant 24 heures</v>
      </c>
      <c r="BJ35" s="3149"/>
      <c r="BK35" s="3142"/>
      <c r="BL35" s="3164"/>
      <c r="BM35" s="3111" t="str">
        <f>IF(OR(BN34="",BL32=""),"",IF(LEN(BN34)&lt;=BL32,BN34,IFERROR(LEFT(BN34,FIND("♦",SUBSTITUTE(LEFT(BN34,BL32+1)," ","♦",LEN(LEFT(BN34,BL32+1))-LEN(SUBSTITUTE(LEFT(BN34,BL32+1)," ",""))))),LEFT(BN34,IFERROR(FIND(" ",BN34)-1,LEN(BN34))))))</f>
        <v/>
      </c>
      <c r="BN35" s="3111" t="str">
        <f t="shared" si="35"/>
        <v/>
      </c>
      <c r="BO35" s="3161" t="str">
        <f t="shared" si="36"/>
        <v>ligne 35 ►</v>
      </c>
      <c r="BP35" s="3150" t="str">
        <f>IF(BC35="","",IF(OR(BC35=0,BC35&lt;BI17),0,IF(BC35&gt;BI17,(BC35-BI17)&amp;" car. en trop",(BC35-BI17)&amp;" car.")))</f>
        <v>184 car. en trop</v>
      </c>
      <c r="BQ35" s="3158" t="str">
        <f>IF(BC35="","",ROUNDUP(BC35/BI17,0)&amp;" ligne(s)")</f>
        <v>3 ligne(s)</v>
      </c>
      <c r="BR35" s="2777"/>
      <c r="BS35" s="2850"/>
      <c r="BT35" s="2482" t="s">
        <v>3845</v>
      </c>
      <c r="BU35" s="2482"/>
      <c r="BV35" s="2482"/>
      <c r="BW35" s="2480"/>
      <c r="BX35" s="3"/>
      <c r="BY35" s="3252" t="s">
        <v>290</v>
      </c>
      <c r="BZ35" s="3252"/>
      <c r="CA35" s="3252"/>
      <c r="CC35" s="3225" t="s">
        <v>291</v>
      </c>
      <c r="CD35" s="3225"/>
      <c r="CE35" s="3225"/>
      <c r="CG35" s="3226" t="s">
        <v>292</v>
      </c>
      <c r="CH35" s="3226"/>
      <c r="CI35" s="3226"/>
      <c r="CK35" s="3227" t="s">
        <v>293</v>
      </c>
      <c r="CL35" s="3227"/>
      <c r="CM35" s="3227"/>
      <c r="CO35" s="3236" t="s">
        <v>294</v>
      </c>
      <c r="CP35" s="3236"/>
      <c r="CQ35" s="3236"/>
      <c r="CS35" s="3232" t="s">
        <v>295</v>
      </c>
      <c r="CT35" s="3232"/>
      <c r="CU35" s="3232"/>
      <c r="CW35" s="3223" t="s">
        <v>296</v>
      </c>
      <c r="CX35" s="3223"/>
      <c r="CY35" s="3223"/>
      <c r="DA35" s="3224" t="s">
        <v>54</v>
      </c>
      <c r="DB35" s="3224"/>
      <c r="DC35" s="3224"/>
      <c r="DE35" s="3229" t="s">
        <v>297</v>
      </c>
      <c r="DF35" s="3229"/>
      <c r="DG35" s="3229"/>
      <c r="DI35" s="3230" t="s">
        <v>298</v>
      </c>
      <c r="DJ35" s="3230"/>
      <c r="DK35" s="3230"/>
      <c r="DM35" s="3231" t="s">
        <v>299</v>
      </c>
      <c r="DN35" s="3231"/>
      <c r="DO35" s="3231"/>
      <c r="DQ35" s="3253" t="s">
        <v>300</v>
      </c>
      <c r="DR35" s="3232"/>
      <c r="DT35" s="3254" t="s">
        <v>301</v>
      </c>
      <c r="DU35" s="3254"/>
      <c r="DW35" s="259" t="s">
        <v>302</v>
      </c>
      <c r="DX35" s="260"/>
      <c r="DY35" s="3"/>
      <c r="DZ35" s="274" t="s">
        <v>303</v>
      </c>
      <c r="EA35" s="181" t="s">
        <v>304</v>
      </c>
      <c r="EB35" s="182">
        <v>128</v>
      </c>
      <c r="EC35" s="182">
        <v>128</v>
      </c>
      <c r="ED35" s="182">
        <v>0</v>
      </c>
      <c r="EE35" s="275" t="s">
        <v>305</v>
      </c>
      <c r="EF35" s="181" t="s">
        <v>306</v>
      </c>
      <c r="EG35" s="182">
        <v>255</v>
      </c>
      <c r="EH35" s="182">
        <v>0</v>
      </c>
      <c r="EI35" s="182">
        <v>0</v>
      </c>
      <c r="EK35" s="276"/>
      <c r="EL35" s="205" t="s">
        <v>307</v>
      </c>
      <c r="EM35" s="206" t="s">
        <v>308</v>
      </c>
      <c r="EN35" s="207">
        <v>159</v>
      </c>
      <c r="EO35" s="208">
        <v>182</v>
      </c>
      <c r="EP35" s="209">
        <v>205</v>
      </c>
      <c r="EQ35"/>
      <c r="ER35" s="277"/>
      <c r="ES35" s="191" t="s">
        <v>309</v>
      </c>
      <c r="ET35" s="192" t="s">
        <v>310</v>
      </c>
      <c r="EU35" s="193">
        <v>46</v>
      </c>
      <c r="EV35" s="194">
        <v>46</v>
      </c>
      <c r="EW35" s="195">
        <v>46</v>
      </c>
      <c r="EX35"/>
      <c r="EY35" s="278"/>
      <c r="EZ35" s="197" t="s">
        <v>311</v>
      </c>
      <c r="FA35" s="192" t="s">
        <v>312</v>
      </c>
      <c r="FB35" s="193">
        <v>205</v>
      </c>
      <c r="FC35" s="194">
        <v>179</v>
      </c>
      <c r="FD35" s="195">
        <v>139</v>
      </c>
      <c r="FE35" s="10">
        <v>1</v>
      </c>
    </row>
    <row r="36" spans="1:161" ht="21" customHeight="1">
      <c r="A36" s="3">
        <v>5</v>
      </c>
      <c r="B36" s="218" t="str">
        <f t="shared" si="24"/>
        <v>A</v>
      </c>
      <c r="C36" s="2326">
        <f t="array" ref="C36">IFERROR(_xlfn.LET(_xlpm.k,UPPER(TRIM(K36)),_xlpm.r,_xlfn.XLOOKUP(_xlpm.k,UPPER(TRIM($R$89:$AM$89)),$R$92:$AM$92,_xlfn.XLOOKUP(_xlpm.k,UPPER(TRIM($R$90:$AM$90)),$R$92:$AM$92,_xlfn.XLOOKUP(_xlpm.k,UPPER(TRIM($R$91:$AM$91)),$R$92:$AM$92,0.001))),_xlpm.r*J36),0)</f>
        <v>0</v>
      </c>
      <c r="D36" s="2819">
        <f t="array" ref="D36">IFERROR(_xlfn.LET(_xlpm.k,UPPER(TRIM(N36)),_xlpm.r,_xlfn.XLOOKUP(_xlpm.k,UPPER(TRIM($R$89:$AM$89)),$R$92:$AM$92,_xlfn.XLOOKUP(_xlpm.k,UPPER(TRIM($R$90:$AM$90)),$R$92:$AM$92,_xlfn.XLOOKUP(_xlpm.k,UPPER(TRIM($R$91:$AM$91)),$R$92:$AM$92,0.001))),_xlpm.r*M36),0)</f>
        <v>0</v>
      </c>
      <c r="E36" s="220">
        <f t="array" ref="E36">IFERROR(_xlfn.LET(_xlpm.k,UPPER(TRIM(Q36)),_xlpm.r,_xlfn.XLOOKUP(_xlpm.k,UPPER(TRIM($R$89:$AM$89)),$R$92:$AM$92,_xlfn.XLOOKUP(_xlpm.k,UPPER(TRIM($R$90:$AM$90)),$R$92:$AM$92,_xlfn.XLOOKUP(_xlpm.k,UPPER(TRIM($R$91:$AM$91)),$R$92:$AM$92,0.001))),_xlpm.r*P36),0)</f>
        <v>0</v>
      </c>
      <c r="F36" s="222" t="s">
        <v>3681</v>
      </c>
      <c r="G36" s="2587" t="s">
        <v>3651</v>
      </c>
      <c r="H36" s="2340" t="s">
        <v>14</v>
      </c>
      <c r="I36" s="2841"/>
      <c r="J36" s="2842"/>
      <c r="K36" s="2302"/>
      <c r="L36" s="2843"/>
      <c r="M36" s="2844"/>
      <c r="N36" s="2303"/>
      <c r="O36" s="2845"/>
      <c r="P36" s="2300"/>
      <c r="Q36" s="2303"/>
      <c r="R36" s="222" t="str">
        <f t="shared" si="25"/>
        <v>5 ►</v>
      </c>
      <c r="S36" s="2339" t="str">
        <f t="shared" si="25"/>
        <v>Haricots Tarbais secs</v>
      </c>
      <c r="T36" s="2296"/>
      <c r="U36" s="2296"/>
      <c r="V36" s="2454">
        <v>1</v>
      </c>
      <c r="W36" s="223">
        <f t="shared" si="26"/>
        <v>0</v>
      </c>
      <c r="X36" s="224">
        <f t="shared" si="27"/>
        <v>0</v>
      </c>
      <c r="Y36" s="224" t="str">
        <f t="shared" si="37"/>
        <v/>
      </c>
      <c r="Z36" s="225">
        <f t="shared" si="45"/>
        <v>0</v>
      </c>
      <c r="AA36" s="2846">
        <f t="shared" si="28"/>
        <v>0</v>
      </c>
      <c r="AB36" s="2847">
        <f t="shared" si="29"/>
        <v>0</v>
      </c>
      <c r="AC36" s="2848" t="str">
        <f t="shared" si="38"/>
        <v/>
      </c>
      <c r="AD36" s="2849">
        <f t="shared" si="39"/>
        <v>0</v>
      </c>
      <c r="AE36" s="2361">
        <f t="shared" si="40"/>
        <v>0</v>
      </c>
      <c r="AF36" s="2362">
        <f t="shared" si="41"/>
        <v>0</v>
      </c>
      <c r="AG36" s="2363" t="str">
        <f t="shared" si="42"/>
        <v/>
      </c>
      <c r="AH36" s="2552">
        <f t="shared" si="46"/>
        <v>0</v>
      </c>
      <c r="AI36" s="2556" t="str">
        <f t="shared" si="30"/>
        <v>Haricots Tarbais secs</v>
      </c>
      <c r="AJ36" s="2241">
        <f t="shared" si="31"/>
        <v>0</v>
      </c>
      <c r="AK36" s="2242">
        <f t="shared" si="31"/>
        <v>0</v>
      </c>
      <c r="AL36" s="2243">
        <f t="shared" si="43"/>
        <v>0</v>
      </c>
      <c r="AM36" s="2511" t="str">
        <f t="shared" si="47"/>
        <v>OK</v>
      </c>
      <c r="AN36" s="3"/>
      <c r="AO36" s="218" t="str">
        <f t="shared" si="14"/>
        <v>A</v>
      </c>
      <c r="AP36" s="5"/>
      <c r="AQ36" s="3"/>
      <c r="AR36" s="198">
        <f t="array" ref="AR36">SUMPRODUCT(LEN(AS36:AY36))</f>
        <v>0</v>
      </c>
      <c r="AS36" s="199"/>
      <c r="AT36" s="200"/>
      <c r="AU36" s="200"/>
      <c r="AV36" s="200"/>
      <c r="AW36" s="200"/>
      <c r="AX36" s="200"/>
      <c r="AY36" s="201"/>
      <c r="AZ36" s="3"/>
      <c r="BA36" s="3159" t="str">
        <f t="shared" si="32"/>
        <v>A</v>
      </c>
      <c r="BB36" s="3151" t="str">
        <f t="shared" si="22"/>
        <v>17 mots</v>
      </c>
      <c r="BC36" s="3152">
        <f t="shared" si="44"/>
        <v>102</v>
      </c>
      <c r="BD36" s="3162" t="s">
        <v>4371</v>
      </c>
      <c r="BE36" s="3154" t="str">
        <f t="shared" si="23"/>
        <v xml:space="preserve"> ◄ ligne 36</v>
      </c>
      <c r="BF36" s="3151" t="str">
        <f t="shared" si="33"/>
        <v>17 mots</v>
      </c>
      <c r="BG36" s="3155" t="str">
        <f t="shared" si="34"/>
        <v>98 car. ►</v>
      </c>
      <c r="BH36" s="3156">
        <f>IF(LEN(TRIM(BM36))&gt;0,MAX(BH29:BH35)+1,"")</f>
        <v>2</v>
      </c>
      <c r="BI36" s="3109" t="str">
        <f>IFERROR(INDEX(BM30:BM299,MATCH(ROW()-ROW(BM30)+1,BH30:BH299,0)),"")</f>
        <v>2 Le lendemain sortez la viande et les légumes de la marinade et égouttez-les Réservez la marinade</v>
      </c>
      <c r="BJ36" s="3149"/>
      <c r="BK36" s="3142"/>
      <c r="BL36" s="2462" t="str">
        <f>(SUBSTITUTE(SUBSTITUTE(BD31,CHAR(13)&amp;CHAR(10)," "),CHAR(10)," "))</f>
        <v>Préparation</v>
      </c>
      <c r="BM36" s="3165" t="str">
        <f>IF(OR(BL37="",BL38=""),"",IF(LEN(BL37)&lt;=BL38,BL37,IFERROR(LEFT(BL37,FIND("♦",SUBSTITUTE(LEFT(BL37,BL38+1)," ","♦",LEN(LEFT(BL37,BL38+1))-LEN(SUBSTITUTE(LEFT(BL37,BL38+1)," ",""))))),LEFT(BL37,IFERROR(FIND(" ",BL37)-1,LEN(BL37))))))</f>
        <v>Préparation</v>
      </c>
      <c r="BN36" s="3166" t="str">
        <f>IF(BM36="","",TRIM(RIGHT(BL37,LEN(BL37)-LEN(BM36))))</f>
        <v/>
      </c>
      <c r="BO36" s="3157" t="str">
        <f>BE31</f>
        <v xml:space="preserve"> ◄ ligne 31</v>
      </c>
      <c r="BP36" s="3150" t="str">
        <f>IF(BC36="","",IF(OR(BC36=0,BC36&lt;BI17),0,IF(BC36&gt;BI17,(BC36-BI17)&amp;" car. en trop",(BC36-BI17)&amp;" car.")))</f>
        <v>2 car. en trop</v>
      </c>
      <c r="BQ36" s="3158" t="str">
        <f>IF(BC36="","",ROUNDUP(BC36/BI17,0)&amp;" ligne(s)")</f>
        <v>2 ligne(s)</v>
      </c>
      <c r="BR36" s="3"/>
      <c r="BS36" s="2453"/>
      <c r="BT36" s="3204" t="s">
        <v>3846</v>
      </c>
      <c r="BU36" s="3204"/>
      <c r="BV36" s="3204"/>
      <c r="BW36" s="3205"/>
      <c r="BX36" s="3"/>
      <c r="BY36" s="3252"/>
      <c r="BZ36" s="3252"/>
      <c r="CA36" s="3252"/>
      <c r="CC36" s="3225"/>
      <c r="CD36" s="3225"/>
      <c r="CE36" s="3225"/>
      <c r="CG36" s="3226"/>
      <c r="CH36" s="3226"/>
      <c r="CI36" s="3226"/>
      <c r="CK36" s="3227"/>
      <c r="CL36" s="3227"/>
      <c r="CM36" s="3227"/>
      <c r="CO36" s="3236"/>
      <c r="CP36" s="3236"/>
      <c r="CQ36" s="3236"/>
      <c r="CS36" s="3232"/>
      <c r="CT36" s="3232"/>
      <c r="CU36" s="3232"/>
      <c r="CW36" s="3223"/>
      <c r="CX36" s="3223"/>
      <c r="CY36" s="3223"/>
      <c r="DA36" s="3224"/>
      <c r="DB36" s="3224"/>
      <c r="DC36" s="3224"/>
      <c r="DE36" s="3229"/>
      <c r="DF36" s="3229"/>
      <c r="DG36" s="3229"/>
      <c r="DI36" s="3230"/>
      <c r="DJ36" s="3230"/>
      <c r="DK36" s="3230"/>
      <c r="DM36" s="3231"/>
      <c r="DN36" s="3231"/>
      <c r="DO36" s="3231"/>
      <c r="DQ36" s="3232"/>
      <c r="DR36" s="3232"/>
      <c r="DT36" s="3254"/>
      <c r="DU36" s="3254"/>
      <c r="DW36" s="3247" t="s">
        <v>313</v>
      </c>
      <c r="DX36" s="3248"/>
      <c r="DY36" s="3"/>
      <c r="DZ36" s="183" t="s">
        <v>314</v>
      </c>
      <c r="EA36" s="181" t="s">
        <v>127</v>
      </c>
      <c r="EB36" s="182">
        <v>128</v>
      </c>
      <c r="EC36" s="182">
        <v>0</v>
      </c>
      <c r="ED36" s="182">
        <v>128</v>
      </c>
      <c r="EE36" s="279" t="s">
        <v>315</v>
      </c>
      <c r="EF36" s="181" t="s">
        <v>316</v>
      </c>
      <c r="EG36" s="182">
        <v>51</v>
      </c>
      <c r="EH36" s="182">
        <v>0</v>
      </c>
      <c r="EI36" s="182">
        <v>0</v>
      </c>
      <c r="EK36" s="280"/>
      <c r="EL36" s="205" t="s">
        <v>317</v>
      </c>
      <c r="EM36" s="206" t="s">
        <v>318</v>
      </c>
      <c r="EN36" s="207">
        <v>0</v>
      </c>
      <c r="EO36" s="208">
        <v>178</v>
      </c>
      <c r="EP36" s="209">
        <v>238</v>
      </c>
      <c r="EQ36"/>
      <c r="ER36" s="281"/>
      <c r="ES36" s="191" t="s">
        <v>319</v>
      </c>
      <c r="ET36" s="192" t="s">
        <v>320</v>
      </c>
      <c r="EU36" s="193">
        <v>43</v>
      </c>
      <c r="EV36" s="194">
        <v>43</v>
      </c>
      <c r="EW36" s="195">
        <v>43</v>
      </c>
      <c r="EX36"/>
      <c r="EY36" s="282"/>
      <c r="EZ36" s="197" t="s">
        <v>321</v>
      </c>
      <c r="FA36" s="192" t="s">
        <v>322</v>
      </c>
      <c r="FB36" s="193">
        <v>238</v>
      </c>
      <c r="FC36" s="194">
        <v>180</v>
      </c>
      <c r="FD36" s="195">
        <v>34</v>
      </c>
      <c r="FE36" s="10">
        <v>1</v>
      </c>
    </row>
    <row r="37" spans="1:161" ht="21" customHeight="1">
      <c r="A37" s="3">
        <v>6</v>
      </c>
      <c r="B37" s="218" t="str">
        <f t="shared" si="24"/>
        <v>►</v>
      </c>
      <c r="C37" s="2326">
        <f t="array" ref="C37">IFERROR(_xlfn.LET(_xlpm.k,UPPER(TRIM(K37)),_xlpm.r,_xlfn.XLOOKUP(_xlpm.k,UPPER(TRIM($R$89:$AM$89)),$R$92:$AM$92,_xlfn.XLOOKUP(_xlpm.k,UPPER(TRIM($R$90:$AM$90)),$R$92:$AM$92,_xlfn.XLOOKUP(_xlpm.k,UPPER(TRIM($R$91:$AM$91)),$R$92:$AM$92,0.001))),_xlpm.r*J37),0)</f>
        <v>0</v>
      </c>
      <c r="D37" s="2819">
        <f t="array" ref="D37">IFERROR(_xlfn.LET(_xlpm.k,UPPER(TRIM(N37)),_xlpm.r,_xlfn.XLOOKUP(_xlpm.k,UPPER(TRIM($R$89:$AM$89)),$R$92:$AM$92,_xlfn.XLOOKUP(_xlpm.k,UPPER(TRIM($R$90:$AM$90)),$R$92:$AM$92,_xlfn.XLOOKUP(_xlpm.k,UPPER(TRIM($R$91:$AM$91)),$R$92:$AM$92,0.001))),_xlpm.r*M37),0)</f>
        <v>0</v>
      </c>
      <c r="E37" s="220">
        <f t="array" ref="E37">IFERROR(_xlfn.LET(_xlpm.k,UPPER(TRIM(Q37)),_xlpm.r,_xlfn.XLOOKUP(_xlpm.k,UPPER(TRIM($R$89:$AM$89)),$R$92:$AM$92,_xlfn.XLOOKUP(_xlpm.k,UPPER(TRIM($R$90:$AM$90)),$R$92:$AM$92,_xlfn.XLOOKUP(_xlpm.k,UPPER(TRIM($R$91:$AM$91)),$R$92:$AM$92,0.001))),_xlpm.r*P37),0)</f>
        <v>0</v>
      </c>
      <c r="F37" s="222" t="s">
        <v>3682</v>
      </c>
      <c r="G37" s="2587"/>
      <c r="H37" s="2340" t="s">
        <v>14</v>
      </c>
      <c r="I37" s="2841"/>
      <c r="J37" s="2842"/>
      <c r="K37" s="2302"/>
      <c r="L37" s="2843"/>
      <c r="M37" s="2844"/>
      <c r="N37" s="2303"/>
      <c r="O37" s="2845"/>
      <c r="P37" s="2300"/>
      <c r="Q37" s="2303"/>
      <c r="R37" s="222" t="str">
        <f t="shared" si="25"/>
        <v>6 ►</v>
      </c>
      <c r="S37" s="2339">
        <f t="shared" si="25"/>
        <v>0</v>
      </c>
      <c r="T37" s="2296"/>
      <c r="U37" s="2296"/>
      <c r="V37" s="2454">
        <v>1</v>
      </c>
      <c r="W37" s="223">
        <f t="shared" si="26"/>
        <v>0</v>
      </c>
      <c r="X37" s="224">
        <f t="shared" si="27"/>
        <v>0</v>
      </c>
      <c r="Y37" s="224" t="str">
        <f t="shared" si="37"/>
        <v/>
      </c>
      <c r="Z37" s="225">
        <f t="shared" si="45"/>
        <v>0</v>
      </c>
      <c r="AA37" s="2846">
        <f t="shared" si="28"/>
        <v>0</v>
      </c>
      <c r="AB37" s="2847">
        <f t="shared" si="29"/>
        <v>0</v>
      </c>
      <c r="AC37" s="2848" t="str">
        <f t="shared" si="38"/>
        <v/>
      </c>
      <c r="AD37" s="2849">
        <f t="shared" si="39"/>
        <v>0</v>
      </c>
      <c r="AE37" s="2361">
        <f t="shared" si="40"/>
        <v>0</v>
      </c>
      <c r="AF37" s="2362">
        <f t="shared" si="41"/>
        <v>0</v>
      </c>
      <c r="AG37" s="2363" t="str">
        <f t="shared" si="42"/>
        <v/>
      </c>
      <c r="AH37" s="2552">
        <f t="shared" si="46"/>
        <v>0</v>
      </c>
      <c r="AI37" s="2556">
        <f t="shared" si="30"/>
        <v>0</v>
      </c>
      <c r="AJ37" s="2241">
        <f t="shared" si="31"/>
        <v>0</v>
      </c>
      <c r="AK37" s="2242">
        <f t="shared" si="31"/>
        <v>0</v>
      </c>
      <c r="AL37" s="2243">
        <f t="shared" si="43"/>
        <v>0</v>
      </c>
      <c r="AM37" s="2511" t="str">
        <f t="shared" si="47"/>
        <v>OK</v>
      </c>
      <c r="AN37" s="3"/>
      <c r="AO37" s="218" t="str">
        <f t="shared" si="14"/>
        <v>►</v>
      </c>
      <c r="AP37" s="5"/>
      <c r="AQ37" s="3"/>
      <c r="AR37" s="198">
        <f t="array" ref="AR37">SUMPRODUCT(LEN(AS37:AY37))</f>
        <v>82</v>
      </c>
      <c r="AS37" s="199"/>
      <c r="AT37" s="200"/>
      <c r="AU37" s="200"/>
      <c r="AV37" s="200" t="s">
        <v>4348</v>
      </c>
      <c r="AW37" s="200"/>
      <c r="AX37" s="200"/>
      <c r="AY37" s="201"/>
      <c r="AZ37" s="3"/>
      <c r="BA37" s="3159" t="str">
        <f t="shared" si="32"/>
        <v>A</v>
      </c>
      <c r="BB37" s="3151" t="str">
        <f t="shared" si="22"/>
        <v>29 mots</v>
      </c>
      <c r="BC37" s="3152">
        <f t="shared" si="44"/>
        <v>171</v>
      </c>
      <c r="BD37" s="3162" t="s">
        <v>4372</v>
      </c>
      <c r="BE37" s="3160" t="str">
        <f t="shared" si="23"/>
        <v xml:space="preserve"> ◄ ligne 37</v>
      </c>
      <c r="BF37" s="3151" t="str">
        <f t="shared" si="33"/>
        <v>17 mots</v>
      </c>
      <c r="BG37" s="3155" t="str">
        <f t="shared" si="34"/>
        <v>92 car. ►</v>
      </c>
      <c r="BH37" s="3156" t="str">
        <f>IF(LEN(TRIM(BM37))&gt;0,MAX(BH29:BH36)+1,"")</f>
        <v/>
      </c>
      <c r="BI37" s="3109" t="str">
        <f>IFERROR(INDEX(BM30:BM299,MATCH(ROW()-ROW(BM30)+1,BH30:BH299,0)),"")</f>
        <v xml:space="preserve">3 Dans une cocotte en fonte faites chauffer l’huile d’olive à feu moyen Ajoutez la viande et </v>
      </c>
      <c r="BJ37" s="3149"/>
      <c r="BK37" s="3142"/>
      <c r="BL37" s="3165" t="str">
        <f>TRIM(SUBSTITUTE(SUBSTITUTE(SUBSTITUTE(SUBSTITUTE(IF(OR(LEFT(BL36,1)="-",LEFT(BL36,1)="="),MID(BL36,2,9999),BL36),CHAR(160)," "),","," "),";"," "),"."," "))</f>
        <v>Préparation</v>
      </c>
      <c r="BM37" s="3166" t="str">
        <f>IF(OR(BN36="",BL38=""),"",IF(LEN(BN36)&lt;=BL38,BN36,IFERROR(LEFT(BN36,FIND("♦",SUBSTITUTE(LEFT(BN36,BL38+1)," ","♦",LEN(LEFT(BN36,BL38+1))-LEN(SUBSTITUTE(LEFT(BN36,BL38+1)," ",""))))),LEFT(BN36,IFERROR(FIND(" ",BN36)-1,LEN(BN36))))))</f>
        <v/>
      </c>
      <c r="BN37" s="3166" t="str">
        <f>IF(BM37="","",TRIM(RIGHT(BN36,LEN(BN36)-LEN(BM37))))</f>
        <v/>
      </c>
      <c r="BO37" s="3167" t="str">
        <f t="shared" ref="BO37:BO41" si="48">"ligne "&amp;ROW()&amp;" ►"</f>
        <v>ligne 37 ►</v>
      </c>
      <c r="BP37" s="3150" t="str">
        <f>IF(BC37="","",IF(OR(BC37=0,BC37&lt;BI17),0,IF(BC37&gt;BI17,(BC37-BI17)&amp;" car. en trop",(BC37-BI17)&amp;" car.")))</f>
        <v>71 car. en trop</v>
      </c>
      <c r="BQ37" s="3158" t="str">
        <f>IF(BC37="","",ROUNDUP(BC37/BI17,0)&amp;" ligne(s)")</f>
        <v>2 ligne(s)</v>
      </c>
      <c r="BR37" s="3"/>
      <c r="BS37" s="2453"/>
      <c r="BT37" s="3204"/>
      <c r="BU37" s="3204"/>
      <c r="BV37" s="3204"/>
      <c r="BW37" s="3205"/>
      <c r="BX37" s="3"/>
      <c r="CS37" s="163"/>
      <c r="CT37" s="163"/>
      <c r="CU37" s="163"/>
      <c r="DW37" s="259" t="s">
        <v>324</v>
      </c>
      <c r="DX37" s="260"/>
      <c r="DY37" s="3"/>
      <c r="DZ37" s="214" t="s">
        <v>325</v>
      </c>
      <c r="EA37" s="181" t="s">
        <v>164</v>
      </c>
      <c r="EB37" s="182">
        <v>0</v>
      </c>
      <c r="EC37" s="182">
        <v>128</v>
      </c>
      <c r="ED37" s="182">
        <v>128</v>
      </c>
      <c r="EE37" s="283" t="s">
        <v>326</v>
      </c>
      <c r="EF37" s="181" t="s">
        <v>327</v>
      </c>
      <c r="EG37" s="182">
        <v>51</v>
      </c>
      <c r="EH37" s="182">
        <v>0</v>
      </c>
      <c r="EI37" s="182">
        <v>0</v>
      </c>
      <c r="EK37" s="284"/>
      <c r="EL37" s="236" t="s">
        <v>328</v>
      </c>
      <c r="EM37" s="206" t="s">
        <v>329</v>
      </c>
      <c r="EN37" s="207">
        <v>112</v>
      </c>
      <c r="EO37" s="208">
        <v>163</v>
      </c>
      <c r="EP37" s="209">
        <v>204</v>
      </c>
      <c r="EQ37"/>
      <c r="ER37" s="285"/>
      <c r="ES37" s="191" t="s">
        <v>330</v>
      </c>
      <c r="ET37" s="192" t="s">
        <v>331</v>
      </c>
      <c r="EU37" s="193">
        <v>41</v>
      </c>
      <c r="EV37" s="194">
        <v>41</v>
      </c>
      <c r="EW37" s="195">
        <v>41</v>
      </c>
      <c r="EX37"/>
      <c r="EY37" s="286"/>
      <c r="EZ37" s="212" t="s">
        <v>332</v>
      </c>
      <c r="FA37" s="192" t="s">
        <v>333</v>
      </c>
      <c r="FB37" s="193">
        <v>227</v>
      </c>
      <c r="FC37" s="194">
        <v>168</v>
      </c>
      <c r="FD37" s="195">
        <v>87</v>
      </c>
      <c r="FE37" s="10">
        <v>1</v>
      </c>
    </row>
    <row r="38" spans="1:161" ht="21" customHeight="1">
      <c r="A38" s="3">
        <v>7</v>
      </c>
      <c r="B38" s="218" t="str">
        <f t="shared" si="24"/>
        <v>A</v>
      </c>
      <c r="C38" s="2326">
        <f t="array" ref="C38">IFERROR(_xlfn.LET(_xlpm.k,UPPER(TRIM(K38)),_xlpm.r,_xlfn.XLOOKUP(_xlpm.k,UPPER(TRIM($R$89:$AM$89)),$R$92:$AM$92,_xlfn.XLOOKUP(_xlpm.k,UPPER(TRIM($R$90:$AM$90)),$R$92:$AM$92,_xlfn.XLOOKUP(_xlpm.k,UPPER(TRIM($R$91:$AM$91)),$R$92:$AM$92,0.001))),_xlpm.r*J38),0)</f>
        <v>0</v>
      </c>
      <c r="D38" s="2819">
        <f t="array" ref="D38">IFERROR(_xlfn.LET(_xlpm.k,UPPER(TRIM(N38)),_xlpm.r,_xlfn.XLOOKUP(_xlpm.k,UPPER(TRIM($R$89:$AM$89)),$R$92:$AM$92,_xlfn.XLOOKUP(_xlpm.k,UPPER(TRIM($R$90:$AM$90)),$R$92:$AM$92,_xlfn.XLOOKUP(_xlpm.k,UPPER(TRIM($R$91:$AM$91)),$R$92:$AM$92,0.001))),_xlpm.r*M38),0)</f>
        <v>0</v>
      </c>
      <c r="E38" s="220">
        <f t="array" ref="E38">IFERROR(_xlfn.LET(_xlpm.k,UPPER(TRIM(Q38)),_xlpm.r,_xlfn.XLOOKUP(_xlpm.k,UPPER(TRIM($R$89:$AM$89)),$R$92:$AM$92,_xlfn.XLOOKUP(_xlpm.k,UPPER(TRIM($R$90:$AM$90)),$R$92:$AM$92,_xlfn.XLOOKUP(_xlpm.k,UPPER(TRIM($R$91:$AM$91)),$R$92:$AM$92,0.001))),_xlpm.r*P38),0)</f>
        <v>0</v>
      </c>
      <c r="F38" s="222" t="s">
        <v>3683</v>
      </c>
      <c r="G38" s="2587" t="s">
        <v>3671</v>
      </c>
      <c r="H38" s="2340" t="s">
        <v>14</v>
      </c>
      <c r="I38" s="2841"/>
      <c r="J38" s="2842"/>
      <c r="K38" s="2302"/>
      <c r="L38" s="2843"/>
      <c r="M38" s="2844"/>
      <c r="N38" s="2303"/>
      <c r="O38" s="2845"/>
      <c r="P38" s="2300"/>
      <c r="Q38" s="2303"/>
      <c r="R38" s="222" t="str">
        <f t="shared" si="25"/>
        <v>7 ►</v>
      </c>
      <c r="S38" s="2339" t="str">
        <f t="shared" si="25"/>
        <v>2/ Pré-cuisson des haricots /  Préparation des viandes</v>
      </c>
      <c r="T38" s="2296"/>
      <c r="U38" s="2296"/>
      <c r="V38" s="2454">
        <v>1</v>
      </c>
      <c r="W38" s="223">
        <f t="shared" si="26"/>
        <v>0</v>
      </c>
      <c r="X38" s="224">
        <f t="shared" si="27"/>
        <v>0</v>
      </c>
      <c r="Y38" s="224" t="str">
        <f t="shared" si="37"/>
        <v/>
      </c>
      <c r="Z38" s="225">
        <f t="shared" si="45"/>
        <v>0</v>
      </c>
      <c r="AA38" s="2846">
        <f t="shared" si="28"/>
        <v>0</v>
      </c>
      <c r="AB38" s="2847">
        <f t="shared" si="29"/>
        <v>0</v>
      </c>
      <c r="AC38" s="2848" t="str">
        <f t="shared" si="38"/>
        <v/>
      </c>
      <c r="AD38" s="2849">
        <f t="shared" si="39"/>
        <v>0</v>
      </c>
      <c r="AE38" s="2361">
        <f t="shared" si="40"/>
        <v>0</v>
      </c>
      <c r="AF38" s="2362">
        <f t="shared" si="41"/>
        <v>0</v>
      </c>
      <c r="AG38" s="2363" t="str">
        <f t="shared" si="42"/>
        <v/>
      </c>
      <c r="AH38" s="2552">
        <f t="shared" si="46"/>
        <v>0</v>
      </c>
      <c r="AI38" s="2556" t="str">
        <f t="shared" si="30"/>
        <v>2/ Pré-cuisson des haricots /  Préparation des viandes</v>
      </c>
      <c r="AJ38" s="2241">
        <f t="shared" si="31"/>
        <v>0</v>
      </c>
      <c r="AK38" s="2242">
        <f t="shared" si="31"/>
        <v>0</v>
      </c>
      <c r="AL38" s="2243">
        <f t="shared" si="43"/>
        <v>0</v>
      </c>
      <c r="AM38" s="2511" t="str">
        <f t="shared" si="47"/>
        <v>OK</v>
      </c>
      <c r="AN38" s="3"/>
      <c r="AO38" s="218" t="str">
        <f t="shared" si="14"/>
        <v>A</v>
      </c>
      <c r="AP38" s="3203" t="s">
        <v>265</v>
      </c>
      <c r="AQ38" s="3"/>
      <c r="AR38" s="198">
        <f t="array" ref="AR38">SUMPRODUCT(LEN(AS38:AY38))</f>
        <v>21</v>
      </c>
      <c r="AS38" s="199"/>
      <c r="AT38" s="200"/>
      <c r="AU38" s="200"/>
      <c r="AV38" s="200"/>
      <c r="AW38" s="200"/>
      <c r="AX38" s="200"/>
      <c r="AY38" s="201" t="s">
        <v>4349</v>
      </c>
      <c r="AZ38" s="3"/>
      <c r="BA38" s="3159" t="str">
        <f t="shared" si="32"/>
        <v>A</v>
      </c>
      <c r="BB38" s="3151" t="str">
        <f t="shared" si="22"/>
        <v>22 mots</v>
      </c>
      <c r="BC38" s="3152">
        <f t="shared" si="44"/>
        <v>132</v>
      </c>
      <c r="BD38" s="3162" t="s">
        <v>4373</v>
      </c>
      <c r="BE38" s="3154" t="str">
        <f t="shared" si="23"/>
        <v xml:space="preserve"> ◄ ligne 38</v>
      </c>
      <c r="BF38" s="3151" t="str">
        <f t="shared" si="33"/>
        <v>12 mots</v>
      </c>
      <c r="BG38" s="3155" t="str">
        <f t="shared" si="34"/>
        <v>73 car. ►</v>
      </c>
      <c r="BH38" s="3156" t="str">
        <f>IF(LEN(TRIM(BM38))&gt;0,MAX(BH29:BH37)+1,"")</f>
        <v/>
      </c>
      <c r="BI38" s="3109" t="str">
        <f>IFERROR(INDEX(BM30:BM299,MATCH(ROW()-ROW(BM30)+1,BH30:BH299,0)),"")</f>
        <v>faites-la dorer de tous les côtés Retirez-la de la cocotte et réservez-la</v>
      </c>
      <c r="BJ38" s="3149"/>
      <c r="BK38" s="3142"/>
      <c r="BL38" s="3112">
        <f>BI17</f>
        <v>100</v>
      </c>
      <c r="BM38" s="3166" t="str">
        <f>IF(OR(BN37="",BL38=""),"",IF(LEN(BN37)&lt;=BL38,BN37,IFERROR(LEFT(BN37,FIND("♦",SUBSTITUTE(LEFT(BN37,BL38+1)," ","♦",LEN(LEFT(BN37,BL38+1))-LEN(SUBSTITUTE(LEFT(BN37,BL38+1)," ",""))))),LEFT(BN37,IFERROR(FIND(" ",BN37)-1,LEN(BN37))))))</f>
        <v/>
      </c>
      <c r="BN38" s="3166" t="str">
        <f t="shared" ref="BN38:BN41" si="49">IF(BM38="","",TRIM(RIGHT(BN37,LEN(BN37)-LEN(BM38))))</f>
        <v/>
      </c>
      <c r="BO38" s="3167" t="str">
        <f t="shared" si="48"/>
        <v>ligne 38 ►</v>
      </c>
      <c r="BP38" s="3150" t="str">
        <f>IF(BC38="","",IF(OR(BC38=0,BC38&lt;BI17),0,IF(BC38&gt;BI17,(BC38-BI17)&amp;" car. en trop",(BC38-BI17)&amp;" car.")))</f>
        <v>32 car. en trop</v>
      </c>
      <c r="BQ38" s="3158" t="str">
        <f>IF(BC38="","",ROUNDUP(BC38/BI17,0)&amp;" ligne(s)")</f>
        <v>2 ligne(s)</v>
      </c>
      <c r="BR38" s="3"/>
      <c r="BS38" s="2449"/>
      <c r="BT38" s="2483">
        <v>1.5</v>
      </c>
      <c r="BU38" s="2479" t="s">
        <v>3855</v>
      </c>
      <c r="BV38" s="2479" t="s">
        <v>3856</v>
      </c>
      <c r="BW38" s="2480"/>
      <c r="BX38" s="3"/>
      <c r="BY38" s="3250" t="s">
        <v>335</v>
      </c>
      <c r="BZ38" s="3250"/>
      <c r="CA38" s="3250"/>
      <c r="CC38" s="3225" t="s">
        <v>34</v>
      </c>
      <c r="CD38" s="3225"/>
      <c r="CE38" s="3225"/>
      <c r="CG38" s="3226" t="s">
        <v>336</v>
      </c>
      <c r="CH38" s="3226"/>
      <c r="CI38" s="3226"/>
      <c r="CK38" s="3227" t="s">
        <v>337</v>
      </c>
      <c r="CL38" s="3227"/>
      <c r="CM38" s="3227"/>
      <c r="CO38" s="3236" t="s">
        <v>338</v>
      </c>
      <c r="CP38" s="3236"/>
      <c r="CQ38" s="3236"/>
      <c r="CS38" s="3232" t="s">
        <v>339</v>
      </c>
      <c r="CT38" s="3232"/>
      <c r="CU38" s="3232"/>
      <c r="CW38" s="3223" t="s">
        <v>340</v>
      </c>
      <c r="CX38" s="3223"/>
      <c r="CY38" s="3223"/>
      <c r="DA38" s="3224" t="s">
        <v>341</v>
      </c>
      <c r="DB38" s="3224"/>
      <c r="DC38" s="3224"/>
      <c r="DE38" s="3229" t="s">
        <v>342</v>
      </c>
      <c r="DF38" s="3229"/>
      <c r="DG38" s="3229"/>
      <c r="DI38" s="3230" t="s">
        <v>343</v>
      </c>
      <c r="DJ38" s="3230"/>
      <c r="DK38" s="3230"/>
      <c r="DM38" s="3231" t="s">
        <v>344</v>
      </c>
      <c r="DN38" s="3231"/>
      <c r="DO38" s="3231"/>
      <c r="DQ38" s="3239" t="s">
        <v>345</v>
      </c>
      <c r="DR38" s="3239"/>
      <c r="DT38" s="3251" t="s">
        <v>160</v>
      </c>
      <c r="DU38" s="3251"/>
      <c r="DW38" s="259" t="s">
        <v>346</v>
      </c>
      <c r="DX38" s="260"/>
      <c r="DY38" s="3"/>
      <c r="DZ38" s="288" t="s">
        <v>347</v>
      </c>
      <c r="EA38" s="181" t="s">
        <v>348</v>
      </c>
      <c r="EB38" s="182">
        <v>192</v>
      </c>
      <c r="EC38" s="182">
        <v>192</v>
      </c>
      <c r="ED38" s="182">
        <v>192</v>
      </c>
      <c r="EE38" s="289" t="s">
        <v>349</v>
      </c>
      <c r="EF38" s="181" t="s">
        <v>350</v>
      </c>
      <c r="EG38" s="182">
        <v>153</v>
      </c>
      <c r="EH38" s="182">
        <v>0</v>
      </c>
      <c r="EI38" s="182">
        <v>0</v>
      </c>
      <c r="EK38" s="290"/>
      <c r="EL38" s="205" t="s">
        <v>351</v>
      </c>
      <c r="EM38" s="206" t="s">
        <v>352</v>
      </c>
      <c r="EN38" s="207">
        <v>108</v>
      </c>
      <c r="EO38" s="208">
        <v>166</v>
      </c>
      <c r="EP38" s="209">
        <v>205</v>
      </c>
      <c r="EQ38"/>
      <c r="ER38" s="291"/>
      <c r="ES38" s="191" t="s">
        <v>353</v>
      </c>
      <c r="ET38" s="192" t="s">
        <v>354</v>
      </c>
      <c r="EU38" s="193">
        <v>38</v>
      </c>
      <c r="EV38" s="194">
        <v>38</v>
      </c>
      <c r="EW38" s="195">
        <v>38</v>
      </c>
      <c r="EX38"/>
      <c r="EY38" s="292"/>
      <c r="EZ38" s="197" t="s">
        <v>355</v>
      </c>
      <c r="FA38" s="192" t="s">
        <v>356</v>
      </c>
      <c r="FB38" s="193">
        <v>238</v>
      </c>
      <c r="FC38" s="194">
        <v>173</v>
      </c>
      <c r="FD38" s="195">
        <v>14</v>
      </c>
      <c r="FE38" s="10">
        <v>1</v>
      </c>
    </row>
    <row r="39" spans="1:161" ht="21" customHeight="1">
      <c r="A39" s="3">
        <v>8</v>
      </c>
      <c r="B39" s="218" t="str">
        <f t="shared" si="24"/>
        <v>A</v>
      </c>
      <c r="C39" s="2326">
        <f t="array" ref="C39">IFERROR(_xlfn.LET(_xlpm.k,UPPER(TRIM(K39)),_xlpm.r,_xlfn.XLOOKUP(_xlpm.k,UPPER(TRIM($R$89:$AM$89)),$R$92:$AM$92,_xlfn.XLOOKUP(_xlpm.k,UPPER(TRIM($R$90:$AM$90)),$R$92:$AM$92,_xlfn.XLOOKUP(_xlpm.k,UPPER(TRIM($R$91:$AM$91)),$R$92:$AM$92,0.001))),_xlpm.r*J39),0)</f>
        <v>0</v>
      </c>
      <c r="D39" s="2819">
        <f t="array" ref="D39">IFERROR(_xlfn.LET(_xlpm.k,UPPER(TRIM(N39)),_xlpm.r,_xlfn.XLOOKUP(_xlpm.k,UPPER(TRIM($R$89:$AM$89)),$R$92:$AM$92,_xlfn.XLOOKUP(_xlpm.k,UPPER(TRIM($R$90:$AM$90)),$R$92:$AM$92,_xlfn.XLOOKUP(_xlpm.k,UPPER(TRIM($R$91:$AM$91)),$R$92:$AM$92,0.001))),_xlpm.r*M39),0)</f>
        <v>0</v>
      </c>
      <c r="E39" s="220">
        <f t="array" ref="E39">IFERROR(_xlfn.LET(_xlpm.k,UPPER(TRIM(Q39)),_xlpm.r,_xlfn.XLOOKUP(_xlpm.k,UPPER(TRIM($R$89:$AM$89)),$R$92:$AM$92,_xlfn.XLOOKUP(_xlpm.k,UPPER(TRIM($R$90:$AM$90)),$R$92:$AM$92,_xlfn.XLOOKUP(_xlpm.k,UPPER(TRIM($R$91:$AM$91)),$R$92:$AM$92,0.001))),_xlpm.r*P39),0)</f>
        <v>0</v>
      </c>
      <c r="F39" s="222" t="s">
        <v>3684</v>
      </c>
      <c r="G39" s="2587" t="s">
        <v>3669</v>
      </c>
      <c r="H39" s="2340" t="s">
        <v>14</v>
      </c>
      <c r="I39" s="2841"/>
      <c r="J39" s="2842"/>
      <c r="K39" s="2302"/>
      <c r="L39" s="2843"/>
      <c r="M39" s="2844"/>
      <c r="N39" s="2303"/>
      <c r="O39" s="2845"/>
      <c r="P39" s="2300"/>
      <c r="Q39" s="2303"/>
      <c r="R39" s="222" t="str">
        <f t="shared" si="25"/>
        <v>8 ►</v>
      </c>
      <c r="S39" s="2339" t="str">
        <f t="shared" si="25"/>
        <v>Égouttez et rincez les haricots.</v>
      </c>
      <c r="T39" s="2296"/>
      <c r="U39" s="2296"/>
      <c r="V39" s="2454">
        <v>1</v>
      </c>
      <c r="W39" s="223">
        <f t="shared" si="26"/>
        <v>0</v>
      </c>
      <c r="X39" s="224">
        <f t="shared" si="27"/>
        <v>0</v>
      </c>
      <c r="Y39" s="224" t="str">
        <f t="shared" si="37"/>
        <v/>
      </c>
      <c r="Z39" s="225">
        <f t="shared" si="45"/>
        <v>0</v>
      </c>
      <c r="AA39" s="2846">
        <f t="shared" si="28"/>
        <v>0</v>
      </c>
      <c r="AB39" s="2847">
        <f t="shared" si="29"/>
        <v>0</v>
      </c>
      <c r="AC39" s="2848" t="str">
        <f t="shared" si="38"/>
        <v/>
      </c>
      <c r="AD39" s="2849">
        <f t="shared" si="39"/>
        <v>0</v>
      </c>
      <c r="AE39" s="2361">
        <f t="shared" si="40"/>
        <v>0</v>
      </c>
      <c r="AF39" s="2362">
        <f t="shared" si="41"/>
        <v>0</v>
      </c>
      <c r="AG39" s="2363" t="str">
        <f t="shared" si="42"/>
        <v/>
      </c>
      <c r="AH39" s="2552">
        <f t="shared" si="46"/>
        <v>0</v>
      </c>
      <c r="AI39" s="2556" t="str">
        <f t="shared" si="30"/>
        <v>Égouttez et rincez les haricots.</v>
      </c>
      <c r="AJ39" s="2241">
        <f t="shared" si="31"/>
        <v>0</v>
      </c>
      <c r="AK39" s="2242">
        <f t="shared" si="31"/>
        <v>0</v>
      </c>
      <c r="AL39" s="2243">
        <f t="shared" si="43"/>
        <v>0</v>
      </c>
      <c r="AM39" s="2511" t="str">
        <f t="shared" si="47"/>
        <v>OK</v>
      </c>
      <c r="AN39" s="3"/>
      <c r="AO39" s="218" t="str">
        <f t="shared" si="14"/>
        <v>A</v>
      </c>
      <c r="AP39" s="3203"/>
      <c r="AQ39" s="3"/>
      <c r="AR39" s="198">
        <f t="array" ref="AR39">SUMPRODUCT(LEN(AS39:AY39))</f>
        <v>0</v>
      </c>
      <c r="AS39" s="199"/>
      <c r="AT39" s="200"/>
      <c r="AU39" s="200"/>
      <c r="AV39" s="200"/>
      <c r="AW39" s="200"/>
      <c r="AX39" s="200"/>
      <c r="AY39" s="201"/>
      <c r="AZ39" s="3"/>
      <c r="BA39" s="3159" t="str">
        <f t="shared" si="32"/>
        <v>A</v>
      </c>
      <c r="BB39" s="3151" t="str">
        <f t="shared" si="22"/>
        <v>25 mots</v>
      </c>
      <c r="BC39" s="3152">
        <f t="shared" si="44"/>
        <v>154</v>
      </c>
      <c r="BD39" s="3162" t="s">
        <v>4374</v>
      </c>
      <c r="BE39" s="3160" t="str">
        <f t="shared" si="23"/>
        <v xml:space="preserve"> ◄ ligne 39</v>
      </c>
      <c r="BF39" s="3151" t="str">
        <f t="shared" si="33"/>
        <v>16 mots</v>
      </c>
      <c r="BG39" s="3155" t="str">
        <f t="shared" si="34"/>
        <v>90 car. ►</v>
      </c>
      <c r="BH39" s="3156" t="str">
        <f>IF(LEN(TRIM(BM39))&gt;0,MAX(BH29:BH38)+1,"")</f>
        <v/>
      </c>
      <c r="BI39" s="3109" t="str">
        <f>IFERROR(INDEX(BM30:BM299,MATCH(ROW()-ROW(BM30)+1,BH30:BH299,0)),"")</f>
        <v xml:space="preserve">4 Dans la même cocotte faites revenir les légumes et les lardons pendant environ 5 minutes </v>
      </c>
      <c r="BJ39" s="3149"/>
      <c r="BK39" s="3142"/>
      <c r="BL39" s="3165"/>
      <c r="BM39" s="3166" t="str">
        <f>IF(OR(BN38="",BL38=""),"",IF(LEN(BN38)&lt;=BL38,BN38,IFERROR(LEFT(BN38,FIND("♦",SUBSTITUTE(LEFT(BN38,BL38+1)," ","♦",LEN(LEFT(BN38,BL38+1))-LEN(SUBSTITUTE(LEFT(BN38,BL38+1)," ",""))))),LEFT(BN38,IFERROR(FIND(" ",BN38)-1,LEN(BN38))))))</f>
        <v/>
      </c>
      <c r="BN39" s="3166" t="str">
        <f t="shared" si="49"/>
        <v/>
      </c>
      <c r="BO39" s="3167" t="str">
        <f t="shared" si="48"/>
        <v>ligne 39 ►</v>
      </c>
      <c r="BP39" s="3150" t="str">
        <f>IF(BC39="","",IF(OR(BC39=0,BC39&lt;BI17),0,IF(BC39&gt;BI17,(BC39-BI17)&amp;" car. en trop",(BC39-BI17)&amp;" car.")))</f>
        <v>54 car. en trop</v>
      </c>
      <c r="BQ39" s="3158" t="str">
        <f>IF(BC39="","",ROUNDUP(BC39/BI17,0)&amp;" ligne(s)")</f>
        <v>2 ligne(s)</v>
      </c>
      <c r="BR39" s="3"/>
      <c r="BS39" s="2453"/>
      <c r="BT39" s="2483">
        <v>5</v>
      </c>
      <c r="BU39" s="2479" t="s">
        <v>3857</v>
      </c>
      <c r="BV39" s="2479" t="s">
        <v>3847</v>
      </c>
      <c r="BW39" s="2480"/>
      <c r="BX39" s="3"/>
      <c r="BY39" s="3250"/>
      <c r="BZ39" s="3250"/>
      <c r="CA39" s="3250"/>
      <c r="CC39" s="3225"/>
      <c r="CD39" s="3225"/>
      <c r="CE39" s="3225"/>
      <c r="CG39" s="3226"/>
      <c r="CH39" s="3226"/>
      <c r="CI39" s="3226"/>
      <c r="CK39" s="3227"/>
      <c r="CL39" s="3227"/>
      <c r="CM39" s="3227"/>
      <c r="CO39" s="3236"/>
      <c r="CP39" s="3236"/>
      <c r="CQ39" s="3236"/>
      <c r="CS39" s="3232"/>
      <c r="CT39" s="3232"/>
      <c r="CU39" s="3232"/>
      <c r="CW39" s="3223"/>
      <c r="CX39" s="3223"/>
      <c r="CY39" s="3223"/>
      <c r="DA39" s="3224"/>
      <c r="DB39" s="3224"/>
      <c r="DC39" s="3224"/>
      <c r="DE39" s="3229"/>
      <c r="DF39" s="3229"/>
      <c r="DG39" s="3229"/>
      <c r="DI39" s="3230"/>
      <c r="DJ39" s="3230"/>
      <c r="DK39" s="3230"/>
      <c r="DM39" s="3231"/>
      <c r="DN39" s="3231"/>
      <c r="DO39" s="3231"/>
      <c r="DQ39" s="3239"/>
      <c r="DR39" s="3239"/>
      <c r="DT39" s="3251"/>
      <c r="DU39" s="3251"/>
      <c r="DW39" s="3247" t="s">
        <v>358</v>
      </c>
      <c r="DX39" s="3248"/>
      <c r="DY39" s="3"/>
      <c r="DZ39" s="293" t="s">
        <v>359</v>
      </c>
      <c r="EA39" s="181" t="s">
        <v>360</v>
      </c>
      <c r="EB39" s="182">
        <v>128</v>
      </c>
      <c r="EC39" s="182">
        <v>128</v>
      </c>
      <c r="ED39" s="182">
        <v>128</v>
      </c>
      <c r="EE39" s="294" t="s">
        <v>361</v>
      </c>
      <c r="EF39" s="181" t="s">
        <v>362</v>
      </c>
      <c r="EG39" s="182">
        <v>255</v>
      </c>
      <c r="EH39" s="182">
        <v>0</v>
      </c>
      <c r="EI39" s="182">
        <v>0</v>
      </c>
      <c r="EK39" s="295"/>
      <c r="EL39" s="236" t="s">
        <v>363</v>
      </c>
      <c r="EM39" s="206" t="s">
        <v>364</v>
      </c>
      <c r="EN39" s="207">
        <v>145</v>
      </c>
      <c r="EO39" s="208">
        <v>163</v>
      </c>
      <c r="EP39" s="209">
        <v>176</v>
      </c>
      <c r="EQ39"/>
      <c r="ER39" s="296"/>
      <c r="ES39" s="191" t="s">
        <v>365</v>
      </c>
      <c r="ET39" s="192" t="s">
        <v>366</v>
      </c>
      <c r="EU39" s="193">
        <v>36</v>
      </c>
      <c r="EV39" s="194">
        <v>36</v>
      </c>
      <c r="EW39" s="195">
        <v>36</v>
      </c>
      <c r="EX39"/>
      <c r="EY39" s="297"/>
      <c r="EZ39" s="197" t="s">
        <v>367</v>
      </c>
      <c r="FA39" s="192" t="s">
        <v>368</v>
      </c>
      <c r="FB39" s="193">
        <v>205</v>
      </c>
      <c r="FC39" s="194">
        <v>170</v>
      </c>
      <c r="FD39" s="195">
        <v>125</v>
      </c>
      <c r="FE39" s="10">
        <v>1</v>
      </c>
    </row>
    <row r="40" spans="1:161" ht="21" customHeight="1">
      <c r="A40" s="3">
        <v>9</v>
      </c>
      <c r="B40" s="218" t="str">
        <f t="shared" si="24"/>
        <v>A</v>
      </c>
      <c r="C40" s="2326">
        <f t="array" ref="C40">IFERROR(_xlfn.LET(_xlpm.k,UPPER(TRIM(K40)),_xlpm.r,_xlfn.XLOOKUP(_xlpm.k,UPPER(TRIM($R$89:$AM$89)),$R$92:$AM$92,_xlfn.XLOOKUP(_xlpm.k,UPPER(TRIM($R$90:$AM$90)),$R$92:$AM$92,_xlfn.XLOOKUP(_xlpm.k,UPPER(TRIM($R$91:$AM$91)),$R$92:$AM$92,0.001))),_xlpm.r*J40),0)</f>
        <v>0</v>
      </c>
      <c r="D40" s="2819">
        <f t="array" ref="D40">IFERROR(_xlfn.LET(_xlpm.k,UPPER(TRIM(N40)),_xlpm.r,_xlfn.XLOOKUP(_xlpm.k,UPPER(TRIM($R$89:$AM$89)),$R$92:$AM$92,_xlfn.XLOOKUP(_xlpm.k,UPPER(TRIM($R$90:$AM$90)),$R$92:$AM$92,_xlfn.XLOOKUP(_xlpm.k,UPPER(TRIM($R$91:$AM$91)),$R$92:$AM$92,0.001))),_xlpm.r*M40),0)</f>
        <v>0</v>
      </c>
      <c r="E40" s="220">
        <f t="array" ref="E40">IFERROR(_xlfn.LET(_xlpm.k,UPPER(TRIM(Q40)),_xlpm.r,_xlfn.XLOOKUP(_xlpm.k,UPPER(TRIM($R$89:$AM$89)),$R$92:$AM$92,_xlfn.XLOOKUP(_xlpm.k,UPPER(TRIM($R$90:$AM$90)),$R$92:$AM$92,_xlfn.XLOOKUP(_xlpm.k,UPPER(TRIM($R$91:$AM$91)),$R$92:$AM$92,0.001))),_xlpm.r*P40),0)</f>
        <v>0</v>
      </c>
      <c r="F40" s="222" t="s">
        <v>3685</v>
      </c>
      <c r="G40" s="2587" t="s">
        <v>3672</v>
      </c>
      <c r="H40" s="2340" t="s">
        <v>14</v>
      </c>
      <c r="I40" s="2841"/>
      <c r="J40" s="2842"/>
      <c r="K40" s="2302"/>
      <c r="L40" s="2843"/>
      <c r="M40" s="2844"/>
      <c r="N40" s="2303"/>
      <c r="O40" s="2845"/>
      <c r="P40" s="2300"/>
      <c r="Q40" s="2303"/>
      <c r="R40" s="222" t="str">
        <f t="shared" si="25"/>
        <v>9 ►</v>
      </c>
      <c r="S40" s="2339" t="str">
        <f t="shared" si="25"/>
        <v>Les mettre dans une grande marmite avec</v>
      </c>
      <c r="T40" s="2296"/>
      <c r="U40" s="2296"/>
      <c r="V40" s="2454">
        <v>1</v>
      </c>
      <c r="W40" s="223">
        <f t="shared" si="26"/>
        <v>0</v>
      </c>
      <c r="X40" s="224">
        <f t="shared" si="27"/>
        <v>0</v>
      </c>
      <c r="Y40" s="224" t="str">
        <f t="shared" si="37"/>
        <v/>
      </c>
      <c r="Z40" s="225">
        <f t="shared" si="45"/>
        <v>0</v>
      </c>
      <c r="AA40" s="2846">
        <f t="shared" si="28"/>
        <v>0</v>
      </c>
      <c r="AB40" s="2847">
        <f t="shared" si="29"/>
        <v>0</v>
      </c>
      <c r="AC40" s="2848" t="str">
        <f t="shared" si="38"/>
        <v/>
      </c>
      <c r="AD40" s="2849">
        <f t="shared" si="39"/>
        <v>0</v>
      </c>
      <c r="AE40" s="2361">
        <f t="shared" si="40"/>
        <v>0</v>
      </c>
      <c r="AF40" s="2362">
        <f t="shared" si="41"/>
        <v>0</v>
      </c>
      <c r="AG40" s="2363" t="str">
        <f t="shared" si="42"/>
        <v/>
      </c>
      <c r="AH40" s="2552">
        <f t="shared" si="46"/>
        <v>0</v>
      </c>
      <c r="AI40" s="2556" t="str">
        <f t="shared" si="30"/>
        <v>Les mettre dans une grande marmite avec</v>
      </c>
      <c r="AJ40" s="2241">
        <f t="shared" si="31"/>
        <v>0</v>
      </c>
      <c r="AK40" s="2242">
        <f t="shared" si="31"/>
        <v>0</v>
      </c>
      <c r="AL40" s="2243">
        <f t="shared" si="43"/>
        <v>0</v>
      </c>
      <c r="AM40" s="2511" t="str">
        <f t="shared" si="47"/>
        <v>OK</v>
      </c>
      <c r="AN40" s="3"/>
      <c r="AO40" s="218" t="str">
        <f t="shared" si="14"/>
        <v>A</v>
      </c>
      <c r="AP40" s="3203"/>
      <c r="AQ40" s="3"/>
      <c r="AR40" s="198">
        <f t="array" ref="AR40">SUMPRODUCT(LEN(AS40:AY40))</f>
        <v>0</v>
      </c>
      <c r="AS40" s="199"/>
      <c r="AT40" s="200"/>
      <c r="AU40" s="200"/>
      <c r="AV40" s="200"/>
      <c r="AW40" s="200"/>
      <c r="AX40" s="200"/>
      <c r="AY40" s="201"/>
      <c r="AZ40" s="3"/>
      <c r="BA40" s="3159" t="str">
        <f t="shared" si="32"/>
        <v>A</v>
      </c>
      <c r="BB40" s="3151" t="str">
        <f t="shared" si="22"/>
        <v>33 mots</v>
      </c>
      <c r="BC40" s="3152">
        <f t="shared" si="44"/>
        <v>179</v>
      </c>
      <c r="BD40" s="3162" t="s">
        <v>4375</v>
      </c>
      <c r="BE40" s="3154" t="str">
        <f t="shared" si="23"/>
        <v xml:space="preserve"> ◄ ligne 40</v>
      </c>
      <c r="BF40" s="3151" t="str">
        <f t="shared" si="33"/>
        <v>6 mots</v>
      </c>
      <c r="BG40" s="3155" t="str">
        <f t="shared" si="34"/>
        <v>37 car. ►</v>
      </c>
      <c r="BH40" s="3156" t="str">
        <f>IF(LEN(TRIM(BM40))&gt;0,MAX(BH29:BH39)+1,"")</f>
        <v/>
      </c>
      <c r="BI40" s="3109" t="str">
        <f>IFERROR(INDEX(BM30:BM299,MATCH(ROW()-ROW(BM30)+1,BH30:BH299,0)),"")</f>
        <v>Saupoudrez de farine et mélangez bien</v>
      </c>
      <c r="BJ40" s="3149"/>
      <c r="BK40" s="3142"/>
      <c r="BL40" s="3168"/>
      <c r="BM40" s="3166" t="str">
        <f>IF(OR(BN39="",BL38=""),"",IF(LEN(BN39)&lt;=BL38,BN39,IFERROR(LEFT(BN39,FIND("♦",SUBSTITUTE(LEFT(BN39,BL38+1)," ","♦",LEN(LEFT(BN39,BL38+1))-LEN(SUBSTITUTE(LEFT(BN39,BL38+1)," ",""))))),LEFT(BN39,IFERROR(FIND(" ",BN39)-1,LEN(BN39))))))</f>
        <v/>
      </c>
      <c r="BN40" s="3166" t="str">
        <f t="shared" si="49"/>
        <v/>
      </c>
      <c r="BO40" s="3167" t="str">
        <f t="shared" si="48"/>
        <v>ligne 40 ►</v>
      </c>
      <c r="BP40" s="3150" t="str">
        <f>IF(BC40="","",IF(OR(BC40=0,BC40&lt;BI17),0,IF(BC40&gt;BI17,(BC40-BI17)&amp;" car. en trop",(BC40-BI17)&amp;" car.")))</f>
        <v>79 car. en trop</v>
      </c>
      <c r="BQ40" s="3158" t="str">
        <f>IF(BC40="","",ROUNDUP(BC40/BI17,0)&amp;" ligne(s)")</f>
        <v>2 ligne(s)</v>
      </c>
      <c r="BR40" s="3"/>
      <c r="BS40" s="2453"/>
      <c r="BT40" s="2483">
        <v>8</v>
      </c>
      <c r="BU40" s="2479" t="s">
        <v>3611</v>
      </c>
      <c r="BV40" s="2479" t="s">
        <v>3859</v>
      </c>
      <c r="BW40" s="2480"/>
      <c r="BX40" s="3"/>
      <c r="CS40" s="163"/>
      <c r="CT40" s="163"/>
      <c r="CU40" s="163"/>
      <c r="DW40" s="259" t="s">
        <v>370</v>
      </c>
      <c r="DX40" s="260"/>
      <c r="DY40" s="3"/>
      <c r="DZ40" s="298" t="s">
        <v>371</v>
      </c>
      <c r="EA40" s="181" t="s">
        <v>372</v>
      </c>
      <c r="EB40" s="182">
        <v>153</v>
      </c>
      <c r="EC40" s="182">
        <v>153</v>
      </c>
      <c r="ED40" s="182">
        <v>255</v>
      </c>
      <c r="EE40" s="299" t="s">
        <v>373</v>
      </c>
      <c r="EF40" s="181" t="s">
        <v>374</v>
      </c>
      <c r="EG40" s="182">
        <v>255</v>
      </c>
      <c r="EH40" s="182">
        <v>0</v>
      </c>
      <c r="EI40" s="182">
        <v>0</v>
      </c>
      <c r="EK40" s="300"/>
      <c r="EL40" s="205"/>
      <c r="EM40" s="206" t="s">
        <v>375</v>
      </c>
      <c r="EN40" s="207">
        <v>51</v>
      </c>
      <c r="EO40" s="208">
        <v>153</v>
      </c>
      <c r="EP40" s="209">
        <v>204</v>
      </c>
      <c r="EQ40"/>
      <c r="ER40" s="301"/>
      <c r="ES40" s="191" t="s">
        <v>376</v>
      </c>
      <c r="ET40" s="192" t="s">
        <v>377</v>
      </c>
      <c r="EU40" s="193">
        <v>33</v>
      </c>
      <c r="EV40" s="194">
        <v>33</v>
      </c>
      <c r="EW40" s="195">
        <v>33</v>
      </c>
      <c r="EX40"/>
      <c r="EY40" s="302"/>
      <c r="EZ40" s="197" t="s">
        <v>378</v>
      </c>
      <c r="FA40" s="192" t="s">
        <v>379</v>
      </c>
      <c r="FB40" s="193">
        <v>218</v>
      </c>
      <c r="FC40" s="194">
        <v>165</v>
      </c>
      <c r="FD40" s="195">
        <v>32</v>
      </c>
      <c r="FE40" s="10">
        <v>1</v>
      </c>
    </row>
    <row r="41" spans="1:161" ht="21" customHeight="1">
      <c r="A41" s="3">
        <v>10</v>
      </c>
      <c r="B41" s="218" t="str">
        <f t="shared" si="24"/>
        <v>A</v>
      </c>
      <c r="C41" s="2326">
        <f t="array" ref="C41">IFERROR(_xlfn.LET(_xlpm.k,UPPER(TRIM(K41)),_xlpm.r,_xlfn.XLOOKUP(_xlpm.k,UPPER(TRIM($R$89:$AM$89)),$R$92:$AM$92,_xlfn.XLOOKUP(_xlpm.k,UPPER(TRIM($R$90:$AM$90)),$R$92:$AM$92,_xlfn.XLOOKUP(_xlpm.k,UPPER(TRIM($R$91:$AM$91)),$R$92:$AM$92,0.001))),_xlpm.r*J41),0)</f>
        <v>0</v>
      </c>
      <c r="D41" s="2819">
        <f t="array" ref="D41">IFERROR(_xlfn.LET(_xlpm.k,UPPER(TRIM(N41)),_xlpm.r,_xlfn.XLOOKUP(_xlpm.k,UPPER(TRIM($R$89:$AM$89)),$R$92:$AM$92,_xlfn.XLOOKUP(_xlpm.k,UPPER(TRIM($R$90:$AM$90)),$R$92:$AM$92,_xlfn.XLOOKUP(_xlpm.k,UPPER(TRIM($R$91:$AM$91)),$R$92:$AM$92,0.001))),_xlpm.r*M41),0)</f>
        <v>0</v>
      </c>
      <c r="E41" s="220">
        <f t="array" ref="E41">IFERROR(_xlfn.LET(_xlpm.k,UPPER(TRIM(Q41)),_xlpm.r,_xlfn.XLOOKUP(_xlpm.k,UPPER(TRIM($R$89:$AM$89)),$R$92:$AM$92,_xlfn.XLOOKUP(_xlpm.k,UPPER(TRIM($R$90:$AM$90)),$R$92:$AM$92,_xlfn.XLOOKUP(_xlpm.k,UPPER(TRIM($R$91:$AM$91)),$R$92:$AM$92,0.001))),_xlpm.r*P41),0)</f>
        <v>0</v>
      </c>
      <c r="F41" s="222" t="s">
        <v>3686</v>
      </c>
      <c r="G41" s="2587" t="s">
        <v>3639</v>
      </c>
      <c r="H41" s="2340" t="s">
        <v>14</v>
      </c>
      <c r="I41" s="2841"/>
      <c r="J41" s="2842"/>
      <c r="K41" s="2302"/>
      <c r="L41" s="2843"/>
      <c r="M41" s="2844"/>
      <c r="N41" s="2303"/>
      <c r="O41" s="2845"/>
      <c r="P41" s="2300"/>
      <c r="Q41" s="2303"/>
      <c r="R41" s="222" t="str">
        <f t="shared" si="25"/>
        <v>10 ►</v>
      </c>
      <c r="S41" s="2339" t="str">
        <f t="shared" si="25"/>
        <v>carcasse de volaille ou quelques os de porc</v>
      </c>
      <c r="T41" s="2296"/>
      <c r="U41" s="2296"/>
      <c r="V41" s="2454">
        <v>1</v>
      </c>
      <c r="W41" s="223">
        <f t="shared" si="26"/>
        <v>0</v>
      </c>
      <c r="X41" s="224">
        <f t="shared" si="27"/>
        <v>0</v>
      </c>
      <c r="Y41" s="224" t="str">
        <f t="shared" si="37"/>
        <v/>
      </c>
      <c r="Z41" s="225">
        <f t="shared" si="45"/>
        <v>0</v>
      </c>
      <c r="AA41" s="2846">
        <f t="shared" si="28"/>
        <v>0</v>
      </c>
      <c r="AB41" s="2847">
        <f t="shared" si="29"/>
        <v>0</v>
      </c>
      <c r="AC41" s="2848" t="str">
        <f t="shared" si="38"/>
        <v/>
      </c>
      <c r="AD41" s="2849">
        <f t="shared" si="39"/>
        <v>0</v>
      </c>
      <c r="AE41" s="2361">
        <f t="shared" si="40"/>
        <v>0</v>
      </c>
      <c r="AF41" s="2362">
        <f t="shared" si="41"/>
        <v>0</v>
      </c>
      <c r="AG41" s="2363" t="str">
        <f t="shared" si="42"/>
        <v/>
      </c>
      <c r="AH41" s="2552">
        <f t="shared" si="46"/>
        <v>0</v>
      </c>
      <c r="AI41" s="2556" t="str">
        <f t="shared" si="30"/>
        <v>carcasse de volaille ou quelques os de porc</v>
      </c>
      <c r="AJ41" s="2241">
        <f t="shared" si="31"/>
        <v>0</v>
      </c>
      <c r="AK41" s="2242">
        <f t="shared" si="31"/>
        <v>0</v>
      </c>
      <c r="AL41" s="2243">
        <f t="shared" si="43"/>
        <v>0</v>
      </c>
      <c r="AM41" s="2511" t="str">
        <f t="shared" si="47"/>
        <v>OK</v>
      </c>
      <c r="AN41" s="3"/>
      <c r="AO41" s="218" t="str">
        <f t="shared" si="14"/>
        <v>A</v>
      </c>
      <c r="AP41" s="5">
        <v>1</v>
      </c>
      <c r="AQ41" s="3"/>
      <c r="AR41" s="198">
        <f t="array" ref="AR41">SUMPRODUCT(LEN(AS41:AY41))</f>
        <v>0</v>
      </c>
      <c r="AS41" s="199"/>
      <c r="AT41" s="200"/>
      <c r="AU41" s="200"/>
      <c r="AV41" s="200"/>
      <c r="AW41" s="200"/>
      <c r="AX41" s="200"/>
      <c r="AY41" s="201"/>
      <c r="AZ41" s="3"/>
      <c r="BA41" s="3159" t="str">
        <f t="shared" si="32"/>
        <v>A</v>
      </c>
      <c r="BB41" s="3151" t="str">
        <f t="shared" si="22"/>
        <v>20 mots</v>
      </c>
      <c r="BC41" s="3152">
        <f t="shared" si="44"/>
        <v>121</v>
      </c>
      <c r="BD41" s="3162" t="s">
        <v>4376</v>
      </c>
      <c r="BE41" s="3160" t="str">
        <f t="shared" si="23"/>
        <v xml:space="preserve"> ◄ ligne 41</v>
      </c>
      <c r="BF41" s="3151" t="str">
        <f t="shared" si="33"/>
        <v>17 mots</v>
      </c>
      <c r="BG41" s="3155" t="str">
        <f t="shared" si="34"/>
        <v>97 car. ►</v>
      </c>
      <c r="BH41" s="3156" t="str">
        <f>IF(LEN(TRIM(BM41))&gt;0,MAX(BH29:BH40)+1,"")</f>
        <v/>
      </c>
      <c r="BI41" s="3109" t="str">
        <f>IFERROR(INDEX(BM30:BM299,MATCH(ROW()-ROW(BM30)+1,BH30:BH299,0)),"")</f>
        <v xml:space="preserve">5 Remettez la viande dans la cocotte et versez la marinade filtrée par-dessus Ajoutez de l’eau si </v>
      </c>
      <c r="BJ41" s="3149"/>
      <c r="BK41" s="3142"/>
      <c r="BL41" s="3169"/>
      <c r="BM41" s="3166" t="str">
        <f>IF(OR(BN40="",BL38=""),"",IF(LEN(BN40)&lt;=BL38,BN40,IFERROR(LEFT(BN40,FIND("♦",SUBSTITUTE(LEFT(BN40,BL38+1)," ","♦",LEN(LEFT(BN40,BL38+1))-LEN(SUBSTITUTE(LEFT(BN40,BL38+1)," ",""))))),LEFT(BN40,IFERROR(FIND(" ",BN40)-1,LEN(BN40))))))</f>
        <v/>
      </c>
      <c r="BN41" s="3166" t="str">
        <f t="shared" si="49"/>
        <v/>
      </c>
      <c r="BO41" s="3167" t="str">
        <f t="shared" si="48"/>
        <v>ligne 41 ►</v>
      </c>
      <c r="BP41" s="3150" t="str">
        <f>IF(BC41="","",IF(OR(BC41=0,BC41&lt;BI17),0,IF(BC41&gt;BI17,(BC41-BI17)&amp;" car. en trop",(BC41-BI17)&amp;" car.")))</f>
        <v>21 car. en trop</v>
      </c>
      <c r="BQ41" s="3158" t="str">
        <f>IF(BC41="","",ROUNDUP(BC41/BI17,0)&amp;" ligne(s)")</f>
        <v>2 ligne(s)</v>
      </c>
      <c r="BR41" s="3"/>
      <c r="BS41" s="2453"/>
      <c r="BT41" s="2483">
        <v>3</v>
      </c>
      <c r="BU41" s="2479" t="s">
        <v>3850</v>
      </c>
      <c r="BV41" s="2479"/>
      <c r="BW41" s="2480"/>
      <c r="BX41" s="3"/>
      <c r="BY41" s="3249" t="s">
        <v>381</v>
      </c>
      <c r="BZ41" s="3249"/>
      <c r="CA41" s="3249"/>
      <c r="CC41" s="3225" t="s">
        <v>382</v>
      </c>
      <c r="CD41" s="3225"/>
      <c r="CE41" s="3225"/>
      <c r="CG41" s="3226" t="s">
        <v>383</v>
      </c>
      <c r="CH41" s="3226"/>
      <c r="CI41" s="3226"/>
      <c r="CK41" s="3227" t="s">
        <v>384</v>
      </c>
      <c r="CL41" s="3227"/>
      <c r="CM41" s="3227"/>
      <c r="CO41" s="3236" t="s">
        <v>385</v>
      </c>
      <c r="CP41" s="3236"/>
      <c r="CQ41" s="3236"/>
      <c r="CS41" s="3232" t="s">
        <v>386</v>
      </c>
      <c r="CT41" s="3232"/>
      <c r="CU41" s="3232"/>
      <c r="CW41" s="3223" t="s">
        <v>387</v>
      </c>
      <c r="CX41" s="3223"/>
      <c r="CY41" s="3223"/>
      <c r="DA41" s="3224" t="s">
        <v>388</v>
      </c>
      <c r="DB41" s="3224"/>
      <c r="DC41" s="3224"/>
      <c r="DE41" s="3229" t="s">
        <v>389</v>
      </c>
      <c r="DF41" s="3229"/>
      <c r="DG41" s="3229"/>
      <c r="DI41" s="3230" t="s">
        <v>390</v>
      </c>
      <c r="DJ41" s="3230"/>
      <c r="DK41" s="3230"/>
      <c r="DM41" s="3231" t="s">
        <v>391</v>
      </c>
      <c r="DN41" s="3231"/>
      <c r="DO41" s="3231"/>
      <c r="DQ41" s="3245" t="s">
        <v>392</v>
      </c>
      <c r="DR41" s="3245"/>
      <c r="DT41" s="3246" t="s">
        <v>393</v>
      </c>
      <c r="DU41" s="3246"/>
      <c r="DW41" s="3247" t="s">
        <v>394</v>
      </c>
      <c r="DX41" s="3248"/>
      <c r="DY41" s="3"/>
      <c r="DZ41" s="306" t="s">
        <v>395</v>
      </c>
      <c r="EA41" s="181" t="s">
        <v>396</v>
      </c>
      <c r="EB41" s="182">
        <v>153</v>
      </c>
      <c r="EC41" s="182">
        <v>51</v>
      </c>
      <c r="ED41" s="182">
        <v>102</v>
      </c>
      <c r="EE41" s="307" t="s">
        <v>397</v>
      </c>
      <c r="EF41" s="181" t="s">
        <v>398</v>
      </c>
      <c r="EG41" s="182">
        <v>255</v>
      </c>
      <c r="EH41" s="182">
        <v>0</v>
      </c>
      <c r="EI41" s="182">
        <v>0</v>
      </c>
      <c r="EK41" s="308"/>
      <c r="EL41" s="205" t="s">
        <v>399</v>
      </c>
      <c r="EM41" s="206" t="s">
        <v>400</v>
      </c>
      <c r="EN41" s="207">
        <v>50</v>
      </c>
      <c r="EO41" s="208">
        <v>153</v>
      </c>
      <c r="EP41" s="209">
        <v>204</v>
      </c>
      <c r="EQ41"/>
      <c r="ER41" s="309"/>
      <c r="ES41" s="191" t="s">
        <v>401</v>
      </c>
      <c r="ET41" s="192" t="s">
        <v>402</v>
      </c>
      <c r="EU41" s="193">
        <v>31</v>
      </c>
      <c r="EV41" s="194">
        <v>31</v>
      </c>
      <c r="EW41" s="195">
        <v>31</v>
      </c>
      <c r="EX41"/>
      <c r="EY41" s="310"/>
      <c r="EZ41" s="212" t="s">
        <v>403</v>
      </c>
      <c r="FA41" s="192" t="s">
        <v>404</v>
      </c>
      <c r="FB41" s="193">
        <v>193</v>
      </c>
      <c r="FC41" s="194">
        <v>154</v>
      </c>
      <c r="FD41" s="195">
        <v>107</v>
      </c>
      <c r="FE41" s="10">
        <v>1</v>
      </c>
    </row>
    <row r="42" spans="1:161" ht="21" customHeight="1">
      <c r="A42" s="3">
        <v>11</v>
      </c>
      <c r="B42" s="218" t="str">
        <f t="shared" si="24"/>
        <v>A</v>
      </c>
      <c r="C42" s="2326">
        <f t="array" ref="C42">IFERROR(_xlfn.LET(_xlpm.k,UPPER(TRIM(K42)),_xlpm.r,_xlfn.XLOOKUP(_xlpm.k,UPPER(TRIM($R$89:$AM$89)),$R$92:$AM$92,_xlfn.XLOOKUP(_xlpm.k,UPPER(TRIM($R$90:$AM$90)),$R$92:$AM$92,_xlfn.XLOOKUP(_xlpm.k,UPPER(TRIM($R$91:$AM$91)),$R$92:$AM$92,0.001))),_xlpm.r*J42),0)</f>
        <v>0</v>
      </c>
      <c r="D42" s="2819">
        <f t="array" ref="D42">IFERROR(_xlfn.LET(_xlpm.k,UPPER(TRIM(N42)),_xlpm.r,_xlfn.XLOOKUP(_xlpm.k,UPPER(TRIM($R$89:$AM$89)),$R$92:$AM$92,_xlfn.XLOOKUP(_xlpm.k,UPPER(TRIM($R$90:$AM$90)),$R$92:$AM$92,_xlfn.XLOOKUP(_xlpm.k,UPPER(TRIM($R$91:$AM$91)),$R$92:$AM$92,0.001))),_xlpm.r*M42),0)</f>
        <v>0</v>
      </c>
      <c r="E42" s="220">
        <f t="array" ref="E42">IFERROR(_xlfn.LET(_xlpm.k,UPPER(TRIM(Q42)),_xlpm.r,_xlfn.XLOOKUP(_xlpm.k,UPPER(TRIM($R$89:$AM$89)),$R$92:$AM$92,_xlfn.XLOOKUP(_xlpm.k,UPPER(TRIM($R$90:$AM$90)),$R$92:$AM$92,_xlfn.XLOOKUP(_xlpm.k,UPPER(TRIM($R$91:$AM$91)),$R$92:$AM$92,0.001))),_xlpm.r*P42),0)</f>
        <v>0</v>
      </c>
      <c r="F42" s="222" t="s">
        <v>3687</v>
      </c>
      <c r="G42" s="2587" t="s">
        <v>3733</v>
      </c>
      <c r="H42" s="2340" t="s">
        <v>14</v>
      </c>
      <c r="I42" s="2841"/>
      <c r="J42" s="2842"/>
      <c r="K42" s="2302"/>
      <c r="L42" s="2843"/>
      <c r="M42" s="2844"/>
      <c r="N42" s="2303"/>
      <c r="O42" s="2845"/>
      <c r="P42" s="2300"/>
      <c r="Q42" s="2303"/>
      <c r="R42" s="222" t="str">
        <f t="shared" si="25"/>
        <v>11 ►</v>
      </c>
      <c r="S42" s="2339" t="str">
        <f t="shared" si="25"/>
        <v>morceaux de couenne de porc</v>
      </c>
      <c r="T42" s="2296"/>
      <c r="U42" s="2296"/>
      <c r="V42" s="2454">
        <v>1</v>
      </c>
      <c r="W42" s="223">
        <f t="shared" si="26"/>
        <v>0</v>
      </c>
      <c r="X42" s="224">
        <f t="shared" si="27"/>
        <v>0</v>
      </c>
      <c r="Y42" s="224" t="str">
        <f t="shared" si="37"/>
        <v/>
      </c>
      <c r="Z42" s="225">
        <f t="shared" si="45"/>
        <v>0</v>
      </c>
      <c r="AA42" s="2846">
        <f t="shared" si="28"/>
        <v>0</v>
      </c>
      <c r="AB42" s="2847">
        <f t="shared" si="29"/>
        <v>0</v>
      </c>
      <c r="AC42" s="2848" t="str">
        <f t="shared" si="38"/>
        <v/>
      </c>
      <c r="AD42" s="2849">
        <f t="shared" si="39"/>
        <v>0</v>
      </c>
      <c r="AE42" s="2361">
        <f t="shared" si="40"/>
        <v>0</v>
      </c>
      <c r="AF42" s="2362">
        <f t="shared" si="41"/>
        <v>0</v>
      </c>
      <c r="AG42" s="2363" t="str">
        <f t="shared" si="42"/>
        <v/>
      </c>
      <c r="AH42" s="2552">
        <f t="shared" si="46"/>
        <v>0</v>
      </c>
      <c r="AI42" s="2556" t="str">
        <f t="shared" si="30"/>
        <v>morceaux de couenne de porc</v>
      </c>
      <c r="AJ42" s="2241">
        <f t="shared" si="31"/>
        <v>0</v>
      </c>
      <c r="AK42" s="2242">
        <f t="shared" si="31"/>
        <v>0</v>
      </c>
      <c r="AL42" s="2243">
        <f t="shared" si="43"/>
        <v>0</v>
      </c>
      <c r="AM42" s="2511" t="str">
        <f t="shared" si="47"/>
        <v>OK</v>
      </c>
      <c r="AN42" s="3"/>
      <c r="AO42" s="218" t="str">
        <f t="shared" si="14"/>
        <v>A</v>
      </c>
      <c r="AP42" s="3256" t="s">
        <v>323</v>
      </c>
      <c r="AQ42" s="3"/>
      <c r="AR42" s="198">
        <f t="array" ref="AR42">SUMPRODUCT(LEN(AS42:AY42))</f>
        <v>0</v>
      </c>
      <c r="AS42" s="199"/>
      <c r="AT42" s="200"/>
      <c r="AU42" s="200"/>
      <c r="AV42" s="200"/>
      <c r="AW42" s="200"/>
      <c r="AX42" s="200"/>
      <c r="AY42" s="201"/>
      <c r="AZ42" s="3"/>
      <c r="BA42" s="3159" t="str">
        <f t="shared" si="32"/>
        <v>A</v>
      </c>
      <c r="BB42" s="3151" t="str">
        <f t="shared" si="22"/>
        <v>16 mots</v>
      </c>
      <c r="BC42" s="3152">
        <f t="shared" si="44"/>
        <v>89</v>
      </c>
      <c r="BD42" s="3162" t="s">
        <v>4377</v>
      </c>
      <c r="BE42" s="3154" t="str">
        <f t="shared" si="23"/>
        <v xml:space="preserve"> ◄ ligne 42</v>
      </c>
      <c r="BF42" s="3151" t="str">
        <f t="shared" si="33"/>
        <v>8 mots</v>
      </c>
      <c r="BG42" s="3155" t="str">
        <f t="shared" si="34"/>
        <v>52 car. ►</v>
      </c>
      <c r="BH42" s="3156" t="str">
        <f>IF(LEN(TRIM(BM42))&gt;0,MAX(BH29:BH41)+1,"")</f>
        <v/>
      </c>
      <c r="BI42" s="3109" t="str">
        <f>IFERROR(INDEX(BM30:BM299,MATCH(ROW()-ROW(BM30)+1,BH30:BH299,0)),"")</f>
        <v>nécessaire pour recouvrir la viande Salez et poivrez</v>
      </c>
      <c r="BJ42" s="3149"/>
      <c r="BK42" s="3142"/>
      <c r="BL42" s="2462" t="str">
        <f>(SUBSTITUTE(SUBSTITUTE(BD32,CHAR(13)&amp;CHAR(10)," "),CHAR(10)," "))</f>
        <v/>
      </c>
      <c r="BM42" s="3110" t="str">
        <f>IF(OR(BL43="",BL44=""),"",IF(LEN(BL43)&lt;=BL44,BL43,IFERROR(LEFT(BL43,FIND("♦",SUBSTITUTE(LEFT(BL43,BL44+1)," ","♦",LEN(LEFT(BL43,BL44+1))-LEN(SUBSTITUTE(LEFT(BL43,BL44+1)," ",""))))),LEFT(BL43,IFERROR(FIND(" ",BL43)-1,LEN(BL43))))))</f>
        <v/>
      </c>
      <c r="BN42" s="3111" t="str">
        <f>IF(BM42="","",TRIM(RIGHT(BL43,LEN(BL43)-LEN(BM42))))</f>
        <v/>
      </c>
      <c r="BO42" s="3157" t="str">
        <f>BE32</f>
        <v xml:space="preserve"> ◄ ligne 32</v>
      </c>
      <c r="BP42" s="3150">
        <f>IF(BC42="","",IF(OR(BC42=0,BC42&lt;BI17),0,IF(BC42&gt;BI17,(BC42-BI17)&amp;" car. en trop",(BC42-BI17)&amp;" car.")))</f>
        <v>0</v>
      </c>
      <c r="BQ42" s="3158" t="str">
        <f>IF(BC42="","",ROUNDUP(BC42/BI17,0)&amp;" ligne(s)")</f>
        <v>1 ligne(s)</v>
      </c>
      <c r="BR42" s="3"/>
      <c r="BS42" s="142"/>
      <c r="BT42" s="2483">
        <v>4</v>
      </c>
      <c r="BU42" s="2479" t="s">
        <v>429</v>
      </c>
      <c r="BV42" s="2479" t="s">
        <v>3858</v>
      </c>
      <c r="BW42" s="397"/>
      <c r="BX42" s="3"/>
      <c r="BY42" s="3249"/>
      <c r="BZ42" s="3249"/>
      <c r="CA42" s="3249"/>
      <c r="CC42" s="3225"/>
      <c r="CD42" s="3225"/>
      <c r="CE42" s="3225"/>
      <c r="CG42" s="3226"/>
      <c r="CH42" s="3226"/>
      <c r="CI42" s="3226"/>
      <c r="CK42" s="3227"/>
      <c r="CL42" s="3227"/>
      <c r="CM42" s="3227"/>
      <c r="CO42" s="3236"/>
      <c r="CP42" s="3236"/>
      <c r="CQ42" s="3236"/>
      <c r="CS42" s="3232"/>
      <c r="CT42" s="3232"/>
      <c r="CU42" s="3232"/>
      <c r="CW42" s="3223"/>
      <c r="CX42" s="3223"/>
      <c r="CY42" s="3223"/>
      <c r="DA42" s="3224"/>
      <c r="DB42" s="3224"/>
      <c r="DC42" s="3224"/>
      <c r="DE42" s="3229"/>
      <c r="DF42" s="3229"/>
      <c r="DG42" s="3229"/>
      <c r="DI42" s="3230"/>
      <c r="DJ42" s="3230"/>
      <c r="DK42" s="3230"/>
      <c r="DM42" s="133"/>
      <c r="DN42" s="133"/>
      <c r="DO42" s="133"/>
      <c r="DQ42" s="304"/>
      <c r="DR42" s="304"/>
      <c r="DT42" s="305"/>
      <c r="DU42" s="305"/>
      <c r="DW42" s="266"/>
      <c r="DX42" s="267"/>
      <c r="DY42" s="3"/>
      <c r="DZ42" s="316" t="s">
        <v>406</v>
      </c>
      <c r="EA42" s="181" t="s">
        <v>407</v>
      </c>
      <c r="EB42" s="182"/>
      <c r="EC42" s="182"/>
      <c r="ED42" s="182"/>
      <c r="EE42" s="317" t="s">
        <v>408</v>
      </c>
      <c r="EF42" s="181" t="s">
        <v>409</v>
      </c>
      <c r="EG42" s="182">
        <v>102</v>
      </c>
      <c r="EH42" s="182">
        <v>0</v>
      </c>
      <c r="EI42" s="182">
        <v>0</v>
      </c>
      <c r="EK42" s="318"/>
      <c r="EL42" s="205" t="s">
        <v>410</v>
      </c>
      <c r="EM42" s="206" t="s">
        <v>411</v>
      </c>
      <c r="EN42" s="207">
        <v>0</v>
      </c>
      <c r="EO42" s="208">
        <v>154</v>
      </c>
      <c r="EP42" s="209">
        <v>205</v>
      </c>
      <c r="EQ42"/>
      <c r="ER42" s="319"/>
      <c r="ES42" s="191" t="s">
        <v>412</v>
      </c>
      <c r="ET42" s="192" t="s">
        <v>413</v>
      </c>
      <c r="EU42" s="193">
        <v>28</v>
      </c>
      <c r="EV42" s="194">
        <v>28</v>
      </c>
      <c r="EW42" s="195">
        <v>28</v>
      </c>
      <c r="EX42"/>
      <c r="EY42" s="320"/>
      <c r="EZ42" s="212" t="s">
        <v>414</v>
      </c>
      <c r="FA42" s="192" t="s">
        <v>415</v>
      </c>
      <c r="FB42" s="193">
        <v>174</v>
      </c>
      <c r="FC42" s="194">
        <v>155</v>
      </c>
      <c r="FD42" s="195">
        <v>130</v>
      </c>
      <c r="FE42" s="10">
        <v>1</v>
      </c>
    </row>
    <row r="43" spans="1:161" ht="21" customHeight="1" thickBot="1">
      <c r="A43" s="3">
        <v>12</v>
      </c>
      <c r="B43" s="218" t="str">
        <f t="shared" si="24"/>
        <v>A</v>
      </c>
      <c r="C43" s="2326">
        <f t="array" ref="C43">IFERROR(_xlfn.LET(_xlpm.k,UPPER(TRIM(K43)),_xlpm.r,_xlfn.XLOOKUP(_xlpm.k,UPPER(TRIM($R$89:$AM$89)),$R$92:$AM$92,_xlfn.XLOOKUP(_xlpm.k,UPPER(TRIM($R$90:$AM$90)),$R$92:$AM$92,_xlfn.XLOOKUP(_xlpm.k,UPPER(TRIM($R$91:$AM$91)),$R$92:$AM$92,0.001))),_xlpm.r*J43),0)</f>
        <v>0</v>
      </c>
      <c r="D43" s="2819">
        <f t="array" ref="D43">IFERROR(_xlfn.LET(_xlpm.k,UPPER(TRIM(N43)),_xlpm.r,_xlfn.XLOOKUP(_xlpm.k,UPPER(TRIM($R$89:$AM$89)),$R$92:$AM$92,_xlfn.XLOOKUP(_xlpm.k,UPPER(TRIM($R$90:$AM$90)),$R$92:$AM$92,_xlfn.XLOOKUP(_xlpm.k,UPPER(TRIM($R$91:$AM$91)),$R$92:$AM$92,0.001))),_xlpm.r*M43),0)</f>
        <v>0</v>
      </c>
      <c r="E43" s="220">
        <f t="array" ref="E43">IFERROR(_xlfn.LET(_xlpm.k,UPPER(TRIM(Q43)),_xlpm.r,_xlfn.XLOOKUP(_xlpm.k,UPPER(TRIM($R$89:$AM$89)),$R$92:$AM$92,_xlfn.XLOOKUP(_xlpm.k,UPPER(TRIM($R$90:$AM$90)),$R$92:$AM$92,_xlfn.XLOOKUP(_xlpm.k,UPPER(TRIM($R$91:$AM$91)),$R$92:$AM$92,0.001))),_xlpm.r*P43),0)</f>
        <v>0</v>
      </c>
      <c r="F43" s="222" t="s">
        <v>3688</v>
      </c>
      <c r="G43" s="2587" t="s">
        <v>3674</v>
      </c>
      <c r="H43" s="2340" t="s">
        <v>14</v>
      </c>
      <c r="I43" s="2841"/>
      <c r="J43" s="2842"/>
      <c r="K43" s="2302"/>
      <c r="L43" s="2843"/>
      <c r="M43" s="2844"/>
      <c r="N43" s="2303"/>
      <c r="O43" s="2845"/>
      <c r="P43" s="2300"/>
      <c r="Q43" s="2303"/>
      <c r="R43" s="222" t="str">
        <f t="shared" si="25"/>
        <v>12 ►</v>
      </c>
      <c r="S43" s="2339" t="str">
        <f t="shared" si="25"/>
        <v>echine épaule ou travers de porc</v>
      </c>
      <c r="T43" s="2296"/>
      <c r="U43" s="2296"/>
      <c r="V43" s="2454">
        <v>1</v>
      </c>
      <c r="W43" s="223">
        <f t="shared" si="26"/>
        <v>0</v>
      </c>
      <c r="X43" s="224">
        <f t="shared" si="27"/>
        <v>0</v>
      </c>
      <c r="Y43" s="224" t="str">
        <f t="shared" si="37"/>
        <v/>
      </c>
      <c r="Z43" s="225">
        <f t="shared" si="45"/>
        <v>0</v>
      </c>
      <c r="AA43" s="2846">
        <f t="shared" si="28"/>
        <v>0</v>
      </c>
      <c r="AB43" s="2847">
        <f t="shared" si="29"/>
        <v>0</v>
      </c>
      <c r="AC43" s="2848" t="str">
        <f t="shared" si="38"/>
        <v/>
      </c>
      <c r="AD43" s="2849">
        <f t="shared" si="39"/>
        <v>0</v>
      </c>
      <c r="AE43" s="2361">
        <f t="shared" si="40"/>
        <v>0</v>
      </c>
      <c r="AF43" s="2362">
        <f t="shared" si="41"/>
        <v>0</v>
      </c>
      <c r="AG43" s="2363" t="str">
        <f t="shared" si="42"/>
        <v/>
      </c>
      <c r="AH43" s="2552">
        <f t="shared" si="46"/>
        <v>0</v>
      </c>
      <c r="AI43" s="2556" t="str">
        <f t="shared" si="30"/>
        <v>echine épaule ou travers de porc</v>
      </c>
      <c r="AJ43" s="2241">
        <f>IFERROR(W43,0)+IFERROR(AA43,0)+IFERROR(AE43,0)</f>
        <v>0</v>
      </c>
      <c r="AK43" s="2242">
        <f>IFERROR(X43,0)+IFERROR(AB43,0)+IFERROR(AF43,0)</f>
        <v>0</v>
      </c>
      <c r="AL43" s="2243">
        <f t="shared" si="43"/>
        <v>0</v>
      </c>
      <c r="AM43" s="2511" t="str">
        <f t="shared" si="47"/>
        <v>OK</v>
      </c>
      <c r="AN43" s="3"/>
      <c r="AO43" s="218" t="str">
        <f t="shared" si="14"/>
        <v>A</v>
      </c>
      <c r="AP43" s="3256"/>
      <c r="AQ43" s="3"/>
      <c r="AR43" s="198">
        <f t="array" ref="AR43">SUMPRODUCT(LEN(AS43:AY43))</f>
        <v>0</v>
      </c>
      <c r="AS43" s="199"/>
      <c r="AT43" s="200"/>
      <c r="AU43" s="200"/>
      <c r="AV43" s="200"/>
      <c r="AW43" s="200"/>
      <c r="AX43" s="200"/>
      <c r="AY43" s="201"/>
      <c r="AZ43" s="3"/>
      <c r="BA43" s="3159" t="str">
        <f t="shared" si="32"/>
        <v>A</v>
      </c>
      <c r="BB43" s="3151" t="str">
        <f t="shared" si="22"/>
        <v>17 mots</v>
      </c>
      <c r="BC43" s="3152">
        <f t="shared" si="44"/>
        <v>91</v>
      </c>
      <c r="BD43" s="3162" t="s">
        <v>4378</v>
      </c>
      <c r="BE43" s="3160" t="str">
        <f t="shared" si="23"/>
        <v xml:space="preserve"> ◄ ligne 43</v>
      </c>
      <c r="BF43" s="3151" t="str">
        <f t="shared" si="33"/>
        <v>19 mots</v>
      </c>
      <c r="BG43" s="3155" t="str">
        <f t="shared" si="34"/>
        <v>99 car. ►</v>
      </c>
      <c r="BH43" s="3156" t="str">
        <f>IF(LEN(TRIM(BM43))&gt;0,MAX(BH29:BH42)+1,"")</f>
        <v/>
      </c>
      <c r="BI43" s="3109" t="str">
        <f>IFERROR(INDEX(BM30:BM299,MATCH(ROW()-ROW(BM30)+1,BH30:BH299,0)),"")</f>
        <v xml:space="preserve">6 Portez à ébullition puis baissez le feu et laissez mijoter à feu doux pendant environ 3 heures en </v>
      </c>
      <c r="BJ43" s="3149"/>
      <c r="BK43" s="3142"/>
      <c r="BL43" s="3110" t="str">
        <f>TRIM(SUBSTITUTE(SUBSTITUTE(SUBSTITUTE(SUBSTITUTE(IF(OR(LEFT(BL42,1)="-",LEFT(BL42,1)="="),MID(BL42,2,9999),BL42),CHAR(160)," "),","," "),";"," "),"."," "))</f>
        <v/>
      </c>
      <c r="BM43" s="3111" t="str">
        <f>IF(OR(BN42="",BL44=""),"",IF(LEN(BN42)&lt;=BL44,BN42,IFERROR(LEFT(BN42,FIND("♦",SUBSTITUTE(LEFT(BN42,BL44+1)," ","♦",LEN(LEFT(BN42,BL44+1))-LEN(SUBSTITUTE(LEFT(BN42,BL44+1)," ",""))))),LEFT(BN42,IFERROR(FIND(" ",BN42)-1,LEN(BN42))))))</f>
        <v/>
      </c>
      <c r="BN43" s="3111" t="str">
        <f>IF(BM43="","",TRIM(RIGHT(BN42,LEN(BN42)-LEN(BM43))))</f>
        <v/>
      </c>
      <c r="BO43" s="3161" t="str">
        <f t="shared" ref="BO43:BO47" si="50">"ligne "&amp;ROW()&amp;" ►"</f>
        <v>ligne 43 ►</v>
      </c>
      <c r="BP43" s="3150">
        <f>IF(BC43="","",IF(OR(BC43=0,BC43&lt;BI17),0,IF(BC43&gt;BI17,(BC43-BI17)&amp;" car. en trop",(BC43-BI17)&amp;" car.")))</f>
        <v>0</v>
      </c>
      <c r="BQ43" s="3158" t="str">
        <f>IF(BC43="","",ROUNDUP(BC43/BI17,0)&amp;" ligne(s)")</f>
        <v>1 ligne(s)</v>
      </c>
      <c r="BR43" s="3"/>
      <c r="BS43" s="2453"/>
      <c r="BT43" s="2484" t="s">
        <v>3851</v>
      </c>
      <c r="BV43" s="2482"/>
      <c r="BW43" s="2480"/>
      <c r="BX43" s="3"/>
      <c r="CS43" s="163"/>
      <c r="CT43" s="163"/>
      <c r="CU43" s="163"/>
      <c r="DW43" s="2852">
        <v>12</v>
      </c>
      <c r="DX43" s="2853">
        <v>12</v>
      </c>
      <c r="DY43" s="3"/>
      <c r="DZ43" s="240" t="s">
        <v>417</v>
      </c>
      <c r="EA43" s="181" t="s">
        <v>211</v>
      </c>
      <c r="EB43" s="182">
        <v>204</v>
      </c>
      <c r="EC43" s="182">
        <v>255</v>
      </c>
      <c r="ED43" s="182">
        <v>255</v>
      </c>
      <c r="EE43" s="335" t="s">
        <v>418</v>
      </c>
      <c r="EF43" s="181" t="s">
        <v>419</v>
      </c>
      <c r="EG43" s="182">
        <v>150</v>
      </c>
      <c r="EH43" s="182">
        <v>150</v>
      </c>
      <c r="EI43" s="182">
        <v>150</v>
      </c>
      <c r="EK43" s="336"/>
      <c r="EL43" s="236" t="s">
        <v>420</v>
      </c>
      <c r="EM43" s="206" t="s">
        <v>421</v>
      </c>
      <c r="EN43" s="207">
        <v>58</v>
      </c>
      <c r="EO43" s="208">
        <v>142</v>
      </c>
      <c r="EP43" s="209">
        <v>186</v>
      </c>
      <c r="EQ43"/>
      <c r="ER43" s="337"/>
      <c r="ES43" s="191" t="s">
        <v>422</v>
      </c>
      <c r="ET43" s="192" t="s">
        <v>423</v>
      </c>
      <c r="EU43" s="193">
        <v>26</v>
      </c>
      <c r="EV43" s="194">
        <v>26</v>
      </c>
      <c r="EW43" s="195">
        <v>26</v>
      </c>
      <c r="EX43"/>
      <c r="EY43" s="338"/>
      <c r="EZ43" s="197" t="s">
        <v>424</v>
      </c>
      <c r="FA43" s="192" t="s">
        <v>425</v>
      </c>
      <c r="FB43" s="193">
        <v>205</v>
      </c>
      <c r="FC43" s="194">
        <v>155</v>
      </c>
      <c r="FD43" s="195">
        <v>29</v>
      </c>
      <c r="FE43" s="10">
        <v>1</v>
      </c>
    </row>
    <row r="44" spans="1:161" ht="21" customHeight="1">
      <c r="A44" s="3">
        <v>13</v>
      </c>
      <c r="B44" s="218" t="str">
        <f t="shared" si="24"/>
        <v>A</v>
      </c>
      <c r="C44" s="2326">
        <f t="array" ref="C44">IFERROR(_xlfn.LET(_xlpm.k,UPPER(TRIM(K44)),_xlpm.r,_xlfn.XLOOKUP(_xlpm.k,UPPER(TRIM($R$89:$AM$89)),$R$92:$AM$92,_xlfn.XLOOKUP(_xlpm.k,UPPER(TRIM($R$90:$AM$90)),$R$92:$AM$92,_xlfn.XLOOKUP(_xlpm.k,UPPER(TRIM($R$91:$AM$91)),$R$92:$AM$92,0.001))),_xlpm.r*J44),0)</f>
        <v>0</v>
      </c>
      <c r="D44" s="2819">
        <f t="array" ref="D44">IFERROR(_xlfn.LET(_xlpm.k,UPPER(TRIM(N44)),_xlpm.r,_xlfn.XLOOKUP(_xlpm.k,UPPER(TRIM($R$89:$AM$89)),$R$92:$AM$92,_xlfn.XLOOKUP(_xlpm.k,UPPER(TRIM($R$90:$AM$90)),$R$92:$AM$92,_xlfn.XLOOKUP(_xlpm.k,UPPER(TRIM($R$91:$AM$91)),$R$92:$AM$92,0.001))),_xlpm.r*M44),0)</f>
        <v>0</v>
      </c>
      <c r="E44" s="220">
        <f t="array" ref="E44">IFERROR(_xlfn.LET(_xlpm.k,UPPER(TRIM(Q44)),_xlpm.r,_xlfn.XLOOKUP(_xlpm.k,UPPER(TRIM($R$89:$AM$89)),$R$92:$AM$92,_xlfn.XLOOKUP(_xlpm.k,UPPER(TRIM($R$90:$AM$90)),$R$92:$AM$92,_xlfn.XLOOKUP(_xlpm.k,UPPER(TRIM($R$91:$AM$91)),$R$92:$AM$92,0.001))),_xlpm.r*P44),0)</f>
        <v>0</v>
      </c>
      <c r="F44" s="222" t="s">
        <v>3689</v>
      </c>
      <c r="G44" s="2587" t="s">
        <v>3663</v>
      </c>
      <c r="H44" s="2340" t="s">
        <v>14</v>
      </c>
      <c r="I44" s="2841"/>
      <c r="J44" s="2842"/>
      <c r="K44" s="2302"/>
      <c r="L44" s="2843"/>
      <c r="M44" s="2844"/>
      <c r="N44" s="2303"/>
      <c r="O44" s="2845"/>
      <c r="P44" s="2300"/>
      <c r="Q44" s="2303"/>
      <c r="R44" s="222" t="str">
        <f t="shared" si="25"/>
        <v>13 ►</v>
      </c>
      <c r="S44" s="2339" t="str">
        <f t="shared" si="25"/>
        <v>jambon talon  cru de pays</v>
      </c>
      <c r="T44" s="2296"/>
      <c r="U44" s="2296"/>
      <c r="V44" s="2454">
        <v>1</v>
      </c>
      <c r="W44" s="223">
        <f t="shared" si="26"/>
        <v>0</v>
      </c>
      <c r="X44" s="224">
        <f t="shared" si="27"/>
        <v>0</v>
      </c>
      <c r="Y44" s="224" t="str">
        <f t="shared" si="37"/>
        <v/>
      </c>
      <c r="Z44" s="225">
        <f t="shared" si="45"/>
        <v>0</v>
      </c>
      <c r="AA44" s="2846">
        <f t="shared" si="28"/>
        <v>0</v>
      </c>
      <c r="AB44" s="2847">
        <f t="shared" si="29"/>
        <v>0</v>
      </c>
      <c r="AC44" s="2848" t="str">
        <f t="shared" si="38"/>
        <v/>
      </c>
      <c r="AD44" s="2849">
        <f t="shared" si="39"/>
        <v>0</v>
      </c>
      <c r="AE44" s="2361">
        <f t="shared" si="40"/>
        <v>0</v>
      </c>
      <c r="AF44" s="2362">
        <f t="shared" si="41"/>
        <v>0</v>
      </c>
      <c r="AG44" s="2363" t="str">
        <f t="shared" si="42"/>
        <v/>
      </c>
      <c r="AH44" s="2552">
        <f t="shared" si="46"/>
        <v>0</v>
      </c>
      <c r="AI44" s="2556" t="str">
        <f t="shared" si="30"/>
        <v>jambon talon  cru de pays</v>
      </c>
      <c r="AJ44" s="2241">
        <f t="shared" ref="AJ44:AK86" si="51">IFERROR(W44,0)+IFERROR(AA44,0)+IFERROR(AE44,0)</f>
        <v>0</v>
      </c>
      <c r="AK44" s="2242">
        <f t="shared" si="51"/>
        <v>0</v>
      </c>
      <c r="AL44" s="2243">
        <f t="shared" si="43"/>
        <v>0</v>
      </c>
      <c r="AM44" s="2511" t="str">
        <f t="shared" si="47"/>
        <v>OK</v>
      </c>
      <c r="AN44" s="3"/>
      <c r="AO44" s="218" t="str">
        <f t="shared" si="14"/>
        <v>A</v>
      </c>
      <c r="AP44" s="3256"/>
      <c r="AQ44" s="3"/>
      <c r="AR44" s="198">
        <f t="array" ref="AR44">SUMPRODUCT(LEN(AS44:AY44))</f>
        <v>0</v>
      </c>
      <c r="AS44" s="199"/>
      <c r="AT44" s="200"/>
      <c r="AU44" s="200"/>
      <c r="AV44" s="200"/>
      <c r="AW44" s="200"/>
      <c r="AX44" s="200"/>
      <c r="AY44" s="201"/>
      <c r="AZ44" s="3"/>
      <c r="BA44" s="3159" t="str">
        <f t="shared" si="32"/>
        <v>A</v>
      </c>
      <c r="BB44" s="3151" t="str">
        <f t="shared" si="22"/>
        <v/>
      </c>
      <c r="BC44" s="3152" t="str">
        <f t="shared" si="44"/>
        <v/>
      </c>
      <c r="BD44" s="3162"/>
      <c r="BE44" s="3154" t="str">
        <f t="shared" si="23"/>
        <v xml:space="preserve"> ◄ ligne 44</v>
      </c>
      <c r="BF44" s="3151" t="str">
        <f t="shared" si="33"/>
        <v>14 mots</v>
      </c>
      <c r="BG44" s="3155" t="str">
        <f t="shared" si="34"/>
        <v>74 car. ►</v>
      </c>
      <c r="BH44" s="3156" t="str">
        <f>IF(LEN(TRIM(BM44))&gt;0,MAX(BH29:BH43)+1,"")</f>
        <v/>
      </c>
      <c r="BI44" s="3109" t="str">
        <f>IFERROR(INDEX(BM30:BM299,MATCH(ROW()-ROW(BM30)+1,BH30:BH299,0)),"")</f>
        <v>remuant de temps en temps La viande doit être tendre et la sauce onctueuse</v>
      </c>
      <c r="BJ44" s="3149"/>
      <c r="BK44" s="3142"/>
      <c r="BL44" s="3112">
        <f>BI17</f>
        <v>100</v>
      </c>
      <c r="BM44" s="3111" t="str">
        <f>IF(OR(BN43="",BL44=""),"",IF(LEN(BN43)&lt;=BL44,BN43,IFERROR(LEFT(BN43,FIND("♦",SUBSTITUTE(LEFT(BN43,BL44+1)," ","♦",LEN(LEFT(BN43,BL44+1))-LEN(SUBSTITUTE(LEFT(BN43,BL44+1)," ",""))))),LEFT(BN43,IFERROR(FIND(" ",BN43)-1,LEN(BN43))))))</f>
        <v/>
      </c>
      <c r="BN44" s="3111" t="str">
        <f t="shared" ref="BN44:BN47" si="52">IF(BM44="","",TRIM(RIGHT(BN43,LEN(BN43)-LEN(BM44))))</f>
        <v/>
      </c>
      <c r="BO44" s="3161" t="str">
        <f t="shared" si="50"/>
        <v>ligne 44 ►</v>
      </c>
      <c r="BP44" s="3150" t="str">
        <f>IF(BC44="","",IF(OR(BC44=0,BC44&lt;BI17),0,IF(BC44&gt;BI17,(BC44-BI17)&amp;" car. en trop",(BC44-BI17)&amp;" car.")))</f>
        <v/>
      </c>
      <c r="BQ44" s="3158" t="str">
        <f>IF(BC44="","",ROUNDUP(BC44/BI17,0)&amp;" ligne(s)")</f>
        <v/>
      </c>
      <c r="BR44" s="3"/>
      <c r="BS44" s="3206" t="s">
        <v>3853</v>
      </c>
      <c r="BT44" s="3207"/>
      <c r="BU44" s="3207"/>
      <c r="BV44" s="3207"/>
      <c r="BW44" s="3208"/>
      <c r="BX44" s="3"/>
      <c r="BY44" s="3235" t="s">
        <v>440</v>
      </c>
      <c r="BZ44" s="3235"/>
      <c r="CA44" s="3235"/>
      <c r="CC44" s="3235" t="s">
        <v>441</v>
      </c>
      <c r="CD44" s="3235"/>
      <c r="CE44" s="3235"/>
      <c r="CG44" s="3226" t="s">
        <v>442</v>
      </c>
      <c r="CH44" s="3226"/>
      <c r="CI44" s="3226"/>
      <c r="CK44" s="3227" t="s">
        <v>443</v>
      </c>
      <c r="CL44" s="3227"/>
      <c r="CM44" s="3227"/>
      <c r="CO44" s="3236" t="s">
        <v>444</v>
      </c>
      <c r="CP44" s="3236"/>
      <c r="CQ44" s="3236"/>
      <c r="CS44" s="3232" t="s">
        <v>445</v>
      </c>
      <c r="CT44" s="3232"/>
      <c r="CU44" s="3232"/>
      <c r="CW44" s="3223" t="s">
        <v>446</v>
      </c>
      <c r="CX44" s="3223"/>
      <c r="CY44" s="3223"/>
      <c r="DA44" s="3224" t="s">
        <v>447</v>
      </c>
      <c r="DB44" s="3224"/>
      <c r="DC44" s="3224"/>
      <c r="DE44" s="3229" t="s">
        <v>448</v>
      </c>
      <c r="DF44" s="3229"/>
      <c r="DG44" s="3229"/>
      <c r="DI44" s="3230" t="s">
        <v>449</v>
      </c>
      <c r="DJ44" s="3230"/>
      <c r="DK44" s="3230"/>
      <c r="DM44" s="3231" t="s">
        <v>450</v>
      </c>
      <c r="DN44" s="3231"/>
      <c r="DO44" s="3231"/>
      <c r="DY44" s="3"/>
      <c r="DZ44" s="339" t="s">
        <v>451</v>
      </c>
      <c r="EA44" s="181" t="s">
        <v>452</v>
      </c>
      <c r="EB44" s="182">
        <v>102</v>
      </c>
      <c r="EC44" s="182">
        <v>0</v>
      </c>
      <c r="ED44" s="182">
        <v>102</v>
      </c>
      <c r="EE44" s="340" t="s">
        <v>453</v>
      </c>
      <c r="EF44" s="181" t="s">
        <v>454</v>
      </c>
      <c r="EG44" s="182">
        <v>0</v>
      </c>
      <c r="EH44" s="182">
        <v>51</v>
      </c>
      <c r="EI44" s="182">
        <v>102</v>
      </c>
      <c r="EK44" s="341"/>
      <c r="EL44" s="205" t="s">
        <v>455</v>
      </c>
      <c r="EM44" s="206" t="s">
        <v>456</v>
      </c>
      <c r="EN44" s="207">
        <v>119</v>
      </c>
      <c r="EO44" s="208">
        <v>136</v>
      </c>
      <c r="EP44" s="209">
        <v>153</v>
      </c>
      <c r="EQ44"/>
      <c r="ER44" s="342"/>
      <c r="ES44" s="191" t="s">
        <v>457</v>
      </c>
      <c r="ET44" s="192" t="s">
        <v>458</v>
      </c>
      <c r="EU44" s="193">
        <v>23</v>
      </c>
      <c r="EV44" s="194">
        <v>23</v>
      </c>
      <c r="EW44" s="195">
        <v>23</v>
      </c>
      <c r="EX44"/>
      <c r="EY44" s="343"/>
      <c r="EZ44" s="197" t="s">
        <v>459</v>
      </c>
      <c r="FA44" s="192" t="s">
        <v>460</v>
      </c>
      <c r="FB44" s="193">
        <v>205</v>
      </c>
      <c r="FC44" s="194">
        <v>149</v>
      </c>
      <c r="FD44" s="195">
        <v>12</v>
      </c>
      <c r="FE44" s="10">
        <v>1</v>
      </c>
    </row>
    <row r="45" spans="1:161" ht="21" customHeight="1">
      <c r="A45" s="3">
        <v>14</v>
      </c>
      <c r="B45" s="218" t="str">
        <f t="shared" si="24"/>
        <v>A</v>
      </c>
      <c r="C45" s="2326">
        <f t="array" ref="C45">IFERROR(_xlfn.LET(_xlpm.k,UPPER(TRIM(K45)),_xlpm.r,_xlfn.XLOOKUP(_xlpm.k,UPPER(TRIM($R$89:$AM$89)),$R$92:$AM$92,_xlfn.XLOOKUP(_xlpm.k,UPPER(TRIM($R$90:$AM$90)),$R$92:$AM$92,_xlfn.XLOOKUP(_xlpm.k,UPPER(TRIM($R$91:$AM$91)),$R$92:$AM$92,0.001))),_xlpm.r*J45),0)</f>
        <v>0</v>
      </c>
      <c r="D45" s="2819">
        <f t="array" ref="D45">IFERROR(_xlfn.LET(_xlpm.k,UPPER(TRIM(N45)),_xlpm.r,_xlfn.XLOOKUP(_xlpm.k,UPPER(TRIM($R$89:$AM$89)),$R$92:$AM$92,_xlfn.XLOOKUP(_xlpm.k,UPPER(TRIM($R$90:$AM$90)),$R$92:$AM$92,_xlfn.XLOOKUP(_xlpm.k,UPPER(TRIM($R$91:$AM$91)),$R$92:$AM$92,0.001))),_xlpm.r*M45),0)</f>
        <v>0</v>
      </c>
      <c r="E45" s="220">
        <f t="array" ref="E45">IFERROR(_xlfn.LET(_xlpm.k,UPPER(TRIM(Q45)),_xlpm.r,_xlfn.XLOOKUP(_xlpm.k,UPPER(TRIM($R$89:$AM$89)),$R$92:$AM$92,_xlfn.XLOOKUP(_xlpm.k,UPPER(TRIM($R$90:$AM$90)),$R$92:$AM$92,_xlfn.XLOOKUP(_xlpm.k,UPPER(TRIM($R$91:$AM$91)),$R$92:$AM$92,0.001))),_xlpm.r*P45),0)</f>
        <v>0</v>
      </c>
      <c r="F45" s="222" t="s">
        <v>3690</v>
      </c>
      <c r="G45" s="2587" t="s">
        <v>3649</v>
      </c>
      <c r="H45" s="2340" t="s">
        <v>14</v>
      </c>
      <c r="I45" s="2841"/>
      <c r="J45" s="2842"/>
      <c r="K45" s="2302"/>
      <c r="L45" s="2843"/>
      <c r="M45" s="2844"/>
      <c r="N45" s="2303"/>
      <c r="O45" s="2845"/>
      <c r="P45" s="2300"/>
      <c r="Q45" s="2303"/>
      <c r="R45" s="222" t="str">
        <f t="shared" si="25"/>
        <v>14 ►</v>
      </c>
      <c r="S45" s="2339" t="str">
        <f t="shared" si="25"/>
        <v>oreille confite</v>
      </c>
      <c r="T45" s="2296"/>
      <c r="U45" s="2296"/>
      <c r="V45" s="2454">
        <v>1</v>
      </c>
      <c r="W45" s="223">
        <f t="shared" si="26"/>
        <v>0</v>
      </c>
      <c r="X45" s="224">
        <f t="shared" si="27"/>
        <v>0</v>
      </c>
      <c r="Y45" s="224" t="str">
        <f t="shared" si="37"/>
        <v/>
      </c>
      <c r="Z45" s="225">
        <f t="shared" si="45"/>
        <v>0</v>
      </c>
      <c r="AA45" s="2846">
        <f t="shared" si="28"/>
        <v>0</v>
      </c>
      <c r="AB45" s="2847">
        <f t="shared" si="29"/>
        <v>0</v>
      </c>
      <c r="AC45" s="2848" t="str">
        <f t="shared" si="38"/>
        <v/>
      </c>
      <c r="AD45" s="2849">
        <f t="shared" si="39"/>
        <v>0</v>
      </c>
      <c r="AE45" s="2361">
        <f t="shared" si="40"/>
        <v>0</v>
      </c>
      <c r="AF45" s="2362">
        <f t="shared" si="41"/>
        <v>0</v>
      </c>
      <c r="AG45" s="2363" t="str">
        <f t="shared" si="42"/>
        <v/>
      </c>
      <c r="AH45" s="2552">
        <f t="shared" si="46"/>
        <v>0</v>
      </c>
      <c r="AI45" s="2556" t="str">
        <f t="shared" si="30"/>
        <v>oreille confite</v>
      </c>
      <c r="AJ45" s="2241">
        <f t="shared" si="51"/>
        <v>0</v>
      </c>
      <c r="AK45" s="2242">
        <f t="shared" si="51"/>
        <v>0</v>
      </c>
      <c r="AL45" s="2243">
        <f t="shared" si="43"/>
        <v>0</v>
      </c>
      <c r="AM45" s="2511" t="str">
        <f t="shared" si="47"/>
        <v>OK</v>
      </c>
      <c r="AN45" s="3"/>
      <c r="AO45" s="218" t="str">
        <f t="shared" si="14"/>
        <v>A</v>
      </c>
      <c r="AP45" s="3256"/>
      <c r="AQ45" s="3"/>
      <c r="AR45" s="198">
        <f t="array" ref="AR45">SUMPRODUCT(LEN(AS45:AY45))</f>
        <v>0</v>
      </c>
      <c r="AS45" s="199"/>
      <c r="AT45" s="200"/>
      <c r="AU45" s="200"/>
      <c r="AV45" s="200"/>
      <c r="AW45" s="200"/>
      <c r="AX45" s="200"/>
      <c r="AY45" s="201"/>
      <c r="AZ45" s="3"/>
      <c r="BA45" s="3159" t="str">
        <f t="shared" si="32"/>
        <v>A</v>
      </c>
      <c r="BB45" s="3151" t="str">
        <f t="shared" si="22"/>
        <v/>
      </c>
      <c r="BC45" s="3152" t="str">
        <f t="shared" si="44"/>
        <v/>
      </c>
      <c r="BD45" s="3162"/>
      <c r="BE45" s="3160" t="str">
        <f t="shared" si="23"/>
        <v xml:space="preserve"> ◄ ligne 45</v>
      </c>
      <c r="BF45" s="3151" t="str">
        <f t="shared" si="33"/>
        <v>17 mots</v>
      </c>
      <c r="BG45" s="3155" t="str">
        <f t="shared" si="34"/>
        <v>100 car. ►</v>
      </c>
      <c r="BH45" s="3156" t="str">
        <f>IF(LEN(TRIM(BM45))&gt;0,MAX(BH29:BH44)+1,"")</f>
        <v/>
      </c>
      <c r="BI45" s="3109" t="str">
        <f>IFERROR(INDEX(BM30:BM299,MATCH(ROW()-ROW(BM30)+1,BH30:BH299,0)),"")</f>
        <v xml:space="preserve">7 Pendant ce temps faites revenir les champignons dans une poêle avec un peu d’huile d’olive pendant </v>
      </c>
      <c r="BJ45" s="3149"/>
      <c r="BK45" s="3142"/>
      <c r="BL45" s="3110"/>
      <c r="BM45" s="3111" t="str">
        <f>IF(OR(BN44="",BL44=""),"",IF(LEN(BN44)&lt;=BL44,BN44,IFERROR(LEFT(BN44,FIND("♦",SUBSTITUTE(LEFT(BN44,BL44+1)," ","♦",LEN(LEFT(BN44,BL44+1))-LEN(SUBSTITUTE(LEFT(BN44,BL44+1)," ",""))))),LEFT(BN44,IFERROR(FIND(" ",BN44)-1,LEN(BN44))))))</f>
        <v/>
      </c>
      <c r="BN45" s="3111" t="str">
        <f t="shared" si="52"/>
        <v/>
      </c>
      <c r="BO45" s="3161" t="str">
        <f t="shared" si="50"/>
        <v>ligne 45 ►</v>
      </c>
      <c r="BP45" s="3150" t="str">
        <f>IF(BC45="","",IF(OR(BC45=0,BC45&lt;BI17),0,IF(BC45&gt;BI17,(BC45-BI17)&amp;" car. en trop",(BC45-BI17)&amp;" car.")))</f>
        <v/>
      </c>
      <c r="BQ45" s="3158" t="str">
        <f>IF(BC45="","",ROUNDUP(BC45/BI17,0)&amp;" ligne(s)")</f>
        <v/>
      </c>
      <c r="BR45" s="3"/>
      <c r="BS45" s="3206"/>
      <c r="BT45" s="3207"/>
      <c r="BU45" s="3207"/>
      <c r="BV45" s="3207"/>
      <c r="BW45" s="3208"/>
      <c r="BX45" s="3"/>
      <c r="BY45" s="3235"/>
      <c r="BZ45" s="3235"/>
      <c r="CA45" s="3235"/>
      <c r="CC45" s="3235"/>
      <c r="CD45" s="3235"/>
      <c r="CE45" s="3235"/>
      <c r="CG45" s="3226"/>
      <c r="CH45" s="3226"/>
      <c r="CI45" s="3226"/>
      <c r="CK45" s="3227"/>
      <c r="CL45" s="3227"/>
      <c r="CM45" s="3227"/>
      <c r="CO45" s="3236"/>
      <c r="CP45" s="3236"/>
      <c r="CQ45" s="3236"/>
      <c r="CS45" s="3232"/>
      <c r="CT45" s="3232"/>
      <c r="CU45" s="3232"/>
      <c r="CW45" s="3223"/>
      <c r="CX45" s="3223"/>
      <c r="CY45" s="3223"/>
      <c r="DA45" s="3224"/>
      <c r="DB45" s="3224"/>
      <c r="DC45" s="3224"/>
      <c r="DE45" s="3229"/>
      <c r="DF45" s="3229"/>
      <c r="DG45" s="3229"/>
      <c r="DI45" s="3230"/>
      <c r="DJ45" s="3230"/>
      <c r="DK45" s="3230"/>
      <c r="DM45" s="3231"/>
      <c r="DN45" s="3231"/>
      <c r="DO45" s="3231"/>
      <c r="DY45" s="3"/>
      <c r="DZ45" s="345" t="s">
        <v>462</v>
      </c>
      <c r="EA45" s="181" t="s">
        <v>463</v>
      </c>
      <c r="EB45" s="182">
        <v>255</v>
      </c>
      <c r="EC45" s="182">
        <v>128</v>
      </c>
      <c r="ED45" s="182">
        <v>128</v>
      </c>
      <c r="EE45" s="346" t="s">
        <v>464</v>
      </c>
      <c r="EF45" s="181" t="s">
        <v>465</v>
      </c>
      <c r="EG45" s="182">
        <v>51</v>
      </c>
      <c r="EH45" s="182">
        <v>153</v>
      </c>
      <c r="EI45" s="182">
        <v>102</v>
      </c>
      <c r="EK45" s="347"/>
      <c r="EL45" s="205" t="s">
        <v>466</v>
      </c>
      <c r="EM45" s="206" t="s">
        <v>467</v>
      </c>
      <c r="EN45" s="207">
        <v>112</v>
      </c>
      <c r="EO45" s="208">
        <v>128</v>
      </c>
      <c r="EP45" s="209">
        <v>144</v>
      </c>
      <c r="EQ45"/>
      <c r="ER45" s="348"/>
      <c r="ES45" s="191" t="s">
        <v>468</v>
      </c>
      <c r="ET45" s="192" t="s">
        <v>469</v>
      </c>
      <c r="EU45" s="193">
        <v>20</v>
      </c>
      <c r="EV45" s="194">
        <v>20</v>
      </c>
      <c r="EW45" s="195">
        <v>20</v>
      </c>
      <c r="EX45"/>
      <c r="EY45" s="349"/>
      <c r="EZ45" s="197" t="s">
        <v>470</v>
      </c>
      <c r="FA45" s="192" t="s">
        <v>471</v>
      </c>
      <c r="FB45" s="193">
        <v>204</v>
      </c>
      <c r="FC45" s="194">
        <v>153</v>
      </c>
      <c r="FD45" s="195">
        <v>0</v>
      </c>
      <c r="FE45" s="10">
        <v>1</v>
      </c>
    </row>
    <row r="46" spans="1:161" ht="21" customHeight="1">
      <c r="A46" s="3">
        <v>15</v>
      </c>
      <c r="B46" s="218" t="str">
        <f t="shared" si="24"/>
        <v>A</v>
      </c>
      <c r="C46" s="2326">
        <f t="array" ref="C46">IFERROR(_xlfn.LET(_xlpm.k,UPPER(TRIM(K46)),_xlpm.r,_xlfn.XLOOKUP(_xlpm.k,UPPER(TRIM($R$89:$AM$89)),$R$92:$AM$92,_xlfn.XLOOKUP(_xlpm.k,UPPER(TRIM($R$90:$AM$90)),$R$92:$AM$92,_xlfn.XLOOKUP(_xlpm.k,UPPER(TRIM($R$91:$AM$91)),$R$92:$AM$92,0.001))),_xlpm.r*J46),0)</f>
        <v>0</v>
      </c>
      <c r="D46" s="2819">
        <f t="array" ref="D46">IFERROR(_xlfn.LET(_xlpm.k,UPPER(TRIM(N46)),_xlpm.r,_xlfn.XLOOKUP(_xlpm.k,UPPER(TRIM($R$89:$AM$89)),$R$92:$AM$92,_xlfn.XLOOKUP(_xlpm.k,UPPER(TRIM($R$90:$AM$90)),$R$92:$AM$92,_xlfn.XLOOKUP(_xlpm.k,UPPER(TRIM($R$91:$AM$91)),$R$92:$AM$92,0.001))),_xlpm.r*M46),0)</f>
        <v>0</v>
      </c>
      <c r="E46" s="220">
        <f t="array" ref="E46">IFERROR(_xlfn.LET(_xlpm.k,UPPER(TRIM(Q46)),_xlpm.r,_xlfn.XLOOKUP(_xlpm.k,UPPER(TRIM($R$89:$AM$89)),$R$92:$AM$92,_xlfn.XLOOKUP(_xlpm.k,UPPER(TRIM($R$90:$AM$90)),$R$92:$AM$92,_xlfn.XLOOKUP(_xlpm.k,UPPER(TRIM($R$91:$AM$91)),$R$92:$AM$92,0.001))),_xlpm.r*P46),0)</f>
        <v>0</v>
      </c>
      <c r="F46" s="222" t="s">
        <v>3691</v>
      </c>
      <c r="G46" s="2587" t="s">
        <v>3659</v>
      </c>
      <c r="H46" s="2340" t="s">
        <v>14</v>
      </c>
      <c r="I46" s="2841"/>
      <c r="J46" s="2842"/>
      <c r="K46" s="2302"/>
      <c r="L46" s="2843"/>
      <c r="M46" s="2844"/>
      <c r="N46" s="2303"/>
      <c r="O46" s="2845"/>
      <c r="P46" s="2300"/>
      <c r="Q46" s="2303"/>
      <c r="R46" s="222" t="str">
        <f t="shared" si="25"/>
        <v>15 ►</v>
      </c>
      <c r="S46" s="2339" t="str">
        <f t="shared" si="25"/>
        <v>os d’un cochon noir</v>
      </c>
      <c r="T46" s="2296"/>
      <c r="U46" s="2296"/>
      <c r="V46" s="2454">
        <v>1</v>
      </c>
      <c r="W46" s="223">
        <f t="shared" si="26"/>
        <v>0</v>
      </c>
      <c r="X46" s="224">
        <f t="shared" si="27"/>
        <v>0</v>
      </c>
      <c r="Y46" s="224" t="str">
        <f t="shared" si="37"/>
        <v/>
      </c>
      <c r="Z46" s="225">
        <f t="shared" si="45"/>
        <v>0</v>
      </c>
      <c r="AA46" s="2846">
        <f t="shared" si="28"/>
        <v>0</v>
      </c>
      <c r="AB46" s="2847">
        <f t="shared" si="29"/>
        <v>0</v>
      </c>
      <c r="AC46" s="2848" t="str">
        <f t="shared" si="38"/>
        <v/>
      </c>
      <c r="AD46" s="2849">
        <f t="shared" si="39"/>
        <v>0</v>
      </c>
      <c r="AE46" s="2361">
        <f t="shared" si="40"/>
        <v>0</v>
      </c>
      <c r="AF46" s="2362">
        <f t="shared" si="41"/>
        <v>0</v>
      </c>
      <c r="AG46" s="2363" t="str">
        <f t="shared" si="42"/>
        <v/>
      </c>
      <c r="AH46" s="2552">
        <f t="shared" si="46"/>
        <v>0</v>
      </c>
      <c r="AI46" s="2556" t="str">
        <f t="shared" si="30"/>
        <v>os d’un cochon noir</v>
      </c>
      <c r="AJ46" s="2241">
        <f t="shared" si="51"/>
        <v>0</v>
      </c>
      <c r="AK46" s="2242">
        <f t="shared" si="51"/>
        <v>0</v>
      </c>
      <c r="AL46" s="2243">
        <f t="shared" si="43"/>
        <v>0</v>
      </c>
      <c r="AM46" s="2511" t="str">
        <f t="shared" si="47"/>
        <v>OK</v>
      </c>
      <c r="AN46" s="3"/>
      <c r="AO46" s="218" t="str">
        <f t="shared" si="14"/>
        <v>A</v>
      </c>
      <c r="AP46" s="3256"/>
      <c r="AQ46" s="3"/>
      <c r="AR46" s="198">
        <f t="array" ref="AR46">SUMPRODUCT(LEN(AS46:AY46))</f>
        <v>0</v>
      </c>
      <c r="AS46" s="199"/>
      <c r="AT46" s="200"/>
      <c r="AU46" s="200"/>
      <c r="AV46" s="200"/>
      <c r="AW46" s="200"/>
      <c r="AX46" s="200"/>
      <c r="AY46" s="201"/>
      <c r="AZ46" s="2777"/>
      <c r="BA46" s="3159" t="str">
        <f t="shared" si="32"/>
        <v>A</v>
      </c>
      <c r="BB46" s="3151" t="str">
        <f t="shared" si="22"/>
        <v/>
      </c>
      <c r="BC46" s="3152" t="str">
        <f t="shared" si="44"/>
        <v/>
      </c>
      <c r="BD46" s="3162"/>
      <c r="BE46" s="3154" t="str">
        <f t="shared" si="23"/>
        <v xml:space="preserve"> ◄ ligne 46</v>
      </c>
      <c r="BF46" s="3151" t="str">
        <f t="shared" si="33"/>
        <v>3 mots</v>
      </c>
      <c r="BG46" s="3155" t="str">
        <f t="shared" si="34"/>
        <v>17 car. ►</v>
      </c>
      <c r="BH46" s="3156" t="str">
        <f>IF(LEN(TRIM(BM46))&gt;0,MAX(BH29:BH45)+1,"")</f>
        <v/>
      </c>
      <c r="BI46" s="3109" t="str">
        <f>IFERROR(INDEX(BM30:BM299,MATCH(ROW()-ROW(BM30)+1,BH30:BH299,0)),"")</f>
        <v>environ 5 minutes</v>
      </c>
      <c r="BJ46" s="3149"/>
      <c r="BK46" s="3142"/>
      <c r="BL46" s="3163"/>
      <c r="BM46" s="3111" t="str">
        <f>IF(OR(BN45="",BL44=""),"",IF(LEN(BN45)&lt;=BL44,BN45,IFERROR(LEFT(BN45,FIND("♦",SUBSTITUTE(LEFT(BN45,BL44+1)," ","♦",LEN(LEFT(BN45,BL44+1))-LEN(SUBSTITUTE(LEFT(BN45,BL44+1)," ",""))))),LEFT(BN45,IFERROR(FIND(" ",BN45)-1,LEN(BN45))))))</f>
        <v/>
      </c>
      <c r="BN46" s="3111" t="str">
        <f t="shared" si="52"/>
        <v/>
      </c>
      <c r="BO46" s="3161" t="str">
        <f t="shared" si="50"/>
        <v>ligne 46 ►</v>
      </c>
      <c r="BP46" s="3150" t="str">
        <f>IF(BC46="","",IF(OR(BC46=0,BC46&lt;BI17),0,IF(BC46&gt;BI17,(BC46-BI17)&amp;" car. en trop",(BC46-BI17)&amp;" car.")))</f>
        <v/>
      </c>
      <c r="BQ46" s="3158" t="str">
        <f>IF(BC46="","",ROUNDUP(BC46/BI17,0)&amp;" ligne(s)")</f>
        <v/>
      </c>
      <c r="BR46" s="2777"/>
      <c r="BS46" s="2778" t="str">
        <f>HYPERLINK("#"&amp;ADDRESS(ROW(V23),COLUMN(V23),4)," "&amp;V23)</f>
        <v xml:space="preserve"> ⓬ W23   Quelles quantités ► </v>
      </c>
      <c r="BT46" s="2505" t="s">
        <v>3925</v>
      </c>
      <c r="BU46" s="25"/>
      <c r="BV46" s="2482"/>
      <c r="BW46" s="2480"/>
      <c r="BX46" s="3"/>
      <c r="CS46" s="163"/>
      <c r="CT46" s="163"/>
      <c r="CU46" s="163"/>
      <c r="DY46" s="3"/>
      <c r="DZ46" s="351" t="s">
        <v>489</v>
      </c>
      <c r="EA46" s="181" t="s">
        <v>490</v>
      </c>
      <c r="EB46" s="182">
        <v>0</v>
      </c>
      <c r="EC46" s="182">
        <v>102</v>
      </c>
      <c r="ED46" s="182">
        <v>204</v>
      </c>
      <c r="EE46" s="352" t="s">
        <v>491</v>
      </c>
      <c r="EF46" s="181" t="s">
        <v>492</v>
      </c>
      <c r="EG46" s="182">
        <v>51</v>
      </c>
      <c r="EH46" s="182">
        <v>51</v>
      </c>
      <c r="EI46" s="182">
        <v>0</v>
      </c>
      <c r="EK46" s="353"/>
      <c r="EL46" s="205" t="s">
        <v>493</v>
      </c>
      <c r="EM46" s="206" t="s">
        <v>494</v>
      </c>
      <c r="EN46" s="207">
        <v>108</v>
      </c>
      <c r="EO46" s="208">
        <v>123</v>
      </c>
      <c r="EP46" s="209">
        <v>139</v>
      </c>
      <c r="EQ46"/>
      <c r="ER46" s="354"/>
      <c r="ES46" s="191" t="s">
        <v>495</v>
      </c>
      <c r="ET46" s="192" t="s">
        <v>496</v>
      </c>
      <c r="EU46" s="193">
        <v>18</v>
      </c>
      <c r="EV46" s="194">
        <v>18</v>
      </c>
      <c r="EW46" s="195">
        <v>18</v>
      </c>
      <c r="EX46"/>
      <c r="EY46" s="355"/>
      <c r="EZ46" s="212" t="s">
        <v>497</v>
      </c>
      <c r="FA46" s="192" t="s">
        <v>498</v>
      </c>
      <c r="FB46" s="193">
        <v>190</v>
      </c>
      <c r="FC46" s="194">
        <v>138</v>
      </c>
      <c r="FD46" s="195">
        <v>61</v>
      </c>
      <c r="FE46" s="10">
        <v>1</v>
      </c>
    </row>
    <row r="47" spans="1:161" ht="21" customHeight="1">
      <c r="A47" s="3">
        <v>16</v>
      </c>
      <c r="B47" s="218" t="str">
        <f t="shared" si="24"/>
        <v>A</v>
      </c>
      <c r="C47" s="2326">
        <f t="array" ref="C47">IFERROR(_xlfn.LET(_xlpm.k,UPPER(TRIM(K47)),_xlpm.r,_xlfn.XLOOKUP(_xlpm.k,UPPER(TRIM($R$89:$AM$89)),$R$92:$AM$92,_xlfn.XLOOKUP(_xlpm.k,UPPER(TRIM($R$90:$AM$90)),$R$92:$AM$92,_xlfn.XLOOKUP(_xlpm.k,UPPER(TRIM($R$91:$AM$91)),$R$92:$AM$92,0.001))),_xlpm.r*J47),0)</f>
        <v>0</v>
      </c>
      <c r="D47" s="2819">
        <f t="array" ref="D47">IFERROR(_xlfn.LET(_xlpm.k,UPPER(TRIM(N47)),_xlpm.r,_xlfn.XLOOKUP(_xlpm.k,UPPER(TRIM($R$89:$AM$89)),$R$92:$AM$92,_xlfn.XLOOKUP(_xlpm.k,UPPER(TRIM($R$90:$AM$90)),$R$92:$AM$92,_xlfn.XLOOKUP(_xlpm.k,UPPER(TRIM($R$91:$AM$91)),$R$92:$AM$92,0.001))),_xlpm.r*M47),0)</f>
        <v>0</v>
      </c>
      <c r="E47" s="220">
        <f t="array" ref="E47">IFERROR(_xlfn.LET(_xlpm.k,UPPER(TRIM(Q47)),_xlpm.r,_xlfn.XLOOKUP(_xlpm.k,UPPER(TRIM($R$89:$AM$89)),$R$92:$AM$92,_xlfn.XLOOKUP(_xlpm.k,UPPER(TRIM($R$90:$AM$90)),$R$92:$AM$92,_xlfn.XLOOKUP(_xlpm.k,UPPER(TRIM($R$91:$AM$91)),$R$92:$AM$92,0.001))),_xlpm.r*P47),0)</f>
        <v>0</v>
      </c>
      <c r="F47" s="222" t="s">
        <v>3692</v>
      </c>
      <c r="G47" s="2587" t="s">
        <v>3673</v>
      </c>
      <c r="H47" s="2340" t="s">
        <v>14</v>
      </c>
      <c r="I47" s="2841"/>
      <c r="J47" s="2842"/>
      <c r="K47" s="2302"/>
      <c r="L47" s="2843"/>
      <c r="M47" s="2844"/>
      <c r="N47" s="2303"/>
      <c r="O47" s="2845"/>
      <c r="P47" s="2300"/>
      <c r="Q47" s="2303"/>
      <c r="R47" s="222" t="str">
        <f t="shared" si="25"/>
        <v>16 ►</v>
      </c>
      <c r="S47" s="2339" t="str">
        <f t="shared" si="25"/>
        <v>pied d’un cochon noir ou pieds de veau</v>
      </c>
      <c r="T47" s="2296"/>
      <c r="U47" s="2296"/>
      <c r="V47" s="2454">
        <v>1</v>
      </c>
      <c r="W47" s="223">
        <f t="shared" si="26"/>
        <v>0</v>
      </c>
      <c r="X47" s="224">
        <f t="shared" si="27"/>
        <v>0</v>
      </c>
      <c r="Y47" s="224" t="str">
        <f t="shared" si="37"/>
        <v/>
      </c>
      <c r="Z47" s="225">
        <f t="shared" si="45"/>
        <v>0</v>
      </c>
      <c r="AA47" s="2846">
        <f t="shared" si="28"/>
        <v>0</v>
      </c>
      <c r="AB47" s="2847">
        <f t="shared" si="29"/>
        <v>0</v>
      </c>
      <c r="AC47" s="2848" t="str">
        <f t="shared" si="38"/>
        <v/>
      </c>
      <c r="AD47" s="2849">
        <f t="shared" si="39"/>
        <v>0</v>
      </c>
      <c r="AE47" s="2361">
        <f t="shared" si="40"/>
        <v>0</v>
      </c>
      <c r="AF47" s="2362">
        <f t="shared" si="41"/>
        <v>0</v>
      </c>
      <c r="AG47" s="2363" t="str">
        <f t="shared" si="42"/>
        <v/>
      </c>
      <c r="AH47" s="2552">
        <f t="shared" si="46"/>
        <v>0</v>
      </c>
      <c r="AI47" s="2556" t="str">
        <f t="shared" si="30"/>
        <v>pied d’un cochon noir ou pieds de veau</v>
      </c>
      <c r="AJ47" s="2241">
        <f t="shared" si="51"/>
        <v>0</v>
      </c>
      <c r="AK47" s="2242">
        <f t="shared" si="51"/>
        <v>0</v>
      </c>
      <c r="AL47" s="2243">
        <f t="shared" si="43"/>
        <v>0</v>
      </c>
      <c r="AM47" s="2511" t="str">
        <f t="shared" si="47"/>
        <v>OK</v>
      </c>
      <c r="AN47" s="3"/>
      <c r="AO47" s="218" t="str">
        <f t="shared" si="14"/>
        <v>A</v>
      </c>
      <c r="AP47" s="2510"/>
      <c r="AQ47" s="3"/>
      <c r="AR47" s="198">
        <f t="array" ref="AR47">SUMPRODUCT(LEN(AS47:AY47))</f>
        <v>0</v>
      </c>
      <c r="AS47" s="199"/>
      <c r="AT47" s="200"/>
      <c r="AU47" s="200"/>
      <c r="AV47" s="200"/>
      <c r="AW47" s="200"/>
      <c r="AX47" s="200"/>
      <c r="AY47" s="201"/>
      <c r="AZ47" s="3"/>
      <c r="BA47" s="3159" t="str">
        <f t="shared" si="32"/>
        <v>A</v>
      </c>
      <c r="BB47" s="3151" t="str">
        <f t="shared" si="22"/>
        <v/>
      </c>
      <c r="BC47" s="3152" t="str">
        <f t="shared" si="44"/>
        <v/>
      </c>
      <c r="BD47" s="3162"/>
      <c r="BE47" s="3160" t="str">
        <f t="shared" si="23"/>
        <v xml:space="preserve"> ◄ ligne 47</v>
      </c>
      <c r="BF47" s="3151" t="str">
        <f t="shared" si="33"/>
        <v>16 mots</v>
      </c>
      <c r="BG47" s="3155" t="str">
        <f t="shared" si="34"/>
        <v>87 car. ►</v>
      </c>
      <c r="BH47" s="3156" t="str">
        <f>IF(LEN(TRIM(BM47))&gt;0,MAX(BH29:BH46)+1,"")</f>
        <v/>
      </c>
      <c r="BI47" s="3109" t="str">
        <f>IFERROR(INDEX(BM30:BM299,MATCH(ROW()-ROW(BM30)+1,BH30:BH299,0)),"")</f>
        <v>8 Ajoutez les champignons dans la cocotte environ 30 minutes avant la fin de la cuisson</v>
      </c>
      <c r="BJ47" s="3149"/>
      <c r="BK47" s="3142"/>
      <c r="BL47" s="3164"/>
      <c r="BM47" s="3111" t="str">
        <f>IF(OR(BN46="",BL44=""),"",IF(LEN(BN46)&lt;=BL44,BN46,IFERROR(LEFT(BN46,FIND("♦",SUBSTITUTE(LEFT(BN46,BL44+1)," ","♦",LEN(LEFT(BN46,BL44+1))-LEN(SUBSTITUTE(LEFT(BN46,BL44+1)," ",""))))),LEFT(BN46,IFERROR(FIND(" ",BN46)-1,LEN(BN46))))))</f>
        <v/>
      </c>
      <c r="BN47" s="3111" t="str">
        <f t="shared" si="52"/>
        <v/>
      </c>
      <c r="BO47" s="3161" t="str">
        <f t="shared" si="50"/>
        <v>ligne 47 ►</v>
      </c>
      <c r="BP47" s="3150" t="str">
        <f>IF(BC47="","",IF(OR(BC47=0,BC47&lt;BI17),0,IF(BC47&gt;BI17,(BC47-BI17)&amp;" car. en trop",(BC47-BI17)&amp;" car.")))</f>
        <v/>
      </c>
      <c r="BQ47" s="3158" t="str">
        <f>IF(BC47="","",ROUNDUP(BC47/BI17,0)&amp;" ligne(s)")</f>
        <v/>
      </c>
      <c r="BR47" s="3"/>
      <c r="BS47" s="142"/>
      <c r="BT47" s="2505" t="s">
        <v>3860</v>
      </c>
      <c r="BU47" s="2485"/>
      <c r="BV47" s="25"/>
      <c r="BW47" s="170"/>
      <c r="BX47" s="3"/>
      <c r="BY47" s="3244" t="s">
        <v>499</v>
      </c>
      <c r="BZ47" s="3244"/>
      <c r="CA47" s="3244"/>
      <c r="CC47" s="3235" t="s">
        <v>500</v>
      </c>
      <c r="CD47" s="3235"/>
      <c r="CE47" s="3235"/>
      <c r="CG47" s="3226" t="s">
        <v>501</v>
      </c>
      <c r="CH47" s="3226"/>
      <c r="CI47" s="3226"/>
      <c r="CK47" s="3227" t="s">
        <v>502</v>
      </c>
      <c r="CL47" s="3227"/>
      <c r="CM47" s="3227"/>
      <c r="CO47" s="3236" t="s">
        <v>503</v>
      </c>
      <c r="CP47" s="3236"/>
      <c r="CQ47" s="3236"/>
      <c r="CS47" s="3232" t="s">
        <v>504</v>
      </c>
      <c r="CT47" s="3232"/>
      <c r="CU47" s="3232"/>
      <c r="CW47" s="3223" t="s">
        <v>505</v>
      </c>
      <c r="CX47" s="3223"/>
      <c r="CY47" s="3223"/>
      <c r="DA47" s="3224" t="s">
        <v>506</v>
      </c>
      <c r="DB47" s="3224"/>
      <c r="DC47" s="3224"/>
      <c r="DE47" s="3229" t="s">
        <v>507</v>
      </c>
      <c r="DF47" s="3229"/>
      <c r="DG47" s="3229"/>
      <c r="DI47" s="3230" t="s">
        <v>508</v>
      </c>
      <c r="DJ47" s="3230"/>
      <c r="DK47" s="3230"/>
      <c r="DM47" s="3231" t="s">
        <v>509</v>
      </c>
      <c r="DN47" s="3231"/>
      <c r="DO47" s="3231"/>
      <c r="DY47" s="3"/>
      <c r="DZ47" s="357" t="s">
        <v>510</v>
      </c>
      <c r="EA47" s="181" t="s">
        <v>511</v>
      </c>
      <c r="EB47" s="182">
        <v>204</v>
      </c>
      <c r="EC47" s="182">
        <v>204</v>
      </c>
      <c r="ED47" s="182">
        <v>255</v>
      </c>
      <c r="EE47" s="358" t="s">
        <v>512</v>
      </c>
      <c r="EF47" s="181" t="s">
        <v>513</v>
      </c>
      <c r="EG47" s="182">
        <v>153</v>
      </c>
      <c r="EH47" s="182">
        <v>51</v>
      </c>
      <c r="EI47" s="182">
        <v>0</v>
      </c>
      <c r="EK47" s="359"/>
      <c r="EL47" s="236" t="s">
        <v>514</v>
      </c>
      <c r="EM47" s="206" t="s">
        <v>515</v>
      </c>
      <c r="EN47" s="207">
        <v>103</v>
      </c>
      <c r="EO47" s="208">
        <v>113</v>
      </c>
      <c r="EP47" s="209">
        <v>121</v>
      </c>
      <c r="EQ47"/>
      <c r="ER47" s="360"/>
      <c r="ES47" s="191" t="s">
        <v>516</v>
      </c>
      <c r="ET47" s="192" t="s">
        <v>517</v>
      </c>
      <c r="EU47" s="193">
        <v>15</v>
      </c>
      <c r="EV47" s="194">
        <v>15</v>
      </c>
      <c r="EW47" s="195">
        <v>15</v>
      </c>
      <c r="EX47"/>
      <c r="EY47" s="361"/>
      <c r="EZ47" s="197" t="s">
        <v>518</v>
      </c>
      <c r="FA47" s="192" t="s">
        <v>519</v>
      </c>
      <c r="FB47" s="193">
        <v>184</v>
      </c>
      <c r="FC47" s="194">
        <v>134</v>
      </c>
      <c r="FD47" s="195">
        <v>11</v>
      </c>
      <c r="FE47" s="10">
        <v>1</v>
      </c>
    </row>
    <row r="48" spans="1:161" ht="21" customHeight="1">
      <c r="A48" s="3">
        <v>17</v>
      </c>
      <c r="B48" s="218" t="str">
        <f t="shared" si="24"/>
        <v>A</v>
      </c>
      <c r="C48" s="2326">
        <f t="array" ref="C48">IFERROR(_xlfn.LET(_xlpm.k,UPPER(TRIM(K48)),_xlpm.r,_xlfn.XLOOKUP(_xlpm.k,UPPER(TRIM($R$89:$AM$89)),$R$92:$AM$92,_xlfn.XLOOKUP(_xlpm.k,UPPER(TRIM($R$90:$AM$90)),$R$92:$AM$92,_xlfn.XLOOKUP(_xlpm.k,UPPER(TRIM($R$91:$AM$91)),$R$92:$AM$92,0.001))),_xlpm.r*J48),0)</f>
        <v>0</v>
      </c>
      <c r="D48" s="2819">
        <f t="array" ref="D48">IFERROR(_xlfn.LET(_xlpm.k,UPPER(TRIM(N48)),_xlpm.r,_xlfn.XLOOKUP(_xlpm.k,UPPER(TRIM($R$89:$AM$89)),$R$92:$AM$92,_xlfn.XLOOKUP(_xlpm.k,UPPER(TRIM($R$90:$AM$90)),$R$92:$AM$92,_xlfn.XLOOKUP(_xlpm.k,UPPER(TRIM($R$91:$AM$91)),$R$92:$AM$92,0.001))),_xlpm.r*M48),0)</f>
        <v>0</v>
      </c>
      <c r="E48" s="220">
        <f t="array" ref="E48">IFERROR(_xlfn.LET(_xlpm.k,UPPER(TRIM(Q48)),_xlpm.r,_xlfn.XLOOKUP(_xlpm.k,UPPER(TRIM($R$89:$AM$89)),$R$92:$AM$92,_xlfn.XLOOKUP(_xlpm.k,UPPER(TRIM($R$90:$AM$90)),$R$92:$AM$92,_xlfn.XLOOKUP(_xlpm.k,UPPER(TRIM($R$91:$AM$91)),$R$92:$AM$92,0.001))),_xlpm.r*P48),0)</f>
        <v>0</v>
      </c>
      <c r="F48" s="222" t="s">
        <v>3693</v>
      </c>
      <c r="G48" s="2587" t="s">
        <v>3661</v>
      </c>
      <c r="H48" s="2340" t="s">
        <v>14</v>
      </c>
      <c r="I48" s="2841"/>
      <c r="J48" s="2842"/>
      <c r="K48" s="2302"/>
      <c r="L48" s="2843"/>
      <c r="M48" s="2844"/>
      <c r="N48" s="2303"/>
      <c r="O48" s="2845"/>
      <c r="P48" s="2300"/>
      <c r="Q48" s="2303"/>
      <c r="R48" s="222" t="str">
        <f t="shared" si="25"/>
        <v>17 ►</v>
      </c>
      <c r="S48" s="2339" t="str">
        <f t="shared" si="25"/>
        <v>poitrine tranches épaisses</v>
      </c>
      <c r="T48" s="2296"/>
      <c r="U48" s="2296"/>
      <c r="V48" s="2454">
        <v>1</v>
      </c>
      <c r="W48" s="223">
        <f t="shared" si="26"/>
        <v>0</v>
      </c>
      <c r="X48" s="224">
        <f t="shared" si="27"/>
        <v>0</v>
      </c>
      <c r="Y48" s="224" t="str">
        <f t="shared" si="37"/>
        <v/>
      </c>
      <c r="Z48" s="225">
        <f t="shared" si="45"/>
        <v>0</v>
      </c>
      <c r="AA48" s="2846">
        <f t="shared" si="28"/>
        <v>0</v>
      </c>
      <c r="AB48" s="2847">
        <f t="shared" si="29"/>
        <v>0</v>
      </c>
      <c r="AC48" s="2848" t="str">
        <f t="shared" si="38"/>
        <v/>
      </c>
      <c r="AD48" s="2849">
        <f t="shared" si="39"/>
        <v>0</v>
      </c>
      <c r="AE48" s="2361">
        <f t="shared" si="40"/>
        <v>0</v>
      </c>
      <c r="AF48" s="2362">
        <f t="shared" si="41"/>
        <v>0</v>
      </c>
      <c r="AG48" s="2363" t="str">
        <f t="shared" si="42"/>
        <v/>
      </c>
      <c r="AH48" s="2552">
        <f t="shared" si="46"/>
        <v>0</v>
      </c>
      <c r="AI48" s="2556" t="str">
        <f t="shared" si="30"/>
        <v>poitrine tranches épaisses</v>
      </c>
      <c r="AJ48" s="2241">
        <f t="shared" si="51"/>
        <v>0</v>
      </c>
      <c r="AK48" s="2242">
        <f t="shared" si="51"/>
        <v>0</v>
      </c>
      <c r="AL48" s="2243">
        <f t="shared" si="43"/>
        <v>0</v>
      </c>
      <c r="AM48" s="2511" t="str">
        <f t="shared" si="47"/>
        <v>OK</v>
      </c>
      <c r="AN48" s="3"/>
      <c r="AO48" s="218" t="str">
        <f t="shared" si="14"/>
        <v>A</v>
      </c>
      <c r="AP48" s="2510"/>
      <c r="AQ48" s="3"/>
      <c r="AR48" s="198">
        <f t="array" ref="AR48">SUMPRODUCT(LEN(AS48:AY48))</f>
        <v>0</v>
      </c>
      <c r="AS48" s="199"/>
      <c r="AT48" s="200"/>
      <c r="AU48" s="200"/>
      <c r="AV48" s="200"/>
      <c r="AW48" s="200"/>
      <c r="AX48" s="200"/>
      <c r="AY48" s="201"/>
      <c r="AZ48" s="3"/>
      <c r="BA48" s="3159" t="str">
        <f t="shared" si="32"/>
        <v>A</v>
      </c>
      <c r="BB48" s="3151" t="str">
        <f t="shared" si="22"/>
        <v/>
      </c>
      <c r="BC48" s="3152" t="str">
        <f t="shared" si="44"/>
        <v/>
      </c>
      <c r="BD48" s="3162"/>
      <c r="BE48" s="3154" t="str">
        <f t="shared" si="23"/>
        <v xml:space="preserve"> ◄ ligne 48</v>
      </c>
      <c r="BF48" s="3151" t="str">
        <f t="shared" si="33"/>
        <v>17 mots</v>
      </c>
      <c r="BG48" s="3155" t="str">
        <f t="shared" si="34"/>
        <v>88 car. ►</v>
      </c>
      <c r="BH48" s="3156">
        <f>IF(LEN(TRIM(BM48))&gt;0,MAX(BH29:BH47)+1,"")</f>
        <v>3</v>
      </c>
      <c r="BI48" s="3109" t="str">
        <f>IFERROR(INDEX(BM30:BM299,MATCH(ROW()-ROW(BM30)+1,BH30:BH299,0)),"")</f>
        <v>9 Servez le bœuf bourguignon bien chaud accompagné de pommes de terre de pâtes ou de riz</v>
      </c>
      <c r="BJ48" s="3149"/>
      <c r="BK48" s="3142"/>
      <c r="BL48" s="2462" t="str">
        <f>(SUBSTITUTE(SUBSTITUTE(BD33,CHAR(13)&amp;CHAR(10)," "),CHAR(10)," "))</f>
        <v>Portez à ébullition, puis baissez le feu et</v>
      </c>
      <c r="BM48" s="3165" t="str">
        <f>IF(OR(BL49="",BL50=""),"",IF(LEN(BL49)&lt;=BL50,BL49,IFERROR(LEFT(BL49,FIND("♦",SUBSTITUTE(LEFT(BL49,BL50+1)," ","♦",LEN(LEFT(BL49,BL50+1))-LEN(SUBSTITUTE(LEFT(BL49,BL50+1)," ",""))))),LEFT(BL49,IFERROR(FIND(" ",BL49)-1,LEN(BL49))))))</f>
        <v>Portez à ébullition puis baissez le feu et</v>
      </c>
      <c r="BN48" s="3166" t="str">
        <f>IF(BM48="","",TRIM(RIGHT(BL49,LEN(BL49)-LEN(BM48))))</f>
        <v/>
      </c>
      <c r="BO48" s="3157" t="str">
        <f>BE33</f>
        <v xml:space="preserve"> ◄ ligne 33</v>
      </c>
      <c r="BP48" s="3150" t="str">
        <f>IF(BC48="","",IF(OR(BC48=0,BC48&lt;BI17),0,IF(BC48&gt;BI17,(BC48-BI17)&amp;" car. en trop",(BC48-BI17)&amp;" car.")))</f>
        <v/>
      </c>
      <c r="BQ48" s="3158" t="str">
        <f>IF(BC48="","",ROUNDUP(BC48/BI17,0)&amp;" ligne(s)")</f>
        <v/>
      </c>
      <c r="BR48" s="3"/>
      <c r="BS48" s="142"/>
      <c r="BT48" s="2486">
        <v>16</v>
      </c>
      <c r="BU48" s="2487" t="s">
        <v>3847</v>
      </c>
      <c r="BV48" s="25"/>
      <c r="BW48" s="170"/>
      <c r="BX48" s="3"/>
      <c r="BY48" s="3244"/>
      <c r="BZ48" s="3244"/>
      <c r="CA48" s="3244"/>
      <c r="CC48" s="3235"/>
      <c r="CD48" s="3235"/>
      <c r="CE48" s="3235"/>
      <c r="CG48" s="3226"/>
      <c r="CH48" s="3226"/>
      <c r="CI48" s="3226"/>
      <c r="CK48" s="3227"/>
      <c r="CL48" s="3227"/>
      <c r="CM48" s="3227"/>
      <c r="CO48" s="3236"/>
      <c r="CP48" s="3236"/>
      <c r="CQ48" s="3236"/>
      <c r="CS48" s="3232"/>
      <c r="CT48" s="3232"/>
      <c r="CU48" s="3232"/>
      <c r="CW48" s="3223"/>
      <c r="CX48" s="3223"/>
      <c r="CY48" s="3223"/>
      <c r="DA48" s="3224"/>
      <c r="DB48" s="3224"/>
      <c r="DC48" s="3224"/>
      <c r="DE48" s="3229"/>
      <c r="DF48" s="3229"/>
      <c r="DG48" s="3229"/>
      <c r="DI48" s="3230"/>
      <c r="DJ48" s="3230"/>
      <c r="DK48" s="3230"/>
      <c r="DM48" s="3231"/>
      <c r="DN48" s="3231"/>
      <c r="DO48" s="3231"/>
      <c r="DQ48" s="3241" t="s">
        <v>520</v>
      </c>
      <c r="DR48" s="3241"/>
      <c r="DT48" s="3242" t="s">
        <v>521</v>
      </c>
      <c r="DU48" s="3242"/>
      <c r="DY48" s="3"/>
      <c r="DZ48" s="268" t="s">
        <v>522</v>
      </c>
      <c r="EA48" s="181" t="s">
        <v>281</v>
      </c>
      <c r="EB48" s="182">
        <v>0</v>
      </c>
      <c r="EC48" s="182">
        <v>0</v>
      </c>
      <c r="ED48" s="182">
        <v>128</v>
      </c>
      <c r="EE48" s="306" t="s">
        <v>523</v>
      </c>
      <c r="EF48" s="181" t="s">
        <v>396</v>
      </c>
      <c r="EG48" s="182">
        <v>153</v>
      </c>
      <c r="EH48" s="182">
        <v>51</v>
      </c>
      <c r="EI48" s="182">
        <v>102</v>
      </c>
      <c r="EK48" s="366"/>
      <c r="EL48" s="205" t="s">
        <v>524</v>
      </c>
      <c r="EM48" s="206" t="s">
        <v>525</v>
      </c>
      <c r="EN48" s="207">
        <v>74</v>
      </c>
      <c r="EO48" s="208">
        <v>112</v>
      </c>
      <c r="EP48" s="209">
        <v>139</v>
      </c>
      <c r="EQ48"/>
      <c r="ER48" s="367"/>
      <c r="ES48" s="191" t="s">
        <v>526</v>
      </c>
      <c r="ET48" s="192" t="s">
        <v>527</v>
      </c>
      <c r="EU48" s="193">
        <v>13</v>
      </c>
      <c r="EV48" s="194">
        <v>13</v>
      </c>
      <c r="EW48" s="195">
        <v>13</v>
      </c>
      <c r="EX48"/>
      <c r="EY48" s="368"/>
      <c r="EZ48" s="197" t="s">
        <v>528</v>
      </c>
      <c r="FA48" s="192" t="s">
        <v>529</v>
      </c>
      <c r="FB48" s="193">
        <v>166</v>
      </c>
      <c r="FC48" s="194">
        <v>125</v>
      </c>
      <c r="FD48" s="195">
        <v>61</v>
      </c>
      <c r="FE48" s="10">
        <v>1</v>
      </c>
    </row>
    <row r="49" spans="1:161" ht="21" customHeight="1">
      <c r="A49" s="3">
        <v>18</v>
      </c>
      <c r="B49" s="218" t="str">
        <f t="shared" si="24"/>
        <v>A</v>
      </c>
      <c r="C49" s="2326">
        <f t="array" ref="C49">IFERROR(_xlfn.LET(_xlpm.k,UPPER(TRIM(K49)),_xlpm.r,_xlfn.XLOOKUP(_xlpm.k,UPPER(TRIM($R$89:$AM$89)),$R$92:$AM$92,_xlfn.XLOOKUP(_xlpm.k,UPPER(TRIM($R$90:$AM$90)),$R$92:$AM$92,_xlfn.XLOOKUP(_xlpm.k,UPPER(TRIM($R$91:$AM$91)),$R$92:$AM$92,0.001))),_xlpm.r*J49),0)</f>
        <v>0</v>
      </c>
      <c r="D49" s="2819">
        <f t="array" ref="D49">IFERROR(_xlfn.LET(_xlpm.k,UPPER(TRIM(N49)),_xlpm.r,_xlfn.XLOOKUP(_xlpm.k,UPPER(TRIM($R$89:$AM$89)),$R$92:$AM$92,_xlfn.XLOOKUP(_xlpm.k,UPPER(TRIM($R$90:$AM$90)),$R$92:$AM$92,_xlfn.XLOOKUP(_xlpm.k,UPPER(TRIM($R$91:$AM$91)),$R$92:$AM$92,0.001))),_xlpm.r*M49),0)</f>
        <v>0</v>
      </c>
      <c r="E49" s="220">
        <f t="array" ref="E49">IFERROR(_xlfn.LET(_xlpm.k,UPPER(TRIM(Q49)),_xlpm.r,_xlfn.XLOOKUP(_xlpm.k,UPPER(TRIM($R$89:$AM$89)),$R$92:$AM$92,_xlfn.XLOOKUP(_xlpm.k,UPPER(TRIM($R$90:$AM$90)),$R$92:$AM$92,_xlfn.XLOOKUP(_xlpm.k,UPPER(TRIM($R$91:$AM$91)),$R$92:$AM$92,0.001))),_xlpm.r*P49),0)</f>
        <v>0</v>
      </c>
      <c r="F49" s="222" t="s">
        <v>3694</v>
      </c>
      <c r="G49" s="2587" t="s">
        <v>3660</v>
      </c>
      <c r="H49" s="2340" t="s">
        <v>14</v>
      </c>
      <c r="I49" s="2841"/>
      <c r="J49" s="2842"/>
      <c r="K49" s="2302"/>
      <c r="L49" s="2843"/>
      <c r="M49" s="2844"/>
      <c r="N49" s="2303"/>
      <c r="O49" s="2845"/>
      <c r="P49" s="2300"/>
      <c r="Q49" s="2303"/>
      <c r="R49" s="222" t="str">
        <f t="shared" si="25"/>
        <v>18 ►</v>
      </c>
      <c r="S49" s="2339" t="str">
        <f t="shared" si="25"/>
        <v xml:space="preserve">queue  d’un cochon noir </v>
      </c>
      <c r="T49" s="2296"/>
      <c r="U49" s="2296"/>
      <c r="V49" s="2454">
        <v>1</v>
      </c>
      <c r="W49" s="223">
        <f t="shared" si="26"/>
        <v>0</v>
      </c>
      <c r="X49" s="224">
        <f t="shared" si="27"/>
        <v>0</v>
      </c>
      <c r="Y49" s="224" t="str">
        <f t="shared" si="37"/>
        <v/>
      </c>
      <c r="Z49" s="225">
        <f t="shared" si="45"/>
        <v>0</v>
      </c>
      <c r="AA49" s="2846">
        <f t="shared" si="28"/>
        <v>0</v>
      </c>
      <c r="AB49" s="2847">
        <f t="shared" si="29"/>
        <v>0</v>
      </c>
      <c r="AC49" s="2848" t="str">
        <f t="shared" si="38"/>
        <v/>
      </c>
      <c r="AD49" s="2849">
        <f t="shared" si="39"/>
        <v>0</v>
      </c>
      <c r="AE49" s="2361">
        <f t="shared" si="40"/>
        <v>0</v>
      </c>
      <c r="AF49" s="2362">
        <f t="shared" si="41"/>
        <v>0</v>
      </c>
      <c r="AG49" s="2363" t="str">
        <f t="shared" si="42"/>
        <v/>
      </c>
      <c r="AH49" s="2552">
        <f t="shared" si="46"/>
        <v>0</v>
      </c>
      <c r="AI49" s="2556" t="str">
        <f t="shared" si="30"/>
        <v xml:space="preserve">queue  d’un cochon noir </v>
      </c>
      <c r="AJ49" s="2241">
        <f t="shared" si="51"/>
        <v>0</v>
      </c>
      <c r="AK49" s="2242">
        <f t="shared" si="51"/>
        <v>0</v>
      </c>
      <c r="AL49" s="2243">
        <f t="shared" si="43"/>
        <v>0</v>
      </c>
      <c r="AM49" s="2511" t="str">
        <f t="shared" si="47"/>
        <v>OK</v>
      </c>
      <c r="AN49" s="3"/>
      <c r="AO49" s="218" t="str">
        <f t="shared" si="14"/>
        <v>A</v>
      </c>
      <c r="AP49" s="2510"/>
      <c r="AQ49" s="3"/>
      <c r="AR49" s="198">
        <f t="array" ref="AR49">SUMPRODUCT(LEN(AS49:AY49))</f>
        <v>0</v>
      </c>
      <c r="AS49" s="199"/>
      <c r="AT49" s="200"/>
      <c r="AU49" s="200"/>
      <c r="AV49" s="200"/>
      <c r="AW49" s="200"/>
      <c r="AX49" s="200"/>
      <c r="AY49" s="201"/>
      <c r="AZ49" s="3"/>
      <c r="BA49" s="3159" t="str">
        <f t="shared" si="32"/>
        <v>►</v>
      </c>
      <c r="BB49" s="3151" t="str">
        <f t="shared" si="22"/>
        <v/>
      </c>
      <c r="BC49" s="3152" t="str">
        <f t="shared" si="44"/>
        <v/>
      </c>
      <c r="BD49" s="3162"/>
      <c r="BE49" s="3160" t="str">
        <f t="shared" si="23"/>
        <v xml:space="preserve"> ◄ ligne 49</v>
      </c>
      <c r="BF49" s="3151" t="str">
        <f t="shared" si="33"/>
        <v/>
      </c>
      <c r="BG49" s="3155" t="str">
        <f t="shared" si="34"/>
        <v/>
      </c>
      <c r="BH49" s="3156" t="str">
        <f>IF(LEN(TRIM(BM49))&gt;0,MAX(BH29:BH48)+1,"")</f>
        <v/>
      </c>
      <c r="BI49" s="3109" t="str">
        <f>IFERROR(INDEX(BM30:BM299,MATCH(ROW()-ROW(BM30)+1,BH30:BH299,0)),"")</f>
        <v/>
      </c>
      <c r="BJ49" s="3149"/>
      <c r="BK49" s="3142"/>
      <c r="BL49" s="3165" t="str">
        <f>TRIM(SUBSTITUTE(SUBSTITUTE(SUBSTITUTE(SUBSTITUTE(IF(OR(LEFT(BL48,1)="-",LEFT(BL48,1)="="),MID(BL48,2,9999),BL48),CHAR(160)," "),","," "),";"," "),"."," "))</f>
        <v>Portez à ébullition puis baissez le feu et</v>
      </c>
      <c r="BM49" s="3166" t="str">
        <f>IF(OR(BN48="",BL50=""),"",IF(LEN(BN48)&lt;=BL50,BN48,IFERROR(LEFT(BN48,FIND("♦",SUBSTITUTE(LEFT(BN48,BL50+1)," ","♦",LEN(LEFT(BN48,BL50+1))-LEN(SUBSTITUTE(LEFT(BN48,BL50+1)," ",""))))),LEFT(BN48,IFERROR(FIND(" ",BN48)-1,LEN(BN48))))))</f>
        <v/>
      </c>
      <c r="BN49" s="3166" t="str">
        <f>IF(BM49="","",TRIM(RIGHT(BN48,LEN(BN48)-LEN(BM49))))</f>
        <v/>
      </c>
      <c r="BO49" s="3167" t="str">
        <f t="shared" ref="BO49:BO53" si="53">"ligne "&amp;ROW()&amp;" ►"</f>
        <v>ligne 49 ►</v>
      </c>
      <c r="BP49" s="3150" t="str">
        <f>IF(BC49="","",IF(OR(BC49=0,BC49&lt;BI17),0,IF(BC49&gt;BI17,(BC49-BI17)&amp;" car. en trop",(BC49-BI17)&amp;" car.")))</f>
        <v/>
      </c>
      <c r="BQ49" s="3158" t="str">
        <f>IF(BC49="","",ROUNDUP(BC49/BI17,0)&amp;" ligne(s)")</f>
        <v/>
      </c>
      <c r="BR49" s="3"/>
      <c r="BS49" s="142"/>
      <c r="BT49" s="2486">
        <v>25</v>
      </c>
      <c r="BU49" s="2487" t="s">
        <v>3848</v>
      </c>
      <c r="BV49" s="25"/>
      <c r="BW49" s="170"/>
      <c r="BX49" s="3"/>
      <c r="CS49" s="163"/>
      <c r="CT49" s="163"/>
      <c r="CU49" s="163"/>
      <c r="DQ49" s="3241"/>
      <c r="DR49" s="3241"/>
      <c r="DT49" s="3242"/>
      <c r="DU49" s="3242"/>
      <c r="DY49" s="3"/>
      <c r="DZ49" s="373" t="s">
        <v>530</v>
      </c>
      <c r="EA49" s="181" t="s">
        <v>531</v>
      </c>
      <c r="EB49" s="182">
        <v>255</v>
      </c>
      <c r="EC49" s="182">
        <v>0</v>
      </c>
      <c r="ED49" s="182">
        <v>255</v>
      </c>
      <c r="EE49" s="374" t="s">
        <v>532</v>
      </c>
      <c r="EF49" s="181" t="s">
        <v>533</v>
      </c>
      <c r="EG49" s="182">
        <v>51</v>
      </c>
      <c r="EH49" s="182">
        <v>51</v>
      </c>
      <c r="EI49" s="182">
        <v>153</v>
      </c>
      <c r="EK49" s="375"/>
      <c r="EL49" s="205" t="s">
        <v>534</v>
      </c>
      <c r="EM49" s="206" t="s">
        <v>535</v>
      </c>
      <c r="EN49" s="207">
        <v>35</v>
      </c>
      <c r="EO49" s="208">
        <v>107</v>
      </c>
      <c r="EP49" s="209">
        <v>142</v>
      </c>
      <c r="EQ49"/>
      <c r="ER49" s="376"/>
      <c r="ES49" s="191" t="s">
        <v>536</v>
      </c>
      <c r="ET49" s="192" t="s">
        <v>537</v>
      </c>
      <c r="EU49" s="193">
        <v>10</v>
      </c>
      <c r="EV49" s="194">
        <v>10</v>
      </c>
      <c r="EW49" s="195">
        <v>10</v>
      </c>
      <c r="EX49"/>
      <c r="EY49" s="377"/>
      <c r="EZ49" s="212" t="s">
        <v>538</v>
      </c>
      <c r="FA49" s="192" t="s">
        <v>539</v>
      </c>
      <c r="FB49" s="193">
        <v>148</v>
      </c>
      <c r="FC49" s="194">
        <v>127</v>
      </c>
      <c r="FD49" s="195">
        <v>96</v>
      </c>
      <c r="FE49" s="10">
        <v>1</v>
      </c>
    </row>
    <row r="50" spans="1:161" ht="21" customHeight="1">
      <c r="A50" s="3">
        <v>19</v>
      </c>
      <c r="B50" s="218" t="str">
        <f t="shared" si="24"/>
        <v>A</v>
      </c>
      <c r="C50" s="2326">
        <f t="array" ref="C50">IFERROR(_xlfn.LET(_xlpm.k,UPPER(TRIM(K50)),_xlpm.r,_xlfn.XLOOKUP(_xlpm.k,UPPER(TRIM($R$89:$AM$89)),$R$92:$AM$92,_xlfn.XLOOKUP(_xlpm.k,UPPER(TRIM($R$90:$AM$90)),$R$92:$AM$92,_xlfn.XLOOKUP(_xlpm.k,UPPER(TRIM($R$91:$AM$91)),$R$92:$AM$92,0.001))),_xlpm.r*J50),0)</f>
        <v>0</v>
      </c>
      <c r="D50" s="2819">
        <f t="array" ref="D50">IFERROR(_xlfn.LET(_xlpm.k,UPPER(TRIM(N50)),_xlpm.r,_xlfn.XLOOKUP(_xlpm.k,UPPER(TRIM($R$89:$AM$89)),$R$92:$AM$92,_xlfn.XLOOKUP(_xlpm.k,UPPER(TRIM($R$90:$AM$90)),$R$92:$AM$92,_xlfn.XLOOKUP(_xlpm.k,UPPER(TRIM($R$91:$AM$91)),$R$92:$AM$92,0.001))),_xlpm.r*M50),0)</f>
        <v>0</v>
      </c>
      <c r="E50" s="220">
        <f t="array" ref="E50">IFERROR(_xlfn.LET(_xlpm.k,UPPER(TRIM(Q50)),_xlpm.r,_xlfn.XLOOKUP(_xlpm.k,UPPER(TRIM($R$89:$AM$89)),$R$92:$AM$92,_xlfn.XLOOKUP(_xlpm.k,UPPER(TRIM($R$90:$AM$90)),$R$92:$AM$92,_xlfn.XLOOKUP(_xlpm.k,UPPER(TRIM($R$91:$AM$91)),$R$92:$AM$92,0.001))),_xlpm.r*P50),0)</f>
        <v>0</v>
      </c>
      <c r="F50" s="222" t="s">
        <v>3695</v>
      </c>
      <c r="G50" s="2587" t="s">
        <v>3650</v>
      </c>
      <c r="H50" s="2340" t="s">
        <v>14</v>
      </c>
      <c r="I50" s="2841"/>
      <c r="J50" s="2842"/>
      <c r="K50" s="2302"/>
      <c r="L50" s="2843"/>
      <c r="M50" s="2844"/>
      <c r="N50" s="2303"/>
      <c r="O50" s="2845"/>
      <c r="P50" s="2300"/>
      <c r="Q50" s="2303"/>
      <c r="R50" s="222" t="str">
        <f t="shared" si="25"/>
        <v>19 ►</v>
      </c>
      <c r="S50" s="2339" t="str">
        <f t="shared" si="25"/>
        <v>vieux lard</v>
      </c>
      <c r="T50" s="2296"/>
      <c r="U50" s="2296"/>
      <c r="V50" s="2454">
        <v>1</v>
      </c>
      <c r="W50" s="223">
        <f t="shared" si="26"/>
        <v>0</v>
      </c>
      <c r="X50" s="224">
        <f t="shared" si="27"/>
        <v>0</v>
      </c>
      <c r="Y50" s="224" t="str">
        <f t="shared" si="37"/>
        <v/>
      </c>
      <c r="Z50" s="225">
        <f t="shared" si="45"/>
        <v>0</v>
      </c>
      <c r="AA50" s="2846">
        <f t="shared" si="28"/>
        <v>0</v>
      </c>
      <c r="AB50" s="2847">
        <f t="shared" si="29"/>
        <v>0</v>
      </c>
      <c r="AC50" s="2848" t="str">
        <f t="shared" si="38"/>
        <v/>
      </c>
      <c r="AD50" s="2849">
        <f t="shared" si="39"/>
        <v>0</v>
      </c>
      <c r="AE50" s="2361">
        <f t="shared" si="40"/>
        <v>0</v>
      </c>
      <c r="AF50" s="2362">
        <f t="shared" si="41"/>
        <v>0</v>
      </c>
      <c r="AG50" s="2363" t="str">
        <f t="shared" si="42"/>
        <v/>
      </c>
      <c r="AH50" s="2552">
        <f t="shared" si="46"/>
        <v>0</v>
      </c>
      <c r="AI50" s="2556" t="str">
        <f t="shared" si="30"/>
        <v>vieux lard</v>
      </c>
      <c r="AJ50" s="2241">
        <f t="shared" si="51"/>
        <v>0</v>
      </c>
      <c r="AK50" s="2242">
        <f t="shared" si="51"/>
        <v>0</v>
      </c>
      <c r="AL50" s="2243">
        <f t="shared" si="43"/>
        <v>0</v>
      </c>
      <c r="AM50" s="2511" t="str">
        <f t="shared" si="47"/>
        <v>OK</v>
      </c>
      <c r="AN50" s="3"/>
      <c r="AO50" s="218" t="str">
        <f t="shared" si="14"/>
        <v>A</v>
      </c>
      <c r="AP50" s="2510"/>
      <c r="AQ50" s="3"/>
      <c r="AR50" s="198">
        <f t="array" ref="AR50">SUMPRODUCT(LEN(AS50:AY50))</f>
        <v>0</v>
      </c>
      <c r="AS50" s="199"/>
      <c r="AT50" s="200"/>
      <c r="AU50" s="200"/>
      <c r="AV50" s="200"/>
      <c r="AW50" s="200"/>
      <c r="AX50" s="200"/>
      <c r="AY50" s="201"/>
      <c r="AZ50" s="3"/>
      <c r="BA50" s="3159" t="str">
        <f t="shared" si="32"/>
        <v>►</v>
      </c>
      <c r="BB50" s="3151" t="str">
        <f t="shared" si="22"/>
        <v/>
      </c>
      <c r="BC50" s="3152" t="str">
        <f t="shared" si="44"/>
        <v/>
      </c>
      <c r="BD50" s="3162"/>
      <c r="BE50" s="3154" t="str">
        <f t="shared" si="23"/>
        <v xml:space="preserve"> ◄ ligne 50</v>
      </c>
      <c r="BF50" s="3151" t="str">
        <f t="shared" si="33"/>
        <v/>
      </c>
      <c r="BG50" s="3155" t="str">
        <f t="shared" si="34"/>
        <v/>
      </c>
      <c r="BH50" s="3156" t="str">
        <f>IF(LEN(TRIM(BM50))&gt;0,MAX(BH29:BH49)+1,"")</f>
        <v/>
      </c>
      <c r="BI50" s="3109" t="str">
        <f>IFERROR(INDEX(BM30:BM299,MATCH(ROW()-ROW(BM30)+1,BH30:BH299,0)),"")</f>
        <v/>
      </c>
      <c r="BJ50" s="3149"/>
      <c r="BK50" s="3142"/>
      <c r="BL50" s="3112">
        <f>BI17</f>
        <v>100</v>
      </c>
      <c r="BM50" s="3166" t="str">
        <f>IF(OR(BN49="",BL50=""),"",IF(LEN(BN49)&lt;=BL50,BN49,IFERROR(LEFT(BN49,FIND("♦",SUBSTITUTE(LEFT(BN49,BL50+1)," ","♦",LEN(LEFT(BN49,BL50+1))-LEN(SUBSTITUTE(LEFT(BN49,BL50+1)," ",""))))),LEFT(BN49,IFERROR(FIND(" ",BN49)-1,LEN(BN49))))))</f>
        <v/>
      </c>
      <c r="BN50" s="3166" t="str">
        <f t="shared" ref="BN50:BN53" si="54">IF(BM50="","",TRIM(RIGHT(BN49,LEN(BN49)-LEN(BM50))))</f>
        <v/>
      </c>
      <c r="BO50" s="3167" t="str">
        <f t="shared" si="53"/>
        <v>ligne 50 ►</v>
      </c>
      <c r="BP50" s="3150" t="str">
        <f>IF(BC50="","",IF(OR(BC50=0,BC50&lt;BI17),0,IF(BC50&gt;BI17,(BC50-BI17)&amp;" car. en trop",(BC50-BI17)&amp;" car.")))</f>
        <v/>
      </c>
      <c r="BQ50" s="3158" t="str">
        <f>IF(BC50="","",ROUNDUP(BC50/BI17,0)&amp;" ligne(s)")</f>
        <v/>
      </c>
      <c r="BR50" s="3"/>
      <c r="BS50" s="142"/>
      <c r="BT50" s="2486">
        <v>12</v>
      </c>
      <c r="BU50" s="403" t="s">
        <v>3849</v>
      </c>
      <c r="BV50" s="25"/>
      <c r="BW50" s="170"/>
      <c r="BX50" s="3"/>
      <c r="BY50" s="3243" t="s">
        <v>540</v>
      </c>
      <c r="BZ50" s="3243"/>
      <c r="CA50" s="3243"/>
      <c r="CC50" s="3225" t="s">
        <v>541</v>
      </c>
      <c r="CD50" s="3225"/>
      <c r="CE50" s="3225"/>
      <c r="CG50" s="3226" t="s">
        <v>542</v>
      </c>
      <c r="CH50" s="3226"/>
      <c r="CI50" s="3226"/>
      <c r="CK50" s="3227" t="s">
        <v>543</v>
      </c>
      <c r="CL50" s="3227"/>
      <c r="CM50" s="3227"/>
      <c r="CO50" s="3236" t="s">
        <v>544</v>
      </c>
      <c r="CP50" s="3236"/>
      <c r="CQ50" s="3236"/>
      <c r="CS50" s="3232" t="s">
        <v>545</v>
      </c>
      <c r="CT50" s="3232"/>
      <c r="CU50" s="3232"/>
      <c r="CW50" s="3223" t="s">
        <v>546</v>
      </c>
      <c r="CX50" s="3223"/>
      <c r="CY50" s="3223"/>
      <c r="DA50" s="3224" t="s">
        <v>547</v>
      </c>
      <c r="DB50" s="3224"/>
      <c r="DC50" s="3224"/>
      <c r="DE50" s="3229" t="s">
        <v>548</v>
      </c>
      <c r="DF50" s="3229"/>
      <c r="DG50" s="3229"/>
      <c r="DI50" s="3230" t="s">
        <v>549</v>
      </c>
      <c r="DJ50" s="3230"/>
      <c r="DK50" s="3230"/>
      <c r="DM50" s="3231" t="s">
        <v>550</v>
      </c>
      <c r="DN50" s="3231"/>
      <c r="DO50" s="3231"/>
      <c r="DY50" s="3"/>
      <c r="DZ50" s="378" t="s">
        <v>551</v>
      </c>
      <c r="EA50" s="181" t="s">
        <v>552</v>
      </c>
      <c r="EB50" s="182">
        <v>255</v>
      </c>
      <c r="EC50" s="182">
        <v>255</v>
      </c>
      <c r="ED50" s="182">
        <v>0</v>
      </c>
      <c r="EE50" s="379" t="s">
        <v>553</v>
      </c>
      <c r="EF50" s="181" t="s">
        <v>554</v>
      </c>
      <c r="EG50" s="182">
        <v>51</v>
      </c>
      <c r="EH50" s="182">
        <v>51</v>
      </c>
      <c r="EI50" s="182">
        <v>51</v>
      </c>
      <c r="EK50" s="380"/>
      <c r="EL50" s="236" t="s">
        <v>555</v>
      </c>
      <c r="EM50" s="206" t="s">
        <v>556</v>
      </c>
      <c r="EN50" s="207">
        <v>83</v>
      </c>
      <c r="EO50" s="208">
        <v>104</v>
      </c>
      <c r="EP50" s="209">
        <v>120</v>
      </c>
      <c r="EQ50"/>
      <c r="ER50" s="381"/>
      <c r="ES50" s="191" t="s">
        <v>557</v>
      </c>
      <c r="ET50" s="192" t="s">
        <v>558</v>
      </c>
      <c r="EU50" s="193">
        <v>8</v>
      </c>
      <c r="EV50" s="194">
        <v>8</v>
      </c>
      <c r="EW50" s="195">
        <v>8</v>
      </c>
      <c r="EX50"/>
      <c r="EY50" s="382"/>
      <c r="EZ50" s="212" t="s">
        <v>559</v>
      </c>
      <c r="FA50" s="192" t="s">
        <v>560</v>
      </c>
      <c r="FB50" s="193">
        <v>150</v>
      </c>
      <c r="FC50" s="194">
        <v>124</v>
      </c>
      <c r="FD50" s="195">
        <v>92</v>
      </c>
      <c r="FE50" s="10">
        <v>1</v>
      </c>
    </row>
    <row r="51" spans="1:161" ht="21" customHeight="1">
      <c r="A51" s="3">
        <v>20</v>
      </c>
      <c r="B51" s="218" t="str">
        <f t="shared" si="24"/>
        <v>►</v>
      </c>
      <c r="C51" s="2326">
        <f t="array" ref="C51">IFERROR(_xlfn.LET(_xlpm.k,UPPER(TRIM(K51)),_xlpm.r,_xlfn.XLOOKUP(_xlpm.k,UPPER(TRIM($R$89:$AM$89)),$R$92:$AM$92,_xlfn.XLOOKUP(_xlpm.k,UPPER(TRIM($R$90:$AM$90)),$R$92:$AM$92,_xlfn.XLOOKUP(_xlpm.k,UPPER(TRIM($R$91:$AM$91)),$R$92:$AM$92,0.001))),_xlpm.r*J51),0)</f>
        <v>0</v>
      </c>
      <c r="D51" s="2819">
        <f t="array" ref="D51">IFERROR(_xlfn.LET(_xlpm.k,UPPER(TRIM(N51)),_xlpm.r,_xlfn.XLOOKUP(_xlpm.k,UPPER(TRIM($R$89:$AM$89)),$R$92:$AM$92,_xlfn.XLOOKUP(_xlpm.k,UPPER(TRIM($R$90:$AM$90)),$R$92:$AM$92,_xlfn.XLOOKUP(_xlpm.k,UPPER(TRIM($R$91:$AM$91)),$R$92:$AM$92,0.001))),_xlpm.r*M51),0)</f>
        <v>0</v>
      </c>
      <c r="E51" s="220">
        <f t="array" ref="E51">IFERROR(_xlfn.LET(_xlpm.k,UPPER(TRIM(Q51)),_xlpm.r,_xlfn.XLOOKUP(_xlpm.k,UPPER(TRIM($R$89:$AM$89)),$R$92:$AM$92,_xlfn.XLOOKUP(_xlpm.k,UPPER(TRIM($R$90:$AM$90)),$R$92:$AM$92,_xlfn.XLOOKUP(_xlpm.k,UPPER(TRIM($R$91:$AM$91)),$R$92:$AM$92,0.001))),_xlpm.r*P51),0)</f>
        <v>0</v>
      </c>
      <c r="F51" s="222" t="s">
        <v>3696</v>
      </c>
      <c r="G51" s="2587"/>
      <c r="H51" s="2340" t="s">
        <v>14</v>
      </c>
      <c r="I51" s="2841"/>
      <c r="J51" s="2842"/>
      <c r="K51" s="2302"/>
      <c r="L51" s="2843"/>
      <c r="M51" s="2844"/>
      <c r="N51" s="2303"/>
      <c r="O51" s="2845"/>
      <c r="P51" s="2300"/>
      <c r="Q51" s="2303"/>
      <c r="R51" s="222" t="str">
        <f t="shared" si="25"/>
        <v>20 ►</v>
      </c>
      <c r="S51" s="2339">
        <f t="shared" si="25"/>
        <v>0</v>
      </c>
      <c r="T51" s="2296"/>
      <c r="U51" s="2296"/>
      <c r="V51" s="2454">
        <v>1</v>
      </c>
      <c r="W51" s="223">
        <f t="shared" si="26"/>
        <v>0</v>
      </c>
      <c r="X51" s="224">
        <f t="shared" si="27"/>
        <v>0</v>
      </c>
      <c r="Y51" s="224" t="str">
        <f t="shared" si="37"/>
        <v/>
      </c>
      <c r="Z51" s="225">
        <f t="shared" si="45"/>
        <v>0</v>
      </c>
      <c r="AA51" s="2846">
        <f t="shared" si="28"/>
        <v>0</v>
      </c>
      <c r="AB51" s="2847">
        <f t="shared" si="29"/>
        <v>0</v>
      </c>
      <c r="AC51" s="2848" t="str">
        <f t="shared" si="38"/>
        <v/>
      </c>
      <c r="AD51" s="2849">
        <f t="shared" si="39"/>
        <v>0</v>
      </c>
      <c r="AE51" s="2361">
        <f t="shared" si="40"/>
        <v>0</v>
      </c>
      <c r="AF51" s="2362">
        <f t="shared" si="41"/>
        <v>0</v>
      </c>
      <c r="AG51" s="2363" t="str">
        <f t="shared" si="42"/>
        <v/>
      </c>
      <c r="AH51" s="2552">
        <f t="shared" si="46"/>
        <v>0</v>
      </c>
      <c r="AI51" s="2556">
        <f t="shared" si="30"/>
        <v>0</v>
      </c>
      <c r="AJ51" s="2241">
        <f t="shared" si="51"/>
        <v>0</v>
      </c>
      <c r="AK51" s="2242">
        <f t="shared" si="51"/>
        <v>0</v>
      </c>
      <c r="AL51" s="2243">
        <f t="shared" si="43"/>
        <v>0</v>
      </c>
      <c r="AM51" s="2511" t="str">
        <f t="shared" si="47"/>
        <v>OK</v>
      </c>
      <c r="AN51" s="3"/>
      <c r="AO51" s="218" t="str">
        <f t="shared" si="14"/>
        <v>►</v>
      </c>
      <c r="AP51" s="2510"/>
      <c r="AQ51" s="3"/>
      <c r="AR51" s="198">
        <f t="array" ref="AR51">SUMPRODUCT(LEN(AS51:AY51))</f>
        <v>0</v>
      </c>
      <c r="AS51" s="199"/>
      <c r="AT51" s="200"/>
      <c r="AU51" s="200"/>
      <c r="AV51" s="200"/>
      <c r="AW51" s="200"/>
      <c r="AX51" s="200"/>
      <c r="AY51" s="201"/>
      <c r="AZ51" s="3"/>
      <c r="BA51" s="3159" t="str">
        <f t="shared" si="32"/>
        <v>►</v>
      </c>
      <c r="BB51" s="3151" t="str">
        <f t="shared" si="22"/>
        <v/>
      </c>
      <c r="BC51" s="3152" t="str">
        <f t="shared" si="44"/>
        <v/>
      </c>
      <c r="BD51" s="3162"/>
      <c r="BE51" s="3160" t="str">
        <f t="shared" si="23"/>
        <v xml:space="preserve"> ◄ ligne 51</v>
      </c>
      <c r="BF51" s="3151" t="str">
        <f t="shared" si="33"/>
        <v/>
      </c>
      <c r="BG51" s="3155" t="str">
        <f t="shared" si="34"/>
        <v/>
      </c>
      <c r="BH51" s="3156" t="str">
        <f>IF(LEN(TRIM(BM51))&gt;0,MAX(BH29:BH50)+1,"")</f>
        <v/>
      </c>
      <c r="BI51" s="3109" t="str">
        <f>IFERROR(INDEX(BM30:BM299,MATCH(ROW()-ROW(BM30)+1,BH30:BH299,0)),"")</f>
        <v/>
      </c>
      <c r="BJ51" s="3149"/>
      <c r="BK51" s="3142"/>
      <c r="BL51" s="3165"/>
      <c r="BM51" s="3166" t="str">
        <f>IF(OR(BN50="",BL50=""),"",IF(LEN(BN50)&lt;=BL50,BN50,IFERROR(LEFT(BN50,FIND("♦",SUBSTITUTE(LEFT(BN50,BL50+1)," ","♦",LEN(LEFT(BN50,BL50+1))-LEN(SUBSTITUTE(LEFT(BN50,BL50+1)," ",""))))),LEFT(BN50,IFERROR(FIND(" ",BN50)-1,LEN(BN50))))))</f>
        <v/>
      </c>
      <c r="BN51" s="3166" t="str">
        <f t="shared" si="54"/>
        <v/>
      </c>
      <c r="BO51" s="3167" t="str">
        <f t="shared" si="53"/>
        <v>ligne 51 ►</v>
      </c>
      <c r="BP51" s="3150" t="str">
        <f>IF(BC51="","",IF(OR(BC51=0,BC51&lt;BI17),0,IF(BC51&gt;BI17,(BC51-BI17)&amp;" car. en trop",(BC51-BI17)&amp;" car.")))</f>
        <v/>
      </c>
      <c r="BQ51" s="3158" t="str">
        <f>IF(BC51="","",ROUNDUP(BC51/BI17,0)&amp;" ligne(s)")</f>
        <v/>
      </c>
      <c r="BR51" s="3"/>
      <c r="BS51" s="142"/>
      <c r="BT51" s="2486">
        <v>7</v>
      </c>
      <c r="BU51" s="403" t="s">
        <v>3850</v>
      </c>
      <c r="BV51" s="25"/>
      <c r="BW51" s="170"/>
      <c r="BX51" s="3"/>
      <c r="BY51" s="3243"/>
      <c r="BZ51" s="3243"/>
      <c r="CA51" s="3243"/>
      <c r="CC51" s="3225"/>
      <c r="CD51" s="3225"/>
      <c r="CE51" s="3225"/>
      <c r="CG51" s="3226"/>
      <c r="CH51" s="3226"/>
      <c r="CI51" s="3226"/>
      <c r="CK51" s="3227"/>
      <c r="CL51" s="3227"/>
      <c r="CM51" s="3227"/>
      <c r="CO51" s="3236"/>
      <c r="CP51" s="3236"/>
      <c r="CQ51" s="3236"/>
      <c r="CS51" s="3232"/>
      <c r="CT51" s="3232"/>
      <c r="CU51" s="3232"/>
      <c r="CW51" s="3223"/>
      <c r="CX51" s="3223"/>
      <c r="CY51" s="3223"/>
      <c r="DA51" s="3224"/>
      <c r="DB51" s="3224"/>
      <c r="DC51" s="3224"/>
      <c r="DE51" s="3229"/>
      <c r="DF51" s="3229"/>
      <c r="DG51" s="3229"/>
      <c r="DI51" s="3230"/>
      <c r="DJ51" s="3230"/>
      <c r="DK51" s="3230"/>
      <c r="DM51" s="3231"/>
      <c r="DN51" s="3231"/>
      <c r="DO51" s="3231"/>
      <c r="DY51" s="3"/>
      <c r="DZ51" s="384" t="s">
        <v>562</v>
      </c>
      <c r="EA51" s="181" t="s">
        <v>563</v>
      </c>
      <c r="EB51" s="182">
        <v>0</v>
      </c>
      <c r="EC51" s="182">
        <v>255</v>
      </c>
      <c r="ED51" s="182">
        <v>255</v>
      </c>
      <c r="EK51" s="385"/>
      <c r="EL51" s="205" t="s">
        <v>564</v>
      </c>
      <c r="EM51" s="206" t="s">
        <v>565</v>
      </c>
      <c r="EN51" s="207">
        <v>0</v>
      </c>
      <c r="EO51" s="208">
        <v>104</v>
      </c>
      <c r="EP51" s="209">
        <v>139</v>
      </c>
      <c r="EQ51"/>
      <c r="ER51" s="386"/>
      <c r="ES51" s="191" t="s">
        <v>566</v>
      </c>
      <c r="ET51" s="192" t="s">
        <v>567</v>
      </c>
      <c r="EU51" s="193">
        <v>5</v>
      </c>
      <c r="EV51" s="194">
        <v>5</v>
      </c>
      <c r="EW51" s="195">
        <v>5</v>
      </c>
      <c r="EX51"/>
      <c r="EY51" s="387"/>
      <c r="EZ51" s="197" t="s">
        <v>568</v>
      </c>
      <c r="FA51" s="192" t="s">
        <v>569</v>
      </c>
      <c r="FB51" s="193">
        <v>139</v>
      </c>
      <c r="FC51" s="194">
        <v>125</v>
      </c>
      <c r="FD51" s="195">
        <v>107</v>
      </c>
      <c r="FE51" s="10">
        <v>1</v>
      </c>
    </row>
    <row r="52" spans="1:161" ht="21" customHeight="1">
      <c r="A52" s="3">
        <v>21</v>
      </c>
      <c r="B52" s="218" t="str">
        <f t="shared" si="24"/>
        <v>A</v>
      </c>
      <c r="C52" s="2326">
        <f t="array" ref="C52">IFERROR(_xlfn.LET(_xlpm.k,UPPER(TRIM(K52)),_xlpm.r,_xlfn.XLOOKUP(_xlpm.k,UPPER(TRIM($R$89:$AM$89)),$R$92:$AM$92,_xlfn.XLOOKUP(_xlpm.k,UPPER(TRIM($R$90:$AM$90)),$R$92:$AM$92,_xlfn.XLOOKUP(_xlpm.k,UPPER(TRIM($R$91:$AM$91)),$R$92:$AM$92,0.001))),_xlpm.r*J52),0)</f>
        <v>0</v>
      </c>
      <c r="D52" s="2819">
        <f t="array" ref="D52">IFERROR(_xlfn.LET(_xlpm.k,UPPER(TRIM(N52)),_xlpm.r,_xlfn.XLOOKUP(_xlpm.k,UPPER(TRIM($R$89:$AM$89)),$R$92:$AM$92,_xlfn.XLOOKUP(_xlpm.k,UPPER(TRIM($R$90:$AM$90)),$R$92:$AM$92,_xlfn.XLOOKUP(_xlpm.k,UPPER(TRIM($R$91:$AM$91)),$R$92:$AM$92,0.001))),_xlpm.r*M52),0)</f>
        <v>0</v>
      </c>
      <c r="E52" s="220">
        <f t="array" ref="E52">IFERROR(_xlfn.LET(_xlpm.k,UPPER(TRIM(Q52)),_xlpm.r,_xlfn.XLOOKUP(_xlpm.k,UPPER(TRIM($R$89:$AM$89)),$R$92:$AM$92,_xlfn.XLOOKUP(_xlpm.k,UPPER(TRIM($R$90:$AM$90)),$R$92:$AM$92,_xlfn.XLOOKUP(_xlpm.k,UPPER(TRIM($R$91:$AM$91)),$R$92:$AM$92,0.001))),_xlpm.r*P52),0)</f>
        <v>0</v>
      </c>
      <c r="F52" s="222" t="s">
        <v>3697</v>
      </c>
      <c r="G52" s="2585" t="s">
        <v>3670</v>
      </c>
      <c r="H52" s="2340" t="s">
        <v>14</v>
      </c>
      <c r="I52" s="2841"/>
      <c r="J52" s="2842"/>
      <c r="K52" s="2302"/>
      <c r="L52" s="2843"/>
      <c r="M52" s="2844"/>
      <c r="N52" s="2303"/>
      <c r="O52" s="2845"/>
      <c r="P52" s="2300"/>
      <c r="Q52" s="2303"/>
      <c r="R52" s="222" t="str">
        <f t="shared" si="25"/>
        <v>21 ►</v>
      </c>
      <c r="S52" s="2339" t="str">
        <f t="shared" si="25"/>
        <v>2/ Garniture aromatique</v>
      </c>
      <c r="T52" s="2296"/>
      <c r="U52" s="2296"/>
      <c r="V52" s="2454">
        <v>1</v>
      </c>
      <c r="W52" s="223">
        <f t="shared" si="26"/>
        <v>0</v>
      </c>
      <c r="X52" s="224">
        <f t="shared" si="27"/>
        <v>0</v>
      </c>
      <c r="Y52" s="224" t="str">
        <f t="shared" si="37"/>
        <v/>
      </c>
      <c r="Z52" s="225">
        <f t="shared" si="45"/>
        <v>0</v>
      </c>
      <c r="AA52" s="2846">
        <f t="shared" si="28"/>
        <v>0</v>
      </c>
      <c r="AB52" s="2847">
        <f t="shared" si="29"/>
        <v>0</v>
      </c>
      <c r="AC52" s="2848" t="str">
        <f t="shared" si="38"/>
        <v/>
      </c>
      <c r="AD52" s="2849">
        <f t="shared" si="39"/>
        <v>0</v>
      </c>
      <c r="AE52" s="2361">
        <f t="shared" si="40"/>
        <v>0</v>
      </c>
      <c r="AF52" s="2362">
        <f t="shared" si="41"/>
        <v>0</v>
      </c>
      <c r="AG52" s="2363" t="str">
        <f t="shared" si="42"/>
        <v/>
      </c>
      <c r="AH52" s="2552">
        <f t="shared" si="46"/>
        <v>0</v>
      </c>
      <c r="AI52" s="2556" t="str">
        <f t="shared" si="30"/>
        <v>2/ Garniture aromatique</v>
      </c>
      <c r="AJ52" s="2241">
        <f t="shared" si="51"/>
        <v>0</v>
      </c>
      <c r="AK52" s="2242">
        <f t="shared" si="51"/>
        <v>0</v>
      </c>
      <c r="AL52" s="2243">
        <f t="shared" si="43"/>
        <v>0</v>
      </c>
      <c r="AM52" s="2511" t="str">
        <f t="shared" si="47"/>
        <v>OK</v>
      </c>
      <c r="AN52" s="3"/>
      <c r="AO52" s="218" t="str">
        <f t="shared" si="14"/>
        <v>A</v>
      </c>
      <c r="AP52" s="2510"/>
      <c r="AQ52" s="3"/>
      <c r="AR52" s="198">
        <f t="array" ref="AR52">SUMPRODUCT(LEN(AS52:AY52))</f>
        <v>0</v>
      </c>
      <c r="AS52" s="199"/>
      <c r="AT52" s="200"/>
      <c r="AU52" s="200"/>
      <c r="AV52" s="200"/>
      <c r="AW52" s="200"/>
      <c r="AX52" s="200"/>
      <c r="AY52" s="201"/>
      <c r="AZ52" s="3"/>
      <c r="BA52" s="3159" t="str">
        <f t="shared" si="32"/>
        <v>►</v>
      </c>
      <c r="BB52" s="3151" t="str">
        <f t="shared" si="22"/>
        <v/>
      </c>
      <c r="BC52" s="3152" t="str">
        <f t="shared" si="44"/>
        <v/>
      </c>
      <c r="BD52" s="3162"/>
      <c r="BE52" s="3154" t="str">
        <f t="shared" si="23"/>
        <v xml:space="preserve"> ◄ ligne 52</v>
      </c>
      <c r="BF52" s="3151" t="str">
        <f t="shared" si="33"/>
        <v/>
      </c>
      <c r="BG52" s="3155" t="str">
        <f t="shared" si="34"/>
        <v/>
      </c>
      <c r="BH52" s="3156" t="str">
        <f>IF(LEN(TRIM(BM52))&gt;0,MAX(BH29:BH51)+1,"")</f>
        <v/>
      </c>
      <c r="BI52" s="3109" t="str">
        <f>IFERROR(INDEX(BM30:BM299,MATCH(ROW()-ROW(BM30)+1,BH30:BH299,0)),"")</f>
        <v/>
      </c>
      <c r="BJ52" s="3149"/>
      <c r="BK52" s="3142"/>
      <c r="BL52" s="3168"/>
      <c r="BM52" s="3166" t="str">
        <f>IF(OR(BN51="",BL50=""),"",IF(LEN(BN51)&lt;=BL50,BN51,IFERROR(LEFT(BN51,FIND("♦",SUBSTITUTE(LEFT(BN51,BL50+1)," ","♦",LEN(LEFT(BN51,BL50+1))-LEN(SUBSTITUTE(LEFT(BN51,BL50+1)," ",""))))),LEFT(BN51,IFERROR(FIND(" ",BN51)-1,LEN(BN51))))))</f>
        <v/>
      </c>
      <c r="BN52" s="3166" t="str">
        <f t="shared" si="54"/>
        <v/>
      </c>
      <c r="BO52" s="3167" t="str">
        <f t="shared" si="53"/>
        <v>ligne 52 ►</v>
      </c>
      <c r="BP52" s="3150" t="str">
        <f>IF(BC52="","",IF(OR(BC52=0,BC52&lt;BI17),0,IF(BC52&gt;BI17,(BC52-BI17)&amp;" car. en trop",(BC52-BI17)&amp;" car.")))</f>
        <v/>
      </c>
      <c r="BQ52" s="3158" t="str">
        <f>IF(BC52="","",ROUNDUP(BC52/BI17,0)&amp;" ligne(s)")</f>
        <v/>
      </c>
      <c r="BR52" s="3"/>
      <c r="BS52" s="142"/>
      <c r="BT52" s="2506" t="s">
        <v>3861</v>
      </c>
      <c r="BU52" s="2488"/>
      <c r="BV52" s="25"/>
      <c r="BW52" s="170"/>
      <c r="BX52" s="3"/>
      <c r="CS52" s="163"/>
      <c r="CT52" s="163"/>
      <c r="CU52" s="163"/>
      <c r="DY52" s="3"/>
      <c r="EK52" s="389"/>
      <c r="EL52" s="236" t="s">
        <v>572</v>
      </c>
      <c r="EM52" s="206" t="s">
        <v>573</v>
      </c>
      <c r="EN52" s="207">
        <v>81</v>
      </c>
      <c r="EO52" s="208">
        <v>88</v>
      </c>
      <c r="EP52" s="209">
        <v>94</v>
      </c>
      <c r="EQ52"/>
      <c r="ER52" s="390"/>
      <c r="ES52" s="191" t="s">
        <v>574</v>
      </c>
      <c r="ET52" s="192" t="s">
        <v>575</v>
      </c>
      <c r="EU52" s="193">
        <v>3</v>
      </c>
      <c r="EV52" s="194">
        <v>3</v>
      </c>
      <c r="EW52" s="195">
        <v>3</v>
      </c>
      <c r="EX52"/>
      <c r="EY52" s="391"/>
      <c r="EZ52" s="197" t="s">
        <v>576</v>
      </c>
      <c r="FA52" s="192" t="s">
        <v>577</v>
      </c>
      <c r="FB52" s="193">
        <v>139</v>
      </c>
      <c r="FC52" s="194">
        <v>121</v>
      </c>
      <c r="FD52" s="195">
        <v>94</v>
      </c>
      <c r="FE52" s="10">
        <v>1</v>
      </c>
    </row>
    <row r="53" spans="1:161" ht="21" customHeight="1">
      <c r="A53" s="3">
        <v>22</v>
      </c>
      <c r="B53" s="218" t="str">
        <f t="shared" si="24"/>
        <v>A</v>
      </c>
      <c r="C53" s="2326">
        <f t="array" ref="C53">IFERROR(_xlfn.LET(_xlpm.k,UPPER(TRIM(K53)),_xlpm.r,_xlfn.XLOOKUP(_xlpm.k,UPPER(TRIM($R$89:$AM$89)),$R$92:$AM$92,_xlfn.XLOOKUP(_xlpm.k,UPPER(TRIM($R$90:$AM$90)),$R$92:$AM$92,_xlfn.XLOOKUP(_xlpm.k,UPPER(TRIM($R$91:$AM$91)),$R$92:$AM$92,0.001))),_xlpm.r*J53),0)</f>
        <v>0</v>
      </c>
      <c r="D53" s="2819">
        <f t="array" ref="D53">IFERROR(_xlfn.LET(_xlpm.k,UPPER(TRIM(N53)),_xlpm.r,_xlfn.XLOOKUP(_xlpm.k,UPPER(TRIM($R$89:$AM$89)),$R$92:$AM$92,_xlfn.XLOOKUP(_xlpm.k,UPPER(TRIM($R$90:$AM$90)),$R$92:$AM$92,_xlfn.XLOOKUP(_xlpm.k,UPPER(TRIM($R$91:$AM$91)),$R$92:$AM$92,0.001))),_xlpm.r*M53),0)</f>
        <v>0</v>
      </c>
      <c r="E53" s="220">
        <f t="array" ref="E53">IFERROR(_xlfn.LET(_xlpm.k,UPPER(TRIM(Q53)),_xlpm.r,_xlfn.XLOOKUP(_xlpm.k,UPPER(TRIM($R$89:$AM$89)),$R$92:$AM$92,_xlfn.XLOOKUP(_xlpm.k,UPPER(TRIM($R$90:$AM$90)),$R$92:$AM$92,_xlfn.XLOOKUP(_xlpm.k,UPPER(TRIM($R$91:$AM$91)),$R$92:$AM$92,0.001))),_xlpm.r*P53),0)</f>
        <v>0</v>
      </c>
      <c r="F53" s="222" t="s">
        <v>3698</v>
      </c>
      <c r="G53" s="2587" t="s">
        <v>3645</v>
      </c>
      <c r="H53" s="2340" t="s">
        <v>14</v>
      </c>
      <c r="I53" s="2841"/>
      <c r="J53" s="2842"/>
      <c r="K53" s="2302"/>
      <c r="L53" s="2843"/>
      <c r="M53" s="2844"/>
      <c r="N53" s="2303"/>
      <c r="O53" s="2845"/>
      <c r="P53" s="2300"/>
      <c r="Q53" s="2303"/>
      <c r="R53" s="222" t="str">
        <f t="shared" si="25"/>
        <v>22 ►</v>
      </c>
      <c r="S53" s="2339" t="str">
        <f t="shared" si="25"/>
        <v>bouillon de volaille</v>
      </c>
      <c r="T53" s="2296"/>
      <c r="U53" s="2296"/>
      <c r="V53" s="2454">
        <v>1</v>
      </c>
      <c r="W53" s="223">
        <f t="shared" si="26"/>
        <v>0</v>
      </c>
      <c r="X53" s="224">
        <f t="shared" si="27"/>
        <v>0</v>
      </c>
      <c r="Y53" s="224" t="str">
        <f t="shared" si="37"/>
        <v/>
      </c>
      <c r="Z53" s="225">
        <f t="shared" si="45"/>
        <v>0</v>
      </c>
      <c r="AA53" s="2846">
        <f t="shared" si="28"/>
        <v>0</v>
      </c>
      <c r="AB53" s="2847">
        <f t="shared" si="29"/>
        <v>0</v>
      </c>
      <c r="AC53" s="2848" t="str">
        <f t="shared" si="38"/>
        <v/>
      </c>
      <c r="AD53" s="2849">
        <f t="shared" si="39"/>
        <v>0</v>
      </c>
      <c r="AE53" s="2361">
        <f t="shared" si="40"/>
        <v>0</v>
      </c>
      <c r="AF53" s="2362">
        <f t="shared" si="41"/>
        <v>0</v>
      </c>
      <c r="AG53" s="2363" t="str">
        <f t="shared" si="42"/>
        <v/>
      </c>
      <c r="AH53" s="2552">
        <f t="shared" si="46"/>
        <v>0</v>
      </c>
      <c r="AI53" s="2556" t="str">
        <f t="shared" si="30"/>
        <v>bouillon de volaille</v>
      </c>
      <c r="AJ53" s="2241">
        <f t="shared" si="51"/>
        <v>0</v>
      </c>
      <c r="AK53" s="2242">
        <f t="shared" si="51"/>
        <v>0</v>
      </c>
      <c r="AL53" s="2243">
        <f t="shared" si="43"/>
        <v>0</v>
      </c>
      <c r="AM53" s="2511" t="str">
        <f t="shared" si="47"/>
        <v>OK</v>
      </c>
      <c r="AN53" s="3"/>
      <c r="AO53" s="218" t="str">
        <f t="shared" si="14"/>
        <v>A</v>
      </c>
      <c r="AP53" s="2510"/>
      <c r="AQ53" s="3"/>
      <c r="AR53" s="198">
        <f t="array" ref="AR53">SUMPRODUCT(LEN(AS53:AY53))</f>
        <v>0</v>
      </c>
      <c r="AS53" s="199"/>
      <c r="AT53" s="200"/>
      <c r="AU53" s="200"/>
      <c r="AV53" s="200"/>
      <c r="AW53" s="200"/>
      <c r="AX53" s="200"/>
      <c r="AY53" s="201"/>
      <c r="AZ53" s="3"/>
      <c r="BA53" s="3159" t="str">
        <f t="shared" si="32"/>
        <v>►</v>
      </c>
      <c r="BB53" s="3151" t="str">
        <f t="shared" si="22"/>
        <v/>
      </c>
      <c r="BC53" s="3152" t="str">
        <f t="shared" si="44"/>
        <v/>
      </c>
      <c r="BD53" s="3162"/>
      <c r="BE53" s="3160" t="str">
        <f t="shared" si="23"/>
        <v xml:space="preserve"> ◄ ligne 53</v>
      </c>
      <c r="BF53" s="3151" t="str">
        <f t="shared" si="33"/>
        <v/>
      </c>
      <c r="BG53" s="3155" t="str">
        <f t="shared" si="34"/>
        <v/>
      </c>
      <c r="BH53" s="3156" t="str">
        <f>IF(LEN(TRIM(BM53))&gt;0,MAX(BH29:BH52)+1,"")</f>
        <v/>
      </c>
      <c r="BI53" s="3109" t="str">
        <f>IFERROR(INDEX(BM30:BM299,MATCH(ROW()-ROW(BM30)+1,BH30:BH299,0)),"")</f>
        <v/>
      </c>
      <c r="BJ53" s="3149"/>
      <c r="BK53" s="3142"/>
      <c r="BL53" s="3169"/>
      <c r="BM53" s="3166" t="str">
        <f>IF(OR(BN52="",BL50=""),"",IF(LEN(BN52)&lt;=BL50,BN52,IFERROR(LEFT(BN52,FIND("♦",SUBSTITUTE(LEFT(BN52,BL50+1)," ","♦",LEN(LEFT(BN52,BL50+1))-LEN(SUBSTITUTE(LEFT(BN52,BL50+1)," ",""))))),LEFT(BN52,IFERROR(FIND(" ",BN52)-1,LEN(BN52))))))</f>
        <v/>
      </c>
      <c r="BN53" s="3166" t="str">
        <f t="shared" si="54"/>
        <v/>
      </c>
      <c r="BO53" s="3167" t="str">
        <f t="shared" si="53"/>
        <v>ligne 53 ►</v>
      </c>
      <c r="BP53" s="3150" t="str">
        <f>IF(BC53="","",IF(OR(BC53=0,BC53&lt;BI17),0,IF(BC53&gt;BI17,(BC53-BI17)&amp;" car. en trop",(BC53-BI17)&amp;" car.")))</f>
        <v/>
      </c>
      <c r="BQ53" s="3158" t="str">
        <f>IF(BC53="","",ROUNDUP(BC53/BI17,0)&amp;" ligne(s)")</f>
        <v/>
      </c>
      <c r="BR53" s="3"/>
      <c r="BS53" s="142"/>
      <c r="BT53" s="2506" t="s">
        <v>3862</v>
      </c>
      <c r="BU53" s="25"/>
      <c r="BV53" s="25"/>
      <c r="BW53" s="170"/>
      <c r="BX53" s="3"/>
      <c r="BY53" s="3240" t="s">
        <v>580</v>
      </c>
      <c r="BZ53" s="3240"/>
      <c r="CA53" s="3240"/>
      <c r="CC53" s="3235" t="s">
        <v>581</v>
      </c>
      <c r="CD53" s="3235"/>
      <c r="CE53" s="3235"/>
      <c r="CG53" s="3226" t="s">
        <v>582</v>
      </c>
      <c r="CH53" s="3226"/>
      <c r="CI53" s="3226"/>
      <c r="CK53" s="3227" t="s">
        <v>583</v>
      </c>
      <c r="CL53" s="3227"/>
      <c r="CM53" s="3227"/>
      <c r="CO53" s="3236" t="s">
        <v>584</v>
      </c>
      <c r="CP53" s="3236"/>
      <c r="CQ53" s="3236"/>
      <c r="CS53" s="3232" t="s">
        <v>585</v>
      </c>
      <c r="CT53" s="3232"/>
      <c r="CU53" s="3232"/>
      <c r="CW53" s="3223" t="s">
        <v>586</v>
      </c>
      <c r="CX53" s="3223"/>
      <c r="CY53" s="3223"/>
      <c r="DA53" s="3224" t="s">
        <v>587</v>
      </c>
      <c r="DB53" s="3224"/>
      <c r="DC53" s="3224"/>
      <c r="DE53" s="3229" t="s">
        <v>588</v>
      </c>
      <c r="DF53" s="3229"/>
      <c r="DG53" s="3229"/>
      <c r="DI53" s="3230" t="s">
        <v>589</v>
      </c>
      <c r="DJ53" s="3230"/>
      <c r="DK53" s="3230"/>
      <c r="DM53" s="3231" t="s">
        <v>590</v>
      </c>
      <c r="DN53" s="3231"/>
      <c r="DO53" s="3231"/>
      <c r="DY53" s="3"/>
      <c r="DZ53" s="393" t="s">
        <v>591</v>
      </c>
      <c r="EA53"/>
      <c r="EB53"/>
      <c r="EC53"/>
      <c r="ED53"/>
      <c r="EE53"/>
      <c r="EF53"/>
      <c r="EG53"/>
      <c r="EH53"/>
      <c r="EK53" s="394"/>
      <c r="EL53" s="236" t="s">
        <v>592</v>
      </c>
      <c r="EM53" s="206" t="s">
        <v>593</v>
      </c>
      <c r="EN53" s="207">
        <v>36</v>
      </c>
      <c r="EO53" s="208">
        <v>68</v>
      </c>
      <c r="EP53" s="209">
        <v>92</v>
      </c>
      <c r="EQ53"/>
      <c r="ER53" s="395"/>
      <c r="ES53" s="272" t="s">
        <v>594</v>
      </c>
      <c r="ET53" s="192" t="s">
        <v>595</v>
      </c>
      <c r="EU53" s="193">
        <v>255</v>
      </c>
      <c r="EV53" s="194">
        <v>255</v>
      </c>
      <c r="EW53" s="195">
        <v>0</v>
      </c>
      <c r="EX53"/>
      <c r="EY53" s="396"/>
      <c r="EZ53" s="197" t="s">
        <v>596</v>
      </c>
      <c r="FA53" s="192" t="s">
        <v>597</v>
      </c>
      <c r="FB53" s="193">
        <v>139</v>
      </c>
      <c r="FC53" s="194">
        <v>115</v>
      </c>
      <c r="FD53" s="195">
        <v>85</v>
      </c>
      <c r="FE53" s="10">
        <v>1</v>
      </c>
    </row>
    <row r="54" spans="1:161" ht="21" customHeight="1">
      <c r="A54" s="3">
        <v>23</v>
      </c>
      <c r="B54" s="218" t="str">
        <f t="shared" si="24"/>
        <v>A</v>
      </c>
      <c r="C54" s="2326">
        <f t="array" ref="C54">IFERROR(_xlfn.LET(_xlpm.k,UPPER(TRIM(K54)),_xlpm.r,_xlfn.XLOOKUP(_xlpm.k,UPPER(TRIM($R$89:$AM$89)),$R$92:$AM$92,_xlfn.XLOOKUP(_xlpm.k,UPPER(TRIM($R$90:$AM$90)),$R$92:$AM$92,_xlfn.XLOOKUP(_xlpm.k,UPPER(TRIM($R$91:$AM$91)),$R$92:$AM$92,0.001))),_xlpm.r*J54),0)</f>
        <v>0</v>
      </c>
      <c r="D54" s="2819">
        <f t="array" ref="D54">IFERROR(_xlfn.LET(_xlpm.k,UPPER(TRIM(N54)),_xlpm.r,_xlfn.XLOOKUP(_xlpm.k,UPPER(TRIM($R$89:$AM$89)),$R$92:$AM$92,_xlfn.XLOOKUP(_xlpm.k,UPPER(TRIM($R$90:$AM$90)),$R$92:$AM$92,_xlfn.XLOOKUP(_xlpm.k,UPPER(TRIM($R$91:$AM$91)),$R$92:$AM$92,0.001))),_xlpm.r*M54),0)</f>
        <v>0</v>
      </c>
      <c r="E54" s="220">
        <f t="array" ref="E54">IFERROR(_xlfn.LET(_xlpm.k,UPPER(TRIM(Q54)),_xlpm.r,_xlfn.XLOOKUP(_xlpm.k,UPPER(TRIM($R$89:$AM$89)),$R$92:$AM$92,_xlfn.XLOOKUP(_xlpm.k,UPPER(TRIM($R$90:$AM$90)),$R$92:$AM$92,_xlfn.XLOOKUP(_xlpm.k,UPPER(TRIM($R$91:$AM$91)),$R$92:$AM$92,0.001))),_xlpm.r*P54),0)</f>
        <v>0</v>
      </c>
      <c r="F54" s="222" t="s">
        <v>3699</v>
      </c>
      <c r="G54" s="2587" t="s">
        <v>3656</v>
      </c>
      <c r="H54" s="2340" t="s">
        <v>14</v>
      </c>
      <c r="I54" s="2841"/>
      <c r="J54" s="2842"/>
      <c r="K54" s="2302"/>
      <c r="L54" s="2843"/>
      <c r="M54" s="2844"/>
      <c r="N54" s="2303"/>
      <c r="O54" s="2845"/>
      <c r="P54" s="2300"/>
      <c r="Q54" s="2303"/>
      <c r="R54" s="222" t="str">
        <f t="shared" si="25"/>
        <v>23 ►</v>
      </c>
      <c r="S54" s="2339" t="str">
        <f t="shared" si="25"/>
        <v>concentré de tomate (facultatif)</v>
      </c>
      <c r="T54" s="2296"/>
      <c r="U54" s="2296"/>
      <c r="V54" s="2454">
        <v>1</v>
      </c>
      <c r="W54" s="223">
        <f t="shared" si="26"/>
        <v>0</v>
      </c>
      <c r="X54" s="224">
        <f t="shared" si="27"/>
        <v>0</v>
      </c>
      <c r="Y54" s="224" t="str">
        <f t="shared" si="37"/>
        <v/>
      </c>
      <c r="Z54" s="225">
        <f t="shared" si="45"/>
        <v>0</v>
      </c>
      <c r="AA54" s="2846">
        <f t="shared" si="28"/>
        <v>0</v>
      </c>
      <c r="AB54" s="2847">
        <f t="shared" si="29"/>
        <v>0</v>
      </c>
      <c r="AC54" s="2848" t="str">
        <f t="shared" si="38"/>
        <v/>
      </c>
      <c r="AD54" s="2849">
        <f t="shared" si="39"/>
        <v>0</v>
      </c>
      <c r="AE54" s="2361">
        <f t="shared" si="40"/>
        <v>0</v>
      </c>
      <c r="AF54" s="2362">
        <f t="shared" si="41"/>
        <v>0</v>
      </c>
      <c r="AG54" s="2363" t="str">
        <f t="shared" si="42"/>
        <v/>
      </c>
      <c r="AH54" s="2552">
        <f t="shared" si="46"/>
        <v>0</v>
      </c>
      <c r="AI54" s="2556" t="str">
        <f t="shared" si="30"/>
        <v>concentré de tomate (facultatif)</v>
      </c>
      <c r="AJ54" s="2241">
        <f t="shared" si="51"/>
        <v>0</v>
      </c>
      <c r="AK54" s="2242">
        <f t="shared" si="51"/>
        <v>0</v>
      </c>
      <c r="AL54" s="2243">
        <f t="shared" si="43"/>
        <v>0</v>
      </c>
      <c r="AM54" s="2511" t="str">
        <f t="shared" si="47"/>
        <v>OK</v>
      </c>
      <c r="AN54" s="3"/>
      <c r="AO54" s="218" t="str">
        <f t="shared" si="14"/>
        <v>A</v>
      </c>
      <c r="AP54" s="383" t="s">
        <v>561</v>
      </c>
      <c r="AQ54" s="3"/>
      <c r="AR54" s="198">
        <f t="array" ref="AR54">SUMPRODUCT(LEN(AS54:AY54))</f>
        <v>0</v>
      </c>
      <c r="AS54" s="199"/>
      <c r="AT54" s="200"/>
      <c r="AU54" s="200"/>
      <c r="AV54" s="200"/>
      <c r="AW54" s="200"/>
      <c r="AX54" s="200"/>
      <c r="AY54" s="201"/>
      <c r="AZ54" s="3"/>
      <c r="BA54" s="3159" t="str">
        <f t="shared" si="32"/>
        <v>►</v>
      </c>
      <c r="BB54" s="3151" t="str">
        <f t="shared" si="22"/>
        <v/>
      </c>
      <c r="BC54" s="3152" t="str">
        <f t="shared" si="44"/>
        <v/>
      </c>
      <c r="BD54" s="3162"/>
      <c r="BE54" s="3154" t="str">
        <f t="shared" si="23"/>
        <v xml:space="preserve"> ◄ ligne 54</v>
      </c>
      <c r="BF54" s="3151" t="str">
        <f t="shared" si="33"/>
        <v/>
      </c>
      <c r="BG54" s="3155" t="str">
        <f t="shared" si="34"/>
        <v/>
      </c>
      <c r="BH54" s="3156" t="str">
        <f>IF(LEN(TRIM(BM54))&gt;0,MAX(BH29:BH53)+1,"")</f>
        <v/>
      </c>
      <c r="BI54" s="3109" t="str">
        <f>IFERROR(INDEX(BM30:BM299,MATCH(ROW()-ROW(BM30)+1,BH30:BH299,0)),"")</f>
        <v/>
      </c>
      <c r="BJ54" s="3149"/>
      <c r="BK54" s="3142"/>
      <c r="BL54" s="2462" t="str">
        <f>(SUBSTITUTE(SUBSTITUTE(BD34,CHAR(13)&amp;CHAR(10)," "),CHAR(10)," "))</f>
        <v/>
      </c>
      <c r="BM54" s="3110" t="str">
        <f>IF(OR(BL55="",BL56=""),"",IF(LEN(BL55)&lt;=BL56,BL55,IFERROR(LEFT(BL55,FIND("♦",SUBSTITUTE(LEFT(BL55,BL56+1)," ","♦",LEN(LEFT(BL55,BL56+1))-LEN(SUBSTITUTE(LEFT(BL55,BL56+1)," ",""))))),LEFT(BL55,IFERROR(FIND(" ",BL55)-1,LEN(BL55))))))</f>
        <v/>
      </c>
      <c r="BN54" s="3111" t="str">
        <f>IF(BM54="","",TRIM(RIGHT(BL55,LEN(BL55)-LEN(BM54))))</f>
        <v/>
      </c>
      <c r="BO54" s="3157" t="str">
        <f>BE34</f>
        <v xml:space="preserve"> ◄ ligne 34</v>
      </c>
      <c r="BP54" s="3150" t="str">
        <f>IF(BC54="","",IF(OR(BC54=0,BC54&lt;BI17),0,IF(BC54&gt;BI17,(BC54-BI17)&amp;" car. en trop",(BC54-BI17)&amp;" car.")))</f>
        <v/>
      </c>
      <c r="BQ54" s="3158" t="str">
        <f>IF(BC54="","",ROUNDUP(BC54/BI17,0)&amp;" ligne(s)")</f>
        <v/>
      </c>
      <c r="BR54" s="3"/>
      <c r="BS54" s="142"/>
      <c r="BT54" s="25"/>
      <c r="BU54" s="25"/>
      <c r="BV54" s="25"/>
      <c r="BW54" s="170"/>
      <c r="BX54" s="3"/>
      <c r="BY54" s="3240"/>
      <c r="BZ54" s="3240"/>
      <c r="CA54" s="3240"/>
      <c r="CC54" s="3235"/>
      <c r="CD54" s="3235"/>
      <c r="CE54" s="3235"/>
      <c r="CG54" s="3226"/>
      <c r="CH54" s="3226"/>
      <c r="CI54" s="3226"/>
      <c r="CK54" s="3227"/>
      <c r="CL54" s="3227"/>
      <c r="CM54" s="3227"/>
      <c r="CO54" s="3236"/>
      <c r="CP54" s="3236"/>
      <c r="CQ54" s="3236"/>
      <c r="CS54" s="3232"/>
      <c r="CT54" s="3232"/>
      <c r="CU54" s="3232"/>
      <c r="CW54" s="3223"/>
      <c r="CX54" s="3223"/>
      <c r="CY54" s="3223"/>
      <c r="DA54" s="3224"/>
      <c r="DB54" s="3224"/>
      <c r="DC54" s="3224"/>
      <c r="DE54" s="3229"/>
      <c r="DF54" s="3229"/>
      <c r="DG54" s="3229"/>
      <c r="DI54" s="3230"/>
      <c r="DJ54" s="3230"/>
      <c r="DK54" s="3230"/>
      <c r="DM54" s="3231"/>
      <c r="DN54" s="3231"/>
      <c r="DO54" s="3231"/>
      <c r="DY54" s="3"/>
      <c r="DZ54" s="398" t="s">
        <v>599</v>
      </c>
      <c r="EA54"/>
      <c r="EB54"/>
      <c r="EC54"/>
      <c r="ED54"/>
      <c r="EE54"/>
      <c r="EF54"/>
      <c r="EG54"/>
      <c r="EH54"/>
      <c r="EK54" s="399"/>
      <c r="EL54" s="236" t="s">
        <v>600</v>
      </c>
      <c r="EM54" s="206" t="s">
        <v>601</v>
      </c>
      <c r="EN54" s="207">
        <v>54</v>
      </c>
      <c r="EO54" s="208">
        <v>69</v>
      </c>
      <c r="EP54" s="209">
        <v>79</v>
      </c>
      <c r="EQ54"/>
      <c r="ER54" s="400"/>
      <c r="ES54" s="272" t="s">
        <v>602</v>
      </c>
      <c r="ET54" s="192" t="s">
        <v>603</v>
      </c>
      <c r="EU54" s="193">
        <v>234</v>
      </c>
      <c r="EV54" s="194">
        <v>230</v>
      </c>
      <c r="EW54" s="195">
        <v>121</v>
      </c>
      <c r="EX54"/>
      <c r="EY54" s="401"/>
      <c r="EZ54" s="212" t="s">
        <v>604</v>
      </c>
      <c r="FA54" s="192" t="s">
        <v>605</v>
      </c>
      <c r="FB54" s="193">
        <v>128</v>
      </c>
      <c r="FC54" s="194">
        <v>109</v>
      </c>
      <c r="FD54" s="195">
        <v>90</v>
      </c>
      <c r="FE54" s="10">
        <v>1</v>
      </c>
    </row>
    <row r="55" spans="1:161" ht="21.75" customHeight="1">
      <c r="A55" s="3">
        <v>24</v>
      </c>
      <c r="B55" s="218" t="str">
        <f t="shared" si="24"/>
        <v>A</v>
      </c>
      <c r="C55" s="2326">
        <f t="array" ref="C55">IFERROR(_xlfn.LET(_xlpm.k,UPPER(TRIM(K55)),_xlpm.r,_xlfn.XLOOKUP(_xlpm.k,UPPER(TRIM($R$89:$AM$89)),$R$92:$AM$92,_xlfn.XLOOKUP(_xlpm.k,UPPER(TRIM($R$90:$AM$90)),$R$92:$AM$92,_xlfn.XLOOKUP(_xlpm.k,UPPER(TRIM($R$91:$AM$91)),$R$92:$AM$92,0.001))),_xlpm.r*J55),0)</f>
        <v>0</v>
      </c>
      <c r="D55" s="2819">
        <f t="array" ref="D55">IFERROR(_xlfn.LET(_xlpm.k,UPPER(TRIM(N55)),_xlpm.r,_xlfn.XLOOKUP(_xlpm.k,UPPER(TRIM($R$89:$AM$89)),$R$92:$AM$92,_xlfn.XLOOKUP(_xlpm.k,UPPER(TRIM($R$90:$AM$90)),$R$92:$AM$92,_xlfn.XLOOKUP(_xlpm.k,UPPER(TRIM($R$91:$AM$91)),$R$92:$AM$92,0.001))),_xlpm.r*M55),0)</f>
        <v>0</v>
      </c>
      <c r="E55" s="220">
        <f t="array" ref="E55">IFERROR(_xlfn.LET(_xlpm.k,UPPER(TRIM(Q55)),_xlpm.r,_xlfn.XLOOKUP(_xlpm.k,UPPER(TRIM($R$89:$AM$89)),$R$92:$AM$92,_xlfn.XLOOKUP(_xlpm.k,UPPER(TRIM($R$90:$AM$90)),$R$92:$AM$92,_xlfn.XLOOKUP(_xlpm.k,UPPER(TRIM($R$91:$AM$91)),$R$92:$AM$92,0.001))),_xlpm.r*P55),0)</f>
        <v>0</v>
      </c>
      <c r="F55" s="222" t="s">
        <v>3700</v>
      </c>
      <c r="G55" s="2587" t="s">
        <v>3676</v>
      </c>
      <c r="H55" s="2340" t="s">
        <v>14</v>
      </c>
      <c r="I55" s="2841"/>
      <c r="J55" s="2842"/>
      <c r="K55" s="2302"/>
      <c r="L55" s="2843"/>
      <c r="M55" s="2844"/>
      <c r="N55" s="2303"/>
      <c r="O55" s="2845"/>
      <c r="P55" s="2300"/>
      <c r="Q55" s="2303"/>
      <c r="R55" s="222" t="str">
        <f t="shared" si="25"/>
        <v>24 ►</v>
      </c>
      <c r="S55" s="2339" t="str">
        <f t="shared" si="25"/>
        <v>Coulis de tomates ou tomates fraiches pelées et épépinées</v>
      </c>
      <c r="T55" s="2296"/>
      <c r="U55" s="2296"/>
      <c r="V55" s="2454">
        <v>1</v>
      </c>
      <c r="W55" s="223">
        <f t="shared" si="26"/>
        <v>0</v>
      </c>
      <c r="X55" s="224">
        <f t="shared" si="27"/>
        <v>0</v>
      </c>
      <c r="Y55" s="224" t="str">
        <f t="shared" si="37"/>
        <v/>
      </c>
      <c r="Z55" s="225">
        <f t="shared" si="45"/>
        <v>0</v>
      </c>
      <c r="AA55" s="2846">
        <f t="shared" si="28"/>
        <v>0</v>
      </c>
      <c r="AB55" s="2847">
        <f t="shared" si="29"/>
        <v>0</v>
      </c>
      <c r="AC55" s="2848" t="str">
        <f t="shared" si="38"/>
        <v/>
      </c>
      <c r="AD55" s="2849">
        <f t="shared" si="39"/>
        <v>0</v>
      </c>
      <c r="AE55" s="2361">
        <f t="shared" si="40"/>
        <v>0</v>
      </c>
      <c r="AF55" s="2362">
        <f t="shared" si="41"/>
        <v>0</v>
      </c>
      <c r="AG55" s="2363" t="str">
        <f t="shared" si="42"/>
        <v/>
      </c>
      <c r="AH55" s="2552">
        <f t="shared" si="46"/>
        <v>0</v>
      </c>
      <c r="AI55" s="2556" t="str">
        <f t="shared" si="30"/>
        <v>Coulis de tomates ou tomates fraiches pelées et épépinées</v>
      </c>
      <c r="AJ55" s="2241">
        <f t="shared" si="51"/>
        <v>0</v>
      </c>
      <c r="AK55" s="2242">
        <f t="shared" si="51"/>
        <v>0</v>
      </c>
      <c r="AL55" s="2243">
        <f t="shared" si="43"/>
        <v>0</v>
      </c>
      <c r="AM55" s="2511" t="str">
        <f t="shared" si="47"/>
        <v>OK</v>
      </c>
      <c r="AN55" s="3"/>
      <c r="AO55" s="218" t="str">
        <f t="shared" si="14"/>
        <v>A</v>
      </c>
      <c r="AP55" s="388" t="s">
        <v>571</v>
      </c>
      <c r="AQ55" s="3"/>
      <c r="AR55" s="198">
        <f t="array" ref="AR55">SUMPRODUCT(LEN(AS55:AY55))</f>
        <v>0</v>
      </c>
      <c r="AS55" s="199"/>
      <c r="AT55" s="200"/>
      <c r="AU55" s="200"/>
      <c r="AV55" s="200"/>
      <c r="AW55" s="200"/>
      <c r="AX55" s="200"/>
      <c r="AY55" s="201"/>
      <c r="AZ55" s="3"/>
      <c r="BA55" s="3159" t="str">
        <f t="shared" si="32"/>
        <v>►</v>
      </c>
      <c r="BB55" s="3151" t="str">
        <f t="shared" si="22"/>
        <v/>
      </c>
      <c r="BC55" s="3152" t="str">
        <f t="shared" si="44"/>
        <v/>
      </c>
      <c r="BD55" s="3162"/>
      <c r="BE55" s="3160" t="str">
        <f t="shared" si="23"/>
        <v xml:space="preserve"> ◄ ligne 55</v>
      </c>
      <c r="BF55" s="3151" t="str">
        <f t="shared" si="33"/>
        <v/>
      </c>
      <c r="BG55" s="3155" t="str">
        <f t="shared" si="34"/>
        <v/>
      </c>
      <c r="BH55" s="3156" t="str">
        <f>IF(LEN(TRIM(BM55))&gt;0,MAX(BH29:BH54)+1,"")</f>
        <v/>
      </c>
      <c r="BI55" s="3109" t="str">
        <f>IFERROR(INDEX(BM30:BM299,MATCH(ROW()-ROW(BM30)+1,BH30:BH299,0)),"")</f>
        <v/>
      </c>
      <c r="BJ55" s="3149"/>
      <c r="BK55" s="3142"/>
      <c r="BL55" s="3110" t="str">
        <f>TRIM(SUBSTITUTE(SUBSTITUTE(SUBSTITUTE(SUBSTITUTE(IF(OR(LEFT(BL54,1)="-",LEFT(BL54,1)="="),MID(BL54,2,9999),BL54),CHAR(160)," "),","," "),";"," "),"."," "))</f>
        <v/>
      </c>
      <c r="BM55" s="3111" t="str">
        <f>IF(OR(BN54="",BL56=""),"",IF(LEN(BN54)&lt;=BL56,BN54,IFERROR(LEFT(BN54,FIND("♦",SUBSTITUTE(LEFT(BN54,BL56+1)," ","♦",LEN(LEFT(BN54,BL56+1))-LEN(SUBSTITUTE(LEFT(BN54,BL56+1)," ",""))))),LEFT(BN54,IFERROR(FIND(" ",BN54)-1,LEN(BN54))))))</f>
        <v/>
      </c>
      <c r="BN55" s="3111" t="str">
        <f>IF(BM55="","",TRIM(RIGHT(BN54,LEN(BN54)-LEN(BM55))))</f>
        <v/>
      </c>
      <c r="BO55" s="3161" t="str">
        <f t="shared" ref="BO55:BO59" si="55">"ligne "&amp;ROW()&amp;" ►"</f>
        <v>ligne 55 ►</v>
      </c>
      <c r="BP55" s="3150" t="str">
        <f>IF(BC55="","",IF(OR(BC55=0,BC55&lt;BI17),0,IF(BC55&gt;BI17,(BC55-BI17)&amp;" car. en trop",(BC55-BI17)&amp;" car.")))</f>
        <v/>
      </c>
      <c r="BQ55" s="3158" t="str">
        <f>IF(BC55="","",ROUNDUP(BC55/BI17,0)&amp;" ligne(s)")</f>
        <v/>
      </c>
      <c r="BR55" s="3"/>
      <c r="BS55" s="142"/>
      <c r="BT55" s="165" t="s">
        <v>3863</v>
      </c>
      <c r="BU55" s="25"/>
      <c r="BV55" s="25"/>
      <c r="BW55" s="170"/>
      <c r="BX55" s="3"/>
      <c r="CS55" s="163"/>
      <c r="CT55" s="163"/>
      <c r="CU55" s="163"/>
      <c r="DY55" s="3"/>
      <c r="DZ55"/>
      <c r="EA55"/>
      <c r="EB55"/>
      <c r="EC55"/>
      <c r="ED55"/>
      <c r="EE55"/>
      <c r="EF55"/>
      <c r="EG55"/>
      <c r="EH55"/>
      <c r="EK55" s="404"/>
      <c r="EL55" s="236" t="s">
        <v>608</v>
      </c>
      <c r="EM55" s="206" t="s">
        <v>609</v>
      </c>
      <c r="EN55" s="207">
        <v>32</v>
      </c>
      <c r="EO55" s="208">
        <v>40</v>
      </c>
      <c r="EP55" s="209">
        <v>48</v>
      </c>
      <c r="EQ55"/>
      <c r="ER55" s="405"/>
      <c r="ES55" s="272" t="s">
        <v>610</v>
      </c>
      <c r="ET55" s="192" t="s">
        <v>611</v>
      </c>
      <c r="EU55" s="193">
        <v>247</v>
      </c>
      <c r="EV55" s="194">
        <v>255</v>
      </c>
      <c r="EW55" s="195">
        <v>60</v>
      </c>
      <c r="EX55"/>
      <c r="EY55" s="406"/>
      <c r="EZ55" s="212" t="s">
        <v>612</v>
      </c>
      <c r="FA55" s="192" t="s">
        <v>613</v>
      </c>
      <c r="FB55" s="193">
        <v>139</v>
      </c>
      <c r="FC55" s="194">
        <v>108</v>
      </c>
      <c r="FD55" s="195">
        <v>66</v>
      </c>
      <c r="FE55" s="10">
        <v>1</v>
      </c>
    </row>
    <row r="56" spans="1:161" ht="21.75" customHeight="1">
      <c r="A56" s="3">
        <v>25</v>
      </c>
      <c r="B56" s="218" t="str">
        <f t="shared" si="24"/>
        <v>►</v>
      </c>
      <c r="C56" s="2326">
        <f t="array" ref="C56">IFERROR(_xlfn.LET(_xlpm.k,UPPER(TRIM(K56)),_xlpm.r,_xlfn.XLOOKUP(_xlpm.k,UPPER(TRIM($R$89:$AM$89)),$R$92:$AM$92,_xlfn.XLOOKUP(_xlpm.k,UPPER(TRIM($R$90:$AM$90)),$R$92:$AM$92,_xlfn.XLOOKUP(_xlpm.k,UPPER(TRIM($R$91:$AM$91)),$R$92:$AM$92,0.001))),_xlpm.r*J56),0)</f>
        <v>0</v>
      </c>
      <c r="D56" s="2819">
        <f t="array" ref="D56">IFERROR(_xlfn.LET(_xlpm.k,UPPER(TRIM(N56)),_xlpm.r,_xlfn.XLOOKUP(_xlpm.k,UPPER(TRIM($R$89:$AM$89)),$R$92:$AM$92,_xlfn.XLOOKUP(_xlpm.k,UPPER(TRIM($R$90:$AM$90)),$R$92:$AM$92,_xlfn.XLOOKUP(_xlpm.k,UPPER(TRIM($R$91:$AM$91)),$R$92:$AM$92,0.001))),_xlpm.r*M56),0)</f>
        <v>0</v>
      </c>
      <c r="E56" s="220">
        <f t="array" ref="E56">IFERROR(_xlfn.LET(_xlpm.k,UPPER(TRIM(Q56)),_xlpm.r,_xlfn.XLOOKUP(_xlpm.k,UPPER(TRIM($R$89:$AM$89)),$R$92:$AM$92,_xlfn.XLOOKUP(_xlpm.k,UPPER(TRIM($R$90:$AM$90)),$R$92:$AM$92,_xlfn.XLOOKUP(_xlpm.k,UPPER(TRIM($R$91:$AM$91)),$R$92:$AM$92,0.001))),_xlpm.r*P56),0)</f>
        <v>0</v>
      </c>
      <c r="F56" s="222" t="s">
        <v>3701</v>
      </c>
      <c r="G56" s="2587"/>
      <c r="H56" s="2340" t="s">
        <v>14</v>
      </c>
      <c r="I56" s="2841"/>
      <c r="J56" s="2842"/>
      <c r="K56" s="2302"/>
      <c r="L56" s="2843"/>
      <c r="M56" s="2844"/>
      <c r="N56" s="2303"/>
      <c r="O56" s="2845"/>
      <c r="P56" s="2300"/>
      <c r="Q56" s="2303"/>
      <c r="R56" s="222" t="str">
        <f t="shared" si="25"/>
        <v>25 ►</v>
      </c>
      <c r="S56" s="2339">
        <f t="shared" si="25"/>
        <v>0</v>
      </c>
      <c r="T56" s="2296"/>
      <c r="U56" s="2296"/>
      <c r="V56" s="2454">
        <v>1</v>
      </c>
      <c r="W56" s="223">
        <f t="shared" si="26"/>
        <v>0</v>
      </c>
      <c r="X56" s="224">
        <f t="shared" si="27"/>
        <v>0</v>
      </c>
      <c r="Y56" s="224" t="str">
        <f t="shared" si="37"/>
        <v/>
      </c>
      <c r="Z56" s="225">
        <f t="shared" si="45"/>
        <v>0</v>
      </c>
      <c r="AA56" s="2846">
        <f t="shared" si="28"/>
        <v>0</v>
      </c>
      <c r="AB56" s="2847">
        <f t="shared" si="29"/>
        <v>0</v>
      </c>
      <c r="AC56" s="2848" t="str">
        <f t="shared" si="38"/>
        <v/>
      </c>
      <c r="AD56" s="2849">
        <f t="shared" si="39"/>
        <v>0</v>
      </c>
      <c r="AE56" s="2361">
        <f t="shared" si="40"/>
        <v>0</v>
      </c>
      <c r="AF56" s="2362">
        <f t="shared" si="41"/>
        <v>0</v>
      </c>
      <c r="AG56" s="2363" t="str">
        <f t="shared" si="42"/>
        <v/>
      </c>
      <c r="AH56" s="2552">
        <f t="shared" si="46"/>
        <v>0</v>
      </c>
      <c r="AI56" s="2556">
        <f t="shared" si="30"/>
        <v>0</v>
      </c>
      <c r="AJ56" s="2241">
        <f t="shared" si="51"/>
        <v>0</v>
      </c>
      <c r="AK56" s="2242">
        <f t="shared" si="51"/>
        <v>0</v>
      </c>
      <c r="AL56" s="2243">
        <f t="shared" si="43"/>
        <v>0</v>
      </c>
      <c r="AM56" s="2511" t="str">
        <f t="shared" si="47"/>
        <v>OK</v>
      </c>
      <c r="AN56" s="3"/>
      <c r="AO56" s="218" t="str">
        <f t="shared" si="14"/>
        <v>►</v>
      </c>
      <c r="AP56" s="383" t="s">
        <v>579</v>
      </c>
      <c r="AQ56" s="3"/>
      <c r="AR56" s="198">
        <f t="array" ref="AR56">SUMPRODUCT(LEN(AS56:AY56))</f>
        <v>0</v>
      </c>
      <c r="AS56" s="199"/>
      <c r="AT56" s="200"/>
      <c r="AU56" s="200"/>
      <c r="AV56" s="200"/>
      <c r="AW56" s="200"/>
      <c r="AX56" s="200"/>
      <c r="AY56" s="201"/>
      <c r="AZ56" s="3"/>
      <c r="BA56" s="3159" t="str">
        <f t="shared" si="32"/>
        <v>►</v>
      </c>
      <c r="BB56" s="3151" t="str">
        <f t="shared" si="22"/>
        <v/>
      </c>
      <c r="BC56" s="3152" t="str">
        <f t="shared" si="44"/>
        <v/>
      </c>
      <c r="BD56" s="3162"/>
      <c r="BE56" s="3154" t="str">
        <f t="shared" si="23"/>
        <v xml:space="preserve"> ◄ ligne 56</v>
      </c>
      <c r="BF56" s="3151" t="str">
        <f t="shared" si="33"/>
        <v/>
      </c>
      <c r="BG56" s="3155" t="str">
        <f t="shared" si="34"/>
        <v/>
      </c>
      <c r="BH56" s="3156" t="str">
        <f>IF(LEN(TRIM(BM56))&gt;0,MAX(BH29:BH55)+1,"")</f>
        <v/>
      </c>
      <c r="BI56" s="3109" t="str">
        <f>IFERROR(INDEX(BM30:BM299,MATCH(ROW()-ROW(BM30)+1,BH30:BH299,0)),"")</f>
        <v/>
      </c>
      <c r="BJ56" s="3149"/>
      <c r="BK56" s="3142"/>
      <c r="BL56" s="3112">
        <f>BI17</f>
        <v>100</v>
      </c>
      <c r="BM56" s="3111" t="str">
        <f>IF(OR(BN55="",BL56=""),"",IF(LEN(BN55)&lt;=BL56,BN55,IFERROR(LEFT(BN55,FIND("♦",SUBSTITUTE(LEFT(BN55,BL56+1)," ","♦",LEN(LEFT(BN55,BL56+1))-LEN(SUBSTITUTE(LEFT(BN55,BL56+1)," ",""))))),LEFT(BN55,IFERROR(FIND(" ",BN55)-1,LEN(BN55))))))</f>
        <v/>
      </c>
      <c r="BN56" s="3111" t="str">
        <f t="shared" ref="BN56:BN59" si="56">IF(BM56="","",TRIM(RIGHT(BN55,LEN(BN55)-LEN(BM56))))</f>
        <v/>
      </c>
      <c r="BO56" s="3161" t="str">
        <f t="shared" si="55"/>
        <v>ligne 56 ►</v>
      </c>
      <c r="BP56" s="3150" t="str">
        <f>IF(BC56="","",IF(OR(BC56=0,BC56&lt;BI17),0,IF(BC56&gt;BI17,(BC56-BI17)&amp;" car. en trop",(BC56-BI17)&amp;" car.")))</f>
        <v/>
      </c>
      <c r="BQ56" s="3158" t="str">
        <f>IF(BC56="","",ROUNDUP(BC56/BI17,0)&amp;" ligne(s)")</f>
        <v/>
      </c>
      <c r="BR56" s="3"/>
      <c r="BS56" s="142"/>
      <c r="BT56" s="25" t="s">
        <v>3879</v>
      </c>
      <c r="BU56" s="25"/>
      <c r="BV56" s="25"/>
      <c r="BW56" s="170"/>
      <c r="BX56" s="3"/>
      <c r="BY56" s="3239" t="s">
        <v>615</v>
      </c>
      <c r="BZ56" s="3239"/>
      <c r="CA56" s="3239"/>
      <c r="CC56" s="3225" t="s">
        <v>616</v>
      </c>
      <c r="CD56" s="3225"/>
      <c r="CE56" s="3225"/>
      <c r="CG56" s="3226" t="s">
        <v>617</v>
      </c>
      <c r="CH56" s="3226"/>
      <c r="CI56" s="3226"/>
      <c r="CK56" s="3227" t="s">
        <v>618</v>
      </c>
      <c r="CL56" s="3227"/>
      <c r="CM56" s="3227"/>
      <c r="CO56" s="3238" t="s">
        <v>619</v>
      </c>
      <c r="CP56" s="3238"/>
      <c r="CQ56" s="3238"/>
      <c r="CS56" s="3232" t="s">
        <v>620</v>
      </c>
      <c r="CT56" s="3232"/>
      <c r="CU56" s="3232"/>
      <c r="CW56" s="3223" t="s">
        <v>621</v>
      </c>
      <c r="CX56" s="3223"/>
      <c r="CY56" s="3223"/>
      <c r="DA56" s="3224" t="s">
        <v>622</v>
      </c>
      <c r="DB56" s="3224"/>
      <c r="DC56" s="3224"/>
      <c r="DE56" s="3229" t="s">
        <v>623</v>
      </c>
      <c r="DF56" s="3229"/>
      <c r="DG56" s="3229"/>
      <c r="DI56" s="3230" t="s">
        <v>624</v>
      </c>
      <c r="DJ56" s="3230"/>
      <c r="DK56" s="3230"/>
      <c r="DM56" s="3231" t="s">
        <v>625</v>
      </c>
      <c r="DN56" s="3231"/>
      <c r="DO56" s="3231"/>
      <c r="DY56" s="3"/>
      <c r="DZ56" s="407" t="s">
        <v>626</v>
      </c>
      <c r="EA56" s="408" t="s">
        <v>627</v>
      </c>
      <c r="EB56" s="409" t="s">
        <v>628</v>
      </c>
      <c r="EC56" s="410" t="s">
        <v>629</v>
      </c>
      <c r="ED56" s="411" t="s">
        <v>630</v>
      </c>
      <c r="EE56" s="412" t="s">
        <v>631</v>
      </c>
      <c r="EF56" s="413" t="s">
        <v>632</v>
      </c>
      <c r="EG56" s="414" t="s">
        <v>633</v>
      </c>
      <c r="EH56" s="415" t="s">
        <v>634</v>
      </c>
      <c r="EK56" s="416"/>
      <c r="EL56" s="236" t="s">
        <v>635</v>
      </c>
      <c r="EM56" s="206" t="s">
        <v>636</v>
      </c>
      <c r="EN56" s="207">
        <v>32</v>
      </c>
      <c r="EO56" s="208">
        <v>36</v>
      </c>
      <c r="EP56" s="209">
        <v>40</v>
      </c>
      <c r="EQ56"/>
      <c r="ER56" s="417"/>
      <c r="ES56" s="191" t="s">
        <v>637</v>
      </c>
      <c r="ET56" s="192" t="s">
        <v>638</v>
      </c>
      <c r="EU56" s="193">
        <v>205</v>
      </c>
      <c r="EV56" s="194">
        <v>205</v>
      </c>
      <c r="EW56" s="195">
        <v>180</v>
      </c>
      <c r="EX56"/>
      <c r="EY56" s="418"/>
      <c r="EZ56" s="212" t="s">
        <v>639</v>
      </c>
      <c r="FA56" s="192" t="s">
        <v>640</v>
      </c>
      <c r="FB56" s="193">
        <v>126</v>
      </c>
      <c r="FC56" s="194">
        <v>109</v>
      </c>
      <c r="FD56" s="195">
        <v>90</v>
      </c>
      <c r="FE56" s="10">
        <v>1</v>
      </c>
    </row>
    <row r="57" spans="1:161" ht="21.75" customHeight="1">
      <c r="A57" s="3">
        <v>26</v>
      </c>
      <c r="B57" s="218" t="str">
        <f t="shared" si="24"/>
        <v>A</v>
      </c>
      <c r="C57" s="2326">
        <f t="array" ref="C57">IFERROR(_xlfn.LET(_xlpm.k,UPPER(TRIM(K57)),_xlpm.r,_xlfn.XLOOKUP(_xlpm.k,UPPER(TRIM($R$89:$AM$89)),$R$92:$AM$92,_xlfn.XLOOKUP(_xlpm.k,UPPER(TRIM($R$90:$AM$90)),$R$92:$AM$92,_xlfn.XLOOKUP(_xlpm.k,UPPER(TRIM($R$91:$AM$91)),$R$92:$AM$92,0.001))),_xlpm.r*J57),0)</f>
        <v>0</v>
      </c>
      <c r="D57" s="2819">
        <f t="array" ref="D57">IFERROR(_xlfn.LET(_xlpm.k,UPPER(TRIM(N57)),_xlpm.r,_xlfn.XLOOKUP(_xlpm.k,UPPER(TRIM($R$89:$AM$89)),$R$92:$AM$92,_xlfn.XLOOKUP(_xlpm.k,UPPER(TRIM($R$90:$AM$90)),$R$92:$AM$92,_xlfn.XLOOKUP(_xlpm.k,UPPER(TRIM($R$91:$AM$91)),$R$92:$AM$92,0.001))),_xlpm.r*M57),0)</f>
        <v>0</v>
      </c>
      <c r="E57" s="220">
        <f t="array" ref="E57">IFERROR(_xlfn.LET(_xlpm.k,UPPER(TRIM(Q57)),_xlpm.r,_xlfn.XLOOKUP(_xlpm.k,UPPER(TRIM($R$89:$AM$89)),$R$92:$AM$92,_xlfn.XLOOKUP(_xlpm.k,UPPER(TRIM($R$90:$AM$90)),$R$92:$AM$92,_xlfn.XLOOKUP(_xlpm.k,UPPER(TRIM($R$91:$AM$91)),$R$92:$AM$92,0.001))),_xlpm.r*P57),0)</f>
        <v>0</v>
      </c>
      <c r="F57" s="222" t="s">
        <v>3702</v>
      </c>
      <c r="G57" s="2587" t="s">
        <v>3734</v>
      </c>
      <c r="H57" s="2340" t="s">
        <v>14</v>
      </c>
      <c r="I57" s="2841"/>
      <c r="J57" s="2842"/>
      <c r="K57" s="2302"/>
      <c r="L57" s="2843"/>
      <c r="M57" s="2844"/>
      <c r="N57" s="2303"/>
      <c r="O57" s="2845"/>
      <c r="P57" s="2300"/>
      <c r="Q57" s="2303"/>
      <c r="R57" s="222" t="str">
        <f t="shared" si="25"/>
        <v>26 ►</v>
      </c>
      <c r="S57" s="2339" t="str">
        <f t="shared" si="25"/>
        <v>ail rose de Lautrec gousses</v>
      </c>
      <c r="T57" s="2296"/>
      <c r="U57" s="2296"/>
      <c r="V57" s="2454">
        <v>1</v>
      </c>
      <c r="W57" s="223">
        <f t="shared" si="26"/>
        <v>0</v>
      </c>
      <c r="X57" s="224">
        <f t="shared" si="27"/>
        <v>0</v>
      </c>
      <c r="Y57" s="224" t="str">
        <f t="shared" si="37"/>
        <v/>
      </c>
      <c r="Z57" s="225">
        <f t="shared" si="45"/>
        <v>0</v>
      </c>
      <c r="AA57" s="2846">
        <f t="shared" si="28"/>
        <v>0</v>
      </c>
      <c r="AB57" s="2847">
        <f t="shared" si="29"/>
        <v>0</v>
      </c>
      <c r="AC57" s="2848" t="str">
        <f t="shared" si="38"/>
        <v/>
      </c>
      <c r="AD57" s="2849">
        <f t="shared" si="39"/>
        <v>0</v>
      </c>
      <c r="AE57" s="2361">
        <f t="shared" si="40"/>
        <v>0</v>
      </c>
      <c r="AF57" s="2362">
        <f t="shared" si="41"/>
        <v>0</v>
      </c>
      <c r="AG57" s="2363" t="str">
        <f t="shared" si="42"/>
        <v/>
      </c>
      <c r="AH57" s="2552">
        <f t="shared" si="46"/>
        <v>0</v>
      </c>
      <c r="AI57" s="2556" t="str">
        <f t="shared" si="30"/>
        <v>ail rose de Lautrec gousses</v>
      </c>
      <c r="AJ57" s="2241">
        <f t="shared" si="51"/>
        <v>0</v>
      </c>
      <c r="AK57" s="2242">
        <f t="shared" si="51"/>
        <v>0</v>
      </c>
      <c r="AL57" s="2243">
        <f t="shared" si="43"/>
        <v>0</v>
      </c>
      <c r="AM57" s="2511" t="str">
        <f t="shared" si="47"/>
        <v>OK</v>
      </c>
      <c r="AN57" s="3"/>
      <c r="AO57" s="218" t="str">
        <f t="shared" si="14"/>
        <v>A</v>
      </c>
      <c r="AP57" s="388" t="s">
        <v>598</v>
      </c>
      <c r="AQ57" s="3"/>
      <c r="AR57" s="198">
        <f t="array" ref="AR57">SUMPRODUCT(LEN(AS57:AY57))</f>
        <v>0</v>
      </c>
      <c r="AS57" s="199"/>
      <c r="AT57" s="200"/>
      <c r="AU57" s="200"/>
      <c r="AV57" s="200"/>
      <c r="AW57" s="200"/>
      <c r="AX57" s="200"/>
      <c r="AY57" s="201"/>
      <c r="AZ57" s="3"/>
      <c r="BA57" s="3159" t="str">
        <f t="shared" si="32"/>
        <v>►</v>
      </c>
      <c r="BB57" s="3151" t="str">
        <f t="shared" si="22"/>
        <v/>
      </c>
      <c r="BC57" s="3152" t="str">
        <f t="shared" si="44"/>
        <v/>
      </c>
      <c r="BD57" s="3162"/>
      <c r="BE57" s="3160" t="str">
        <f t="shared" si="23"/>
        <v xml:space="preserve"> ◄ ligne 57</v>
      </c>
      <c r="BF57" s="3151" t="str">
        <f t="shared" si="33"/>
        <v/>
      </c>
      <c r="BG57" s="3155" t="str">
        <f t="shared" si="34"/>
        <v/>
      </c>
      <c r="BH57" s="3156" t="str">
        <f>IF(LEN(TRIM(BM57))&gt;0,MAX(BH29:BH56)+1,"")</f>
        <v/>
      </c>
      <c r="BI57" s="3109" t="str">
        <f>IFERROR(INDEX(BM30:BM299,MATCH(ROW()-ROW(BM30)+1,BH30:BH299,0)),"")</f>
        <v/>
      </c>
      <c r="BJ57" s="3149"/>
      <c r="BK57" s="3142"/>
      <c r="BL57" s="3110"/>
      <c r="BM57" s="3111" t="str">
        <f>IF(OR(BN56="",BL56=""),"",IF(LEN(BN56)&lt;=BL56,BN56,IFERROR(LEFT(BN56,FIND("♦",SUBSTITUTE(LEFT(BN56,BL56+1)," ","♦",LEN(LEFT(BN56,BL56+1))-LEN(SUBSTITUTE(LEFT(BN56,BL56+1)," ",""))))),LEFT(BN56,IFERROR(FIND(" ",BN56)-1,LEN(BN56))))))</f>
        <v/>
      </c>
      <c r="BN57" s="3111" t="str">
        <f t="shared" si="56"/>
        <v/>
      </c>
      <c r="BO57" s="3161" t="str">
        <f t="shared" si="55"/>
        <v>ligne 57 ►</v>
      </c>
      <c r="BP57" s="3150" t="str">
        <f>IF(BC57="","",IF(OR(BC57=0,BC57&lt;BI17),0,IF(BC57&gt;BI17,(BC57-BI17)&amp;" car. en trop",(BC57-BI17)&amp;" car.")))</f>
        <v/>
      </c>
      <c r="BQ57" s="3158" t="str">
        <f>IF(BC57="","",ROUNDUP(BC57/BI17,0)&amp;" ligne(s)")</f>
        <v/>
      </c>
      <c r="BR57" s="3"/>
      <c r="BS57" s="142"/>
      <c r="BT57" s="25" t="s">
        <v>3878</v>
      </c>
      <c r="BU57" s="25"/>
      <c r="BV57" s="25"/>
      <c r="BW57" s="170"/>
      <c r="BX57" s="3"/>
      <c r="BY57" s="3239"/>
      <c r="BZ57" s="3239"/>
      <c r="CA57" s="3239"/>
      <c r="CC57" s="3225"/>
      <c r="CD57" s="3225"/>
      <c r="CE57" s="3225"/>
      <c r="CG57" s="3226"/>
      <c r="CH57" s="3226"/>
      <c r="CI57" s="3226"/>
      <c r="CK57" s="3227"/>
      <c r="CL57" s="3227"/>
      <c r="CM57" s="3227"/>
      <c r="CO57" s="3238"/>
      <c r="CP57" s="3238"/>
      <c r="CQ57" s="3238"/>
      <c r="CS57" s="3232"/>
      <c r="CT57" s="3232"/>
      <c r="CU57" s="3232"/>
      <c r="CW57" s="3223"/>
      <c r="CX57" s="3223"/>
      <c r="CY57" s="3223"/>
      <c r="DA57" s="3224"/>
      <c r="DB57" s="3224"/>
      <c r="DC57" s="3224"/>
      <c r="DE57" s="3229"/>
      <c r="DF57" s="3229"/>
      <c r="DG57" s="3229"/>
      <c r="DI57" s="3230"/>
      <c r="DJ57" s="3230"/>
      <c r="DK57" s="3230"/>
      <c r="DM57" s="3231"/>
      <c r="DN57" s="3231"/>
      <c r="DO57" s="3231"/>
      <c r="DY57" s="3"/>
      <c r="DZ57" s="420" t="s">
        <v>641</v>
      </c>
      <c r="EA57" s="421" t="s">
        <v>642</v>
      </c>
      <c r="EB57" s="422" t="s">
        <v>643</v>
      </c>
      <c r="EC57" s="423" t="s">
        <v>644</v>
      </c>
      <c r="ED57" s="424" t="s">
        <v>645</v>
      </c>
      <c r="EE57" s="425" t="s">
        <v>646</v>
      </c>
      <c r="EF57" s="426" t="s">
        <v>647</v>
      </c>
      <c r="EG57" s="427" t="s">
        <v>648</v>
      </c>
      <c r="EH57" s="428" t="s">
        <v>649</v>
      </c>
      <c r="EK57" s="429"/>
      <c r="EL57" s="205" t="s">
        <v>650</v>
      </c>
      <c r="EM57" s="206" t="s">
        <v>651</v>
      </c>
      <c r="EN57" s="207">
        <v>99</v>
      </c>
      <c r="EO57" s="208">
        <v>184</v>
      </c>
      <c r="EP57" s="209">
        <v>255</v>
      </c>
      <c r="EQ57"/>
      <c r="ER57" s="430"/>
      <c r="ES57" s="272" t="s">
        <v>652</v>
      </c>
      <c r="ET57" s="192" t="s">
        <v>653</v>
      </c>
      <c r="EU57" s="193">
        <v>230</v>
      </c>
      <c r="EV57" s="194">
        <v>230</v>
      </c>
      <c r="EW57" s="195">
        <v>151</v>
      </c>
      <c r="EX57"/>
      <c r="EY57" s="431"/>
      <c r="EZ57" s="212" t="s">
        <v>654</v>
      </c>
      <c r="FA57" s="192" t="s">
        <v>655</v>
      </c>
      <c r="FB57" s="193">
        <v>150</v>
      </c>
      <c r="FC57" s="194">
        <v>113</v>
      </c>
      <c r="FD57" s="195">
        <v>23</v>
      </c>
      <c r="FE57" s="10">
        <v>1</v>
      </c>
    </row>
    <row r="58" spans="1:161" ht="21.75" customHeight="1">
      <c r="A58" s="3">
        <v>27</v>
      </c>
      <c r="B58" s="218" t="str">
        <f t="shared" si="24"/>
        <v>A</v>
      </c>
      <c r="C58" s="2326">
        <f t="array" ref="C58">IFERROR(_xlfn.LET(_xlpm.k,UPPER(TRIM(K58)),_xlpm.r,_xlfn.XLOOKUP(_xlpm.k,UPPER(TRIM($R$89:$AM$89)),$R$92:$AM$92,_xlfn.XLOOKUP(_xlpm.k,UPPER(TRIM($R$90:$AM$90)),$R$92:$AM$92,_xlfn.XLOOKUP(_xlpm.k,UPPER(TRIM($R$91:$AM$91)),$R$92:$AM$92,0.001))),_xlpm.r*J58),0)</f>
        <v>0</v>
      </c>
      <c r="D58" s="2819">
        <f t="array" ref="D58">IFERROR(_xlfn.LET(_xlpm.k,UPPER(TRIM(N58)),_xlpm.r,_xlfn.XLOOKUP(_xlpm.k,UPPER(TRIM($R$89:$AM$89)),$R$92:$AM$92,_xlfn.XLOOKUP(_xlpm.k,UPPER(TRIM($R$90:$AM$90)),$R$92:$AM$92,_xlfn.XLOOKUP(_xlpm.k,UPPER(TRIM($R$91:$AM$91)),$R$92:$AM$92,0.001))),_xlpm.r*M58),0)</f>
        <v>0</v>
      </c>
      <c r="E58" s="220">
        <f t="array" ref="E58">IFERROR(_xlfn.LET(_xlpm.k,UPPER(TRIM(Q58)),_xlpm.r,_xlfn.XLOOKUP(_xlpm.k,UPPER(TRIM($R$89:$AM$89)),$R$92:$AM$92,_xlfn.XLOOKUP(_xlpm.k,UPPER(TRIM($R$90:$AM$90)),$R$92:$AM$92,_xlfn.XLOOKUP(_xlpm.k,UPPER(TRIM($R$91:$AM$91)),$R$92:$AM$92,0.001))),_xlpm.r*P58),0)</f>
        <v>0</v>
      </c>
      <c r="F58" s="222" t="s">
        <v>3703</v>
      </c>
      <c r="G58" s="2587" t="s">
        <v>3637</v>
      </c>
      <c r="H58" s="2340" t="s">
        <v>14</v>
      </c>
      <c r="I58" s="2841"/>
      <c r="J58" s="2842"/>
      <c r="K58" s="2302"/>
      <c r="L58" s="2843"/>
      <c r="M58" s="2844"/>
      <c r="N58" s="2303"/>
      <c r="O58" s="2845"/>
      <c r="P58" s="2300"/>
      <c r="Q58" s="2303"/>
      <c r="R58" s="222" t="str">
        <f t="shared" si="25"/>
        <v>27 ►</v>
      </c>
      <c r="S58" s="2339" t="str">
        <f t="shared" si="25"/>
        <v>carottes</v>
      </c>
      <c r="T58" s="2296"/>
      <c r="U58" s="2296"/>
      <c r="V58" s="2454">
        <v>1</v>
      </c>
      <c r="W58" s="223">
        <f t="shared" si="26"/>
        <v>0</v>
      </c>
      <c r="X58" s="224">
        <f t="shared" si="27"/>
        <v>0</v>
      </c>
      <c r="Y58" s="224" t="str">
        <f t="shared" si="37"/>
        <v/>
      </c>
      <c r="Z58" s="225">
        <f t="shared" si="45"/>
        <v>0</v>
      </c>
      <c r="AA58" s="2846">
        <f t="shared" si="28"/>
        <v>0</v>
      </c>
      <c r="AB58" s="2847">
        <f t="shared" si="29"/>
        <v>0</v>
      </c>
      <c r="AC58" s="2848" t="str">
        <f t="shared" si="38"/>
        <v/>
      </c>
      <c r="AD58" s="2849">
        <f t="shared" si="39"/>
        <v>0</v>
      </c>
      <c r="AE58" s="2361">
        <f t="shared" si="40"/>
        <v>0</v>
      </c>
      <c r="AF58" s="2362">
        <f t="shared" si="41"/>
        <v>0</v>
      </c>
      <c r="AG58" s="2363" t="str">
        <f t="shared" si="42"/>
        <v/>
      </c>
      <c r="AH58" s="2552">
        <f t="shared" si="46"/>
        <v>0</v>
      </c>
      <c r="AI58" s="2556" t="str">
        <f t="shared" si="30"/>
        <v>carottes</v>
      </c>
      <c r="AJ58" s="2241">
        <f t="shared" si="51"/>
        <v>0</v>
      </c>
      <c r="AK58" s="2242">
        <f t="shared" si="51"/>
        <v>0</v>
      </c>
      <c r="AL58" s="2243">
        <f t="shared" si="43"/>
        <v>0</v>
      </c>
      <c r="AM58" s="2511" t="str">
        <f t="shared" si="47"/>
        <v>OK</v>
      </c>
      <c r="AN58" s="3"/>
      <c r="AO58" s="218" t="str">
        <f t="shared" si="14"/>
        <v>A</v>
      </c>
      <c r="AP58" s="2510"/>
      <c r="AQ58" s="3"/>
      <c r="AR58" s="198">
        <f t="array" ref="AR58">SUMPRODUCT(LEN(AS58:AY58))</f>
        <v>0</v>
      </c>
      <c r="AS58" s="199"/>
      <c r="AT58" s="200"/>
      <c r="AU58" s="200"/>
      <c r="AV58" s="200"/>
      <c r="AW58" s="200"/>
      <c r="AX58" s="200"/>
      <c r="AY58" s="201"/>
      <c r="AZ58" s="3"/>
      <c r="BA58" s="3159" t="str">
        <f t="shared" si="32"/>
        <v>►</v>
      </c>
      <c r="BB58" s="3151" t="str">
        <f t="shared" si="22"/>
        <v/>
      </c>
      <c r="BC58" s="3152" t="str">
        <f t="shared" si="44"/>
        <v/>
      </c>
      <c r="BD58" s="3162"/>
      <c r="BE58" s="3154" t="str">
        <f t="shared" si="23"/>
        <v xml:space="preserve"> ◄ ligne 58</v>
      </c>
      <c r="BF58" s="3151" t="str">
        <f t="shared" si="33"/>
        <v/>
      </c>
      <c r="BG58" s="3155" t="str">
        <f t="shared" si="34"/>
        <v/>
      </c>
      <c r="BH58" s="3156" t="str">
        <f>IF(LEN(TRIM(BM58))&gt;0,MAX(BH29:BH57)+1,"")</f>
        <v/>
      </c>
      <c r="BI58" s="3109" t="str">
        <f>IFERROR(INDEX(BM30:BM299,MATCH(ROW()-ROW(BM30)+1,BH30:BH299,0)),"")</f>
        <v/>
      </c>
      <c r="BJ58" s="3149"/>
      <c r="BK58" s="3142"/>
      <c r="BL58" s="3163"/>
      <c r="BM58" s="3111" t="str">
        <f>IF(OR(BN57="",BL56=""),"",IF(LEN(BN57)&lt;=BL56,BN57,IFERROR(LEFT(BN57,FIND("♦",SUBSTITUTE(LEFT(BN57,BL56+1)," ","♦",LEN(LEFT(BN57,BL56+1))-LEN(SUBSTITUTE(LEFT(BN57,BL56+1)," ",""))))),LEFT(BN57,IFERROR(FIND(" ",BN57)-1,LEN(BN57))))))</f>
        <v/>
      </c>
      <c r="BN58" s="3111" t="str">
        <f t="shared" si="56"/>
        <v/>
      </c>
      <c r="BO58" s="3161" t="str">
        <f t="shared" si="55"/>
        <v>ligne 58 ►</v>
      </c>
      <c r="BP58" s="3150" t="str">
        <f>IF(BC58="","",IF(OR(BC58=0,BC58&lt;BI17),0,IF(BC58&gt;BI17,(BC58-BI17)&amp;" car. en trop",(BC58-BI17)&amp;" car.")))</f>
        <v/>
      </c>
      <c r="BQ58" s="3158" t="str">
        <f>IF(BC58="","",ROUNDUP(BC58/BI17,0)&amp;" ligne(s)")</f>
        <v/>
      </c>
      <c r="BR58" s="3"/>
      <c r="BS58" s="142"/>
      <c r="BT58" s="25"/>
      <c r="BU58" s="25"/>
      <c r="BV58" s="25"/>
      <c r="BW58" s="170"/>
      <c r="BX58" s="3"/>
      <c r="CS58" s="163"/>
      <c r="CT58" s="163"/>
      <c r="CU58" s="163"/>
      <c r="DY58" s="3"/>
      <c r="DZ58" s="435" t="s">
        <v>656</v>
      </c>
      <c r="EA58" s="436" t="s">
        <v>657</v>
      </c>
      <c r="EB58" s="437" t="s">
        <v>658</v>
      </c>
      <c r="EC58" s="438" t="s">
        <v>659</v>
      </c>
      <c r="ED58" s="439" t="s">
        <v>660</v>
      </c>
      <c r="EE58" s="440" t="s">
        <v>661</v>
      </c>
      <c r="EF58" s="441" t="s">
        <v>662</v>
      </c>
      <c r="EG58" s="442" t="s">
        <v>663</v>
      </c>
      <c r="EH58" s="443" t="s">
        <v>664</v>
      </c>
      <c r="EK58" s="444"/>
      <c r="EL58" s="205" t="s">
        <v>665</v>
      </c>
      <c r="EM58" s="206" t="s">
        <v>666</v>
      </c>
      <c r="EN58" s="207">
        <v>176</v>
      </c>
      <c r="EO58" s="208">
        <v>196</v>
      </c>
      <c r="EP58" s="209">
        <v>222</v>
      </c>
      <c r="EQ58"/>
      <c r="ER58" s="445"/>
      <c r="ES58" s="272" t="s">
        <v>667</v>
      </c>
      <c r="ET58" s="192" t="s">
        <v>668</v>
      </c>
      <c r="EU58" s="193">
        <v>254</v>
      </c>
      <c r="EV58" s="194">
        <v>248</v>
      </c>
      <c r="EW58" s="195">
        <v>108</v>
      </c>
      <c r="EX58"/>
      <c r="EY58" s="446"/>
      <c r="EZ58" s="212" t="s">
        <v>669</v>
      </c>
      <c r="FA58" s="192" t="s">
        <v>670</v>
      </c>
      <c r="FB58" s="193">
        <v>133</v>
      </c>
      <c r="FC58" s="194">
        <v>109</v>
      </c>
      <c r="FD58" s="195">
        <v>77</v>
      </c>
      <c r="FE58" s="10">
        <v>1</v>
      </c>
    </row>
    <row r="59" spans="1:161" ht="21.75" customHeight="1">
      <c r="A59" s="3">
        <v>28</v>
      </c>
      <c r="B59" s="218" t="str">
        <f t="shared" si="24"/>
        <v>A</v>
      </c>
      <c r="C59" s="2326">
        <f t="array" ref="C59">IFERROR(_xlfn.LET(_xlpm.k,UPPER(TRIM(K59)),_xlpm.r,_xlfn.XLOOKUP(_xlpm.k,UPPER(TRIM($R$89:$AM$89)),$R$92:$AM$92,_xlfn.XLOOKUP(_xlpm.k,UPPER(TRIM($R$90:$AM$90)),$R$92:$AM$92,_xlfn.XLOOKUP(_xlpm.k,UPPER(TRIM($R$91:$AM$91)),$R$92:$AM$92,0.001))),_xlpm.r*J59),0)</f>
        <v>0</v>
      </c>
      <c r="D59" s="2819">
        <f t="array" ref="D59">IFERROR(_xlfn.LET(_xlpm.k,UPPER(TRIM(N59)),_xlpm.r,_xlfn.XLOOKUP(_xlpm.k,UPPER(TRIM($R$89:$AM$89)),$R$92:$AM$92,_xlfn.XLOOKUP(_xlpm.k,UPPER(TRIM($R$90:$AM$90)),$R$92:$AM$92,_xlfn.XLOOKUP(_xlpm.k,UPPER(TRIM($R$91:$AM$91)),$R$92:$AM$92,0.001))),_xlpm.r*M59),0)</f>
        <v>0</v>
      </c>
      <c r="E59" s="220">
        <f t="array" ref="E59">IFERROR(_xlfn.LET(_xlpm.k,UPPER(TRIM(Q59)),_xlpm.r,_xlfn.XLOOKUP(_xlpm.k,UPPER(TRIM($R$89:$AM$89)),$R$92:$AM$92,_xlfn.XLOOKUP(_xlpm.k,UPPER(TRIM($R$90:$AM$90)),$R$92:$AM$92,_xlfn.XLOOKUP(_xlpm.k,UPPER(TRIM($R$91:$AM$91)),$R$92:$AM$92,0.001))),_xlpm.r*P59),0)</f>
        <v>0</v>
      </c>
      <c r="F59" s="222" t="s">
        <v>3704</v>
      </c>
      <c r="G59" s="2587" t="s">
        <v>3652</v>
      </c>
      <c r="H59" s="2340" t="s">
        <v>14</v>
      </c>
      <c r="I59" s="2841"/>
      <c r="J59" s="2842"/>
      <c r="K59" s="2302"/>
      <c r="L59" s="2843"/>
      <c r="M59" s="2844"/>
      <c r="N59" s="2303"/>
      <c r="O59" s="2845"/>
      <c r="P59" s="2300"/>
      <c r="Q59" s="2303"/>
      <c r="R59" s="222" t="str">
        <f t="shared" si="25"/>
        <v>28 ►</v>
      </c>
      <c r="S59" s="2339" t="str">
        <f t="shared" si="25"/>
        <v>céleri branche</v>
      </c>
      <c r="T59" s="2296"/>
      <c r="U59" s="2296"/>
      <c r="V59" s="2454">
        <v>1</v>
      </c>
      <c r="W59" s="223">
        <f t="shared" si="26"/>
        <v>0</v>
      </c>
      <c r="X59" s="224">
        <f t="shared" si="27"/>
        <v>0</v>
      </c>
      <c r="Y59" s="224" t="str">
        <f t="shared" si="37"/>
        <v/>
      </c>
      <c r="Z59" s="225">
        <f t="shared" si="45"/>
        <v>0</v>
      </c>
      <c r="AA59" s="2846">
        <f t="shared" si="28"/>
        <v>0</v>
      </c>
      <c r="AB59" s="2847">
        <f t="shared" si="29"/>
        <v>0</v>
      </c>
      <c r="AC59" s="2848" t="str">
        <f t="shared" si="38"/>
        <v/>
      </c>
      <c r="AD59" s="2849">
        <f t="shared" si="39"/>
        <v>0</v>
      </c>
      <c r="AE59" s="2361">
        <f t="shared" si="40"/>
        <v>0</v>
      </c>
      <c r="AF59" s="2362">
        <f t="shared" si="41"/>
        <v>0</v>
      </c>
      <c r="AG59" s="2363" t="str">
        <f t="shared" si="42"/>
        <v/>
      </c>
      <c r="AH59" s="2552">
        <f t="shared" si="46"/>
        <v>0</v>
      </c>
      <c r="AI59" s="2556" t="str">
        <f t="shared" si="30"/>
        <v>céleri branche</v>
      </c>
      <c r="AJ59" s="2241">
        <f t="shared" si="51"/>
        <v>0</v>
      </c>
      <c r="AK59" s="2242">
        <f t="shared" si="51"/>
        <v>0</v>
      </c>
      <c r="AL59" s="2243">
        <f t="shared" si="43"/>
        <v>0</v>
      </c>
      <c r="AM59" s="2511" t="str">
        <f t="shared" si="47"/>
        <v>OK</v>
      </c>
      <c r="AN59" s="3"/>
      <c r="AO59" s="218" t="str">
        <f t="shared" si="14"/>
        <v>A</v>
      </c>
      <c r="AP59" s="2510"/>
      <c r="AQ59" s="3"/>
      <c r="AR59" s="198">
        <f t="array" ref="AR59">SUMPRODUCT(LEN(AS59:AY59))</f>
        <v>0</v>
      </c>
      <c r="AS59" s="199"/>
      <c r="AT59" s="200"/>
      <c r="AU59" s="200"/>
      <c r="AV59" s="200"/>
      <c r="AW59" s="200"/>
      <c r="AX59" s="200"/>
      <c r="AY59" s="201"/>
      <c r="AZ59" s="3"/>
      <c r="BA59" s="3159" t="str">
        <f t="shared" si="32"/>
        <v>►</v>
      </c>
      <c r="BB59" s="3151" t="str">
        <f t="shared" si="22"/>
        <v/>
      </c>
      <c r="BC59" s="3152" t="str">
        <f t="shared" si="44"/>
        <v/>
      </c>
      <c r="BD59" s="3162"/>
      <c r="BE59" s="3160" t="str">
        <f t="shared" si="23"/>
        <v xml:space="preserve"> ◄ ligne 59</v>
      </c>
      <c r="BF59" s="3151" t="str">
        <f t="shared" si="33"/>
        <v/>
      </c>
      <c r="BG59" s="3155" t="str">
        <f t="shared" si="34"/>
        <v/>
      </c>
      <c r="BH59" s="3156" t="str">
        <f>IF(LEN(TRIM(BM59))&gt;0,MAX(BH29:BH58)+1,"")</f>
        <v/>
      </c>
      <c r="BI59" s="3109" t="str">
        <f>IFERROR(INDEX(BM30:BM299,MATCH(ROW()-ROW(BM30)+1,BH30:BH299,0)),"")</f>
        <v/>
      </c>
      <c r="BJ59" s="3149"/>
      <c r="BK59" s="3142"/>
      <c r="BL59" s="3164"/>
      <c r="BM59" s="3111" t="str">
        <f>IF(OR(BN58="",BL56=""),"",IF(LEN(BN58)&lt;=BL56,BN58,IFERROR(LEFT(BN58,FIND("♦",SUBSTITUTE(LEFT(BN58,BL56+1)," ","♦",LEN(LEFT(BN58,BL56+1))-LEN(SUBSTITUTE(LEFT(BN58,BL56+1)," ",""))))),LEFT(BN58,IFERROR(FIND(" ",BN58)-1,LEN(BN58))))))</f>
        <v/>
      </c>
      <c r="BN59" s="3111" t="str">
        <f t="shared" si="56"/>
        <v/>
      </c>
      <c r="BO59" s="3161" t="str">
        <f t="shared" si="55"/>
        <v>ligne 59 ►</v>
      </c>
      <c r="BP59" s="3150" t="str">
        <f>IF(BC59="","",IF(OR(BC59=0,BC59&lt;BI17),0,IF(BC59&gt;BI17,(BC59-BI17)&amp;" car. en trop",(BC59-BI17)&amp;" car.")))</f>
        <v/>
      </c>
      <c r="BQ59" s="3158" t="str">
        <f>IF(BC59="","",ROUNDUP(BC59/BI17,0)&amp;" ligne(s)")</f>
        <v/>
      </c>
      <c r="BR59" s="3"/>
      <c r="BS59" s="142"/>
      <c r="BT59" s="2285" t="s">
        <v>3623</v>
      </c>
      <c r="BU59" s="102" t="s">
        <v>3875</v>
      </c>
      <c r="BV59" s="25"/>
      <c r="BW59" s="170"/>
      <c r="BX59" s="3"/>
      <c r="BY59" s="3369" t="s">
        <v>671</v>
      </c>
      <c r="BZ59" s="3369"/>
      <c r="CA59" s="3369"/>
      <c r="CC59" s="3225" t="s">
        <v>672</v>
      </c>
      <c r="CD59" s="3225"/>
      <c r="CE59" s="3225"/>
      <c r="CG59" s="3226" t="s">
        <v>673</v>
      </c>
      <c r="CH59" s="3226"/>
      <c r="CI59" s="3226"/>
      <c r="CK59" s="3227" t="s">
        <v>674</v>
      </c>
      <c r="CL59" s="3227"/>
      <c r="CM59" s="3227"/>
      <c r="CO59" s="3238" t="s">
        <v>675</v>
      </c>
      <c r="CP59" s="3238"/>
      <c r="CQ59" s="3238"/>
      <c r="CS59" s="3232" t="s">
        <v>676</v>
      </c>
      <c r="CT59" s="3232"/>
      <c r="CU59" s="3232"/>
      <c r="CW59" s="3223" t="s">
        <v>677</v>
      </c>
      <c r="CX59" s="3223"/>
      <c r="CY59" s="3223"/>
      <c r="DA59" s="3224" t="s">
        <v>678</v>
      </c>
      <c r="DB59" s="3224"/>
      <c r="DC59" s="3224"/>
      <c r="DE59" s="3229" t="s">
        <v>679</v>
      </c>
      <c r="DF59" s="3229"/>
      <c r="DG59" s="3229"/>
      <c r="DI59" s="3230" t="s">
        <v>680</v>
      </c>
      <c r="DJ59" s="3230"/>
      <c r="DK59" s="3230"/>
      <c r="DM59" s="3231" t="s">
        <v>681</v>
      </c>
      <c r="DN59" s="3231"/>
      <c r="DO59" s="3231"/>
      <c r="DY59" s="3"/>
      <c r="DZ59" s="447" t="s">
        <v>682</v>
      </c>
      <c r="EA59" s="448" t="s">
        <v>683</v>
      </c>
      <c r="EB59" s="449" t="s">
        <v>684</v>
      </c>
      <c r="EC59" s="450" t="s">
        <v>685</v>
      </c>
      <c r="ED59" s="451" t="s">
        <v>686</v>
      </c>
      <c r="EE59" s="452" t="s">
        <v>687</v>
      </c>
      <c r="EF59" s="453" t="s">
        <v>688</v>
      </c>
      <c r="EG59" s="454" t="s">
        <v>689</v>
      </c>
      <c r="EH59" s="455" t="s">
        <v>690</v>
      </c>
      <c r="EK59" s="456"/>
      <c r="EL59" s="236" t="s">
        <v>691</v>
      </c>
      <c r="EM59" s="206" t="s">
        <v>692</v>
      </c>
      <c r="EN59" s="207">
        <v>119</v>
      </c>
      <c r="EO59" s="208">
        <v>181</v>
      </c>
      <c r="EP59" s="209">
        <v>254</v>
      </c>
      <c r="EQ59"/>
      <c r="ER59" s="457"/>
      <c r="ES59" s="272" t="s">
        <v>693</v>
      </c>
      <c r="ET59" s="192" t="s">
        <v>694</v>
      </c>
      <c r="EU59" s="193">
        <v>255</v>
      </c>
      <c r="EV59" s="194">
        <v>255</v>
      </c>
      <c r="EW59" s="195">
        <v>107</v>
      </c>
      <c r="EX59"/>
      <c r="EY59" s="458"/>
      <c r="EZ59" s="212" t="s">
        <v>695</v>
      </c>
      <c r="FA59" s="192" t="s">
        <v>696</v>
      </c>
      <c r="FB59" s="193">
        <v>146</v>
      </c>
      <c r="FC59" s="194">
        <v>109</v>
      </c>
      <c r="FD59" s="195">
        <v>39</v>
      </c>
      <c r="FE59" s="10">
        <v>1</v>
      </c>
    </row>
    <row r="60" spans="1:161" ht="21.75" customHeight="1">
      <c r="A60" s="3">
        <v>29</v>
      </c>
      <c r="B60" s="218" t="str">
        <f t="shared" si="24"/>
        <v>A</v>
      </c>
      <c r="C60" s="2326">
        <f t="array" ref="C60">IFERROR(_xlfn.LET(_xlpm.k,UPPER(TRIM(K60)),_xlpm.r,_xlfn.XLOOKUP(_xlpm.k,UPPER(TRIM($R$89:$AM$89)),$R$92:$AM$92,_xlfn.XLOOKUP(_xlpm.k,UPPER(TRIM($R$90:$AM$90)),$R$92:$AM$92,_xlfn.XLOOKUP(_xlpm.k,UPPER(TRIM($R$91:$AM$91)),$R$92:$AM$92,0.001))),_xlpm.r*J60),0)</f>
        <v>0</v>
      </c>
      <c r="D60" s="2819">
        <f t="array" ref="D60">IFERROR(_xlfn.LET(_xlpm.k,UPPER(TRIM(N60)),_xlpm.r,_xlfn.XLOOKUP(_xlpm.k,UPPER(TRIM($R$89:$AM$89)),$R$92:$AM$92,_xlfn.XLOOKUP(_xlpm.k,UPPER(TRIM($R$90:$AM$90)),$R$92:$AM$92,_xlfn.XLOOKUP(_xlpm.k,UPPER(TRIM($R$91:$AM$91)),$R$92:$AM$92,0.001))),_xlpm.r*M60),0)</f>
        <v>0</v>
      </c>
      <c r="E60" s="220">
        <f t="array" ref="E60">IFERROR(_xlfn.LET(_xlpm.k,UPPER(TRIM(Q60)),_xlpm.r,_xlfn.XLOOKUP(_xlpm.k,UPPER(TRIM($R$89:$AM$89)),$R$92:$AM$92,_xlfn.XLOOKUP(_xlpm.k,UPPER(TRIM($R$90:$AM$90)),$R$92:$AM$92,_xlfn.XLOOKUP(_xlpm.k,UPPER(TRIM($R$91:$AM$91)),$R$92:$AM$92,0.001))),_xlpm.r*P60),0)</f>
        <v>0</v>
      </c>
      <c r="F60" s="222" t="s">
        <v>3705</v>
      </c>
      <c r="G60" s="2587" t="s">
        <v>3643</v>
      </c>
      <c r="H60" s="2340" t="s">
        <v>14</v>
      </c>
      <c r="I60" s="2841"/>
      <c r="J60" s="2842"/>
      <c r="K60" s="2302"/>
      <c r="L60" s="2843"/>
      <c r="M60" s="2844"/>
      <c r="N60" s="2303"/>
      <c r="O60" s="2845"/>
      <c r="P60" s="2300"/>
      <c r="Q60" s="2303"/>
      <c r="R60" s="222" t="str">
        <f t="shared" si="25"/>
        <v>29 ►</v>
      </c>
      <c r="S60" s="2339" t="str">
        <f t="shared" si="25"/>
        <v>échalotes</v>
      </c>
      <c r="T60" s="2296"/>
      <c r="U60" s="2296"/>
      <c r="V60" s="2454">
        <v>1</v>
      </c>
      <c r="W60" s="223">
        <f t="shared" si="26"/>
        <v>0</v>
      </c>
      <c r="X60" s="224">
        <f t="shared" si="27"/>
        <v>0</v>
      </c>
      <c r="Y60" s="224" t="str">
        <f t="shared" si="37"/>
        <v/>
      </c>
      <c r="Z60" s="225">
        <f t="shared" si="45"/>
        <v>0</v>
      </c>
      <c r="AA60" s="2846">
        <f t="shared" si="28"/>
        <v>0</v>
      </c>
      <c r="AB60" s="2847">
        <f t="shared" si="29"/>
        <v>0</v>
      </c>
      <c r="AC60" s="2848" t="str">
        <f t="shared" si="38"/>
        <v/>
      </c>
      <c r="AD60" s="2849">
        <f t="shared" si="39"/>
        <v>0</v>
      </c>
      <c r="AE60" s="2361">
        <f t="shared" si="40"/>
        <v>0</v>
      </c>
      <c r="AF60" s="2362">
        <f t="shared" si="41"/>
        <v>0</v>
      </c>
      <c r="AG60" s="2363" t="str">
        <f t="shared" si="42"/>
        <v/>
      </c>
      <c r="AH60" s="2552">
        <f t="shared" si="46"/>
        <v>0</v>
      </c>
      <c r="AI60" s="2556" t="str">
        <f t="shared" si="30"/>
        <v>échalotes</v>
      </c>
      <c r="AJ60" s="2241">
        <f t="shared" si="51"/>
        <v>0</v>
      </c>
      <c r="AK60" s="2242">
        <f t="shared" si="51"/>
        <v>0</v>
      </c>
      <c r="AL60" s="2243">
        <f t="shared" si="43"/>
        <v>0</v>
      </c>
      <c r="AM60" s="2511" t="str">
        <f t="shared" si="47"/>
        <v>OK</v>
      </c>
      <c r="AN60" s="3"/>
      <c r="AO60" s="218" t="str">
        <f t="shared" si="14"/>
        <v>A</v>
      </c>
      <c r="AP60" s="2510"/>
      <c r="AQ60" s="3"/>
      <c r="AR60" s="198">
        <f t="array" ref="AR60">SUMPRODUCT(LEN(AS60:AY60))</f>
        <v>0</v>
      </c>
      <c r="AS60" s="199"/>
      <c r="AT60" s="200"/>
      <c r="AU60" s="200"/>
      <c r="AV60" s="200"/>
      <c r="AW60" s="200"/>
      <c r="AX60" s="200"/>
      <c r="AY60" s="201"/>
      <c r="AZ60" s="3"/>
      <c r="BA60" s="3159" t="str">
        <f t="shared" si="32"/>
        <v>►</v>
      </c>
      <c r="BB60" s="3151" t="str">
        <f t="shared" si="22"/>
        <v/>
      </c>
      <c r="BC60" s="3152" t="str">
        <f t="shared" si="44"/>
        <v/>
      </c>
      <c r="BD60" s="3162"/>
      <c r="BE60" s="3154" t="str">
        <f t="shared" si="23"/>
        <v xml:space="preserve"> ◄ ligne 60</v>
      </c>
      <c r="BF60" s="3151" t="str">
        <f t="shared" si="33"/>
        <v/>
      </c>
      <c r="BG60" s="3155" t="str">
        <f t="shared" si="34"/>
        <v/>
      </c>
      <c r="BH60" s="3156">
        <f>IF(LEN(TRIM(BM60))&gt;0,MAX(BH29:BH59)+1,"")</f>
        <v>4</v>
      </c>
      <c r="BI60" s="3109" t="str">
        <f>IFERROR(INDEX(BM30:BM299,MATCH(ROW()-ROW(BM30)+1,BH30:BH299,0)),"")</f>
        <v/>
      </c>
      <c r="BJ60" s="3149"/>
      <c r="BK60" s="3142"/>
      <c r="BL60" s="2462" t="str">
        <f>(SUBSTITUTE(SUBSTITUTE(BD35,CHAR(13)&amp;CHAR(10),"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BM60" s="3165" t="str">
        <f>IF(OR(BL61="",BL62=""),"",IF(LEN(BL61)&lt;=BL62,BL61,IFERROR(LEFT(BL61,FIND("♦",SUBSTITUTE(LEFT(BL61,BL62+1)," ","♦",LEN(LEFT(BL61,BL62+1))-LEN(SUBSTITUTE(LEFT(BL61,BL62+1)," ",""))))),LEFT(BL61,IFERROR(FIND(" ",BL61)-1,LEN(BL61))))))</f>
        <v xml:space="preserve">1 Coupez la viande en cubes d’environ 4 cm et mettez-la dans un grand saladier Ajoutez-y les oignons </v>
      </c>
      <c r="BN60" s="3166" t="str">
        <f>IF(BM60="","",TRIM(RIGHT(BL61,LEN(BL61)-LEN(BM60))))</f>
        <v>coupés en rondelles les carottes coupées en rondelles les lardons l’ail émincé et le bouquet garni Versez le vin rouge sur le tout et laissez mariner au frais pendant 24 heures</v>
      </c>
      <c r="BO60" s="3157" t="str">
        <f>BE35</f>
        <v xml:space="preserve"> ◄ ligne 35</v>
      </c>
      <c r="BP60" s="3150" t="str">
        <f>IF(BC60="","",IF(OR(BC60=0,BC60&lt;BI17),0,IF(BC60&gt;BI17,(BC60-BI17)&amp;" car. en trop",(BC60-BI17)&amp;" car.")))</f>
        <v/>
      </c>
      <c r="BQ60" s="3158" t="str">
        <f>IF(BC60="","",ROUNDUP(BC60/BI17,0)&amp;" ligne(s)")</f>
        <v/>
      </c>
      <c r="BR60" s="3"/>
      <c r="BS60" s="142"/>
      <c r="BT60" s="2281" t="s">
        <v>875</v>
      </c>
      <c r="BU60" s="102" t="s">
        <v>3876</v>
      </c>
      <c r="BV60" s="25"/>
      <c r="BW60" s="170"/>
      <c r="BX60" s="3"/>
      <c r="BY60" s="3369"/>
      <c r="BZ60" s="3369"/>
      <c r="CA60" s="3369"/>
      <c r="CC60" s="3225"/>
      <c r="CD60" s="3225"/>
      <c r="CE60" s="3225"/>
      <c r="CG60" s="3226"/>
      <c r="CH60" s="3226"/>
      <c r="CI60" s="3226"/>
      <c r="CK60" s="3227"/>
      <c r="CL60" s="3227"/>
      <c r="CM60" s="3227"/>
      <c r="CO60" s="3238"/>
      <c r="CP60" s="3238"/>
      <c r="CQ60" s="3238"/>
      <c r="CS60" s="3232"/>
      <c r="CT60" s="3232"/>
      <c r="CU60" s="3232"/>
      <c r="CW60" s="3223"/>
      <c r="CX60" s="3223"/>
      <c r="CY60" s="3223"/>
      <c r="DA60" s="3224"/>
      <c r="DB60" s="3224"/>
      <c r="DC60" s="3224"/>
      <c r="DE60" s="3229"/>
      <c r="DF60" s="3229"/>
      <c r="DG60" s="3229"/>
      <c r="DI60" s="3230"/>
      <c r="DJ60" s="3230"/>
      <c r="DK60" s="3230"/>
      <c r="DM60" s="3231"/>
      <c r="DN60" s="3231"/>
      <c r="DO60" s="3231"/>
      <c r="DY60" s="3"/>
      <c r="DZ60" s="459" t="s">
        <v>697</v>
      </c>
      <c r="EA60" s="460" t="s">
        <v>698</v>
      </c>
      <c r="EB60" s="461" t="s">
        <v>699</v>
      </c>
      <c r="EC60" s="462" t="s">
        <v>700</v>
      </c>
      <c r="ED60" s="463" t="s">
        <v>701</v>
      </c>
      <c r="EE60" s="464" t="s">
        <v>702</v>
      </c>
      <c r="EF60" s="465" t="s">
        <v>703</v>
      </c>
      <c r="EG60" s="466" t="s">
        <v>704</v>
      </c>
      <c r="EH60" s="467" t="s">
        <v>705</v>
      </c>
      <c r="EK60" s="468"/>
      <c r="EL60" s="205"/>
      <c r="EM60" s="206" t="s">
        <v>706</v>
      </c>
      <c r="EN60" s="207">
        <v>153</v>
      </c>
      <c r="EO60" s="208">
        <v>204</v>
      </c>
      <c r="EP60" s="209">
        <v>255</v>
      </c>
      <c r="EQ60"/>
      <c r="ER60" s="469"/>
      <c r="ES60" s="191" t="s">
        <v>707</v>
      </c>
      <c r="ET60" s="192" t="s">
        <v>708</v>
      </c>
      <c r="EU60" s="193">
        <v>205</v>
      </c>
      <c r="EV60" s="194">
        <v>205</v>
      </c>
      <c r="EW60" s="195">
        <v>193</v>
      </c>
      <c r="EX60"/>
      <c r="EY60" s="470"/>
      <c r="EZ60" s="197" t="s">
        <v>709</v>
      </c>
      <c r="FA60" s="192" t="s">
        <v>710</v>
      </c>
      <c r="FB60" s="193">
        <v>142</v>
      </c>
      <c r="FC60" s="194">
        <v>107</v>
      </c>
      <c r="FD60" s="195">
        <v>35</v>
      </c>
      <c r="FE60" s="10">
        <v>1</v>
      </c>
    </row>
    <row r="61" spans="1:161" ht="21.75" customHeight="1">
      <c r="A61" s="3">
        <v>30</v>
      </c>
      <c r="B61" s="218" t="str">
        <f t="shared" si="24"/>
        <v>A</v>
      </c>
      <c r="C61" s="2326">
        <f t="array" ref="C61">IFERROR(_xlfn.LET(_xlpm.k,UPPER(TRIM(K61)),_xlpm.r,_xlfn.XLOOKUP(_xlpm.k,UPPER(TRIM($R$89:$AM$89)),$R$92:$AM$92,_xlfn.XLOOKUP(_xlpm.k,UPPER(TRIM($R$90:$AM$90)),$R$92:$AM$92,_xlfn.XLOOKUP(_xlpm.k,UPPER(TRIM($R$91:$AM$91)),$R$92:$AM$92,0.001))),_xlpm.r*J61),0)</f>
        <v>0</v>
      </c>
      <c r="D61" s="2819">
        <f t="array" ref="D61">IFERROR(_xlfn.LET(_xlpm.k,UPPER(TRIM(N61)),_xlpm.r,_xlfn.XLOOKUP(_xlpm.k,UPPER(TRIM($R$89:$AM$89)),$R$92:$AM$92,_xlfn.XLOOKUP(_xlpm.k,UPPER(TRIM($R$90:$AM$90)),$R$92:$AM$92,_xlfn.XLOOKUP(_xlpm.k,UPPER(TRIM($R$91:$AM$91)),$R$92:$AM$92,0.001))),_xlpm.r*M61),0)</f>
        <v>0</v>
      </c>
      <c r="E61" s="220">
        <f t="array" ref="E61">IFERROR(_xlfn.LET(_xlpm.k,UPPER(TRIM(Q61)),_xlpm.r,_xlfn.XLOOKUP(_xlpm.k,UPPER(TRIM($R$89:$AM$89)),$R$92:$AM$92,_xlfn.XLOOKUP(_xlpm.k,UPPER(TRIM($R$90:$AM$90)),$R$92:$AM$92,_xlfn.XLOOKUP(_xlpm.k,UPPER(TRIM($R$91:$AM$91)),$R$92:$AM$92,0.001))),_xlpm.r*P61),0)</f>
        <v>0</v>
      </c>
      <c r="F61" s="222" t="s">
        <v>3706</v>
      </c>
      <c r="G61" s="2587" t="s">
        <v>3636</v>
      </c>
      <c r="H61" s="2340" t="s">
        <v>14</v>
      </c>
      <c r="I61" s="2841"/>
      <c r="J61" s="2842"/>
      <c r="K61" s="2302"/>
      <c r="L61" s="2843"/>
      <c r="M61" s="2844"/>
      <c r="N61" s="2303"/>
      <c r="O61" s="2845"/>
      <c r="P61" s="2300"/>
      <c r="Q61" s="2303"/>
      <c r="R61" s="222" t="str">
        <f t="shared" si="25"/>
        <v>30 ►</v>
      </c>
      <c r="S61" s="2339" t="str">
        <f t="shared" si="25"/>
        <v>oignons</v>
      </c>
      <c r="T61" s="2296"/>
      <c r="U61" s="2296"/>
      <c r="V61" s="2454">
        <v>1</v>
      </c>
      <c r="W61" s="223">
        <f t="shared" si="26"/>
        <v>0</v>
      </c>
      <c r="X61" s="224">
        <f t="shared" si="27"/>
        <v>0</v>
      </c>
      <c r="Y61" s="224" t="str">
        <f t="shared" si="37"/>
        <v/>
      </c>
      <c r="Z61" s="225">
        <f t="shared" si="45"/>
        <v>0</v>
      </c>
      <c r="AA61" s="2846">
        <f t="shared" si="28"/>
        <v>0</v>
      </c>
      <c r="AB61" s="2847">
        <f t="shared" si="29"/>
        <v>0</v>
      </c>
      <c r="AC61" s="2848" t="str">
        <f t="shared" si="38"/>
        <v/>
      </c>
      <c r="AD61" s="2849">
        <f t="shared" si="39"/>
        <v>0</v>
      </c>
      <c r="AE61" s="2361">
        <f t="shared" si="40"/>
        <v>0</v>
      </c>
      <c r="AF61" s="2362">
        <f t="shared" si="41"/>
        <v>0</v>
      </c>
      <c r="AG61" s="2363" t="str">
        <f t="shared" si="42"/>
        <v/>
      </c>
      <c r="AH61" s="2552">
        <f t="shared" si="46"/>
        <v>0</v>
      </c>
      <c r="AI61" s="2556" t="str">
        <f t="shared" si="30"/>
        <v>oignons</v>
      </c>
      <c r="AJ61" s="2241">
        <f t="shared" si="51"/>
        <v>0</v>
      </c>
      <c r="AK61" s="2242">
        <f t="shared" si="51"/>
        <v>0</v>
      </c>
      <c r="AL61" s="2243">
        <f t="shared" si="43"/>
        <v>0</v>
      </c>
      <c r="AM61" s="2511" t="str">
        <f t="shared" si="47"/>
        <v>OK</v>
      </c>
      <c r="AN61" s="3"/>
      <c r="AO61" s="218" t="str">
        <f t="shared" si="14"/>
        <v>A</v>
      </c>
      <c r="AP61" s="2510"/>
      <c r="AQ61" s="3"/>
      <c r="AR61" s="198">
        <f t="array" ref="AR61">SUMPRODUCT(LEN(AS61:AY61))</f>
        <v>0</v>
      </c>
      <c r="AS61" s="199"/>
      <c r="AT61" s="200"/>
      <c r="AU61" s="200"/>
      <c r="AV61" s="200"/>
      <c r="AW61" s="200"/>
      <c r="AX61" s="200"/>
      <c r="AY61" s="201"/>
      <c r="AZ61" s="3"/>
      <c r="BA61" s="3159" t="str">
        <f t="shared" si="32"/>
        <v>►</v>
      </c>
      <c r="BB61" s="3151" t="str">
        <f t="shared" si="22"/>
        <v/>
      </c>
      <c r="BC61" s="3152" t="str">
        <f t="shared" si="44"/>
        <v/>
      </c>
      <c r="BD61" s="3162"/>
      <c r="BE61" s="3160" t="str">
        <f t="shared" si="23"/>
        <v xml:space="preserve"> ◄ ligne 61</v>
      </c>
      <c r="BF61" s="3151" t="str">
        <f t="shared" si="33"/>
        <v/>
      </c>
      <c r="BG61" s="3155" t="str">
        <f t="shared" si="34"/>
        <v/>
      </c>
      <c r="BH61" s="3156">
        <f>IF(LEN(TRIM(BM61))&gt;0,MAX(BH29:BH60)+1,"")</f>
        <v>5</v>
      </c>
      <c r="BI61" s="3109" t="str">
        <f>IFERROR(INDEX(BM30:BM299,MATCH(ROW()-ROW(BM30)+1,BH30:BH299,0)),"")</f>
        <v/>
      </c>
      <c r="BJ61" s="3149"/>
      <c r="BK61" s="3142"/>
      <c r="BL61" s="3165" t="str">
        <f>TRIM(SUBSTITUTE(SUBSTITUTE(SUBSTITUTE(SUBSTITUTE(IF(OR(LEFT(BL60,1)="-",LEFT(BL60,1)="="),MID(BL60,2,9999),BL60),CHAR(160),"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BM61" s="3166" t="str">
        <f>IF(OR(BN60="",BL62=""),"",IF(LEN(BN60)&lt;=BL62,BN60,IFERROR(LEFT(BN60,FIND("♦",SUBSTITUTE(LEFT(BN60,BL62+1)," ","♦",LEN(LEFT(BN60,BL62+1))-LEN(SUBSTITUTE(LEFT(BN60,BL62+1)," ",""))))),LEFT(BN60,IFERROR(FIND(" ",BN60)-1,LEN(BN60))))))</f>
        <v xml:space="preserve">coupés en rondelles les carottes coupées en rondelles les lardons l’ail émincé et le bouquet garni </v>
      </c>
      <c r="BN61" s="3166" t="str">
        <f>IF(BM61="","",TRIM(RIGHT(BN60,LEN(BN60)-LEN(BM61))))</f>
        <v>Versez le vin rouge sur le tout et laissez mariner au frais pendant 24 heures</v>
      </c>
      <c r="BO61" s="3167" t="str">
        <f t="shared" ref="BO61:BO65" si="57">"ligne "&amp;ROW()&amp;" ►"</f>
        <v>ligne 61 ►</v>
      </c>
      <c r="BP61" s="3150" t="str">
        <f>IF(BC61="","",IF(OR(BC61=0,BC61&lt;BI17),0,IF(BC61&gt;BI17,(BC61-BI17)&amp;" car. en trop",(BC61-BI17)&amp;" car.")))</f>
        <v/>
      </c>
      <c r="BQ61" s="3158" t="str">
        <f>IF(BC61="","",ROUNDUP(BC61/BI17,0)&amp;" ligne(s)")</f>
        <v/>
      </c>
      <c r="BR61" s="3"/>
      <c r="BS61" s="142"/>
      <c r="BT61" s="25"/>
      <c r="BU61" s="25"/>
      <c r="BV61" s="25"/>
      <c r="BW61" s="170"/>
      <c r="BX61" s="3"/>
      <c r="CS61" s="163"/>
      <c r="CT61" s="163"/>
      <c r="CU61" s="163"/>
      <c r="DY61" s="3"/>
      <c r="DZ61" s="471" t="s">
        <v>711</v>
      </c>
      <c r="EA61" s="472" t="s">
        <v>712</v>
      </c>
      <c r="EB61" s="473" t="s">
        <v>713</v>
      </c>
      <c r="EC61" s="474" t="s">
        <v>714</v>
      </c>
      <c r="ED61" s="475" t="s">
        <v>715</v>
      </c>
      <c r="EE61" s="476" t="s">
        <v>716</v>
      </c>
      <c r="EF61" s="477" t="s">
        <v>717</v>
      </c>
      <c r="EG61" s="478" t="s">
        <v>718</v>
      </c>
      <c r="EH61" s="479" t="s">
        <v>719</v>
      </c>
      <c r="EK61" s="480"/>
      <c r="EL61" s="205" t="s">
        <v>720</v>
      </c>
      <c r="EM61" s="206" t="s">
        <v>721</v>
      </c>
      <c r="EN61" s="207">
        <v>188</v>
      </c>
      <c r="EO61" s="208">
        <v>210</v>
      </c>
      <c r="EP61" s="209">
        <v>238</v>
      </c>
      <c r="EQ61"/>
      <c r="ER61" s="481"/>
      <c r="ES61" s="272" t="s">
        <v>722</v>
      </c>
      <c r="ET61" s="192" t="s">
        <v>723</v>
      </c>
      <c r="EU61" s="193">
        <v>235</v>
      </c>
      <c r="EV61" s="194">
        <v>232</v>
      </c>
      <c r="EW61" s="195">
        <v>164</v>
      </c>
      <c r="EX61"/>
      <c r="EY61" s="482"/>
      <c r="EZ61" s="212" t="s">
        <v>724</v>
      </c>
      <c r="FA61" s="192" t="s">
        <v>725</v>
      </c>
      <c r="FB61" s="193">
        <v>130</v>
      </c>
      <c r="FC61" s="194">
        <v>102</v>
      </c>
      <c r="FD61" s="195">
        <v>68</v>
      </c>
      <c r="FE61" s="10">
        <v>1</v>
      </c>
    </row>
    <row r="62" spans="1:161" ht="21.75" customHeight="1">
      <c r="A62" s="3">
        <v>31</v>
      </c>
      <c r="B62" s="218" t="str">
        <f t="shared" si="24"/>
        <v>A</v>
      </c>
      <c r="C62" s="2326">
        <f t="array" ref="C62">IFERROR(_xlfn.LET(_xlpm.k,UPPER(TRIM(K62)),_xlpm.r,_xlfn.XLOOKUP(_xlpm.k,UPPER(TRIM($R$89:$AM$89)),$R$92:$AM$92,_xlfn.XLOOKUP(_xlpm.k,UPPER(TRIM($R$90:$AM$90)),$R$92:$AM$92,_xlfn.XLOOKUP(_xlpm.k,UPPER(TRIM($R$91:$AM$91)),$R$92:$AM$92,0.001))),_xlpm.r*J62),0)</f>
        <v>0</v>
      </c>
      <c r="D62" s="2819">
        <f t="array" ref="D62">IFERROR(_xlfn.LET(_xlpm.k,UPPER(TRIM(N62)),_xlpm.r,_xlfn.XLOOKUP(_xlpm.k,UPPER(TRIM($R$89:$AM$89)),$R$92:$AM$92,_xlfn.XLOOKUP(_xlpm.k,UPPER(TRIM($R$90:$AM$90)),$R$92:$AM$92,_xlfn.XLOOKUP(_xlpm.k,UPPER(TRIM($R$91:$AM$91)),$R$92:$AM$92,0.001))),_xlpm.r*M62),0)</f>
        <v>0</v>
      </c>
      <c r="E62" s="220">
        <f t="array" ref="E62">IFERROR(_xlfn.LET(_xlpm.k,UPPER(TRIM(Q62)),_xlpm.r,_xlfn.XLOOKUP(_xlpm.k,UPPER(TRIM($R$89:$AM$89)),$R$92:$AM$92,_xlfn.XLOOKUP(_xlpm.k,UPPER(TRIM($R$90:$AM$90)),$R$92:$AM$92,_xlfn.XLOOKUP(_xlpm.k,UPPER(TRIM($R$91:$AM$91)),$R$92:$AM$92,0.001))),_xlpm.r*P62),0)</f>
        <v>0</v>
      </c>
      <c r="F62" s="222" t="s">
        <v>3707</v>
      </c>
      <c r="G62" s="2587" t="s">
        <v>3658</v>
      </c>
      <c r="H62" s="2340" t="s">
        <v>14</v>
      </c>
      <c r="I62" s="2841"/>
      <c r="J62" s="2842"/>
      <c r="K62" s="2302"/>
      <c r="L62" s="2843"/>
      <c r="M62" s="2844"/>
      <c r="N62" s="2303"/>
      <c r="O62" s="2845"/>
      <c r="P62" s="2300"/>
      <c r="Q62" s="2303"/>
      <c r="R62" s="222" t="str">
        <f t="shared" si="25"/>
        <v>31 ►</v>
      </c>
      <c r="S62" s="2339" t="str">
        <f t="shared" si="25"/>
        <v>persil</v>
      </c>
      <c r="T62" s="2296"/>
      <c r="U62" s="2296"/>
      <c r="V62" s="2454">
        <v>1</v>
      </c>
      <c r="W62" s="223">
        <f t="shared" si="26"/>
        <v>0</v>
      </c>
      <c r="X62" s="224">
        <f t="shared" si="27"/>
        <v>0</v>
      </c>
      <c r="Y62" s="224" t="str">
        <f t="shared" si="37"/>
        <v/>
      </c>
      <c r="Z62" s="225">
        <f t="shared" si="45"/>
        <v>0</v>
      </c>
      <c r="AA62" s="2846">
        <f t="shared" si="28"/>
        <v>0</v>
      </c>
      <c r="AB62" s="2847">
        <f t="shared" si="29"/>
        <v>0</v>
      </c>
      <c r="AC62" s="2848" t="str">
        <f t="shared" si="38"/>
        <v/>
      </c>
      <c r="AD62" s="2849">
        <f t="shared" si="39"/>
        <v>0</v>
      </c>
      <c r="AE62" s="2361">
        <f t="shared" si="40"/>
        <v>0</v>
      </c>
      <c r="AF62" s="2362">
        <f t="shared" si="41"/>
        <v>0</v>
      </c>
      <c r="AG62" s="2363" t="str">
        <f t="shared" si="42"/>
        <v/>
      </c>
      <c r="AH62" s="2552">
        <f t="shared" si="46"/>
        <v>0</v>
      </c>
      <c r="AI62" s="2556" t="str">
        <f t="shared" si="30"/>
        <v>persil</v>
      </c>
      <c r="AJ62" s="2241">
        <f t="shared" si="51"/>
        <v>0</v>
      </c>
      <c r="AK62" s="2242">
        <f t="shared" si="51"/>
        <v>0</v>
      </c>
      <c r="AL62" s="2243">
        <f t="shared" si="43"/>
        <v>0</v>
      </c>
      <c r="AM62" s="2511" t="str">
        <f t="shared" si="47"/>
        <v>OK</v>
      </c>
      <c r="AN62" s="3"/>
      <c r="AO62" s="218" t="str">
        <f t="shared" si="14"/>
        <v>A</v>
      </c>
      <c r="AP62" s="2510"/>
      <c r="AQ62" s="3"/>
      <c r="AR62" s="198">
        <f t="array" ref="AR62">SUMPRODUCT(LEN(AS62:AY62))</f>
        <v>0</v>
      </c>
      <c r="AS62" s="199"/>
      <c r="AT62" s="200"/>
      <c r="AU62" s="200"/>
      <c r="AV62" s="200"/>
      <c r="AW62" s="200"/>
      <c r="AX62" s="200"/>
      <c r="AY62" s="201"/>
      <c r="AZ62" s="3"/>
      <c r="BA62" s="3159" t="str">
        <f t="shared" si="32"/>
        <v>►</v>
      </c>
      <c r="BB62" s="3151" t="str">
        <f t="shared" si="22"/>
        <v/>
      </c>
      <c r="BC62" s="3152" t="str">
        <f t="shared" si="44"/>
        <v/>
      </c>
      <c r="BD62" s="3162"/>
      <c r="BE62" s="3154" t="str">
        <f t="shared" si="23"/>
        <v xml:space="preserve"> ◄ ligne 62</v>
      </c>
      <c r="BF62" s="3151" t="str">
        <f t="shared" si="33"/>
        <v/>
      </c>
      <c r="BG62" s="3155" t="str">
        <f t="shared" si="34"/>
        <v/>
      </c>
      <c r="BH62" s="3156">
        <f>IF(LEN(TRIM(BM62))&gt;0,MAX(BH29:BH61)+1,"")</f>
        <v>6</v>
      </c>
      <c r="BI62" s="3109" t="str">
        <f>IFERROR(INDEX(BM30:BM299,MATCH(ROW()-ROW(BM30)+1,BH30:BH299,0)),"")</f>
        <v/>
      </c>
      <c r="BJ62" s="3149"/>
      <c r="BK62" s="3142"/>
      <c r="BL62" s="3112">
        <f>BI17</f>
        <v>100</v>
      </c>
      <c r="BM62" s="3166" t="str">
        <f>IF(OR(BN61="",BL62=""),"",IF(LEN(BN61)&lt;=BL62,BN61,IFERROR(LEFT(BN61,FIND("♦",SUBSTITUTE(LEFT(BN61,BL62+1)," ","♦",LEN(LEFT(BN61,BL62+1))-LEN(SUBSTITUTE(LEFT(BN61,BL62+1)," ",""))))),LEFT(BN61,IFERROR(FIND(" ",BN61)-1,LEN(BN61))))))</f>
        <v>Versez le vin rouge sur le tout et laissez mariner au frais pendant 24 heures</v>
      </c>
      <c r="BN62" s="3166" t="str">
        <f t="shared" ref="BN62:BN65" si="58">IF(BM62="","",TRIM(RIGHT(BN61,LEN(BN61)-LEN(BM62))))</f>
        <v/>
      </c>
      <c r="BO62" s="3167" t="str">
        <f t="shared" si="57"/>
        <v>ligne 62 ►</v>
      </c>
      <c r="BP62" s="3150" t="str">
        <f>IF(BC62="","",IF(OR(BC62=0,BC62&lt;BI17),0,IF(BC62&gt;BI17,(BC62-BI17)&amp;" car. en trop",(BC62-BI17)&amp;" car.")))</f>
        <v/>
      </c>
      <c r="BQ62" s="3158" t="str">
        <f>IF(BC62="","",ROUNDUP(BC62/BI17,0)&amp;" ligne(s)")</f>
        <v/>
      </c>
      <c r="BR62" s="3"/>
      <c r="BS62" s="2663" t="s">
        <v>3931</v>
      </c>
      <c r="BT62" s="102"/>
      <c r="BU62" s="102"/>
      <c r="BV62" s="102"/>
      <c r="BW62" s="2664"/>
      <c r="BX62" s="3"/>
      <c r="BY62" s="3237" t="s">
        <v>726</v>
      </c>
      <c r="BZ62" s="3237"/>
      <c r="CA62" s="3237"/>
      <c r="CC62" s="3225" t="s">
        <v>727</v>
      </c>
      <c r="CD62" s="3225"/>
      <c r="CE62" s="3225"/>
      <c r="CG62" s="3226" t="s">
        <v>728</v>
      </c>
      <c r="CH62" s="3226"/>
      <c r="CI62" s="3226"/>
      <c r="CK62" s="3227" t="s">
        <v>729</v>
      </c>
      <c r="CL62" s="3227"/>
      <c r="CM62" s="3227"/>
      <c r="CO62" s="3238" t="s">
        <v>730</v>
      </c>
      <c r="CP62" s="3238"/>
      <c r="CQ62" s="3238"/>
      <c r="CS62" s="3232" t="s">
        <v>731</v>
      </c>
      <c r="CT62" s="3232"/>
      <c r="CU62" s="3232"/>
      <c r="CW62" s="3223" t="s">
        <v>732</v>
      </c>
      <c r="CX62" s="3223"/>
      <c r="CY62" s="3223"/>
      <c r="DA62" s="3224" t="s">
        <v>733</v>
      </c>
      <c r="DB62" s="3224"/>
      <c r="DC62" s="3224"/>
      <c r="DE62" s="3229" t="s">
        <v>734</v>
      </c>
      <c r="DF62" s="3229"/>
      <c r="DG62" s="3229"/>
      <c r="DI62" s="3230" t="s">
        <v>735</v>
      </c>
      <c r="DJ62" s="3230"/>
      <c r="DK62" s="3230"/>
      <c r="DM62" s="3231" t="s">
        <v>736</v>
      </c>
      <c r="DN62" s="3231"/>
      <c r="DO62" s="3231"/>
      <c r="DY62" s="3"/>
      <c r="DZ62" s="483" t="s">
        <v>737</v>
      </c>
      <c r="EA62" s="484" t="s">
        <v>738</v>
      </c>
      <c r="EB62" s="485" t="s">
        <v>739</v>
      </c>
      <c r="EC62" s="486" t="s">
        <v>740</v>
      </c>
      <c r="ED62" s="487" t="s">
        <v>741</v>
      </c>
      <c r="EE62" s="488" t="s">
        <v>742</v>
      </c>
      <c r="EF62" s="489" t="s">
        <v>743</v>
      </c>
      <c r="EG62" s="490" t="s">
        <v>744</v>
      </c>
      <c r="EH62" s="491" t="s">
        <v>745</v>
      </c>
      <c r="EK62" s="492"/>
      <c r="EL62" s="205" t="s">
        <v>746</v>
      </c>
      <c r="EM62" s="206" t="s">
        <v>747</v>
      </c>
      <c r="EN62" s="207">
        <v>202</v>
      </c>
      <c r="EO62" s="208">
        <v>225</v>
      </c>
      <c r="EP62" s="209">
        <v>255</v>
      </c>
      <c r="EQ62"/>
      <c r="ER62" s="493"/>
      <c r="ES62" s="191" t="s">
        <v>748</v>
      </c>
      <c r="ET62" s="192" t="s">
        <v>749</v>
      </c>
      <c r="EU62" s="193">
        <v>216</v>
      </c>
      <c r="EV62" s="194">
        <v>216</v>
      </c>
      <c r="EW62" s="195">
        <v>191</v>
      </c>
      <c r="EX62"/>
      <c r="EY62" s="494"/>
      <c r="EZ62" s="197" t="s">
        <v>750</v>
      </c>
      <c r="FA62" s="192" t="s">
        <v>751</v>
      </c>
      <c r="FB62" s="193">
        <v>139</v>
      </c>
      <c r="FC62" s="194">
        <v>105</v>
      </c>
      <c r="FD62" s="195">
        <v>20</v>
      </c>
      <c r="FE62" s="10">
        <v>1</v>
      </c>
    </row>
    <row r="63" spans="1:161" ht="21.75" customHeight="1">
      <c r="A63" s="3">
        <v>32</v>
      </c>
      <c r="B63" s="218" t="str">
        <f t="shared" si="24"/>
        <v>A</v>
      </c>
      <c r="C63" s="2326">
        <f t="array" ref="C63">IFERROR(_xlfn.LET(_xlpm.k,UPPER(TRIM(K63)),_xlpm.r,_xlfn.XLOOKUP(_xlpm.k,UPPER(TRIM($R$89:$AM$89)),$R$92:$AM$92,_xlfn.XLOOKUP(_xlpm.k,UPPER(TRIM($R$90:$AM$90)),$R$92:$AM$92,_xlfn.XLOOKUP(_xlpm.k,UPPER(TRIM($R$91:$AM$91)),$R$92:$AM$92,0.001))),_xlpm.r*J63),0)</f>
        <v>0</v>
      </c>
      <c r="D63" s="2819">
        <f t="array" ref="D63">IFERROR(_xlfn.LET(_xlpm.k,UPPER(TRIM(N63)),_xlpm.r,_xlfn.XLOOKUP(_xlpm.k,UPPER(TRIM($R$89:$AM$89)),$R$92:$AM$92,_xlfn.XLOOKUP(_xlpm.k,UPPER(TRIM($R$90:$AM$90)),$R$92:$AM$92,_xlfn.XLOOKUP(_xlpm.k,UPPER(TRIM($R$91:$AM$91)),$R$92:$AM$92,0.001))),_xlpm.r*M63),0)</f>
        <v>0</v>
      </c>
      <c r="E63" s="220">
        <f t="array" ref="E63">IFERROR(_xlfn.LET(_xlpm.k,UPPER(TRIM(Q63)),_xlpm.r,_xlfn.XLOOKUP(_xlpm.k,UPPER(TRIM($R$89:$AM$89)),$R$92:$AM$92,_xlfn.XLOOKUP(_xlpm.k,UPPER(TRIM($R$90:$AM$90)),$R$92:$AM$92,_xlfn.XLOOKUP(_xlpm.k,UPPER(TRIM($R$91:$AM$91)),$R$92:$AM$92,0.001))),_xlpm.r*P63),0)</f>
        <v>0</v>
      </c>
      <c r="F63" s="222" t="s">
        <v>3708</v>
      </c>
      <c r="G63" s="2587" t="s">
        <v>3640</v>
      </c>
      <c r="H63" s="2340" t="s">
        <v>14</v>
      </c>
      <c r="I63" s="2841"/>
      <c r="J63" s="2842"/>
      <c r="K63" s="2302"/>
      <c r="L63" s="2843"/>
      <c r="M63" s="2844"/>
      <c r="N63" s="2303"/>
      <c r="O63" s="2845"/>
      <c r="P63" s="2300"/>
      <c r="Q63" s="2303"/>
      <c r="R63" s="222" t="str">
        <f t="shared" si="25"/>
        <v>32 ►</v>
      </c>
      <c r="S63" s="2339" t="str">
        <f t="shared" si="25"/>
        <v>poireau émincé</v>
      </c>
      <c r="T63" s="2296"/>
      <c r="U63" s="2296"/>
      <c r="V63" s="2454">
        <v>1</v>
      </c>
      <c r="W63" s="223">
        <f t="shared" si="26"/>
        <v>0</v>
      </c>
      <c r="X63" s="224">
        <f t="shared" si="27"/>
        <v>0</v>
      </c>
      <c r="Y63" s="224" t="str">
        <f t="shared" si="37"/>
        <v/>
      </c>
      <c r="Z63" s="225">
        <f t="shared" si="45"/>
        <v>0</v>
      </c>
      <c r="AA63" s="2846">
        <f t="shared" si="28"/>
        <v>0</v>
      </c>
      <c r="AB63" s="2847">
        <f t="shared" si="29"/>
        <v>0</v>
      </c>
      <c r="AC63" s="2848" t="str">
        <f t="shared" si="38"/>
        <v/>
      </c>
      <c r="AD63" s="2849">
        <f t="shared" si="39"/>
        <v>0</v>
      </c>
      <c r="AE63" s="2361">
        <f t="shared" si="40"/>
        <v>0</v>
      </c>
      <c r="AF63" s="2362">
        <f t="shared" si="41"/>
        <v>0</v>
      </c>
      <c r="AG63" s="2363" t="str">
        <f t="shared" si="42"/>
        <v/>
      </c>
      <c r="AH63" s="2552">
        <f t="shared" si="46"/>
        <v>0</v>
      </c>
      <c r="AI63" s="2556" t="str">
        <f t="shared" si="30"/>
        <v>poireau émincé</v>
      </c>
      <c r="AJ63" s="2241">
        <f t="shared" si="51"/>
        <v>0</v>
      </c>
      <c r="AK63" s="2242">
        <f t="shared" si="51"/>
        <v>0</v>
      </c>
      <c r="AL63" s="2243">
        <f t="shared" si="43"/>
        <v>0</v>
      </c>
      <c r="AM63" s="2511" t="str">
        <f t="shared" si="47"/>
        <v>OK</v>
      </c>
      <c r="AN63" s="3"/>
      <c r="AO63" s="218" t="str">
        <f t="shared" si="14"/>
        <v>A</v>
      </c>
      <c r="AP63" s="2510"/>
      <c r="AQ63" s="3"/>
      <c r="AR63" s="198">
        <f t="array" ref="AR63">SUMPRODUCT(LEN(AS63:AY63))</f>
        <v>0</v>
      </c>
      <c r="AS63" s="199"/>
      <c r="AT63" s="200"/>
      <c r="AU63" s="200"/>
      <c r="AV63" s="200"/>
      <c r="AW63" s="200"/>
      <c r="AX63" s="200"/>
      <c r="AY63" s="201"/>
      <c r="AZ63" s="3"/>
      <c r="BA63" s="3159" t="str">
        <f t="shared" si="32"/>
        <v>►</v>
      </c>
      <c r="BB63" s="3151" t="str">
        <f t="shared" si="22"/>
        <v/>
      </c>
      <c r="BC63" s="3152" t="str">
        <f t="shared" si="44"/>
        <v/>
      </c>
      <c r="BD63" s="3162"/>
      <c r="BE63" s="3160" t="str">
        <f t="shared" si="23"/>
        <v xml:space="preserve"> ◄ ligne 63</v>
      </c>
      <c r="BF63" s="3151" t="str">
        <f t="shared" si="33"/>
        <v/>
      </c>
      <c r="BG63" s="3155" t="str">
        <f t="shared" si="34"/>
        <v/>
      </c>
      <c r="BH63" s="3156" t="str">
        <f>IF(LEN(TRIM(BM63))&gt;0,MAX(BH29:BH62)+1,"")</f>
        <v/>
      </c>
      <c r="BI63" s="3109" t="str">
        <f>IFERROR(INDEX(BM30:BM299,MATCH(ROW()-ROW(BM30)+1,BH30:BH299,0)),"")</f>
        <v/>
      </c>
      <c r="BJ63" s="3149"/>
      <c r="BK63" s="3142"/>
      <c r="BL63" s="3165"/>
      <c r="BM63" s="3166" t="str">
        <f>IF(OR(BN62="",BL62=""),"",IF(LEN(BN62)&lt;=BL62,BN62,IFERROR(LEFT(BN62,FIND("♦",SUBSTITUTE(LEFT(BN62,BL62+1)," ","♦",LEN(LEFT(BN62,BL62+1))-LEN(SUBSTITUTE(LEFT(BN62,BL62+1)," ",""))))),LEFT(BN62,IFERROR(FIND(" ",BN62)-1,LEN(BN62))))))</f>
        <v/>
      </c>
      <c r="BN63" s="3166" t="str">
        <f t="shared" si="58"/>
        <v/>
      </c>
      <c r="BO63" s="3167" t="str">
        <f t="shared" si="57"/>
        <v>ligne 63 ►</v>
      </c>
      <c r="BP63" s="3150" t="str">
        <f>IF(BC63="","",IF(OR(BC63=0,BC63&lt;BI17),0,IF(BC63&gt;BI17,(BC63-BI17)&amp;" car. en trop",(BC63-BI17)&amp;" car.")))</f>
        <v/>
      </c>
      <c r="BQ63" s="3158" t="str">
        <f>IF(BC63="","",ROUNDUP(BC63/BI17,0)&amp;" ligne(s)")</f>
        <v/>
      </c>
      <c r="BR63" s="3"/>
      <c r="BS63" s="287" t="s">
        <v>4077</v>
      </c>
      <c r="BT63" s="102"/>
      <c r="BU63" s="102"/>
      <c r="BV63" s="102"/>
      <c r="BW63" s="2664"/>
      <c r="BX63" s="3"/>
      <c r="BY63" s="3237"/>
      <c r="BZ63" s="3237"/>
      <c r="CA63" s="3237"/>
      <c r="CC63" s="3225"/>
      <c r="CD63" s="3225"/>
      <c r="CE63" s="3225"/>
      <c r="CG63" s="3226"/>
      <c r="CH63" s="3226"/>
      <c r="CI63" s="3226"/>
      <c r="CK63" s="3227"/>
      <c r="CL63" s="3227"/>
      <c r="CM63" s="3227"/>
      <c r="CO63" s="3238"/>
      <c r="CP63" s="3238"/>
      <c r="CQ63" s="3238"/>
      <c r="CS63" s="3232"/>
      <c r="CT63" s="3232"/>
      <c r="CU63" s="3232"/>
      <c r="CW63" s="3223"/>
      <c r="CX63" s="3223"/>
      <c r="CY63" s="3223"/>
      <c r="DA63" s="3224"/>
      <c r="DB63" s="3224"/>
      <c r="DC63" s="3224"/>
      <c r="DE63" s="3229"/>
      <c r="DF63" s="3229"/>
      <c r="DG63" s="3229"/>
      <c r="DI63" s="3230"/>
      <c r="DJ63" s="3230"/>
      <c r="DK63" s="3230"/>
      <c r="DM63" s="3231"/>
      <c r="DN63" s="3231"/>
      <c r="DO63" s="3231"/>
      <c r="DY63" s="3"/>
      <c r="DZ63" s="495" t="s">
        <v>752</v>
      </c>
      <c r="EA63" s="496" t="s">
        <v>753</v>
      </c>
      <c r="EB63" s="497" t="s">
        <v>754</v>
      </c>
      <c r="EC63" s="498" t="s">
        <v>755</v>
      </c>
      <c r="ED63" s="499" t="s">
        <v>756</v>
      </c>
      <c r="EE63" s="500" t="s">
        <v>757</v>
      </c>
      <c r="EF63" s="501" t="s">
        <v>758</v>
      </c>
      <c r="EG63" s="502" t="s">
        <v>759</v>
      </c>
      <c r="EH63" s="503" t="s">
        <v>760</v>
      </c>
      <c r="EK63" s="504"/>
      <c r="EL63" s="205" t="s">
        <v>761</v>
      </c>
      <c r="EM63" s="206" t="s">
        <v>762</v>
      </c>
      <c r="EN63" s="207">
        <v>162</v>
      </c>
      <c r="EO63" s="208">
        <v>181</v>
      </c>
      <c r="EP63" s="209">
        <v>205</v>
      </c>
      <c r="EQ63"/>
      <c r="ER63" s="505"/>
      <c r="ES63" s="191" t="s">
        <v>763</v>
      </c>
      <c r="ET63" s="192" t="s">
        <v>764</v>
      </c>
      <c r="EU63" s="193">
        <v>234</v>
      </c>
      <c r="EV63" s="194">
        <v>234</v>
      </c>
      <c r="EW63" s="195">
        <v>174</v>
      </c>
      <c r="EX63"/>
      <c r="EY63" s="506"/>
      <c r="EZ63" s="197" t="s">
        <v>765</v>
      </c>
      <c r="FA63" s="192" t="s">
        <v>766</v>
      </c>
      <c r="FB63" s="193">
        <v>139</v>
      </c>
      <c r="FC63" s="194">
        <v>101</v>
      </c>
      <c r="FD63" s="195">
        <v>8</v>
      </c>
      <c r="FE63" s="10">
        <v>1</v>
      </c>
    </row>
    <row r="64" spans="1:161" ht="21.75" customHeight="1">
      <c r="A64" s="3">
        <v>33</v>
      </c>
      <c r="B64" s="218" t="str">
        <f t="shared" si="24"/>
        <v>►</v>
      </c>
      <c r="C64" s="2326">
        <f t="array" ref="C64">IFERROR(_xlfn.LET(_xlpm.k,UPPER(TRIM(K64)),_xlpm.r,_xlfn.XLOOKUP(_xlpm.k,UPPER(TRIM($R$89:$AM$89)),$R$92:$AM$92,_xlfn.XLOOKUP(_xlpm.k,UPPER(TRIM($R$90:$AM$90)),$R$92:$AM$92,_xlfn.XLOOKUP(_xlpm.k,UPPER(TRIM($R$91:$AM$91)),$R$92:$AM$92,0.001))),_xlpm.r*J64),0)</f>
        <v>0</v>
      </c>
      <c r="D64" s="2819">
        <f t="array" ref="D64">IFERROR(_xlfn.LET(_xlpm.k,UPPER(TRIM(N64)),_xlpm.r,_xlfn.XLOOKUP(_xlpm.k,UPPER(TRIM($R$89:$AM$89)),$R$92:$AM$92,_xlfn.XLOOKUP(_xlpm.k,UPPER(TRIM($R$90:$AM$90)),$R$92:$AM$92,_xlfn.XLOOKUP(_xlpm.k,UPPER(TRIM($R$91:$AM$91)),$R$92:$AM$92,0.001))),_xlpm.r*M64),0)</f>
        <v>0</v>
      </c>
      <c r="E64" s="220">
        <f t="array" ref="E64">IFERROR(_xlfn.LET(_xlpm.k,UPPER(TRIM(Q64)),_xlpm.r,_xlfn.XLOOKUP(_xlpm.k,UPPER(TRIM($R$89:$AM$89)),$R$92:$AM$92,_xlfn.XLOOKUP(_xlpm.k,UPPER(TRIM($R$90:$AM$90)),$R$92:$AM$92,_xlfn.XLOOKUP(_xlpm.k,UPPER(TRIM($R$91:$AM$91)),$R$92:$AM$92,0.001))),_xlpm.r*P64),0)</f>
        <v>0</v>
      </c>
      <c r="F64" s="222" t="s">
        <v>3709</v>
      </c>
      <c r="G64" s="2587"/>
      <c r="H64" s="2340" t="s">
        <v>14</v>
      </c>
      <c r="I64" s="2841"/>
      <c r="J64" s="2842"/>
      <c r="K64" s="2302"/>
      <c r="L64" s="2843"/>
      <c r="M64" s="2844"/>
      <c r="N64" s="2303"/>
      <c r="O64" s="2845"/>
      <c r="P64" s="2300"/>
      <c r="Q64" s="2303"/>
      <c r="R64" s="222" t="str">
        <f t="shared" ref="R64:S86" si="59">F64</f>
        <v>33 ►</v>
      </c>
      <c r="S64" s="2339">
        <f t="shared" si="59"/>
        <v>0</v>
      </c>
      <c r="T64" s="2296"/>
      <c r="U64" s="2296"/>
      <c r="V64" s="2454">
        <v>1</v>
      </c>
      <c r="W64" s="223">
        <f t="shared" si="26"/>
        <v>0</v>
      </c>
      <c r="X64" s="224">
        <f t="shared" si="27"/>
        <v>0</v>
      </c>
      <c r="Y64" s="224" t="str">
        <f t="shared" si="37"/>
        <v/>
      </c>
      <c r="Z64" s="225">
        <f t="shared" si="45"/>
        <v>0</v>
      </c>
      <c r="AA64" s="2846">
        <f t="shared" si="28"/>
        <v>0</v>
      </c>
      <c r="AB64" s="2847">
        <f t="shared" si="29"/>
        <v>0</v>
      </c>
      <c r="AC64" s="2848" t="str">
        <f t="shared" si="38"/>
        <v/>
      </c>
      <c r="AD64" s="2849">
        <f t="shared" si="39"/>
        <v>0</v>
      </c>
      <c r="AE64" s="2361">
        <f t="shared" si="40"/>
        <v>0</v>
      </c>
      <c r="AF64" s="2362">
        <f t="shared" si="41"/>
        <v>0</v>
      </c>
      <c r="AG64" s="2363" t="str">
        <f t="shared" si="42"/>
        <v/>
      </c>
      <c r="AH64" s="2552">
        <f t="shared" si="46"/>
        <v>0</v>
      </c>
      <c r="AI64" s="2556">
        <f t="shared" si="30"/>
        <v>0</v>
      </c>
      <c r="AJ64" s="2241">
        <f t="shared" si="51"/>
        <v>0</v>
      </c>
      <c r="AK64" s="2242">
        <f t="shared" si="51"/>
        <v>0</v>
      </c>
      <c r="AL64" s="2243">
        <f t="shared" si="43"/>
        <v>0</v>
      </c>
      <c r="AM64" s="2511" t="str">
        <f t="shared" si="47"/>
        <v>OK</v>
      </c>
      <c r="AN64" s="3"/>
      <c r="AO64" s="218" t="str">
        <f t="shared" si="14"/>
        <v>►</v>
      </c>
      <c r="AP64" s="2510"/>
      <c r="AQ64" s="3"/>
      <c r="AR64" s="198">
        <f t="array" ref="AR64">SUMPRODUCT(LEN(AS64:AY64))</f>
        <v>0</v>
      </c>
      <c r="AS64" s="199"/>
      <c r="AT64" s="200"/>
      <c r="AU64" s="200"/>
      <c r="AV64" s="200"/>
      <c r="AW64" s="200"/>
      <c r="AX64" s="200"/>
      <c r="AY64" s="201"/>
      <c r="AZ64" s="3"/>
      <c r="BA64" s="3159" t="str">
        <f t="shared" si="32"/>
        <v>►</v>
      </c>
      <c r="BB64" s="3151" t="str">
        <f t="shared" si="22"/>
        <v/>
      </c>
      <c r="BC64" s="3152" t="str">
        <f t="shared" si="44"/>
        <v/>
      </c>
      <c r="BD64" s="3162"/>
      <c r="BE64" s="3154" t="str">
        <f t="shared" si="23"/>
        <v xml:space="preserve"> ◄ ligne 64</v>
      </c>
      <c r="BF64" s="3151" t="str">
        <f t="shared" si="33"/>
        <v/>
      </c>
      <c r="BG64" s="3155" t="str">
        <f t="shared" si="34"/>
        <v/>
      </c>
      <c r="BH64" s="3156" t="str">
        <f>IF(LEN(TRIM(BM64))&gt;0,MAX(BH29:BH63)+1,"")</f>
        <v/>
      </c>
      <c r="BI64" s="3109" t="str">
        <f>IFERROR(INDEX(BM30:BM299,MATCH(ROW()-ROW(BM30)+1,BH30:BH299,0)),"")</f>
        <v/>
      </c>
      <c r="BJ64" s="3149"/>
      <c r="BK64" s="3142"/>
      <c r="BL64" s="3168"/>
      <c r="BM64" s="3166" t="str">
        <f>IF(OR(BN63="",BL62=""),"",IF(LEN(BN63)&lt;=BL62,BN63,IFERROR(LEFT(BN63,FIND("♦",SUBSTITUTE(LEFT(BN63,BL62+1)," ","♦",LEN(LEFT(BN63,BL62+1))-LEN(SUBSTITUTE(LEFT(BN63,BL62+1)," ",""))))),LEFT(BN63,IFERROR(FIND(" ",BN63)-1,LEN(BN63))))))</f>
        <v/>
      </c>
      <c r="BN64" s="3166" t="str">
        <f t="shared" si="58"/>
        <v/>
      </c>
      <c r="BO64" s="3167" t="str">
        <f t="shared" si="57"/>
        <v>ligne 64 ►</v>
      </c>
      <c r="BP64" s="3150" t="str">
        <f>IF(BC64="","",IF(OR(BC64=0,BC64&lt;BI17),0,IF(BC64&gt;BI17,(BC64-BI17)&amp;" car. en trop",(BC64-BI17)&amp;" car.")))</f>
        <v/>
      </c>
      <c r="BQ64" s="3158" t="str">
        <f>IF(BC64="","",ROUNDUP(BC64/BI17,0)&amp;" ligne(s)")</f>
        <v/>
      </c>
      <c r="BR64" s="3"/>
      <c r="BS64" s="287" t="s">
        <v>4078</v>
      </c>
      <c r="BT64" s="2665" t="s">
        <v>3932</v>
      </c>
      <c r="BU64" s="2665"/>
      <c r="BV64" s="2665"/>
      <c r="BW64" s="2664"/>
      <c r="BX64" s="3"/>
      <c r="CS64" s="163"/>
      <c r="CT64" s="163"/>
      <c r="CU64" s="163"/>
      <c r="DQ64" s="3"/>
      <c r="DR64" s="3"/>
      <c r="DS64" s="3"/>
      <c r="DT64" s="3"/>
      <c r="DU64" s="3"/>
      <c r="DV64" s="3"/>
      <c r="DW64" s="3"/>
      <c r="DX64" s="3"/>
      <c r="DY64" s="3"/>
      <c r="DZ64" s="507" t="s">
        <v>767</v>
      </c>
      <c r="EA64" s="508" t="s">
        <v>768</v>
      </c>
      <c r="EB64" s="509" t="s">
        <v>769</v>
      </c>
      <c r="EC64" s="510" t="s">
        <v>770</v>
      </c>
      <c r="ED64" s="511" t="s">
        <v>771</v>
      </c>
      <c r="EE64" s="512" t="s">
        <v>772</v>
      </c>
      <c r="EF64" s="513" t="s">
        <v>773</v>
      </c>
      <c r="EG64" s="514" t="s">
        <v>774</v>
      </c>
      <c r="EH64" s="515" t="s">
        <v>775</v>
      </c>
      <c r="EK64" s="516"/>
      <c r="EL64" s="205" t="s">
        <v>776</v>
      </c>
      <c r="EM64" s="206" t="s">
        <v>777</v>
      </c>
      <c r="EN64" s="207">
        <v>92</v>
      </c>
      <c r="EO64" s="208">
        <v>172</v>
      </c>
      <c r="EP64" s="209">
        <v>238</v>
      </c>
      <c r="EQ64"/>
      <c r="ER64" s="517"/>
      <c r="ES64" s="191" t="s">
        <v>778</v>
      </c>
      <c r="ET64" s="192" t="s">
        <v>779</v>
      </c>
      <c r="EU64" s="193">
        <v>238</v>
      </c>
      <c r="EV64" s="194">
        <v>238</v>
      </c>
      <c r="EW64" s="195">
        <v>209</v>
      </c>
      <c r="EX64"/>
      <c r="EY64" s="518"/>
      <c r="EZ64" s="212" t="s">
        <v>780</v>
      </c>
      <c r="FA64" s="192" t="s">
        <v>781</v>
      </c>
      <c r="FB64" s="193">
        <v>120</v>
      </c>
      <c r="FC64" s="194">
        <v>94</v>
      </c>
      <c r="FD64" s="195">
        <v>47</v>
      </c>
      <c r="FE64" s="10">
        <v>1</v>
      </c>
    </row>
    <row r="65" spans="1:161" ht="21.75" customHeight="1">
      <c r="A65" s="3">
        <v>34</v>
      </c>
      <c r="B65" s="218" t="str">
        <f t="shared" si="24"/>
        <v>A</v>
      </c>
      <c r="C65" s="2326">
        <f t="array" ref="C65">IFERROR(_xlfn.LET(_xlpm.k,UPPER(TRIM(K65)),_xlpm.r,_xlfn.XLOOKUP(_xlpm.k,UPPER(TRIM($R$89:$AM$89)),$R$92:$AM$92,_xlfn.XLOOKUP(_xlpm.k,UPPER(TRIM($R$90:$AM$90)),$R$92:$AM$92,_xlfn.XLOOKUP(_xlpm.k,UPPER(TRIM($R$91:$AM$91)),$R$92:$AM$92,0.001))),_xlpm.r*J65),0)</f>
        <v>0</v>
      </c>
      <c r="D65" s="2819">
        <f t="array" ref="D65">IFERROR(_xlfn.LET(_xlpm.k,UPPER(TRIM(N65)),_xlpm.r,_xlfn.XLOOKUP(_xlpm.k,UPPER(TRIM($R$89:$AM$89)),$R$92:$AM$92,_xlfn.XLOOKUP(_xlpm.k,UPPER(TRIM($R$90:$AM$90)),$R$92:$AM$92,_xlfn.XLOOKUP(_xlpm.k,UPPER(TRIM($R$91:$AM$91)),$R$92:$AM$92,0.001))),_xlpm.r*M65),0)</f>
        <v>0</v>
      </c>
      <c r="E65" s="220">
        <f t="array" ref="E65">IFERROR(_xlfn.LET(_xlpm.k,UPPER(TRIM(Q65)),_xlpm.r,_xlfn.XLOOKUP(_xlpm.k,UPPER(TRIM($R$89:$AM$89)),$R$92:$AM$92,_xlfn.XLOOKUP(_xlpm.k,UPPER(TRIM($R$90:$AM$90)),$R$92:$AM$92,_xlfn.XLOOKUP(_xlpm.k,UPPER(TRIM($R$91:$AM$91)),$R$92:$AM$92,0.001))),_xlpm.r*P65),0)</f>
        <v>0</v>
      </c>
      <c r="F65" s="222" t="s">
        <v>3710</v>
      </c>
      <c r="G65" s="2587" t="s">
        <v>3638</v>
      </c>
      <c r="H65" s="2340" t="s">
        <v>14</v>
      </c>
      <c r="I65" s="2841"/>
      <c r="J65" s="2842"/>
      <c r="K65" s="2302"/>
      <c r="L65" s="2843"/>
      <c r="M65" s="2844"/>
      <c r="N65" s="2303"/>
      <c r="O65" s="2845"/>
      <c r="P65" s="2300"/>
      <c r="Q65" s="2303"/>
      <c r="R65" s="222" t="str">
        <f t="shared" si="59"/>
        <v>34 ►</v>
      </c>
      <c r="S65" s="2339" t="str">
        <f t="shared" si="59"/>
        <v>bouquet garni</v>
      </c>
      <c r="T65" s="2296"/>
      <c r="U65" s="2296"/>
      <c r="V65" s="2454">
        <v>1</v>
      </c>
      <c r="W65" s="223">
        <f t="shared" si="26"/>
        <v>0</v>
      </c>
      <c r="X65" s="224">
        <f t="shared" si="27"/>
        <v>0</v>
      </c>
      <c r="Y65" s="224" t="str">
        <f t="shared" si="37"/>
        <v/>
      </c>
      <c r="Z65" s="225">
        <f t="shared" si="45"/>
        <v>0</v>
      </c>
      <c r="AA65" s="2846">
        <f t="shared" si="28"/>
        <v>0</v>
      </c>
      <c r="AB65" s="2847">
        <f t="shared" si="29"/>
        <v>0</v>
      </c>
      <c r="AC65" s="2848" t="str">
        <f t="shared" si="38"/>
        <v/>
      </c>
      <c r="AD65" s="2849">
        <f t="shared" si="39"/>
        <v>0</v>
      </c>
      <c r="AE65" s="2361">
        <f t="shared" si="40"/>
        <v>0</v>
      </c>
      <c r="AF65" s="2362">
        <f t="shared" si="41"/>
        <v>0</v>
      </c>
      <c r="AG65" s="2363" t="str">
        <f t="shared" si="42"/>
        <v/>
      </c>
      <c r="AH65" s="2552">
        <f t="shared" si="46"/>
        <v>0</v>
      </c>
      <c r="AI65" s="2556" t="str">
        <f t="shared" si="30"/>
        <v>bouquet garni</v>
      </c>
      <c r="AJ65" s="2241">
        <f t="shared" si="51"/>
        <v>0</v>
      </c>
      <c r="AK65" s="2242">
        <f t="shared" si="51"/>
        <v>0</v>
      </c>
      <c r="AL65" s="2243">
        <f t="shared" si="43"/>
        <v>0</v>
      </c>
      <c r="AM65" s="2511" t="str">
        <f t="shared" si="47"/>
        <v>OK</v>
      </c>
      <c r="AN65" s="3"/>
      <c r="AO65" s="218" t="str">
        <f t="shared" si="14"/>
        <v>A</v>
      </c>
      <c r="AP65" s="2510"/>
      <c r="AQ65" s="3"/>
      <c r="AR65" s="198">
        <f t="array" ref="AR65">SUMPRODUCT(LEN(AS65:AY65))</f>
        <v>0</v>
      </c>
      <c r="AS65" s="199"/>
      <c r="AT65" s="200"/>
      <c r="AU65" s="200"/>
      <c r="AV65" s="200"/>
      <c r="AW65" s="200"/>
      <c r="AX65" s="200"/>
      <c r="AY65" s="201"/>
      <c r="AZ65" s="3"/>
      <c r="BA65" s="3159" t="str">
        <f t="shared" si="32"/>
        <v>►</v>
      </c>
      <c r="BB65" s="3151" t="str">
        <f t="shared" si="22"/>
        <v/>
      </c>
      <c r="BC65" s="3152" t="str">
        <f t="shared" si="44"/>
        <v/>
      </c>
      <c r="BD65" s="3162"/>
      <c r="BE65" s="3160" t="str">
        <f t="shared" si="23"/>
        <v xml:space="preserve"> ◄ ligne 65</v>
      </c>
      <c r="BF65" s="3151" t="str">
        <f t="shared" si="33"/>
        <v/>
      </c>
      <c r="BG65" s="3155" t="str">
        <f t="shared" si="34"/>
        <v/>
      </c>
      <c r="BH65" s="3156" t="str">
        <f>IF(LEN(TRIM(BM65))&gt;0,MAX(BH29:BH64)+1,"")</f>
        <v/>
      </c>
      <c r="BI65" s="3109" t="str">
        <f>IFERROR(INDEX(BM30:BM299,MATCH(ROW()-ROW(BM30)+1,BH30:BH299,0)),"")</f>
        <v/>
      </c>
      <c r="BJ65" s="3149"/>
      <c r="BK65" s="3142"/>
      <c r="BL65" s="3169"/>
      <c r="BM65" s="3166" t="str">
        <f>IF(OR(BN64="",BL62=""),"",IF(LEN(BN64)&lt;=BL62,BN64,IFERROR(LEFT(BN64,FIND("♦",SUBSTITUTE(LEFT(BN64,BL62+1)," ","♦",LEN(LEFT(BN64,BL62+1))-LEN(SUBSTITUTE(LEFT(BN64,BL62+1)," ",""))))),LEFT(BN64,IFERROR(FIND(" ",BN64)-1,LEN(BN64))))))</f>
        <v/>
      </c>
      <c r="BN65" s="3166" t="str">
        <f t="shared" si="58"/>
        <v/>
      </c>
      <c r="BO65" s="3167" t="str">
        <f t="shared" si="57"/>
        <v>ligne 65 ►</v>
      </c>
      <c r="BP65" s="3150" t="str">
        <f>IF(BC65="","",IF(OR(BC65=0,BC65&lt;BI17),0,IF(BC65&gt;BI17,(BC65-BI17)&amp;" car. en trop",(BC65-BI17)&amp;" car.")))</f>
        <v/>
      </c>
      <c r="BQ65" s="3158" t="str">
        <f>IF(BC65="","",ROUNDUP(BC65/BI17,0)&amp;" ligne(s)")</f>
        <v/>
      </c>
      <c r="BR65" s="3"/>
      <c r="BS65" s="142"/>
      <c r="BT65" s="2666" t="s">
        <v>3933</v>
      </c>
      <c r="BU65" s="2666" t="s">
        <v>3934</v>
      </c>
      <c r="BV65" s="2666" t="s">
        <v>3935</v>
      </c>
      <c r="BW65" s="170"/>
      <c r="BX65" s="3"/>
      <c r="BY65" s="3234" t="s">
        <v>782</v>
      </c>
      <c r="BZ65" s="3234"/>
      <c r="CA65" s="3234"/>
      <c r="CC65" s="3235" t="s">
        <v>783</v>
      </c>
      <c r="CD65" s="3235"/>
      <c r="CE65" s="3235"/>
      <c r="CG65" s="3226" t="s">
        <v>784</v>
      </c>
      <c r="CH65" s="3226"/>
      <c r="CI65" s="3226"/>
      <c r="CK65" s="3227" t="s">
        <v>785</v>
      </c>
      <c r="CL65" s="3227"/>
      <c r="CM65" s="3227"/>
      <c r="CO65" s="3236" t="s">
        <v>786</v>
      </c>
      <c r="CP65" s="3236"/>
      <c r="CQ65" s="3236"/>
      <c r="CS65" s="3232" t="s">
        <v>787</v>
      </c>
      <c r="CT65" s="3232"/>
      <c r="CU65" s="3232"/>
      <c r="CW65" s="3223" t="s">
        <v>788</v>
      </c>
      <c r="CX65" s="3223"/>
      <c r="CY65" s="3223"/>
      <c r="DA65" s="3224" t="s">
        <v>789</v>
      </c>
      <c r="DB65" s="3224"/>
      <c r="DC65" s="3224"/>
      <c r="DE65" s="3229" t="s">
        <v>790</v>
      </c>
      <c r="DF65" s="3229"/>
      <c r="DG65" s="3229"/>
      <c r="DI65" s="3230" t="s">
        <v>791</v>
      </c>
      <c r="DJ65" s="3230"/>
      <c r="DK65" s="3230"/>
      <c r="DM65" s="3231" t="s">
        <v>792</v>
      </c>
      <c r="DN65" s="3231"/>
      <c r="DO65" s="3231"/>
      <c r="DQ65" s="3"/>
      <c r="DR65" s="3"/>
      <c r="DS65" s="3"/>
      <c r="DT65" s="3"/>
      <c r="DU65" s="3"/>
      <c r="DV65" s="3"/>
      <c r="DW65" s="3"/>
      <c r="DX65" s="3"/>
      <c r="DY65" s="3"/>
      <c r="DZ65" s="519" t="s">
        <v>793</v>
      </c>
      <c r="EA65" s="520" t="s">
        <v>794</v>
      </c>
      <c r="EB65" s="521" t="s">
        <v>795</v>
      </c>
      <c r="EC65" s="522" t="s">
        <v>796</v>
      </c>
      <c r="ED65" s="523" t="s">
        <v>797</v>
      </c>
      <c r="EE65" s="524" t="s">
        <v>798</v>
      </c>
      <c r="EF65" s="525" t="s">
        <v>799</v>
      </c>
      <c r="EG65" s="526" t="s">
        <v>800</v>
      </c>
      <c r="EH65" s="527" t="s">
        <v>801</v>
      </c>
      <c r="EK65" s="528"/>
      <c r="EL65" s="205"/>
      <c r="EM65" s="206" t="s">
        <v>802</v>
      </c>
      <c r="EN65" s="207">
        <v>102</v>
      </c>
      <c r="EO65" s="208">
        <v>153</v>
      </c>
      <c r="EP65" s="209">
        <v>204</v>
      </c>
      <c r="EQ65"/>
      <c r="ER65" s="529"/>
      <c r="ES65" s="191" t="s">
        <v>803</v>
      </c>
      <c r="ET65" s="192" t="s">
        <v>804</v>
      </c>
      <c r="EU65" s="193">
        <v>250</v>
      </c>
      <c r="EV65" s="194">
        <v>250</v>
      </c>
      <c r="EW65" s="195">
        <v>210</v>
      </c>
      <c r="EX65"/>
      <c r="EY65" s="518"/>
      <c r="EZ65" s="212" t="s">
        <v>805</v>
      </c>
      <c r="FA65" s="192" t="s">
        <v>781</v>
      </c>
      <c r="FB65" s="193">
        <v>120</v>
      </c>
      <c r="FC65" s="194">
        <v>94</v>
      </c>
      <c r="FD65" s="195">
        <v>47</v>
      </c>
      <c r="FE65" s="10">
        <v>1</v>
      </c>
    </row>
    <row r="66" spans="1:161" ht="21.75" customHeight="1">
      <c r="A66" s="3">
        <v>35</v>
      </c>
      <c r="B66" s="218" t="str">
        <f t="shared" si="24"/>
        <v>A</v>
      </c>
      <c r="C66" s="2326">
        <f t="array" ref="C66">IFERROR(_xlfn.LET(_xlpm.k,UPPER(TRIM(K66)),_xlpm.r,_xlfn.XLOOKUP(_xlpm.k,UPPER(TRIM($R$89:$AM$89)),$R$92:$AM$92,_xlfn.XLOOKUP(_xlpm.k,UPPER(TRIM($R$90:$AM$90)),$R$92:$AM$92,_xlfn.XLOOKUP(_xlpm.k,UPPER(TRIM($R$91:$AM$91)),$R$92:$AM$92,0.001))),_xlpm.r*J66),0)</f>
        <v>0</v>
      </c>
      <c r="D66" s="2819">
        <f t="array" ref="D66">IFERROR(_xlfn.LET(_xlpm.k,UPPER(TRIM(N66)),_xlpm.r,_xlfn.XLOOKUP(_xlpm.k,UPPER(TRIM($R$89:$AM$89)),$R$92:$AM$92,_xlfn.XLOOKUP(_xlpm.k,UPPER(TRIM($R$90:$AM$90)),$R$92:$AM$92,_xlfn.XLOOKUP(_xlpm.k,UPPER(TRIM($R$91:$AM$91)),$R$92:$AM$92,0.001))),_xlpm.r*M66),0)</f>
        <v>0</v>
      </c>
      <c r="E66" s="220">
        <f t="array" ref="E66">IFERROR(_xlfn.LET(_xlpm.k,UPPER(TRIM(Q66)),_xlpm.r,_xlfn.XLOOKUP(_xlpm.k,UPPER(TRIM($R$89:$AM$89)),$R$92:$AM$92,_xlfn.XLOOKUP(_xlpm.k,UPPER(TRIM($R$90:$AM$90)),$R$92:$AM$92,_xlfn.XLOOKUP(_xlpm.k,UPPER(TRIM($R$91:$AM$91)),$R$92:$AM$92,0.001))),_xlpm.r*P66),0)</f>
        <v>0</v>
      </c>
      <c r="F66" s="222" t="s">
        <v>3711</v>
      </c>
      <c r="G66" s="2587" t="s">
        <v>3642</v>
      </c>
      <c r="H66" s="2340" t="s">
        <v>14</v>
      </c>
      <c r="I66" s="2841"/>
      <c r="J66" s="2842"/>
      <c r="K66" s="2302"/>
      <c r="L66" s="2843"/>
      <c r="M66" s="2844"/>
      <c r="N66" s="2303"/>
      <c r="O66" s="2845"/>
      <c r="P66" s="2300"/>
      <c r="Q66" s="2303"/>
      <c r="R66" s="222" t="str">
        <f t="shared" si="59"/>
        <v>35 ►</v>
      </c>
      <c r="S66" s="2339" t="str">
        <f t="shared" si="59"/>
        <v>branche de sarriette</v>
      </c>
      <c r="T66" s="2296"/>
      <c r="U66" s="2296"/>
      <c r="V66" s="2454">
        <v>1</v>
      </c>
      <c r="W66" s="223">
        <f t="shared" si="26"/>
        <v>0</v>
      </c>
      <c r="X66" s="224">
        <f t="shared" si="27"/>
        <v>0</v>
      </c>
      <c r="Y66" s="224" t="str">
        <f t="shared" si="37"/>
        <v/>
      </c>
      <c r="Z66" s="225">
        <f t="shared" si="45"/>
        <v>0</v>
      </c>
      <c r="AA66" s="2846">
        <f t="shared" si="28"/>
        <v>0</v>
      </c>
      <c r="AB66" s="2847">
        <f t="shared" si="29"/>
        <v>0</v>
      </c>
      <c r="AC66" s="2848" t="str">
        <f t="shared" si="38"/>
        <v/>
      </c>
      <c r="AD66" s="2849">
        <f t="shared" si="39"/>
        <v>0</v>
      </c>
      <c r="AE66" s="2361">
        <f t="shared" si="40"/>
        <v>0</v>
      </c>
      <c r="AF66" s="2362">
        <f t="shared" si="41"/>
        <v>0</v>
      </c>
      <c r="AG66" s="2363" t="str">
        <f t="shared" si="42"/>
        <v/>
      </c>
      <c r="AH66" s="2552">
        <f t="shared" si="46"/>
        <v>0</v>
      </c>
      <c r="AI66" s="2556" t="str">
        <f t="shared" si="30"/>
        <v>branche de sarriette</v>
      </c>
      <c r="AJ66" s="2241">
        <f t="shared" si="51"/>
        <v>0</v>
      </c>
      <c r="AK66" s="2242">
        <f t="shared" si="51"/>
        <v>0</v>
      </c>
      <c r="AL66" s="2243">
        <f t="shared" si="43"/>
        <v>0</v>
      </c>
      <c r="AM66" s="2511" t="str">
        <f t="shared" si="47"/>
        <v>OK</v>
      </c>
      <c r="AN66" s="3"/>
      <c r="AO66" s="218" t="str">
        <f t="shared" si="14"/>
        <v>A</v>
      </c>
      <c r="AP66" s="2510"/>
      <c r="AQ66" s="3"/>
      <c r="AR66" s="198">
        <f t="array" ref="AR66">SUMPRODUCT(LEN(AS66:AY66))</f>
        <v>0</v>
      </c>
      <c r="AS66" s="199"/>
      <c r="AT66" s="200"/>
      <c r="AU66" s="200"/>
      <c r="AV66" s="200"/>
      <c r="AW66" s="200"/>
      <c r="AX66" s="200"/>
      <c r="AY66" s="201"/>
      <c r="AZ66" s="3"/>
      <c r="BA66" s="3159" t="str">
        <f t="shared" si="32"/>
        <v>►</v>
      </c>
      <c r="BB66" s="3151" t="str">
        <f t="shared" si="22"/>
        <v/>
      </c>
      <c r="BC66" s="3152" t="str">
        <f t="shared" si="44"/>
        <v/>
      </c>
      <c r="BD66" s="3162"/>
      <c r="BE66" s="3154" t="str">
        <f t="shared" si="23"/>
        <v xml:space="preserve"> ◄ ligne 66</v>
      </c>
      <c r="BF66" s="3151" t="str">
        <f t="shared" si="33"/>
        <v/>
      </c>
      <c r="BG66" s="3155" t="str">
        <f t="shared" si="34"/>
        <v/>
      </c>
      <c r="BH66" s="3156">
        <f>IF(LEN(TRIM(BM66))&gt;0,MAX(BH29:BH65)+1,"")</f>
        <v>7</v>
      </c>
      <c r="BI66" s="3109" t="str">
        <f>IFERROR(INDEX(BM30:BM299,MATCH(ROW()-ROW(BM30)+1,BH30:BH299,0)),"")</f>
        <v/>
      </c>
      <c r="BJ66" s="3149"/>
      <c r="BK66" s="3142"/>
      <c r="BL66" s="2462" t="str">
        <f>(SUBSTITUTE(SUBSTITUTE(BD36,CHAR(13)&amp;CHAR(10)," "),CHAR(10)," "))</f>
        <v>2. Le lendemain, sortez la viande et les légumes de la marinade et égouttez-les. Réservez la marinade.</v>
      </c>
      <c r="BM66" s="3110" t="str">
        <f>IF(OR(BL67="",BL68=""),"",IF(LEN(BL67)&lt;=BL68,BL67,IFERROR(LEFT(BL67,FIND("♦",SUBSTITUTE(LEFT(BL67,BL68+1)," ","♦",LEN(LEFT(BL67,BL68+1))-LEN(SUBSTITUTE(LEFT(BL67,BL68+1)," ",""))))),LEFT(BL67,IFERROR(FIND(" ",BL67)-1,LEN(BL67))))))</f>
        <v>2 Le lendemain sortez la viande et les légumes de la marinade et égouttez-les Réservez la marinade</v>
      </c>
      <c r="BN66" s="3111" t="str">
        <f>IF(BM66="","",TRIM(RIGHT(BL67,LEN(BL67)-LEN(BM66))))</f>
        <v/>
      </c>
      <c r="BO66" s="3157" t="str">
        <f>BE36</f>
        <v xml:space="preserve"> ◄ ligne 36</v>
      </c>
      <c r="BP66" s="3150" t="str">
        <f>IF(BC66="","",IF(OR(BC66=0,BC66&lt;BI17),0,IF(BC66&gt;BI17,(BC66-BI17)&amp;" car. en trop",(BC66-BI17)&amp;" car.")))</f>
        <v/>
      </c>
      <c r="BQ66" s="3158" t="str">
        <f>IF(BC66="","",ROUNDUP(BC66/BI17,0)&amp;" ligne(s)")</f>
        <v/>
      </c>
      <c r="BR66" s="3"/>
      <c r="BS66" s="142"/>
      <c r="BT66" s="2666" t="s">
        <v>3936</v>
      </c>
      <c r="BU66" s="2666"/>
      <c r="BV66" s="2666" t="s">
        <v>3937</v>
      </c>
      <c r="BW66" s="170"/>
      <c r="BX66" s="3"/>
      <c r="BY66" s="3234"/>
      <c r="BZ66" s="3234"/>
      <c r="CA66" s="3234"/>
      <c r="CC66" s="3235"/>
      <c r="CD66" s="3235"/>
      <c r="CE66" s="3235"/>
      <c r="CG66" s="3226"/>
      <c r="CH66" s="3226"/>
      <c r="CI66" s="3226"/>
      <c r="CK66" s="3227"/>
      <c r="CL66" s="3227"/>
      <c r="CM66" s="3227"/>
      <c r="CO66" s="3236"/>
      <c r="CP66" s="3236"/>
      <c r="CQ66" s="3236"/>
      <c r="CS66" s="3232"/>
      <c r="CT66" s="3232"/>
      <c r="CU66" s="3232"/>
      <c r="CW66" s="3223"/>
      <c r="CX66" s="3223"/>
      <c r="CY66" s="3223"/>
      <c r="DA66" s="3224"/>
      <c r="DB66" s="3224"/>
      <c r="DC66" s="3224"/>
      <c r="DE66" s="3229"/>
      <c r="DF66" s="3229"/>
      <c r="DG66" s="3229"/>
      <c r="DI66" s="3230"/>
      <c r="DJ66" s="3230"/>
      <c r="DK66" s="3230"/>
      <c r="DM66" s="3231"/>
      <c r="DN66" s="3231"/>
      <c r="DO66" s="3231"/>
      <c r="DQ66" s="3"/>
      <c r="DR66" s="3"/>
      <c r="DS66" s="3"/>
      <c r="DT66" s="3"/>
      <c r="DU66" s="3"/>
      <c r="DV66" s="3"/>
      <c r="DW66" s="3"/>
      <c r="DX66" s="3"/>
      <c r="DY66" s="3"/>
      <c r="DZ66" s="530" t="s">
        <v>806</v>
      </c>
      <c r="EA66" s="531" t="s">
        <v>807</v>
      </c>
      <c r="EB66" s="532" t="s">
        <v>808</v>
      </c>
      <c r="EC66" s="533" t="s">
        <v>809</v>
      </c>
      <c r="ED66" s="534" t="s">
        <v>810</v>
      </c>
      <c r="EE66" s="535" t="s">
        <v>811</v>
      </c>
      <c r="EF66" s="536" t="s">
        <v>812</v>
      </c>
      <c r="EG66" s="537" t="s">
        <v>813</v>
      </c>
      <c r="EH66" s="538" t="s">
        <v>814</v>
      </c>
      <c r="EK66" s="539"/>
      <c r="EL66" s="236" t="s">
        <v>815</v>
      </c>
      <c r="EM66" s="206" t="s">
        <v>816</v>
      </c>
      <c r="EN66" s="207">
        <v>73</v>
      </c>
      <c r="EO66" s="208">
        <v>151</v>
      </c>
      <c r="EP66" s="209">
        <v>208</v>
      </c>
      <c r="EQ66"/>
      <c r="ER66" s="540"/>
      <c r="ES66" s="191" t="s">
        <v>817</v>
      </c>
      <c r="ET66" s="192" t="s">
        <v>818</v>
      </c>
      <c r="EU66" s="193">
        <v>238</v>
      </c>
      <c r="EV66" s="194">
        <v>238</v>
      </c>
      <c r="EW66" s="195">
        <v>224</v>
      </c>
      <c r="EX66"/>
      <c r="EY66" s="541"/>
      <c r="EZ66" s="212" t="s">
        <v>819</v>
      </c>
      <c r="FA66" s="192" t="s">
        <v>820</v>
      </c>
      <c r="FB66" s="193">
        <v>108</v>
      </c>
      <c r="FC66" s="194">
        <v>84</v>
      </c>
      <c r="FD66" s="195">
        <v>30</v>
      </c>
      <c r="FE66" s="10">
        <v>1</v>
      </c>
    </row>
    <row r="67" spans="1:161" ht="21.75" customHeight="1">
      <c r="A67" s="3">
        <v>36</v>
      </c>
      <c r="B67" s="218" t="str">
        <f t="shared" si="24"/>
        <v>A</v>
      </c>
      <c r="C67" s="2326">
        <f t="array" ref="C67">IFERROR(_xlfn.LET(_xlpm.k,UPPER(TRIM(K67)),_xlpm.r,_xlfn.XLOOKUP(_xlpm.k,UPPER(TRIM($R$89:$AM$89)),$R$92:$AM$92,_xlfn.XLOOKUP(_xlpm.k,UPPER(TRIM($R$90:$AM$90)),$R$92:$AM$92,_xlfn.XLOOKUP(_xlpm.k,UPPER(TRIM($R$91:$AM$91)),$R$92:$AM$92,0.001))),_xlpm.r*J67),0)</f>
        <v>0</v>
      </c>
      <c r="D67" s="2819">
        <f t="array" ref="D67">IFERROR(_xlfn.LET(_xlpm.k,UPPER(TRIM(N67)),_xlpm.r,_xlfn.XLOOKUP(_xlpm.k,UPPER(TRIM($R$89:$AM$89)),$R$92:$AM$92,_xlfn.XLOOKUP(_xlpm.k,UPPER(TRIM($R$90:$AM$90)),$R$92:$AM$92,_xlfn.XLOOKUP(_xlpm.k,UPPER(TRIM($R$91:$AM$91)),$R$92:$AM$92,0.001))),_xlpm.r*M67),0)</f>
        <v>0</v>
      </c>
      <c r="E67" s="220">
        <f t="array" ref="E67">IFERROR(_xlfn.LET(_xlpm.k,UPPER(TRIM(Q67)),_xlpm.r,_xlfn.XLOOKUP(_xlpm.k,UPPER(TRIM($R$89:$AM$89)),$R$92:$AM$92,_xlfn.XLOOKUP(_xlpm.k,UPPER(TRIM($R$90:$AM$90)),$R$92:$AM$92,_xlfn.XLOOKUP(_xlpm.k,UPPER(TRIM($R$91:$AM$91)),$R$92:$AM$92,0.001))),_xlpm.r*P67),0)</f>
        <v>0</v>
      </c>
      <c r="F67" s="222" t="s">
        <v>3712</v>
      </c>
      <c r="G67" s="2587" t="s">
        <v>3641</v>
      </c>
      <c r="H67" s="2340" t="s">
        <v>14</v>
      </c>
      <c r="I67" s="2841"/>
      <c r="J67" s="2842"/>
      <c r="K67" s="2302"/>
      <c r="L67" s="2843"/>
      <c r="M67" s="2844"/>
      <c r="N67" s="2303"/>
      <c r="O67" s="2845"/>
      <c r="P67" s="2300"/>
      <c r="Q67" s="2303"/>
      <c r="R67" s="222" t="str">
        <f t="shared" si="59"/>
        <v>36 ►</v>
      </c>
      <c r="S67" s="2339" t="str">
        <f t="shared" si="59"/>
        <v>clous de girofle</v>
      </c>
      <c r="T67" s="2296"/>
      <c r="U67" s="2296"/>
      <c r="V67" s="2454">
        <v>1</v>
      </c>
      <c r="W67" s="223">
        <f t="shared" si="26"/>
        <v>0</v>
      </c>
      <c r="X67" s="224">
        <f t="shared" si="27"/>
        <v>0</v>
      </c>
      <c r="Y67" s="224" t="str">
        <f t="shared" si="37"/>
        <v/>
      </c>
      <c r="Z67" s="225">
        <f t="shared" si="45"/>
        <v>0</v>
      </c>
      <c r="AA67" s="2846">
        <f t="shared" si="28"/>
        <v>0</v>
      </c>
      <c r="AB67" s="2847">
        <f t="shared" si="29"/>
        <v>0</v>
      </c>
      <c r="AC67" s="2848" t="str">
        <f t="shared" si="38"/>
        <v/>
      </c>
      <c r="AD67" s="2849">
        <f t="shared" si="39"/>
        <v>0</v>
      </c>
      <c r="AE67" s="2361">
        <f t="shared" si="40"/>
        <v>0</v>
      </c>
      <c r="AF67" s="2362">
        <f t="shared" si="41"/>
        <v>0</v>
      </c>
      <c r="AG67" s="2363" t="str">
        <f t="shared" si="42"/>
        <v/>
      </c>
      <c r="AH67" s="2552">
        <f t="shared" si="46"/>
        <v>0</v>
      </c>
      <c r="AI67" s="2556" t="str">
        <f t="shared" si="30"/>
        <v>clous de girofle</v>
      </c>
      <c r="AJ67" s="2241">
        <f t="shared" si="51"/>
        <v>0</v>
      </c>
      <c r="AK67" s="2242">
        <f t="shared" si="51"/>
        <v>0</v>
      </c>
      <c r="AL67" s="2243">
        <f t="shared" si="43"/>
        <v>0</v>
      </c>
      <c r="AM67" s="2511" t="str">
        <f t="shared" si="47"/>
        <v>OK</v>
      </c>
      <c r="AN67" s="3"/>
      <c r="AO67" s="218" t="str">
        <f t="shared" si="14"/>
        <v>A</v>
      </c>
      <c r="AP67" s="2510"/>
      <c r="AQ67" s="3"/>
      <c r="AR67" s="198">
        <f t="array" ref="AR67">SUMPRODUCT(LEN(AS67:AY67))</f>
        <v>0</v>
      </c>
      <c r="AS67" s="199"/>
      <c r="AT67" s="200"/>
      <c r="AU67" s="200"/>
      <c r="AV67" s="200"/>
      <c r="AW67" s="200"/>
      <c r="AX67" s="200"/>
      <c r="AY67" s="201"/>
      <c r="AZ67" s="3"/>
      <c r="BA67" s="3159" t="str">
        <f t="shared" si="32"/>
        <v>►</v>
      </c>
      <c r="BB67" s="3151" t="str">
        <f t="shared" si="22"/>
        <v/>
      </c>
      <c r="BC67" s="3152" t="str">
        <f t="shared" si="44"/>
        <v/>
      </c>
      <c r="BD67" s="3162"/>
      <c r="BE67" s="3160" t="str">
        <f t="shared" si="23"/>
        <v xml:space="preserve"> ◄ ligne 67</v>
      </c>
      <c r="BF67" s="3151" t="str">
        <f t="shared" si="33"/>
        <v/>
      </c>
      <c r="BG67" s="3155" t="str">
        <f t="shared" si="34"/>
        <v/>
      </c>
      <c r="BH67" s="3156" t="str">
        <f>IF(LEN(TRIM(BM67))&gt;0,MAX(BH29:BH66)+1,"")</f>
        <v/>
      </c>
      <c r="BI67" s="3109" t="str">
        <f>IFERROR(INDEX(BM30:BM299,MATCH(ROW()-ROW(BM30)+1,BH30:BH299,0)),"")</f>
        <v/>
      </c>
      <c r="BJ67" s="3149"/>
      <c r="BK67" s="3142"/>
      <c r="BL67" s="3110" t="str">
        <f>TRIM(SUBSTITUTE(SUBSTITUTE(SUBSTITUTE(SUBSTITUTE(IF(OR(LEFT(BL66,1)="-",LEFT(BL66,1)="="),MID(BL66,2,9999),BL66),CHAR(160)," "),","," "),";"," "),"."," "))</f>
        <v>2 Le lendemain sortez la viande et les légumes de la marinade et égouttez-les Réservez la marinade</v>
      </c>
      <c r="BM67" s="3111" t="str">
        <f>IF(OR(BN66="",BL68=""),"",IF(LEN(BN66)&lt;=BL68,BN66,IFERROR(LEFT(BN66,FIND("♦",SUBSTITUTE(LEFT(BN66,BL68+1)," ","♦",LEN(LEFT(BN66,BL68+1))-LEN(SUBSTITUTE(LEFT(BN66,BL68+1)," ",""))))),LEFT(BN66,IFERROR(FIND(" ",BN66)-1,LEN(BN66))))))</f>
        <v/>
      </c>
      <c r="BN67" s="3111" t="str">
        <f>IF(BM67="","",TRIM(RIGHT(BN66,LEN(BN66)-LEN(BM67))))</f>
        <v/>
      </c>
      <c r="BO67" s="3161" t="str">
        <f t="shared" ref="BO67:BO71" si="60">"ligne "&amp;ROW()&amp;" ►"</f>
        <v>ligne 67 ►</v>
      </c>
      <c r="BP67" s="3150" t="str">
        <f>IF(BC67="","",IF(OR(BC67=0,BC67&lt;BI17),0,IF(BC67&gt;BI17,(BC67-BI17)&amp;" car. en trop",(BC67-BI17)&amp;" car.")))</f>
        <v/>
      </c>
      <c r="BQ67" s="3158" t="str">
        <f>IF(BC67="","",ROUNDUP(BC67/BI17,0)&amp;" ligne(s)")</f>
        <v/>
      </c>
      <c r="BR67" s="3"/>
      <c r="BS67" s="142"/>
      <c r="BT67" s="2666" t="s">
        <v>3938</v>
      </c>
      <c r="BU67" s="2666"/>
      <c r="BV67" s="2666"/>
      <c r="BW67" s="170"/>
      <c r="BX67" s="3"/>
      <c r="CS67" s="163"/>
      <c r="CT67" s="163"/>
      <c r="CU67" s="163"/>
      <c r="DQ67" s="3"/>
      <c r="DR67" s="3"/>
      <c r="DS67" s="3"/>
      <c r="DT67" s="3"/>
      <c r="DU67" s="3"/>
      <c r="DV67" s="3"/>
      <c r="DW67" s="3"/>
      <c r="DX67" s="3"/>
      <c r="DY67" s="3"/>
      <c r="DZ67" s="542" t="s">
        <v>821</v>
      </c>
      <c r="EA67" s="543" t="s">
        <v>822</v>
      </c>
      <c r="EB67" s="544" t="s">
        <v>823</v>
      </c>
      <c r="EC67" s="545" t="s">
        <v>824</v>
      </c>
      <c r="ED67" s="546" t="s">
        <v>825</v>
      </c>
      <c r="EE67" s="547" t="s">
        <v>826</v>
      </c>
      <c r="EF67" s="548" t="s">
        <v>827</v>
      </c>
      <c r="EG67" s="549" t="s">
        <v>828</v>
      </c>
      <c r="EH67" s="550" t="s">
        <v>829</v>
      </c>
      <c r="EK67" s="551"/>
      <c r="EL67" s="205" t="s">
        <v>830</v>
      </c>
      <c r="EM67" s="206" t="s">
        <v>831</v>
      </c>
      <c r="EN67" s="207">
        <v>79</v>
      </c>
      <c r="EO67" s="208">
        <v>148</v>
      </c>
      <c r="EP67" s="209">
        <v>205</v>
      </c>
      <c r="EQ67"/>
      <c r="ER67" s="552"/>
      <c r="ES67" s="191" t="s">
        <v>832</v>
      </c>
      <c r="ET67" s="192" t="s">
        <v>833</v>
      </c>
      <c r="EU67" s="193">
        <v>245</v>
      </c>
      <c r="EV67" s="194">
        <v>245</v>
      </c>
      <c r="EW67" s="195">
        <v>220</v>
      </c>
      <c r="EX67"/>
      <c r="EY67" s="553"/>
      <c r="EZ67" s="212" t="s">
        <v>834</v>
      </c>
      <c r="FA67" s="192" t="s">
        <v>835</v>
      </c>
      <c r="FB67" s="193">
        <v>78</v>
      </c>
      <c r="FC67" s="194">
        <v>61</v>
      </c>
      <c r="FD67" s="195">
        <v>40</v>
      </c>
      <c r="FE67" s="10">
        <v>1</v>
      </c>
    </row>
    <row r="68" spans="1:161" ht="21.75" customHeight="1">
      <c r="A68" s="3">
        <v>37</v>
      </c>
      <c r="B68" s="218" t="str">
        <f t="shared" si="24"/>
        <v>A</v>
      </c>
      <c r="C68" s="2326">
        <f t="array" ref="C68">IFERROR(_xlfn.LET(_xlpm.k,UPPER(TRIM(K68)),_xlpm.r,_xlfn.XLOOKUP(_xlpm.k,UPPER(TRIM($R$89:$AM$89)),$R$92:$AM$92,_xlfn.XLOOKUP(_xlpm.k,UPPER(TRIM($R$90:$AM$90)),$R$92:$AM$92,_xlfn.XLOOKUP(_xlpm.k,UPPER(TRIM($R$91:$AM$91)),$R$92:$AM$92,0.001))),_xlpm.r*J68),0)</f>
        <v>0</v>
      </c>
      <c r="D68" s="2819">
        <f t="array" ref="D68">IFERROR(_xlfn.LET(_xlpm.k,UPPER(TRIM(N68)),_xlpm.r,_xlfn.XLOOKUP(_xlpm.k,UPPER(TRIM($R$89:$AM$89)),$R$92:$AM$92,_xlfn.XLOOKUP(_xlpm.k,UPPER(TRIM($R$90:$AM$90)),$R$92:$AM$92,_xlfn.XLOOKUP(_xlpm.k,UPPER(TRIM($R$91:$AM$91)),$R$92:$AM$92,0.001))),_xlpm.r*M68),0)</f>
        <v>0</v>
      </c>
      <c r="E68" s="220">
        <f t="array" ref="E68">IFERROR(_xlfn.LET(_xlpm.k,UPPER(TRIM(Q68)),_xlpm.r,_xlfn.XLOOKUP(_xlpm.k,UPPER(TRIM($R$89:$AM$89)),$R$92:$AM$92,_xlfn.XLOOKUP(_xlpm.k,UPPER(TRIM($R$90:$AM$90)),$R$92:$AM$92,_xlfn.XLOOKUP(_xlpm.k,UPPER(TRIM($R$91:$AM$91)),$R$92:$AM$92,0.001))),_xlpm.r*P68),0)</f>
        <v>0</v>
      </c>
      <c r="F68" s="222" t="s">
        <v>3713</v>
      </c>
      <c r="G68" s="2587" t="s">
        <v>3654</v>
      </c>
      <c r="H68" s="2340" t="s">
        <v>14</v>
      </c>
      <c r="I68" s="2841"/>
      <c r="J68" s="2842"/>
      <c r="K68" s="2302"/>
      <c r="L68" s="2843"/>
      <c r="M68" s="2844"/>
      <c r="N68" s="2303"/>
      <c r="O68" s="2845"/>
      <c r="P68" s="2300"/>
      <c r="Q68" s="2303"/>
      <c r="R68" s="222" t="str">
        <f t="shared" si="59"/>
        <v>37 ►</v>
      </c>
      <c r="S68" s="2339" t="str">
        <f t="shared" si="59"/>
        <v>laurier</v>
      </c>
      <c r="T68" s="2296"/>
      <c r="U68" s="2296"/>
      <c r="V68" s="2454">
        <v>1</v>
      </c>
      <c r="W68" s="223">
        <f t="shared" si="26"/>
        <v>0</v>
      </c>
      <c r="X68" s="224">
        <f t="shared" si="27"/>
        <v>0</v>
      </c>
      <c r="Y68" s="224" t="str">
        <f t="shared" si="37"/>
        <v/>
      </c>
      <c r="Z68" s="225">
        <f t="shared" si="45"/>
        <v>0</v>
      </c>
      <c r="AA68" s="2846">
        <f t="shared" si="28"/>
        <v>0</v>
      </c>
      <c r="AB68" s="2847">
        <f t="shared" si="29"/>
        <v>0</v>
      </c>
      <c r="AC68" s="2848" t="str">
        <f t="shared" si="38"/>
        <v/>
      </c>
      <c r="AD68" s="2849">
        <f t="shared" si="39"/>
        <v>0</v>
      </c>
      <c r="AE68" s="2361">
        <f t="shared" si="40"/>
        <v>0</v>
      </c>
      <c r="AF68" s="2362">
        <f t="shared" si="41"/>
        <v>0</v>
      </c>
      <c r="AG68" s="2363" t="str">
        <f t="shared" si="42"/>
        <v/>
      </c>
      <c r="AH68" s="2552">
        <f t="shared" si="46"/>
        <v>0</v>
      </c>
      <c r="AI68" s="2556" t="str">
        <f t="shared" si="30"/>
        <v>laurier</v>
      </c>
      <c r="AJ68" s="2241">
        <f t="shared" si="51"/>
        <v>0</v>
      </c>
      <c r="AK68" s="2242">
        <f t="shared" si="51"/>
        <v>0</v>
      </c>
      <c r="AL68" s="2243">
        <f t="shared" si="43"/>
        <v>0</v>
      </c>
      <c r="AM68" s="2511" t="str">
        <f t="shared" si="47"/>
        <v>OK</v>
      </c>
      <c r="AN68" s="3"/>
      <c r="AO68" s="218" t="str">
        <f t="shared" si="14"/>
        <v>A</v>
      </c>
      <c r="AP68" s="2510"/>
      <c r="AQ68" s="3"/>
      <c r="AR68" s="198">
        <f t="array" ref="AR68">SUMPRODUCT(LEN(AS68:AY68))</f>
        <v>0</v>
      </c>
      <c r="AS68" s="199"/>
      <c r="AT68" s="200"/>
      <c r="AU68" s="200"/>
      <c r="AV68" s="200"/>
      <c r="AW68" s="200"/>
      <c r="AX68" s="200"/>
      <c r="AY68" s="201"/>
      <c r="AZ68" s="3"/>
      <c r="BA68" s="3159" t="str">
        <f t="shared" si="32"/>
        <v>►</v>
      </c>
      <c r="BB68" s="3151" t="str">
        <f t="shared" si="22"/>
        <v/>
      </c>
      <c r="BC68" s="3152" t="str">
        <f t="shared" si="44"/>
        <v/>
      </c>
      <c r="BD68" s="3162"/>
      <c r="BE68" s="3154" t="str">
        <f t="shared" si="23"/>
        <v xml:space="preserve"> ◄ ligne 68</v>
      </c>
      <c r="BF68" s="3151" t="str">
        <f t="shared" si="33"/>
        <v/>
      </c>
      <c r="BG68" s="3155" t="str">
        <f t="shared" si="34"/>
        <v/>
      </c>
      <c r="BH68" s="3156" t="str">
        <f>IF(LEN(TRIM(BM68))&gt;0,MAX(BH29:BH67)+1,"")</f>
        <v/>
      </c>
      <c r="BI68" s="3109" t="str">
        <f>IFERROR(INDEX(BM30:BM299,MATCH(ROW()-ROW(BM30)+1,BH30:BH299,0)),"")</f>
        <v/>
      </c>
      <c r="BJ68" s="3149"/>
      <c r="BK68" s="3142"/>
      <c r="BL68" s="3112">
        <f>BI17</f>
        <v>100</v>
      </c>
      <c r="BM68" s="3111" t="str">
        <f>IF(OR(BN67="",BL68=""),"",IF(LEN(BN67)&lt;=BL68,BN67,IFERROR(LEFT(BN67,FIND("♦",SUBSTITUTE(LEFT(BN67,BL68+1)," ","♦",LEN(LEFT(BN67,BL68+1))-LEN(SUBSTITUTE(LEFT(BN67,BL68+1)," ",""))))),LEFT(BN67,IFERROR(FIND(" ",BN67)-1,LEN(BN67))))))</f>
        <v/>
      </c>
      <c r="BN68" s="3111" t="str">
        <f t="shared" ref="BN68:BN71" si="61">IF(BM68="","",TRIM(RIGHT(BN67,LEN(BN67)-LEN(BM68))))</f>
        <v/>
      </c>
      <c r="BO68" s="3161" t="str">
        <f t="shared" si="60"/>
        <v>ligne 68 ►</v>
      </c>
      <c r="BP68" s="3150" t="str">
        <f>IF(BC68="","",IF(OR(BC68=0,BC68&lt;BI17),0,IF(BC68&gt;BI17,(BC68-BI17)&amp;" car. en trop",(BC68-BI17)&amp;" car.")))</f>
        <v/>
      </c>
      <c r="BQ68" s="3158" t="str">
        <f>IF(BC68="","",ROUNDUP(BC68/BI17,0)&amp;" ligne(s)")</f>
        <v/>
      </c>
      <c r="BR68" s="3"/>
      <c r="BS68" s="142"/>
      <c r="BT68" s="2665" t="s">
        <v>3939</v>
      </c>
      <c r="BU68" s="2665"/>
      <c r="BV68" s="2665"/>
      <c r="BW68" s="170"/>
      <c r="BX68" s="3"/>
      <c r="BY68" s="3295" t="s">
        <v>836</v>
      </c>
      <c r="BZ68" s="3295"/>
      <c r="CA68" s="3295"/>
      <c r="CC68" s="3225" t="s">
        <v>837</v>
      </c>
      <c r="CD68" s="3225"/>
      <c r="CE68" s="3225"/>
      <c r="CG68" s="3226" t="s">
        <v>838</v>
      </c>
      <c r="CH68" s="3226"/>
      <c r="CI68" s="3226"/>
      <c r="CK68" s="3227" t="s">
        <v>839</v>
      </c>
      <c r="CL68" s="3227"/>
      <c r="CM68" s="3227"/>
      <c r="CS68" s="3232" t="s">
        <v>840</v>
      </c>
      <c r="CT68" s="3232"/>
      <c r="CU68" s="3232"/>
      <c r="CW68" s="3223" t="s">
        <v>841</v>
      </c>
      <c r="CX68" s="3223"/>
      <c r="CY68" s="3223"/>
      <c r="DA68" s="3224" t="s">
        <v>842</v>
      </c>
      <c r="DB68" s="3224"/>
      <c r="DC68" s="3224"/>
      <c r="DE68" s="3229" t="s">
        <v>843</v>
      </c>
      <c r="DF68" s="3229"/>
      <c r="DG68" s="3229"/>
      <c r="DI68" s="3230" t="s">
        <v>844</v>
      </c>
      <c r="DJ68" s="3230"/>
      <c r="DK68" s="3230"/>
      <c r="DM68" s="3231" t="s">
        <v>845</v>
      </c>
      <c r="DN68" s="3231"/>
      <c r="DO68" s="3231"/>
      <c r="DQ68" s="3"/>
      <c r="DR68" s="3"/>
      <c r="DS68" s="3"/>
      <c r="DT68" s="3"/>
      <c r="DU68" s="3"/>
      <c r="DV68" s="3"/>
      <c r="DW68" s="3"/>
      <c r="DX68" s="3"/>
      <c r="DY68" s="3"/>
      <c r="DZ68" s="554" t="s">
        <v>846</v>
      </c>
      <c r="EA68" s="555" t="s">
        <v>847</v>
      </c>
      <c r="EB68" s="556" t="s">
        <v>848</v>
      </c>
      <c r="EC68" s="557" t="s">
        <v>849</v>
      </c>
      <c r="ED68" s="558" t="s">
        <v>850</v>
      </c>
      <c r="EE68" s="559" t="s">
        <v>851</v>
      </c>
      <c r="EF68" s="560" t="s">
        <v>852</v>
      </c>
      <c r="EG68" s="561" t="s">
        <v>853</v>
      </c>
      <c r="EH68" s="562" t="s">
        <v>854</v>
      </c>
      <c r="EK68" s="563"/>
      <c r="EL68" s="236" t="s">
        <v>855</v>
      </c>
      <c r="EM68" s="206" t="s">
        <v>856</v>
      </c>
      <c r="EN68" s="207">
        <v>30</v>
      </c>
      <c r="EO68" s="208">
        <v>127</v>
      </c>
      <c r="EP68" s="209">
        <v>203</v>
      </c>
      <c r="EQ68"/>
      <c r="ER68" s="564"/>
      <c r="ES68" s="272" t="s">
        <v>857</v>
      </c>
      <c r="ET68" s="192" t="s">
        <v>858</v>
      </c>
      <c r="EU68" s="193">
        <v>255</v>
      </c>
      <c r="EV68" s="194">
        <v>255</v>
      </c>
      <c r="EW68" s="195">
        <v>212</v>
      </c>
      <c r="EX68"/>
      <c r="EY68" s="565"/>
      <c r="EZ68" s="212" t="s">
        <v>859</v>
      </c>
      <c r="FA68" s="192" t="s">
        <v>860</v>
      </c>
      <c r="FB68" s="193">
        <v>59</v>
      </c>
      <c r="FC68" s="194">
        <v>49</v>
      </c>
      <c r="FD68" s="195">
        <v>33</v>
      </c>
      <c r="FE68" s="10">
        <v>1</v>
      </c>
    </row>
    <row r="69" spans="1:161" ht="21.75" customHeight="1">
      <c r="A69" s="3">
        <v>38</v>
      </c>
      <c r="B69" s="218" t="str">
        <f t="shared" si="24"/>
        <v>A</v>
      </c>
      <c r="C69" s="2326">
        <f t="array" ref="C69">IFERROR(_xlfn.LET(_xlpm.k,UPPER(TRIM(K69)),_xlpm.r,_xlfn.XLOOKUP(_xlpm.k,UPPER(TRIM($R$89:$AM$89)),$R$92:$AM$92,_xlfn.XLOOKUP(_xlpm.k,UPPER(TRIM($R$90:$AM$90)),$R$92:$AM$92,_xlfn.XLOOKUP(_xlpm.k,UPPER(TRIM($R$91:$AM$91)),$R$92:$AM$92,0.001))),_xlpm.r*J69),0)</f>
        <v>0</v>
      </c>
      <c r="D69" s="2819">
        <f t="array" ref="D69">IFERROR(_xlfn.LET(_xlpm.k,UPPER(TRIM(N69)),_xlpm.r,_xlfn.XLOOKUP(_xlpm.k,UPPER(TRIM($R$89:$AM$89)),$R$92:$AM$92,_xlfn.XLOOKUP(_xlpm.k,UPPER(TRIM($R$90:$AM$90)),$R$92:$AM$92,_xlfn.XLOOKUP(_xlpm.k,UPPER(TRIM($R$91:$AM$91)),$R$92:$AM$92,0.001))),_xlpm.r*M69),0)</f>
        <v>0</v>
      </c>
      <c r="E69" s="220">
        <f t="array" ref="E69">IFERROR(_xlfn.LET(_xlpm.k,UPPER(TRIM(Q69)),_xlpm.r,_xlfn.XLOOKUP(_xlpm.k,UPPER(TRIM($R$89:$AM$89)),$R$92:$AM$92,_xlfn.XLOOKUP(_xlpm.k,UPPER(TRIM($R$90:$AM$90)),$R$92:$AM$92,_xlfn.XLOOKUP(_xlpm.k,UPPER(TRIM($R$91:$AM$91)),$R$92:$AM$92,0.001))),_xlpm.r*P69),0)</f>
        <v>0</v>
      </c>
      <c r="F69" s="222" t="s">
        <v>3714</v>
      </c>
      <c r="G69" s="2587" t="s">
        <v>3646</v>
      </c>
      <c r="H69" s="2340" t="s">
        <v>14</v>
      </c>
      <c r="I69" s="2841"/>
      <c r="J69" s="2842"/>
      <c r="K69" s="2302"/>
      <c r="L69" s="2843"/>
      <c r="M69" s="2844"/>
      <c r="N69" s="2303"/>
      <c r="O69" s="2845"/>
      <c r="P69" s="2300"/>
      <c r="Q69" s="2303"/>
      <c r="R69" s="222" t="str">
        <f t="shared" si="59"/>
        <v>38 ►</v>
      </c>
      <c r="S69" s="2339" t="str">
        <f t="shared" si="59"/>
        <v>noix muscade</v>
      </c>
      <c r="T69" s="2296"/>
      <c r="U69" s="2296"/>
      <c r="V69" s="2454">
        <v>1</v>
      </c>
      <c r="W69" s="223">
        <f t="shared" si="26"/>
        <v>0</v>
      </c>
      <c r="X69" s="224">
        <f t="shared" si="27"/>
        <v>0</v>
      </c>
      <c r="Y69" s="224" t="str">
        <f t="shared" si="37"/>
        <v/>
      </c>
      <c r="Z69" s="225">
        <f t="shared" si="45"/>
        <v>0</v>
      </c>
      <c r="AA69" s="2846">
        <f t="shared" si="28"/>
        <v>0</v>
      </c>
      <c r="AB69" s="2847">
        <f t="shared" si="29"/>
        <v>0</v>
      </c>
      <c r="AC69" s="2848" t="str">
        <f t="shared" si="38"/>
        <v/>
      </c>
      <c r="AD69" s="2849">
        <f t="shared" si="39"/>
        <v>0</v>
      </c>
      <c r="AE69" s="2361">
        <f t="shared" si="40"/>
        <v>0</v>
      </c>
      <c r="AF69" s="2362">
        <f t="shared" si="41"/>
        <v>0</v>
      </c>
      <c r="AG69" s="2363" t="str">
        <f t="shared" si="42"/>
        <v/>
      </c>
      <c r="AH69" s="2552">
        <f t="shared" si="46"/>
        <v>0</v>
      </c>
      <c r="AI69" s="2556" t="str">
        <f t="shared" si="30"/>
        <v>noix muscade</v>
      </c>
      <c r="AJ69" s="2241">
        <f t="shared" si="51"/>
        <v>0</v>
      </c>
      <c r="AK69" s="2242">
        <f t="shared" si="51"/>
        <v>0</v>
      </c>
      <c r="AL69" s="2243">
        <f t="shared" si="43"/>
        <v>0</v>
      </c>
      <c r="AM69" s="2511" t="str">
        <f t="shared" si="47"/>
        <v>OK</v>
      </c>
      <c r="AN69" s="3"/>
      <c r="AO69" s="218" t="str">
        <f t="shared" si="14"/>
        <v>A</v>
      </c>
      <c r="AP69" s="2510"/>
      <c r="AQ69" s="3"/>
      <c r="AR69" s="198">
        <f t="array" ref="AR69">SUMPRODUCT(LEN(AS69:AY69))</f>
        <v>0</v>
      </c>
      <c r="AS69" s="199"/>
      <c r="AT69" s="200"/>
      <c r="AU69" s="200"/>
      <c r="AV69" s="200"/>
      <c r="AW69" s="200"/>
      <c r="AX69" s="200"/>
      <c r="AY69" s="201"/>
      <c r="AZ69" s="3"/>
      <c r="BA69" s="3159" t="str">
        <f t="shared" si="32"/>
        <v>►</v>
      </c>
      <c r="BB69" s="3151" t="str">
        <f t="shared" si="22"/>
        <v/>
      </c>
      <c r="BC69" s="3152" t="str">
        <f t="shared" si="44"/>
        <v/>
      </c>
      <c r="BD69" s="3162"/>
      <c r="BE69" s="3160" t="str">
        <f t="shared" si="23"/>
        <v xml:space="preserve"> ◄ ligne 69</v>
      </c>
      <c r="BF69" s="3151" t="str">
        <f t="shared" si="33"/>
        <v/>
      </c>
      <c r="BG69" s="3155" t="str">
        <f t="shared" si="34"/>
        <v/>
      </c>
      <c r="BH69" s="3156" t="str">
        <f>IF(LEN(TRIM(BM69))&gt;0,MAX(BH29:BH68)+1,"")</f>
        <v/>
      </c>
      <c r="BI69" s="3109" t="str">
        <f>IFERROR(INDEX(BM30:BM299,MATCH(ROW()-ROW(BM30)+1,BH30:BH299,0)),"")</f>
        <v/>
      </c>
      <c r="BJ69" s="3149"/>
      <c r="BK69" s="3142"/>
      <c r="BL69" s="3110"/>
      <c r="BM69" s="3111" t="str">
        <f>IF(OR(BN68="",BL68=""),"",IF(LEN(BN68)&lt;=BL68,BN68,IFERROR(LEFT(BN68,FIND("♦",SUBSTITUTE(LEFT(BN68,BL68+1)," ","♦",LEN(LEFT(BN68,BL68+1))-LEN(SUBSTITUTE(LEFT(BN68,BL68+1)," ",""))))),LEFT(BN68,IFERROR(FIND(" ",BN68)-1,LEN(BN68))))))</f>
        <v/>
      </c>
      <c r="BN69" s="3111" t="str">
        <f t="shared" si="61"/>
        <v/>
      </c>
      <c r="BO69" s="3161" t="str">
        <f t="shared" si="60"/>
        <v>ligne 69 ►</v>
      </c>
      <c r="BP69" s="3150" t="str">
        <f>IF(BC69="","",IF(OR(BC69=0,BC69&lt;BI17),0,IF(BC69&gt;BI17,(BC69-BI17)&amp;" car. en trop",(BC69-BI17)&amp;" car.")))</f>
        <v/>
      </c>
      <c r="BQ69" s="3158" t="str">
        <f>IF(BC69="","",ROUNDUP(BC69/BI17,0)&amp;" ligne(s)")</f>
        <v/>
      </c>
      <c r="BR69" s="3"/>
      <c r="BS69" s="142"/>
      <c r="BT69" s="2666" t="s">
        <v>3940</v>
      </c>
      <c r="BU69" s="2666" t="s">
        <v>3941</v>
      </c>
      <c r="BV69" s="2666" t="s">
        <v>3941</v>
      </c>
      <c r="BW69" s="170"/>
      <c r="BX69" s="3"/>
      <c r="BY69" s="3295"/>
      <c r="BZ69" s="3295"/>
      <c r="CA69" s="3295"/>
      <c r="CC69" s="3225"/>
      <c r="CD69" s="3225"/>
      <c r="CE69" s="3225"/>
      <c r="CG69" s="3226"/>
      <c r="CH69" s="3226"/>
      <c r="CI69" s="3226"/>
      <c r="CK69" s="3227"/>
      <c r="CL69" s="3227"/>
      <c r="CM69" s="3227"/>
      <c r="CS69" s="3232"/>
      <c r="CT69" s="3232"/>
      <c r="CU69" s="3232"/>
      <c r="CW69" s="3223"/>
      <c r="CX69" s="3223"/>
      <c r="CY69" s="3223"/>
      <c r="DA69" s="3224"/>
      <c r="DB69" s="3224"/>
      <c r="DC69" s="3224"/>
      <c r="DE69" s="3229"/>
      <c r="DF69" s="3229"/>
      <c r="DG69" s="3229"/>
      <c r="DI69" s="3230"/>
      <c r="DJ69" s="3230"/>
      <c r="DK69" s="3230"/>
      <c r="DM69" s="3231"/>
      <c r="DN69" s="3231"/>
      <c r="DO69" s="3231"/>
      <c r="DQ69" s="3"/>
      <c r="DR69" s="3"/>
      <c r="DS69" s="3"/>
      <c r="DT69" s="3"/>
      <c r="DU69" s="3"/>
      <c r="DV69" s="3"/>
      <c r="DW69" s="3"/>
      <c r="DX69" s="3"/>
      <c r="DY69" s="3"/>
      <c r="DZ69" s="570" t="s">
        <v>861</v>
      </c>
      <c r="EA69" s="571" t="s">
        <v>862</v>
      </c>
      <c r="EB69" s="572" t="s">
        <v>863</v>
      </c>
      <c r="EC69" s="573" t="s">
        <v>864</v>
      </c>
      <c r="ED69" s="574" t="s">
        <v>865</v>
      </c>
      <c r="EE69" s="575" t="s">
        <v>866</v>
      </c>
      <c r="EF69" s="576" t="s">
        <v>867</v>
      </c>
      <c r="EG69" s="577" t="s">
        <v>868</v>
      </c>
      <c r="EH69" s="578" t="s">
        <v>869</v>
      </c>
      <c r="EK69" s="579"/>
      <c r="EL69" s="205" t="s">
        <v>534</v>
      </c>
      <c r="EM69" s="206" t="s">
        <v>870</v>
      </c>
      <c r="EN69" s="207">
        <v>70</v>
      </c>
      <c r="EO69" s="208">
        <v>130</v>
      </c>
      <c r="EP69" s="209">
        <v>180</v>
      </c>
      <c r="EQ69"/>
      <c r="ER69" s="580"/>
      <c r="ES69" s="272" t="s">
        <v>871</v>
      </c>
      <c r="ET69" s="192" t="s">
        <v>872</v>
      </c>
      <c r="EU69" s="193">
        <v>254</v>
      </c>
      <c r="EV69" s="194">
        <v>254</v>
      </c>
      <c r="EW69" s="195">
        <v>224</v>
      </c>
      <c r="EX69"/>
      <c r="EY69" s="581"/>
      <c r="EZ69" s="212" t="s">
        <v>873</v>
      </c>
      <c r="FA69" s="192" t="s">
        <v>874</v>
      </c>
      <c r="FB69" s="193">
        <v>55</v>
      </c>
      <c r="FC69" s="194">
        <v>47</v>
      </c>
      <c r="FD69" s="195">
        <v>37</v>
      </c>
      <c r="FE69" s="10">
        <v>1</v>
      </c>
    </row>
    <row r="70" spans="1:161" ht="21.75" customHeight="1">
      <c r="A70" s="3">
        <v>39</v>
      </c>
      <c r="B70" s="218" t="str">
        <f t="shared" si="24"/>
        <v>A</v>
      </c>
      <c r="C70" s="2326">
        <f t="array" ref="C70">IFERROR(_xlfn.LET(_xlpm.k,UPPER(TRIM(K70)),_xlpm.r,_xlfn.XLOOKUP(_xlpm.k,UPPER(TRIM($R$89:$AM$89)),$R$92:$AM$92,_xlfn.XLOOKUP(_xlpm.k,UPPER(TRIM($R$90:$AM$90)),$R$92:$AM$92,_xlfn.XLOOKUP(_xlpm.k,UPPER(TRIM($R$91:$AM$91)),$R$92:$AM$92,0.001))),_xlpm.r*J70),0)</f>
        <v>0</v>
      </c>
      <c r="D70" s="2819">
        <f t="array" ref="D70">IFERROR(_xlfn.LET(_xlpm.k,UPPER(TRIM(N70)),_xlpm.r,_xlfn.XLOOKUP(_xlpm.k,UPPER(TRIM($R$89:$AM$89)),$R$92:$AM$92,_xlfn.XLOOKUP(_xlpm.k,UPPER(TRIM($R$90:$AM$90)),$R$92:$AM$92,_xlfn.XLOOKUP(_xlpm.k,UPPER(TRIM($R$91:$AM$91)),$R$92:$AM$92,0.001))),_xlpm.r*M70),0)</f>
        <v>0</v>
      </c>
      <c r="E70" s="220">
        <f t="array" ref="E70">IFERROR(_xlfn.LET(_xlpm.k,UPPER(TRIM(Q70)),_xlpm.r,_xlfn.XLOOKUP(_xlpm.k,UPPER(TRIM($R$89:$AM$89)),$R$92:$AM$92,_xlfn.XLOOKUP(_xlpm.k,UPPER(TRIM($R$90:$AM$90)),$R$92:$AM$92,_xlfn.XLOOKUP(_xlpm.k,UPPER(TRIM($R$91:$AM$91)),$R$92:$AM$92,0.001))),_xlpm.r*P70),0)</f>
        <v>0</v>
      </c>
      <c r="F70" s="222" t="s">
        <v>3715</v>
      </c>
      <c r="G70" s="2587" t="s">
        <v>3653</v>
      </c>
      <c r="H70" s="2340" t="s">
        <v>14</v>
      </c>
      <c r="I70" s="2841"/>
      <c r="J70" s="2842"/>
      <c r="K70" s="2302"/>
      <c r="L70" s="2843"/>
      <c r="M70" s="2844"/>
      <c r="N70" s="2303"/>
      <c r="O70" s="2845"/>
      <c r="P70" s="2300"/>
      <c r="Q70" s="2303"/>
      <c r="R70" s="222" t="str">
        <f t="shared" si="59"/>
        <v>39 ►</v>
      </c>
      <c r="S70" s="2339" t="str">
        <f t="shared" si="59"/>
        <v>Thym</v>
      </c>
      <c r="T70" s="2296"/>
      <c r="U70" s="2296"/>
      <c r="V70" s="2454">
        <v>1</v>
      </c>
      <c r="W70" s="223">
        <f t="shared" si="26"/>
        <v>0</v>
      </c>
      <c r="X70" s="224">
        <f t="shared" si="27"/>
        <v>0</v>
      </c>
      <c r="Y70" s="224" t="str">
        <f t="shared" si="37"/>
        <v/>
      </c>
      <c r="Z70" s="225">
        <f t="shared" si="45"/>
        <v>0</v>
      </c>
      <c r="AA70" s="2846">
        <f t="shared" si="28"/>
        <v>0</v>
      </c>
      <c r="AB70" s="2847">
        <f t="shared" si="29"/>
        <v>0</v>
      </c>
      <c r="AC70" s="2848" t="str">
        <f t="shared" si="38"/>
        <v/>
      </c>
      <c r="AD70" s="2849">
        <f t="shared" si="39"/>
        <v>0</v>
      </c>
      <c r="AE70" s="2361">
        <f t="shared" si="40"/>
        <v>0</v>
      </c>
      <c r="AF70" s="2362">
        <f t="shared" si="41"/>
        <v>0</v>
      </c>
      <c r="AG70" s="2363" t="str">
        <f t="shared" si="42"/>
        <v/>
      </c>
      <c r="AH70" s="2552">
        <f t="shared" si="46"/>
        <v>0</v>
      </c>
      <c r="AI70" s="2556" t="str">
        <f t="shared" si="30"/>
        <v>Thym</v>
      </c>
      <c r="AJ70" s="2241">
        <f t="shared" si="51"/>
        <v>0</v>
      </c>
      <c r="AK70" s="2242">
        <f t="shared" si="51"/>
        <v>0</v>
      </c>
      <c r="AL70" s="2243">
        <f t="shared" si="43"/>
        <v>0</v>
      </c>
      <c r="AM70" s="2511" t="str">
        <f t="shared" si="47"/>
        <v>OK</v>
      </c>
      <c r="AN70" s="3"/>
      <c r="AO70" s="218" t="str">
        <f t="shared" si="14"/>
        <v>A</v>
      </c>
      <c r="AP70" s="2510"/>
      <c r="AQ70" s="3"/>
      <c r="AR70" s="198">
        <f t="array" ref="AR70">SUMPRODUCT(LEN(AS70:AY70))</f>
        <v>0</v>
      </c>
      <c r="AS70" s="199"/>
      <c r="AT70" s="200"/>
      <c r="AU70" s="200"/>
      <c r="AV70" s="200"/>
      <c r="AW70" s="200"/>
      <c r="AX70" s="200"/>
      <c r="AY70" s="201"/>
      <c r="AZ70" s="3"/>
      <c r="BA70" s="3159" t="str">
        <f t="shared" si="32"/>
        <v>►</v>
      </c>
      <c r="BB70" s="3151" t="str">
        <f t="shared" si="22"/>
        <v/>
      </c>
      <c r="BC70" s="3152" t="str">
        <f t="shared" si="44"/>
        <v/>
      </c>
      <c r="BD70" s="3162"/>
      <c r="BE70" s="3154" t="str">
        <f t="shared" si="23"/>
        <v xml:space="preserve"> ◄ ligne 70</v>
      </c>
      <c r="BF70" s="3151" t="str">
        <f t="shared" si="33"/>
        <v/>
      </c>
      <c r="BG70" s="3155" t="str">
        <f t="shared" si="34"/>
        <v/>
      </c>
      <c r="BH70" s="3156" t="str">
        <f>IF(LEN(TRIM(BM70))&gt;0,MAX(BH29:BH69)+1,"")</f>
        <v/>
      </c>
      <c r="BI70" s="3109" t="str">
        <f>IFERROR(INDEX(BM30:BM299,MATCH(ROW()-ROW(BM30)+1,BH30:BH299,0)),"")</f>
        <v/>
      </c>
      <c r="BJ70" s="3149"/>
      <c r="BK70" s="3142"/>
      <c r="BL70" s="3163"/>
      <c r="BM70" s="3111" t="str">
        <f>IF(OR(BN69="",BL68=""),"",IF(LEN(BN69)&lt;=BL68,BN69,IFERROR(LEFT(BN69,FIND("♦",SUBSTITUTE(LEFT(BN69,BL68+1)," ","♦",LEN(LEFT(BN69,BL68+1))-LEN(SUBSTITUTE(LEFT(BN69,BL68+1)," ",""))))),LEFT(BN69,IFERROR(FIND(" ",BN69)-1,LEN(BN69))))))</f>
        <v/>
      </c>
      <c r="BN70" s="3111" t="str">
        <f t="shared" si="61"/>
        <v/>
      </c>
      <c r="BO70" s="3161" t="str">
        <f t="shared" si="60"/>
        <v>ligne 70 ►</v>
      </c>
      <c r="BP70" s="3150" t="str">
        <f>IF(BC70="","",IF(OR(BC70=0,BC70&lt;BI17),0,IF(BC70&gt;BI17,(BC70-BI17)&amp;" car. en trop",(BC70-BI17)&amp;" car.")))</f>
        <v/>
      </c>
      <c r="BQ70" s="3158" t="str">
        <f>IF(BC70="","",ROUNDUP(BC70/BI17,0)&amp;" ligne(s)")</f>
        <v/>
      </c>
      <c r="BR70" s="3"/>
      <c r="BS70" s="142"/>
      <c r="BT70" s="2666" t="s">
        <v>3942</v>
      </c>
      <c r="BU70" s="2666" t="s">
        <v>3943</v>
      </c>
      <c r="BV70" s="2666" t="s">
        <v>3944</v>
      </c>
      <c r="BW70" s="170"/>
      <c r="BX70" s="3"/>
      <c r="CS70" s="163"/>
      <c r="CT70" s="163"/>
      <c r="CU70" s="163"/>
      <c r="DI70"/>
      <c r="DJ70"/>
      <c r="DK70"/>
      <c r="DM70"/>
      <c r="DN70"/>
      <c r="DO70"/>
      <c r="DQ70" s="3"/>
      <c r="DR70" s="3"/>
      <c r="DS70" s="3"/>
      <c r="DT70" s="3"/>
      <c r="DU70" s="3"/>
      <c r="DV70" s="3"/>
      <c r="DW70" s="3"/>
      <c r="DX70" s="3"/>
      <c r="DY70" s="3"/>
      <c r="DZ70" s="585" t="s">
        <v>876</v>
      </c>
      <c r="EA70" s="586" t="s">
        <v>877</v>
      </c>
      <c r="EB70" s="587" t="s">
        <v>878</v>
      </c>
      <c r="EC70" s="588" t="s">
        <v>879</v>
      </c>
      <c r="ED70" s="589" t="s">
        <v>880</v>
      </c>
      <c r="EE70" s="590" t="s">
        <v>881</v>
      </c>
      <c r="EF70" s="591" t="s">
        <v>882</v>
      </c>
      <c r="EG70" s="592" t="s">
        <v>883</v>
      </c>
      <c r="EH70" s="593" t="s">
        <v>884</v>
      </c>
      <c r="EK70" s="594"/>
      <c r="EL70" s="236" t="s">
        <v>885</v>
      </c>
      <c r="EM70" s="206" t="s">
        <v>886</v>
      </c>
      <c r="EN70" s="207">
        <v>53</v>
      </c>
      <c r="EO70" s="208">
        <v>122</v>
      </c>
      <c r="EP70" s="209">
        <v>183</v>
      </c>
      <c r="EQ70"/>
      <c r="ER70" s="595"/>
      <c r="ES70" s="191" t="s">
        <v>887</v>
      </c>
      <c r="ET70" s="192" t="s">
        <v>888</v>
      </c>
      <c r="EU70" s="193">
        <v>255</v>
      </c>
      <c r="EV70" s="194">
        <v>255</v>
      </c>
      <c r="EW70" s="195">
        <v>224</v>
      </c>
      <c r="EX70"/>
      <c r="EY70" s="596"/>
      <c r="EZ70" s="212" t="s">
        <v>889</v>
      </c>
      <c r="FA70" s="192" t="s">
        <v>890</v>
      </c>
      <c r="FB70" s="193">
        <v>237</v>
      </c>
      <c r="FC70" s="194">
        <v>211</v>
      </c>
      <c r="FD70" s="195">
        <v>140</v>
      </c>
      <c r="FE70" s="10">
        <v>1</v>
      </c>
    </row>
    <row r="71" spans="1:161" ht="21.75" customHeight="1">
      <c r="A71" s="3">
        <v>40</v>
      </c>
      <c r="B71" s="218" t="str">
        <f t="shared" si="24"/>
        <v>►</v>
      </c>
      <c r="C71" s="2326">
        <f t="array" ref="C71">IFERROR(_xlfn.LET(_xlpm.k,UPPER(TRIM(K71)),_xlpm.r,_xlfn.XLOOKUP(_xlpm.k,UPPER(TRIM($R$89:$AM$89)),$R$92:$AM$92,_xlfn.XLOOKUP(_xlpm.k,UPPER(TRIM($R$90:$AM$90)),$R$92:$AM$92,_xlfn.XLOOKUP(_xlpm.k,UPPER(TRIM($R$91:$AM$91)),$R$92:$AM$92,0.001))),_xlpm.r*J71),0)</f>
        <v>0</v>
      </c>
      <c r="D71" s="2819">
        <f t="array" ref="D71">IFERROR(_xlfn.LET(_xlpm.k,UPPER(TRIM(N71)),_xlpm.r,_xlfn.XLOOKUP(_xlpm.k,UPPER(TRIM($R$89:$AM$89)),$R$92:$AM$92,_xlfn.XLOOKUP(_xlpm.k,UPPER(TRIM($R$90:$AM$90)),$R$92:$AM$92,_xlfn.XLOOKUP(_xlpm.k,UPPER(TRIM($R$91:$AM$91)),$R$92:$AM$92,0.001))),_xlpm.r*M71),0)</f>
        <v>0</v>
      </c>
      <c r="E71" s="220">
        <f t="array" ref="E71">IFERROR(_xlfn.LET(_xlpm.k,UPPER(TRIM(Q71)),_xlpm.r,_xlfn.XLOOKUP(_xlpm.k,UPPER(TRIM($R$89:$AM$89)),$R$92:$AM$92,_xlfn.XLOOKUP(_xlpm.k,UPPER(TRIM($R$90:$AM$90)),$R$92:$AM$92,_xlfn.XLOOKUP(_xlpm.k,UPPER(TRIM($R$91:$AM$91)),$R$92:$AM$92,0.001))),_xlpm.r*P71),0)</f>
        <v>0</v>
      </c>
      <c r="F71" s="222" t="s">
        <v>3716</v>
      </c>
      <c r="G71" s="2587"/>
      <c r="H71" s="2340" t="s">
        <v>14</v>
      </c>
      <c r="I71" s="2841"/>
      <c r="J71" s="2842"/>
      <c r="K71" s="2302"/>
      <c r="L71" s="2843"/>
      <c r="M71" s="2844"/>
      <c r="N71" s="2303"/>
      <c r="O71" s="2845"/>
      <c r="P71" s="2300"/>
      <c r="Q71" s="2303"/>
      <c r="R71" s="222" t="str">
        <f t="shared" si="59"/>
        <v>40 ►</v>
      </c>
      <c r="S71" s="2339">
        <f t="shared" si="59"/>
        <v>0</v>
      </c>
      <c r="T71" s="2296"/>
      <c r="U71" s="2296"/>
      <c r="V71" s="2454">
        <v>1</v>
      </c>
      <c r="W71" s="223">
        <f t="shared" si="26"/>
        <v>0</v>
      </c>
      <c r="X71" s="224">
        <f t="shared" si="27"/>
        <v>0</v>
      </c>
      <c r="Y71" s="224" t="str">
        <f t="shared" si="37"/>
        <v/>
      </c>
      <c r="Z71" s="225">
        <f t="shared" si="45"/>
        <v>0</v>
      </c>
      <c r="AA71" s="2846">
        <f t="shared" si="28"/>
        <v>0</v>
      </c>
      <c r="AB71" s="2847">
        <f t="shared" si="29"/>
        <v>0</v>
      </c>
      <c r="AC71" s="2848" t="str">
        <f t="shared" si="38"/>
        <v/>
      </c>
      <c r="AD71" s="2849">
        <f t="shared" si="39"/>
        <v>0</v>
      </c>
      <c r="AE71" s="2361">
        <f t="shared" si="40"/>
        <v>0</v>
      </c>
      <c r="AF71" s="2362">
        <f t="shared" si="41"/>
        <v>0</v>
      </c>
      <c r="AG71" s="2363" t="str">
        <f t="shared" si="42"/>
        <v/>
      </c>
      <c r="AH71" s="2552">
        <f t="shared" si="46"/>
        <v>0</v>
      </c>
      <c r="AI71" s="2556">
        <f t="shared" si="30"/>
        <v>0</v>
      </c>
      <c r="AJ71" s="2241">
        <f t="shared" si="51"/>
        <v>0</v>
      </c>
      <c r="AK71" s="2242">
        <f t="shared" si="51"/>
        <v>0</v>
      </c>
      <c r="AL71" s="2243">
        <f t="shared" si="43"/>
        <v>0</v>
      </c>
      <c r="AM71" s="2511" t="str">
        <f t="shared" si="47"/>
        <v>OK</v>
      </c>
      <c r="AN71" s="3"/>
      <c r="AO71" s="218" t="str">
        <f t="shared" si="14"/>
        <v>►</v>
      </c>
      <c r="AP71" s="2510"/>
      <c r="AQ71" s="3"/>
      <c r="AR71" s="198">
        <f t="array" ref="AR71">SUMPRODUCT(LEN(AS71:AY71))</f>
        <v>0</v>
      </c>
      <c r="AS71" s="199"/>
      <c r="AT71" s="200"/>
      <c r="AU71" s="200"/>
      <c r="AV71" s="200"/>
      <c r="AW71" s="200"/>
      <c r="AX71" s="200"/>
      <c r="AY71" s="201"/>
      <c r="AZ71" s="3"/>
      <c r="BA71" s="3159" t="str">
        <f t="shared" si="32"/>
        <v>►</v>
      </c>
      <c r="BB71" s="3151" t="str">
        <f t="shared" si="22"/>
        <v/>
      </c>
      <c r="BC71" s="3152" t="str">
        <f t="shared" si="44"/>
        <v/>
      </c>
      <c r="BD71" s="3162"/>
      <c r="BE71" s="3160" t="str">
        <f t="shared" si="23"/>
        <v xml:space="preserve"> ◄ ligne 71</v>
      </c>
      <c r="BF71" s="3151" t="str">
        <f t="shared" si="33"/>
        <v/>
      </c>
      <c r="BG71" s="3155" t="str">
        <f t="shared" si="34"/>
        <v/>
      </c>
      <c r="BH71" s="3156" t="str">
        <f>IF(LEN(TRIM(BM71))&gt;0,MAX(BH29:BH70)+1,"")</f>
        <v/>
      </c>
      <c r="BI71" s="3109" t="str">
        <f>IFERROR(INDEX(BM30:BM299,MATCH(ROW()-ROW(BM30)+1,BH30:BH299,0)),"")</f>
        <v/>
      </c>
      <c r="BJ71" s="3149"/>
      <c r="BK71" s="3142"/>
      <c r="BL71" s="3164"/>
      <c r="BM71" s="3111" t="str">
        <f>IF(OR(BN70="",BL68=""),"",IF(LEN(BN70)&lt;=BL68,BN70,IFERROR(LEFT(BN70,FIND("♦",SUBSTITUTE(LEFT(BN70,BL68+1)," ","♦",LEN(LEFT(BN70,BL68+1))-LEN(SUBSTITUTE(LEFT(BN70,BL68+1)," ",""))))),LEFT(BN70,IFERROR(FIND(" ",BN70)-1,LEN(BN70))))))</f>
        <v/>
      </c>
      <c r="BN71" s="3111" t="str">
        <f t="shared" si="61"/>
        <v/>
      </c>
      <c r="BO71" s="3161" t="str">
        <f t="shared" si="60"/>
        <v>ligne 71 ►</v>
      </c>
      <c r="BP71" s="3150" t="str">
        <f>IF(BC71="","",IF(OR(BC71=0,BC71&lt;BI17),0,IF(BC71&gt;BI17,(BC71-BI17)&amp;" car. en trop",(BC71-BI17)&amp;" car.")))</f>
        <v/>
      </c>
      <c r="BQ71" s="3158" t="str">
        <f>IF(BC71="","",ROUNDUP(BC71/BI17,0)&amp;" ligne(s)")</f>
        <v/>
      </c>
      <c r="BR71" s="3"/>
      <c r="BS71" s="142"/>
      <c r="BT71" s="2666"/>
      <c r="BU71" s="2666"/>
      <c r="BV71" s="2666" t="s">
        <v>3945</v>
      </c>
      <c r="BW71" s="170"/>
      <c r="BX71" s="3"/>
      <c r="BY71" s="3233" t="s">
        <v>891</v>
      </c>
      <c r="BZ71" s="3233"/>
      <c r="CA71" s="3233"/>
      <c r="CC71" s="3225" t="s">
        <v>892</v>
      </c>
      <c r="CD71" s="3225"/>
      <c r="CE71" s="3225"/>
      <c r="CG71" s="3226" t="s">
        <v>893</v>
      </c>
      <c r="CH71" s="3226"/>
      <c r="CI71" s="3226"/>
      <c r="CK71" s="3227" t="s">
        <v>894</v>
      </c>
      <c r="CL71" s="3227"/>
      <c r="CM71" s="3227"/>
      <c r="CS71" s="3232" t="s">
        <v>895</v>
      </c>
      <c r="CT71" s="3232"/>
      <c r="CU71" s="3232"/>
      <c r="CW71" s="3223" t="s">
        <v>896</v>
      </c>
      <c r="CX71" s="3223"/>
      <c r="CY71" s="3223"/>
      <c r="DA71" s="3224" t="s">
        <v>897</v>
      </c>
      <c r="DB71" s="3224"/>
      <c r="DC71" s="3224"/>
      <c r="DE71" s="3229" t="s">
        <v>898</v>
      </c>
      <c r="DF71" s="3229"/>
      <c r="DG71" s="3229"/>
      <c r="DI71" s="3230" t="s">
        <v>899</v>
      </c>
      <c r="DJ71" s="3230"/>
      <c r="DK71" s="3230"/>
      <c r="DM71" s="3231" t="s">
        <v>900</v>
      </c>
      <c r="DN71" s="3231"/>
      <c r="DO71" s="3231"/>
      <c r="DQ71" s="3"/>
      <c r="DR71" s="3"/>
      <c r="DS71" s="3"/>
      <c r="DT71" s="3"/>
      <c r="DU71" s="3"/>
      <c r="DV71" s="3"/>
      <c r="DW71" s="3"/>
      <c r="DX71" s="3"/>
      <c r="DY71" s="3"/>
      <c r="DZ71" s="597" t="s">
        <v>901</v>
      </c>
      <c r="EA71" s="598" t="s">
        <v>902</v>
      </c>
      <c r="EB71" s="599" t="s">
        <v>903</v>
      </c>
      <c r="EC71" s="600" t="s">
        <v>904</v>
      </c>
      <c r="ED71" s="601" t="s">
        <v>905</v>
      </c>
      <c r="EE71" s="602" t="s">
        <v>906</v>
      </c>
      <c r="EF71" s="603" t="s">
        <v>907</v>
      </c>
      <c r="EG71" s="604" t="s">
        <v>908</v>
      </c>
      <c r="EH71" s="605" t="s">
        <v>909</v>
      </c>
      <c r="EK71" s="606"/>
      <c r="EL71" s="236" t="s">
        <v>910</v>
      </c>
      <c r="EM71" s="206" t="s">
        <v>911</v>
      </c>
      <c r="EN71" s="207">
        <v>86</v>
      </c>
      <c r="EO71" s="208">
        <v>115</v>
      </c>
      <c r="EP71" s="209">
        <v>154</v>
      </c>
      <c r="EQ71"/>
      <c r="ER71" s="607"/>
      <c r="ES71" s="272" t="s">
        <v>912</v>
      </c>
      <c r="ET71" s="192" t="s">
        <v>913</v>
      </c>
      <c r="EU71" s="193">
        <v>254</v>
      </c>
      <c r="EV71" s="194">
        <v>254</v>
      </c>
      <c r="EW71" s="195">
        <v>226</v>
      </c>
      <c r="EX71"/>
      <c r="EY71" s="608"/>
      <c r="EZ71" s="212" t="s">
        <v>914</v>
      </c>
      <c r="FA71" s="192" t="s">
        <v>915</v>
      </c>
      <c r="FB71" s="193">
        <v>224</v>
      </c>
      <c r="FC71" s="194">
        <v>205</v>
      </c>
      <c r="FD71" s="195">
        <v>169</v>
      </c>
      <c r="FE71" s="10">
        <v>1</v>
      </c>
    </row>
    <row r="72" spans="1:161" ht="21.75" customHeight="1">
      <c r="A72" s="3">
        <v>41</v>
      </c>
      <c r="B72" s="218" t="str">
        <f t="shared" si="24"/>
        <v>A</v>
      </c>
      <c r="C72" s="2326">
        <f t="array" ref="C72">IFERROR(_xlfn.LET(_xlpm.k,UPPER(TRIM(K72)),_xlpm.r,_xlfn.XLOOKUP(_xlpm.k,UPPER(TRIM($R$89:$AM$89)),$R$92:$AM$92,_xlfn.XLOOKUP(_xlpm.k,UPPER(TRIM($R$90:$AM$90)),$R$92:$AM$92,_xlfn.XLOOKUP(_xlpm.k,UPPER(TRIM($R$91:$AM$91)),$R$92:$AM$92,0.001))),_xlpm.r*J72),0)</f>
        <v>0</v>
      </c>
      <c r="D72" s="2819">
        <f t="array" ref="D72">IFERROR(_xlfn.LET(_xlpm.k,UPPER(TRIM(N72)),_xlpm.r,_xlfn.XLOOKUP(_xlpm.k,UPPER(TRIM($R$89:$AM$89)),$R$92:$AM$92,_xlfn.XLOOKUP(_xlpm.k,UPPER(TRIM($R$90:$AM$90)),$R$92:$AM$92,_xlfn.XLOOKUP(_xlpm.k,UPPER(TRIM($R$91:$AM$91)),$R$92:$AM$92,0.001))),_xlpm.r*M72),0)</f>
        <v>0</v>
      </c>
      <c r="E72" s="220">
        <f t="array" ref="E72">IFERROR(_xlfn.LET(_xlpm.k,UPPER(TRIM(Q72)),_xlpm.r,_xlfn.XLOOKUP(_xlpm.k,UPPER(TRIM($R$89:$AM$89)),$R$92:$AM$92,_xlfn.XLOOKUP(_xlpm.k,UPPER(TRIM($R$90:$AM$90)),$R$92:$AM$92,_xlfn.XLOOKUP(_xlpm.k,UPPER(TRIM($R$91:$AM$91)),$R$92:$AM$92,0.001))),_xlpm.r*P72),0)</f>
        <v>0</v>
      </c>
      <c r="F72" s="222" t="s">
        <v>3717</v>
      </c>
      <c r="G72" s="2587" t="s">
        <v>3633</v>
      </c>
      <c r="H72" s="2340" t="s">
        <v>14</v>
      </c>
      <c r="I72" s="2841"/>
      <c r="J72" s="2842"/>
      <c r="K72" s="2302"/>
      <c r="L72" s="2843"/>
      <c r="M72" s="2844"/>
      <c r="N72" s="2303"/>
      <c r="O72" s="2845"/>
      <c r="P72" s="2300"/>
      <c r="Q72" s="2303"/>
      <c r="R72" s="222" t="str">
        <f t="shared" si="59"/>
        <v>41 ►</v>
      </c>
      <c r="S72" s="2339" t="str">
        <f t="shared" si="59"/>
        <v>Poivre du moulin</v>
      </c>
      <c r="T72" s="2296"/>
      <c r="U72" s="2296"/>
      <c r="V72" s="2454">
        <v>1</v>
      </c>
      <c r="W72" s="223">
        <f t="shared" si="26"/>
        <v>0</v>
      </c>
      <c r="X72" s="224">
        <f t="shared" si="27"/>
        <v>0</v>
      </c>
      <c r="Y72" s="224" t="str">
        <f t="shared" si="37"/>
        <v/>
      </c>
      <c r="Z72" s="225">
        <f t="shared" si="45"/>
        <v>0</v>
      </c>
      <c r="AA72" s="2846">
        <f t="shared" si="28"/>
        <v>0</v>
      </c>
      <c r="AB72" s="2847">
        <f t="shared" si="29"/>
        <v>0</v>
      </c>
      <c r="AC72" s="2848" t="str">
        <f t="shared" si="38"/>
        <v/>
      </c>
      <c r="AD72" s="2849">
        <f t="shared" si="39"/>
        <v>0</v>
      </c>
      <c r="AE72" s="2361">
        <f t="shared" si="40"/>
        <v>0</v>
      </c>
      <c r="AF72" s="2362">
        <f t="shared" si="41"/>
        <v>0</v>
      </c>
      <c r="AG72" s="2363" t="str">
        <f t="shared" si="42"/>
        <v/>
      </c>
      <c r="AH72" s="2552">
        <f t="shared" si="46"/>
        <v>0</v>
      </c>
      <c r="AI72" s="2556" t="str">
        <f t="shared" si="30"/>
        <v>Poivre du moulin</v>
      </c>
      <c r="AJ72" s="2241">
        <f t="shared" si="51"/>
        <v>0</v>
      </c>
      <c r="AK72" s="2242">
        <f t="shared" si="51"/>
        <v>0</v>
      </c>
      <c r="AL72" s="2243">
        <f t="shared" si="43"/>
        <v>0</v>
      </c>
      <c r="AM72" s="2511" t="str">
        <f t="shared" si="47"/>
        <v>OK</v>
      </c>
      <c r="AN72" s="3"/>
      <c r="AO72" s="218" t="str">
        <f t="shared" si="14"/>
        <v>A</v>
      </c>
      <c r="AP72" s="2510"/>
      <c r="AQ72" s="3"/>
      <c r="AR72" s="198">
        <f t="array" ref="AR72">SUMPRODUCT(LEN(AS72:AY72))</f>
        <v>0</v>
      </c>
      <c r="AS72" s="199"/>
      <c r="AT72" s="200"/>
      <c r="AU72" s="200"/>
      <c r="AV72" s="200"/>
      <c r="AW72" s="200"/>
      <c r="AX72" s="200"/>
      <c r="AY72" s="201"/>
      <c r="AZ72" s="3"/>
      <c r="BA72" s="3159" t="str">
        <f t="shared" si="32"/>
        <v>►</v>
      </c>
      <c r="BB72" s="3151" t="str">
        <f t="shared" si="22"/>
        <v/>
      </c>
      <c r="BC72" s="3152" t="str">
        <f t="shared" si="44"/>
        <v/>
      </c>
      <c r="BD72" s="3162"/>
      <c r="BE72" s="3154" t="str">
        <f t="shared" si="23"/>
        <v xml:space="preserve"> ◄ ligne 72</v>
      </c>
      <c r="BF72" s="3151" t="str">
        <f t="shared" si="33"/>
        <v/>
      </c>
      <c r="BG72" s="3155" t="str">
        <f t="shared" si="34"/>
        <v/>
      </c>
      <c r="BH72" s="3156">
        <f>IF(LEN(TRIM(BM72))&gt;0,MAX(BH29:BH71)+1,"")</f>
        <v>8</v>
      </c>
      <c r="BI72" s="3109" t="str">
        <f>IFERROR(INDEX(BM30:BM299,MATCH(ROW()-ROW(BM30)+1,BH30:BH299,0)),"")</f>
        <v/>
      </c>
      <c r="BJ72" s="3149"/>
      <c r="BK72" s="3142"/>
      <c r="BL72" s="2462" t="str">
        <f>(SUBSTITUTE(SUBSTITUTE(BD37,CHAR(13)&amp;CHAR(10)," "),CHAR(10)," "))</f>
        <v>3. Dans une cocotte en fonte, faites chauffer l’huile d’olive à feu moyen. Ajoutez la viande et faites-la dorer de tous les côtés. Retirez-la de la cocotte et réservez-la.</v>
      </c>
      <c r="BM72" s="3165" t="str">
        <f>IF(OR(BL73="",BL74=""),"",IF(LEN(BL73)&lt;=BL74,BL73,IFERROR(LEFT(BL73,FIND("♦",SUBSTITUTE(LEFT(BL73,BL74+1)," ","♦",LEN(LEFT(BL73,BL74+1))-LEN(SUBSTITUTE(LEFT(BL73,BL74+1)," ",""))))),LEFT(BL73,IFERROR(FIND(" ",BL73)-1,LEN(BL73))))))</f>
        <v xml:space="preserve">3 Dans une cocotte en fonte faites chauffer l’huile d’olive à feu moyen Ajoutez la viande et </v>
      </c>
      <c r="BN72" s="3166" t="str">
        <f>IF(BM72="","",TRIM(RIGHT(BL73,LEN(BL73)-LEN(BM72))))</f>
        <v>faites-la dorer de tous les côtés Retirez-la de la cocotte et réservez-la</v>
      </c>
      <c r="BO72" s="3157" t="str">
        <f>BE37</f>
        <v xml:space="preserve"> ◄ ligne 37</v>
      </c>
      <c r="BP72" s="3150" t="str">
        <f>IF(BC72="","",IF(OR(BC72=0,BC72&lt;BI17),0,IF(BC72&gt;BI17,(BC72-BI17)&amp;" car. en trop",(BC72-BI17)&amp;" car.")))</f>
        <v/>
      </c>
      <c r="BQ72" s="3158" t="str">
        <f>IF(BC72="","",ROUNDUP(BC72/BI17,0)&amp;" ligne(s)")</f>
        <v/>
      </c>
      <c r="BR72" s="3"/>
      <c r="BS72" s="142"/>
      <c r="BT72" s="2665" t="s">
        <v>3946</v>
      </c>
      <c r="BU72" s="2665"/>
      <c r="BV72" s="2665"/>
      <c r="BW72" s="170"/>
      <c r="BX72" s="3"/>
      <c r="BY72" s="3233"/>
      <c r="BZ72" s="3233"/>
      <c r="CA72" s="3233"/>
      <c r="CC72" s="3225"/>
      <c r="CD72" s="3225"/>
      <c r="CE72" s="3225"/>
      <c r="CG72" s="3226"/>
      <c r="CH72" s="3226"/>
      <c r="CI72" s="3226"/>
      <c r="CK72" s="3227"/>
      <c r="CL72" s="3227"/>
      <c r="CM72" s="3227"/>
      <c r="CS72" s="3232"/>
      <c r="CT72" s="3232"/>
      <c r="CU72" s="3232"/>
      <c r="CW72" s="3223"/>
      <c r="CX72" s="3223"/>
      <c r="CY72" s="3223"/>
      <c r="DA72" s="3224"/>
      <c r="DB72" s="3224"/>
      <c r="DC72" s="3224"/>
      <c r="DE72" s="3229"/>
      <c r="DF72" s="3229"/>
      <c r="DG72" s="3229"/>
      <c r="DI72" s="3230"/>
      <c r="DJ72" s="3230"/>
      <c r="DK72" s="3230"/>
      <c r="DM72" s="3231"/>
      <c r="DN72" s="3231"/>
      <c r="DO72" s="3231"/>
      <c r="DQ72" s="3"/>
      <c r="DR72" s="3"/>
      <c r="DS72" s="3"/>
      <c r="DT72" s="3"/>
      <c r="DU72" s="3"/>
      <c r="DV72" s="3"/>
      <c r="DW72" s="3"/>
      <c r="DX72" s="3"/>
      <c r="DY72" s="3"/>
      <c r="DZ72" s="609" t="s">
        <v>916</v>
      </c>
      <c r="EA72" s="610" t="s">
        <v>917</v>
      </c>
      <c r="EB72" s="611" t="s">
        <v>918</v>
      </c>
      <c r="EC72" s="612" t="s">
        <v>919</v>
      </c>
      <c r="ED72" s="613" t="s">
        <v>920</v>
      </c>
      <c r="EE72" s="614" t="s">
        <v>921</v>
      </c>
      <c r="EF72" s="615" t="s">
        <v>922</v>
      </c>
      <c r="EG72" s="616" t="s">
        <v>923</v>
      </c>
      <c r="EH72" s="617" t="s">
        <v>924</v>
      </c>
      <c r="EK72" s="618"/>
      <c r="EL72" s="205" t="s">
        <v>925</v>
      </c>
      <c r="EM72" s="206" t="s">
        <v>926</v>
      </c>
      <c r="EN72" s="207">
        <v>110</v>
      </c>
      <c r="EO72" s="208">
        <v>123</v>
      </c>
      <c r="EP72" s="209">
        <v>139</v>
      </c>
      <c r="EQ72"/>
      <c r="ER72" s="619"/>
      <c r="ES72" s="191" t="s">
        <v>857</v>
      </c>
      <c r="ET72" s="192" t="s">
        <v>927</v>
      </c>
      <c r="EU72" s="193">
        <v>255</v>
      </c>
      <c r="EV72" s="194">
        <v>255</v>
      </c>
      <c r="EW72" s="195">
        <v>240</v>
      </c>
      <c r="EX72"/>
      <c r="EY72" s="620"/>
      <c r="EZ72" s="197" t="s">
        <v>928</v>
      </c>
      <c r="FA72" s="192" t="s">
        <v>929</v>
      </c>
      <c r="FB72" s="193">
        <v>238</v>
      </c>
      <c r="FC72" s="194">
        <v>216</v>
      </c>
      <c r="FD72" s="195">
        <v>174</v>
      </c>
      <c r="FE72" s="10">
        <v>1</v>
      </c>
    </row>
    <row r="73" spans="1:161" ht="21.75" customHeight="1">
      <c r="A73" s="3">
        <v>42</v>
      </c>
      <c r="B73" s="218" t="str">
        <f t="shared" si="24"/>
        <v>A</v>
      </c>
      <c r="C73" s="2326">
        <f t="array" ref="C73">IFERROR(_xlfn.LET(_xlpm.k,UPPER(TRIM(K73)),_xlpm.r,_xlfn.XLOOKUP(_xlpm.k,UPPER(TRIM($R$89:$AM$89)),$R$92:$AM$92,_xlfn.XLOOKUP(_xlpm.k,UPPER(TRIM($R$90:$AM$90)),$R$92:$AM$92,_xlfn.XLOOKUP(_xlpm.k,UPPER(TRIM($R$91:$AM$91)),$R$92:$AM$92,0.001))),_xlpm.r*J73),0)</f>
        <v>0</v>
      </c>
      <c r="D73" s="2819">
        <f t="array" ref="D73">IFERROR(_xlfn.LET(_xlpm.k,UPPER(TRIM(N73)),_xlpm.r,_xlfn.XLOOKUP(_xlpm.k,UPPER(TRIM($R$89:$AM$89)),$R$92:$AM$92,_xlfn.XLOOKUP(_xlpm.k,UPPER(TRIM($R$90:$AM$90)),$R$92:$AM$92,_xlfn.XLOOKUP(_xlpm.k,UPPER(TRIM($R$91:$AM$91)),$R$92:$AM$92,0.001))),_xlpm.r*M73),0)</f>
        <v>0</v>
      </c>
      <c r="E73" s="220">
        <f t="array" ref="E73">IFERROR(_xlfn.LET(_xlpm.k,UPPER(TRIM(Q73)),_xlpm.r,_xlfn.XLOOKUP(_xlpm.k,UPPER(TRIM($R$89:$AM$89)),$R$92:$AM$92,_xlfn.XLOOKUP(_xlpm.k,UPPER(TRIM($R$90:$AM$90)),$R$92:$AM$92,_xlfn.XLOOKUP(_xlpm.k,UPPER(TRIM($R$91:$AM$91)),$R$92:$AM$92,0.001))),_xlpm.r*P73),0)</f>
        <v>0</v>
      </c>
      <c r="F73" s="222" t="s">
        <v>3718</v>
      </c>
      <c r="G73" s="2587" t="s">
        <v>3675</v>
      </c>
      <c r="H73" s="2340" t="s">
        <v>14</v>
      </c>
      <c r="I73" s="2841"/>
      <c r="J73" s="2842"/>
      <c r="K73" s="2302"/>
      <c r="L73" s="2843"/>
      <c r="M73" s="2844"/>
      <c r="N73" s="2303"/>
      <c r="O73" s="2845"/>
      <c r="P73" s="2300"/>
      <c r="Q73" s="2303"/>
      <c r="R73" s="222" t="str">
        <f t="shared" si="59"/>
        <v>42 ►</v>
      </c>
      <c r="S73" s="2339" t="str">
        <f t="shared" si="59"/>
        <v xml:space="preserve">Poivre en grains </v>
      </c>
      <c r="T73" s="2296"/>
      <c r="U73" s="2296"/>
      <c r="V73" s="2454">
        <v>1</v>
      </c>
      <c r="W73" s="223">
        <f t="shared" si="26"/>
        <v>0</v>
      </c>
      <c r="X73" s="224">
        <f t="shared" si="27"/>
        <v>0</v>
      </c>
      <c r="Y73" s="224" t="str">
        <f t="shared" si="37"/>
        <v/>
      </c>
      <c r="Z73" s="225">
        <f t="shared" si="45"/>
        <v>0</v>
      </c>
      <c r="AA73" s="2846">
        <f t="shared" si="28"/>
        <v>0</v>
      </c>
      <c r="AB73" s="2847">
        <f t="shared" si="29"/>
        <v>0</v>
      </c>
      <c r="AC73" s="2848" t="str">
        <f t="shared" si="38"/>
        <v/>
      </c>
      <c r="AD73" s="2849">
        <f t="shared" si="39"/>
        <v>0</v>
      </c>
      <c r="AE73" s="2361">
        <f t="shared" si="40"/>
        <v>0</v>
      </c>
      <c r="AF73" s="2362">
        <f t="shared" si="41"/>
        <v>0</v>
      </c>
      <c r="AG73" s="2363" t="str">
        <f t="shared" si="42"/>
        <v/>
      </c>
      <c r="AH73" s="2552">
        <f t="shared" si="46"/>
        <v>0</v>
      </c>
      <c r="AI73" s="2556" t="str">
        <f t="shared" si="30"/>
        <v xml:space="preserve">Poivre en grains </v>
      </c>
      <c r="AJ73" s="2241">
        <f t="shared" si="51"/>
        <v>0</v>
      </c>
      <c r="AK73" s="2242">
        <f t="shared" si="51"/>
        <v>0</v>
      </c>
      <c r="AL73" s="2243">
        <f t="shared" si="43"/>
        <v>0</v>
      </c>
      <c r="AM73" s="2511" t="str">
        <f t="shared" si="47"/>
        <v>OK</v>
      </c>
      <c r="AN73" s="3"/>
      <c r="AO73" s="218" t="str">
        <f t="shared" si="14"/>
        <v>A</v>
      </c>
      <c r="AP73" s="2510"/>
      <c r="AQ73" s="3"/>
      <c r="AR73" s="198">
        <f t="array" ref="AR73">SUMPRODUCT(LEN(AS73:AY73))</f>
        <v>0</v>
      </c>
      <c r="AS73" s="199"/>
      <c r="AT73" s="200"/>
      <c r="AU73" s="200"/>
      <c r="AV73" s="200"/>
      <c r="AW73" s="200"/>
      <c r="AX73" s="200"/>
      <c r="AY73" s="201"/>
      <c r="AZ73" s="3"/>
      <c r="BA73" s="3159" t="str">
        <f t="shared" si="32"/>
        <v>►</v>
      </c>
      <c r="BB73" s="3151" t="str">
        <f t="shared" si="22"/>
        <v/>
      </c>
      <c r="BC73" s="3152" t="str">
        <f t="shared" si="44"/>
        <v/>
      </c>
      <c r="BD73" s="3162"/>
      <c r="BE73" s="3160" t="str">
        <f t="shared" si="23"/>
        <v xml:space="preserve"> ◄ ligne 73</v>
      </c>
      <c r="BF73" s="3151" t="str">
        <f t="shared" si="33"/>
        <v/>
      </c>
      <c r="BG73" s="3155" t="str">
        <f t="shared" si="34"/>
        <v/>
      </c>
      <c r="BH73" s="3156">
        <f>IF(LEN(TRIM(BM73))&gt;0,MAX(BH29:BH72)+1,"")</f>
        <v>9</v>
      </c>
      <c r="BI73" s="3109" t="str">
        <f>IFERROR(INDEX(BM30:BM299,MATCH(ROW()-ROW(BM30)+1,BH30:BH299,0)),"")</f>
        <v/>
      </c>
      <c r="BJ73" s="3149"/>
      <c r="BK73" s="3142"/>
      <c r="BL73" s="3165" t="str">
        <f>TRIM(SUBSTITUTE(SUBSTITUTE(SUBSTITUTE(SUBSTITUTE(IF(OR(LEFT(BL72,1)="-",LEFT(BL72,1)="="),MID(BL72,2,9999),BL72),CHAR(160)," "),","," "),";"," "),"."," "))</f>
        <v>3 Dans une cocotte en fonte faites chauffer l’huile d’olive à feu moyen Ajoutez la viande et faites-la dorer de tous les côtés Retirez-la de la cocotte et réservez-la</v>
      </c>
      <c r="BM73" s="3166" t="str">
        <f>IF(OR(BN72="",BL74=""),"",IF(LEN(BN72)&lt;=BL74,BN72,IFERROR(LEFT(BN72,FIND("♦",SUBSTITUTE(LEFT(BN72,BL74+1)," ","♦",LEN(LEFT(BN72,BL74+1))-LEN(SUBSTITUTE(LEFT(BN72,BL74+1)," ",""))))),LEFT(BN72,IFERROR(FIND(" ",BN72)-1,LEN(BN72))))))</f>
        <v>faites-la dorer de tous les côtés Retirez-la de la cocotte et réservez-la</v>
      </c>
      <c r="BN73" s="3166" t="str">
        <f>IF(BM73="","",TRIM(RIGHT(BN72,LEN(BN72)-LEN(BM73))))</f>
        <v/>
      </c>
      <c r="BO73" s="3167" t="str">
        <f t="shared" ref="BO73:BO74" si="62">"ligne "&amp;ROW()&amp;" ►"</f>
        <v>ligne 73 ►</v>
      </c>
      <c r="BP73" s="3150" t="str">
        <f>IF(BC73="","",IF(OR(BC73=0,BC73&lt;BI17),0,IF(BC73&gt;BI17,(BC73-BI17)&amp;" car. en trop",(BC73-BI17)&amp;" car.")))</f>
        <v/>
      </c>
      <c r="BQ73" s="3158" t="str">
        <f>IF(BC73="","",ROUNDUP(BC73/BI17,0)&amp;" ligne(s)")</f>
        <v/>
      </c>
      <c r="BR73" s="3"/>
      <c r="BS73" s="142"/>
      <c r="BT73" s="2666" t="s">
        <v>3947</v>
      </c>
      <c r="BU73" s="2666" t="s">
        <v>3948</v>
      </c>
      <c r="BV73" s="2666" t="s">
        <v>3949</v>
      </c>
      <c r="BW73" s="170"/>
      <c r="BX73" s="3"/>
      <c r="CK73"/>
      <c r="CL73"/>
      <c r="CM73"/>
      <c r="CS73" s="163"/>
      <c r="CT73" s="163"/>
      <c r="CU73" s="163"/>
      <c r="DI73"/>
      <c r="DJ73"/>
      <c r="DK73"/>
      <c r="DM73"/>
      <c r="DN73"/>
      <c r="DO73"/>
      <c r="DQ73" s="3"/>
      <c r="DR73" s="3"/>
      <c r="DS73" s="3"/>
      <c r="DT73" s="3"/>
      <c r="DU73" s="3"/>
      <c r="DV73" s="3"/>
      <c r="DW73" s="3"/>
      <c r="DX73" s="3"/>
      <c r="DY73" s="3"/>
      <c r="DZ73" s="623" t="s">
        <v>931</v>
      </c>
      <c r="EA73" s="624" t="s">
        <v>932</v>
      </c>
      <c r="EB73" s="625" t="s">
        <v>933</v>
      </c>
      <c r="EC73" s="626" t="s">
        <v>934</v>
      </c>
      <c r="ED73" s="627" t="s">
        <v>935</v>
      </c>
      <c r="EE73" s="628" t="s">
        <v>936</v>
      </c>
      <c r="EF73" s="629" t="s">
        <v>937</v>
      </c>
      <c r="EG73" s="630" t="s">
        <v>938</v>
      </c>
      <c r="EH73" s="631" t="s">
        <v>939</v>
      </c>
      <c r="EK73" s="632"/>
      <c r="EL73" s="236" t="s">
        <v>940</v>
      </c>
      <c r="EM73" s="206" t="s">
        <v>941</v>
      </c>
      <c r="EN73" s="207">
        <v>0</v>
      </c>
      <c r="EO73" s="208">
        <v>103</v>
      </c>
      <c r="EP73" s="209">
        <v>165</v>
      </c>
      <c r="EQ73"/>
      <c r="ER73" s="633"/>
      <c r="ES73" s="272" t="s">
        <v>942</v>
      </c>
      <c r="ET73" s="192" t="s">
        <v>943</v>
      </c>
      <c r="EU73" s="193">
        <v>233</v>
      </c>
      <c r="EV73" s="194">
        <v>228</v>
      </c>
      <c r="EW73" s="195">
        <v>80</v>
      </c>
      <c r="EX73"/>
      <c r="EY73" s="634"/>
      <c r="EZ73" s="197" t="s">
        <v>944</v>
      </c>
      <c r="FA73" s="192" t="s">
        <v>945</v>
      </c>
      <c r="FB73" s="193">
        <v>245</v>
      </c>
      <c r="FC73" s="194">
        <v>222</v>
      </c>
      <c r="FD73" s="195">
        <v>179</v>
      </c>
      <c r="FE73" s="10">
        <v>1</v>
      </c>
    </row>
    <row r="74" spans="1:161" ht="21.75" customHeight="1">
      <c r="A74" s="3">
        <v>43</v>
      </c>
      <c r="B74" s="218" t="str">
        <f t="shared" si="24"/>
        <v>A</v>
      </c>
      <c r="C74" s="2326">
        <f t="array" ref="C74">IFERROR(_xlfn.LET(_xlpm.k,UPPER(TRIM(K74)),_xlpm.r,_xlfn.XLOOKUP(_xlpm.k,UPPER(TRIM($R$89:$AM$89)),$R$92:$AM$92,_xlfn.XLOOKUP(_xlpm.k,UPPER(TRIM($R$90:$AM$90)),$R$92:$AM$92,_xlfn.XLOOKUP(_xlpm.k,UPPER(TRIM($R$91:$AM$91)),$R$92:$AM$92,0.001))),_xlpm.r*J74),0)</f>
        <v>0</v>
      </c>
      <c r="D74" s="2819">
        <f t="array" ref="D74">IFERROR(_xlfn.LET(_xlpm.k,UPPER(TRIM(N74)),_xlpm.r,_xlfn.XLOOKUP(_xlpm.k,UPPER(TRIM($R$89:$AM$89)),$R$92:$AM$92,_xlfn.XLOOKUP(_xlpm.k,UPPER(TRIM($R$90:$AM$90)),$R$92:$AM$92,_xlfn.XLOOKUP(_xlpm.k,UPPER(TRIM($R$91:$AM$91)),$R$92:$AM$92,0.001))),_xlpm.r*M74),0)</f>
        <v>0</v>
      </c>
      <c r="E74" s="220">
        <f t="array" ref="E74">IFERROR(_xlfn.LET(_xlpm.k,UPPER(TRIM(Q74)),_xlpm.r,_xlfn.XLOOKUP(_xlpm.k,UPPER(TRIM($R$89:$AM$89)),$R$92:$AM$92,_xlfn.XLOOKUP(_xlpm.k,UPPER(TRIM($R$90:$AM$90)),$R$92:$AM$92,_xlfn.XLOOKUP(_xlpm.k,UPPER(TRIM($R$91:$AM$91)),$R$92:$AM$92,0.001))),_xlpm.r*P74),0)</f>
        <v>0</v>
      </c>
      <c r="F74" s="222" t="s">
        <v>3719</v>
      </c>
      <c r="G74" s="2587" t="s">
        <v>3632</v>
      </c>
      <c r="H74" s="2340" t="s">
        <v>14</v>
      </c>
      <c r="I74" s="2841"/>
      <c r="J74" s="2842"/>
      <c r="K74" s="2302"/>
      <c r="L74" s="2843"/>
      <c r="M74" s="2844"/>
      <c r="N74" s="2303"/>
      <c r="O74" s="2845"/>
      <c r="P74" s="2300"/>
      <c r="Q74" s="2303"/>
      <c r="R74" s="222" t="str">
        <f t="shared" si="59"/>
        <v>43 ►</v>
      </c>
      <c r="S74" s="2339" t="str">
        <f t="shared" si="59"/>
        <v>Sel</v>
      </c>
      <c r="T74" s="2296"/>
      <c r="U74" s="2296"/>
      <c r="V74" s="2454">
        <v>1</v>
      </c>
      <c r="W74" s="223">
        <f t="shared" si="26"/>
        <v>0</v>
      </c>
      <c r="X74" s="224">
        <f t="shared" si="27"/>
        <v>0</v>
      </c>
      <c r="Y74" s="224" t="str">
        <f t="shared" si="37"/>
        <v/>
      </c>
      <c r="Z74" s="225">
        <f t="shared" si="45"/>
        <v>0</v>
      </c>
      <c r="AA74" s="2846">
        <f t="shared" si="28"/>
        <v>0</v>
      </c>
      <c r="AB74" s="2847">
        <f t="shared" si="29"/>
        <v>0</v>
      </c>
      <c r="AC74" s="2848" t="str">
        <f t="shared" si="38"/>
        <v/>
      </c>
      <c r="AD74" s="2849">
        <f t="shared" si="39"/>
        <v>0</v>
      </c>
      <c r="AE74" s="2361">
        <f t="shared" si="40"/>
        <v>0</v>
      </c>
      <c r="AF74" s="2362">
        <f t="shared" si="41"/>
        <v>0</v>
      </c>
      <c r="AG74" s="2363" t="str">
        <f t="shared" si="42"/>
        <v/>
      </c>
      <c r="AH74" s="2552">
        <f t="shared" si="46"/>
        <v>0</v>
      </c>
      <c r="AI74" s="2556" t="str">
        <f t="shared" si="30"/>
        <v>Sel</v>
      </c>
      <c r="AJ74" s="2241">
        <f t="shared" si="51"/>
        <v>0</v>
      </c>
      <c r="AK74" s="2242">
        <f t="shared" si="51"/>
        <v>0</v>
      </c>
      <c r="AL74" s="2243">
        <f t="shared" si="43"/>
        <v>0</v>
      </c>
      <c r="AM74" s="2511" t="str">
        <f t="shared" si="47"/>
        <v>OK</v>
      </c>
      <c r="AN74" s="3"/>
      <c r="AO74" s="218" t="str">
        <f t="shared" si="14"/>
        <v>A</v>
      </c>
      <c r="AP74" s="2510"/>
      <c r="AQ74" s="3"/>
      <c r="AR74" s="198">
        <f t="array" ref="AR74">SUMPRODUCT(LEN(AS74:AY74))</f>
        <v>0</v>
      </c>
      <c r="AS74" s="199"/>
      <c r="AT74" s="200"/>
      <c r="AU74" s="200"/>
      <c r="AV74" s="200"/>
      <c r="AW74" s="200"/>
      <c r="AX74" s="200"/>
      <c r="AY74" s="201"/>
      <c r="AZ74" s="3"/>
      <c r="BA74" s="3159" t="str">
        <f t="shared" si="32"/>
        <v>►</v>
      </c>
      <c r="BB74" s="3151" t="str">
        <f t="shared" si="22"/>
        <v/>
      </c>
      <c r="BC74" s="3152" t="str">
        <f t="shared" si="44"/>
        <v/>
      </c>
      <c r="BD74" s="3162"/>
      <c r="BE74" s="3154" t="str">
        <f t="shared" si="23"/>
        <v xml:space="preserve"> ◄ ligne 74</v>
      </c>
      <c r="BF74" s="3151" t="str">
        <f t="shared" si="33"/>
        <v/>
      </c>
      <c r="BG74" s="3155" t="str">
        <f t="shared" si="34"/>
        <v/>
      </c>
      <c r="BH74" s="3156" t="str">
        <f>IF(LEN(TRIM(BM74))&gt;0,MAX(BH29:BH73)+1,"")</f>
        <v/>
      </c>
      <c r="BI74" s="3109" t="str">
        <f>IFERROR(INDEX(BM30:BM299,MATCH(ROW()-ROW(BM30)+1,BH30:BH299,0)),"")</f>
        <v/>
      </c>
      <c r="BJ74" s="3149"/>
      <c r="BK74" s="3142"/>
      <c r="BL74" s="3112">
        <f>BI17</f>
        <v>100</v>
      </c>
      <c r="BM74" s="3166" t="str">
        <f>IF(OR(BN73="",BL74=""),"",IF(LEN(BN73)&lt;=BL74,BN73,IFERROR(LEFT(BN73,FIND("♦",SUBSTITUTE(LEFT(BN73,BL74+1)," ","♦",LEN(LEFT(BN73,BL74+1))-LEN(SUBSTITUTE(LEFT(BN73,BL74+1)," ",""))))),LEFT(BN73,IFERROR(FIND(" ",BN73)-1,LEN(BN73))))))</f>
        <v/>
      </c>
      <c r="BN74" s="3166" t="str">
        <f t="shared" ref="BN74:BN77" si="63">IF(BM74="","",TRIM(RIGHT(BN73,LEN(BN73)-LEN(BM74))))</f>
        <v/>
      </c>
      <c r="BO74" s="3167" t="str">
        <f t="shared" si="62"/>
        <v>ligne 74 ►</v>
      </c>
      <c r="BP74" s="3150" t="str">
        <f>IF(BC74="","",IF(OR(BC74=0,BC74&lt;BI17),0,IF(BC74&gt;BI17,(BC74-BI17)&amp;" car. en trop",(BC74-BI17)&amp;" car.")))</f>
        <v/>
      </c>
      <c r="BQ74" s="3158" t="str">
        <f>IF(BC74="","",ROUNDUP(BC74/BI17,0)&amp;" ligne(s)")</f>
        <v/>
      </c>
      <c r="BR74" s="3"/>
      <c r="BS74" s="142"/>
      <c r="BT74" s="2666" t="s">
        <v>3950</v>
      </c>
      <c r="BU74" s="2666"/>
      <c r="BV74" s="2666" t="s">
        <v>3951</v>
      </c>
      <c r="BW74" s="170"/>
      <c r="BX74" s="3"/>
      <c r="BY74" s="3368" t="s">
        <v>946</v>
      </c>
      <c r="BZ74" s="3368"/>
      <c r="CA74" s="3368"/>
      <c r="CC74" s="3225" t="s">
        <v>947</v>
      </c>
      <c r="CD74" s="3225"/>
      <c r="CE74" s="3225"/>
      <c r="CG74" s="3226" t="s">
        <v>948</v>
      </c>
      <c r="CH74" s="3226"/>
      <c r="CI74" s="3226"/>
      <c r="CK74" s="3227" t="s">
        <v>949</v>
      </c>
      <c r="CL74" s="3227"/>
      <c r="CM74" s="3227"/>
      <c r="CS74" s="3232" t="s">
        <v>950</v>
      </c>
      <c r="CT74" s="3232"/>
      <c r="CU74" s="3232"/>
      <c r="CW74" s="3223" t="s">
        <v>951</v>
      </c>
      <c r="CX74" s="3223"/>
      <c r="CY74" s="3223"/>
      <c r="DA74" s="3224" t="s">
        <v>952</v>
      </c>
      <c r="DB74" s="3224"/>
      <c r="DC74" s="3224"/>
      <c r="DE74" s="3229" t="s">
        <v>953</v>
      </c>
      <c r="DF74" s="3229"/>
      <c r="DG74" s="3229"/>
      <c r="DI74" s="3230" t="s">
        <v>954</v>
      </c>
      <c r="DJ74" s="3230"/>
      <c r="DK74" s="3230"/>
      <c r="DM74" s="3231" t="s">
        <v>955</v>
      </c>
      <c r="DN74" s="3231"/>
      <c r="DO74" s="3231"/>
      <c r="DQ74" s="3"/>
      <c r="DR74" s="3"/>
      <c r="DS74" s="3"/>
      <c r="DT74" s="3"/>
      <c r="DU74" s="3"/>
      <c r="DV74" s="3"/>
      <c r="DW74" s="3"/>
      <c r="DX74" s="3"/>
      <c r="DY74" s="3"/>
      <c r="DZ74" s="637" t="s">
        <v>956</v>
      </c>
      <c r="EA74" s="638" t="s">
        <v>957</v>
      </c>
      <c r="EB74" s="639" t="s">
        <v>958</v>
      </c>
      <c r="EC74" s="640" t="s">
        <v>959</v>
      </c>
      <c r="ED74" s="641" t="s">
        <v>960</v>
      </c>
      <c r="EE74" s="642" t="s">
        <v>961</v>
      </c>
      <c r="EF74" s="643" t="s">
        <v>962</v>
      </c>
      <c r="EG74" s="644" t="s">
        <v>963</v>
      </c>
      <c r="EH74" s="645" t="s">
        <v>964</v>
      </c>
      <c r="EK74" s="646"/>
      <c r="EL74" s="236" t="s">
        <v>965</v>
      </c>
      <c r="EM74" s="206" t="s">
        <v>966</v>
      </c>
      <c r="EN74" s="207">
        <v>67</v>
      </c>
      <c r="EO74" s="208">
        <v>107</v>
      </c>
      <c r="EP74" s="209">
        <v>149</v>
      </c>
      <c r="EQ74"/>
      <c r="ER74" s="647"/>
      <c r="ES74" s="191" t="s">
        <v>378</v>
      </c>
      <c r="ET74" s="192" t="s">
        <v>967</v>
      </c>
      <c r="EU74" s="193">
        <v>219</v>
      </c>
      <c r="EV74" s="194">
        <v>219</v>
      </c>
      <c r="EW74" s="195">
        <v>112</v>
      </c>
      <c r="EX74"/>
      <c r="EY74" s="648"/>
      <c r="EZ74" s="197" t="s">
        <v>968</v>
      </c>
      <c r="FA74" s="192" t="s">
        <v>969</v>
      </c>
      <c r="FB74" s="193">
        <v>255</v>
      </c>
      <c r="FC74" s="194">
        <v>228</v>
      </c>
      <c r="FD74" s="195">
        <v>181</v>
      </c>
      <c r="FE74" s="10">
        <v>1</v>
      </c>
    </row>
    <row r="75" spans="1:161" ht="21.75" customHeight="1">
      <c r="A75" s="3">
        <v>44</v>
      </c>
      <c r="B75" s="218" t="str">
        <f t="shared" si="24"/>
        <v>►</v>
      </c>
      <c r="C75" s="2326">
        <f t="array" ref="C75">IFERROR(_xlfn.LET(_xlpm.k,UPPER(TRIM(K75)),_xlpm.r,_xlfn.XLOOKUP(_xlpm.k,UPPER(TRIM($R$89:$AM$89)),$R$92:$AM$92,_xlfn.XLOOKUP(_xlpm.k,UPPER(TRIM($R$90:$AM$90)),$R$92:$AM$92,_xlfn.XLOOKUP(_xlpm.k,UPPER(TRIM($R$91:$AM$91)),$R$92:$AM$92,0.001))),_xlpm.r*J75),0)</f>
        <v>0</v>
      </c>
      <c r="D75" s="2819">
        <f t="array" ref="D75">IFERROR(_xlfn.LET(_xlpm.k,UPPER(TRIM(N75)),_xlpm.r,_xlfn.XLOOKUP(_xlpm.k,UPPER(TRIM($R$89:$AM$89)),$R$92:$AM$92,_xlfn.XLOOKUP(_xlpm.k,UPPER(TRIM($R$90:$AM$90)),$R$92:$AM$92,_xlfn.XLOOKUP(_xlpm.k,UPPER(TRIM($R$91:$AM$91)),$R$92:$AM$92,0.001))),_xlpm.r*M75),0)</f>
        <v>0</v>
      </c>
      <c r="E75" s="220">
        <f t="array" ref="E75">IFERROR(_xlfn.LET(_xlpm.k,UPPER(TRIM(Q75)),_xlpm.r,_xlfn.XLOOKUP(_xlpm.k,UPPER(TRIM($R$89:$AM$89)),$R$92:$AM$92,_xlfn.XLOOKUP(_xlpm.k,UPPER(TRIM($R$90:$AM$90)),$R$92:$AM$92,_xlfn.XLOOKUP(_xlpm.k,UPPER(TRIM($R$91:$AM$91)),$R$92:$AM$92,0.001))),_xlpm.r*P75),0)</f>
        <v>0</v>
      </c>
      <c r="F75" s="222" t="s">
        <v>3720</v>
      </c>
      <c r="G75" s="2587"/>
      <c r="H75" s="2340" t="s">
        <v>14</v>
      </c>
      <c r="I75" s="2841"/>
      <c r="J75" s="2842"/>
      <c r="K75" s="2302"/>
      <c r="L75" s="2843"/>
      <c r="M75" s="2844"/>
      <c r="N75" s="2303"/>
      <c r="O75" s="2845"/>
      <c r="P75" s="2300"/>
      <c r="Q75" s="2303"/>
      <c r="R75" s="222" t="str">
        <f t="shared" si="59"/>
        <v>44 ►</v>
      </c>
      <c r="S75" s="2339">
        <f t="shared" si="59"/>
        <v>0</v>
      </c>
      <c r="T75" s="2296"/>
      <c r="U75" s="2296"/>
      <c r="V75" s="2454">
        <v>1</v>
      </c>
      <c r="W75" s="223">
        <f t="shared" si="26"/>
        <v>0</v>
      </c>
      <c r="X75" s="224">
        <f t="shared" si="27"/>
        <v>0</v>
      </c>
      <c r="Y75" s="224" t="str">
        <f t="shared" si="37"/>
        <v/>
      </c>
      <c r="Z75" s="225">
        <f t="shared" si="45"/>
        <v>0</v>
      </c>
      <c r="AA75" s="2846">
        <f t="shared" si="28"/>
        <v>0</v>
      </c>
      <c r="AB75" s="2847">
        <f t="shared" si="29"/>
        <v>0</v>
      </c>
      <c r="AC75" s="2848" t="str">
        <f t="shared" si="38"/>
        <v/>
      </c>
      <c r="AD75" s="2849">
        <f t="shared" si="39"/>
        <v>0</v>
      </c>
      <c r="AE75" s="2361">
        <f t="shared" si="40"/>
        <v>0</v>
      </c>
      <c r="AF75" s="2362">
        <f t="shared" si="41"/>
        <v>0</v>
      </c>
      <c r="AG75" s="2363" t="str">
        <f t="shared" si="42"/>
        <v/>
      </c>
      <c r="AH75" s="2552">
        <f t="shared" si="46"/>
        <v>0</v>
      </c>
      <c r="AI75" s="2556">
        <f t="shared" si="30"/>
        <v>0</v>
      </c>
      <c r="AJ75" s="2241">
        <f t="shared" si="51"/>
        <v>0</v>
      </c>
      <c r="AK75" s="2242">
        <f t="shared" si="51"/>
        <v>0</v>
      </c>
      <c r="AL75" s="2243">
        <f t="shared" si="43"/>
        <v>0</v>
      </c>
      <c r="AM75" s="2511" t="str">
        <f t="shared" si="47"/>
        <v>OK</v>
      </c>
      <c r="AN75" s="3"/>
      <c r="AO75" s="218" t="str">
        <f t="shared" si="14"/>
        <v>►</v>
      </c>
      <c r="AP75" s="2510"/>
      <c r="AQ75" s="3"/>
      <c r="AR75" s="198">
        <f t="array" ref="AR75">SUMPRODUCT(LEN(AS75:AY75))</f>
        <v>0</v>
      </c>
      <c r="AS75" s="199"/>
      <c r="AT75" s="200"/>
      <c r="AU75" s="200"/>
      <c r="AV75" s="200"/>
      <c r="AW75" s="200"/>
      <c r="AX75" s="200"/>
      <c r="AY75" s="201"/>
      <c r="AZ75" s="3"/>
      <c r="BA75" s="3170">
        <v>5</v>
      </c>
      <c r="BB75" s="3171">
        <v>12</v>
      </c>
      <c r="BC75" s="3171">
        <v>12</v>
      </c>
      <c r="BD75" s="3172">
        <f ca="1">BD76</f>
        <v>103</v>
      </c>
      <c r="BE75" s="3147" t="s">
        <v>14</v>
      </c>
      <c r="BF75" s="3151" t="str">
        <f t="shared" si="33"/>
        <v/>
      </c>
      <c r="BG75" s="3155" t="str">
        <f t="shared" si="34"/>
        <v/>
      </c>
      <c r="BH75" s="3156" t="str">
        <f>IF(LEN(TRIM(BM75))&gt;0,MAX(BH29:BH74)+1,"")</f>
        <v/>
      </c>
      <c r="BI75" s="3109" t="str">
        <f>IFERROR(INDEX(BM30:BM299,MATCH(ROW()-ROW(BM30)+1,BH30:BH299,0)),"")</f>
        <v/>
      </c>
      <c r="BJ75" s="3149"/>
      <c r="BK75" s="3142"/>
      <c r="BL75" s="3165"/>
      <c r="BM75" s="3166" t="str">
        <f>IF(OR(BN74="",BL74=""),"",IF(LEN(BN74)&lt;=BL74,BN74,IFERROR(LEFT(BN74,FIND("♦",SUBSTITUTE(LEFT(BN74,BL74+1)," ","♦",LEN(LEFT(BN74,BL74+1))-LEN(SUBSTITUTE(LEFT(BN74,BL74+1)," ",""))))),LEFT(BN74,IFERROR(FIND(" ",BN74)-1,LEN(BN74))))))</f>
        <v/>
      </c>
      <c r="BN75" s="3166" t="str">
        <f t="shared" si="63"/>
        <v/>
      </c>
      <c r="BO75" s="3167"/>
      <c r="BP75" s="3173"/>
      <c r="BQ75" s="3174"/>
      <c r="BR75" s="3"/>
      <c r="BS75" s="142"/>
      <c r="BT75" s="2666"/>
      <c r="BU75" s="2666"/>
      <c r="BV75" s="2666"/>
      <c r="BW75" s="170"/>
      <c r="BX75" s="3"/>
      <c r="BY75" s="3368"/>
      <c r="BZ75" s="3368"/>
      <c r="CA75" s="3368"/>
      <c r="CC75" s="3225"/>
      <c r="CD75" s="3225"/>
      <c r="CE75" s="3225"/>
      <c r="CG75" s="3226"/>
      <c r="CH75" s="3226"/>
      <c r="CI75" s="3226"/>
      <c r="CK75" s="3227"/>
      <c r="CL75" s="3227"/>
      <c r="CM75" s="3227"/>
      <c r="CS75" s="3232"/>
      <c r="CT75" s="3232"/>
      <c r="CU75" s="3232"/>
      <c r="CW75" s="3223"/>
      <c r="CX75" s="3223"/>
      <c r="CY75" s="3223"/>
      <c r="DA75" s="3224"/>
      <c r="DB75" s="3224"/>
      <c r="DC75" s="3224"/>
      <c r="DE75" s="3229"/>
      <c r="DF75" s="3229"/>
      <c r="DG75" s="3229"/>
      <c r="DI75" s="3230"/>
      <c r="DJ75" s="3230"/>
      <c r="DK75" s="3230"/>
      <c r="DM75" s="3231"/>
      <c r="DN75" s="3231"/>
      <c r="DO75" s="3231"/>
      <c r="DQ75" s="3"/>
      <c r="DR75" s="3"/>
      <c r="DS75" s="3"/>
      <c r="DT75" s="3"/>
      <c r="DU75" s="3"/>
      <c r="DV75" s="3"/>
      <c r="DW75" s="3"/>
      <c r="DX75" s="3"/>
      <c r="DY75" s="3"/>
      <c r="DZ75" s="652" t="s">
        <v>970</v>
      </c>
      <c r="EA75" s="653" t="s">
        <v>971</v>
      </c>
      <c r="EB75" s="654" t="s">
        <v>972</v>
      </c>
      <c r="EC75" s="655" t="s">
        <v>973</v>
      </c>
      <c r="ED75" s="656" t="s">
        <v>974</v>
      </c>
      <c r="EE75" s="657" t="s">
        <v>975</v>
      </c>
      <c r="EF75" s="658" t="s">
        <v>976</v>
      </c>
      <c r="EG75" s="659" t="s">
        <v>977</v>
      </c>
      <c r="EH75" s="660" t="s">
        <v>978</v>
      </c>
      <c r="EK75" s="661"/>
      <c r="EL75" s="205"/>
      <c r="EM75" s="206" t="s">
        <v>979</v>
      </c>
      <c r="EN75" s="207">
        <v>51</v>
      </c>
      <c r="EO75" s="208">
        <v>102</v>
      </c>
      <c r="EP75" s="209">
        <v>153</v>
      </c>
      <c r="EQ75"/>
      <c r="ER75" s="662"/>
      <c r="ES75" s="191" t="s">
        <v>980</v>
      </c>
      <c r="ET75" s="192" t="s">
        <v>981</v>
      </c>
      <c r="EU75" s="193">
        <v>238</v>
      </c>
      <c r="EV75" s="194">
        <v>238</v>
      </c>
      <c r="EW75" s="195">
        <v>0</v>
      </c>
      <c r="EX75"/>
      <c r="EY75" s="663"/>
      <c r="EZ75" s="197" t="s">
        <v>982</v>
      </c>
      <c r="FA75" s="192" t="s">
        <v>983</v>
      </c>
      <c r="FB75" s="193">
        <v>255</v>
      </c>
      <c r="FC75" s="194">
        <v>231</v>
      </c>
      <c r="FD75" s="195">
        <v>186</v>
      </c>
      <c r="FE75" s="10">
        <v>1</v>
      </c>
    </row>
    <row r="76" spans="1:161" ht="21.75" customHeight="1" thickBot="1">
      <c r="A76" s="3">
        <v>45</v>
      </c>
      <c r="B76" s="218" t="str">
        <f t="shared" si="24"/>
        <v>A</v>
      </c>
      <c r="C76" s="2326">
        <f t="array" ref="C76">IFERROR(_xlfn.LET(_xlpm.k,UPPER(TRIM(K76)),_xlpm.r,_xlfn.XLOOKUP(_xlpm.k,UPPER(TRIM($R$89:$AM$89)),$R$92:$AM$92,_xlfn.XLOOKUP(_xlpm.k,UPPER(TRIM($R$90:$AM$90)),$R$92:$AM$92,_xlfn.XLOOKUP(_xlpm.k,UPPER(TRIM($R$91:$AM$91)),$R$92:$AM$92,0.001))),_xlpm.r*J76),0)</f>
        <v>0</v>
      </c>
      <c r="D76" s="2819">
        <f t="array" ref="D76">IFERROR(_xlfn.LET(_xlpm.k,UPPER(TRIM(N76)),_xlpm.r,_xlfn.XLOOKUP(_xlpm.k,UPPER(TRIM($R$89:$AM$89)),$R$92:$AM$92,_xlfn.XLOOKUP(_xlpm.k,UPPER(TRIM($R$90:$AM$90)),$R$92:$AM$92,_xlfn.XLOOKUP(_xlpm.k,UPPER(TRIM($R$91:$AM$91)),$R$92:$AM$92,0.001))),_xlpm.r*M76),0)</f>
        <v>0</v>
      </c>
      <c r="E76" s="220">
        <f t="array" ref="E76">IFERROR(_xlfn.LET(_xlpm.k,UPPER(TRIM(Q76)),_xlpm.r,_xlfn.XLOOKUP(_xlpm.k,UPPER(TRIM($R$89:$AM$89)),$R$92:$AM$92,_xlfn.XLOOKUP(_xlpm.k,UPPER(TRIM($R$90:$AM$90)),$R$92:$AM$92,_xlfn.XLOOKUP(_xlpm.k,UPPER(TRIM($R$91:$AM$91)),$R$92:$AM$92,0.001))),_xlpm.r*P76),0)</f>
        <v>0</v>
      </c>
      <c r="F76" s="222" t="s">
        <v>3721</v>
      </c>
      <c r="G76" s="2585" t="s">
        <v>3666</v>
      </c>
      <c r="H76" s="2340" t="s">
        <v>14</v>
      </c>
      <c r="I76" s="2841"/>
      <c r="J76" s="2842"/>
      <c r="K76" s="2302"/>
      <c r="L76" s="2843"/>
      <c r="M76" s="2844"/>
      <c r="N76" s="2303"/>
      <c r="O76" s="2845"/>
      <c r="P76" s="2300"/>
      <c r="Q76" s="2303"/>
      <c r="R76" s="222" t="str">
        <f t="shared" si="59"/>
        <v>45 ►</v>
      </c>
      <c r="S76" s="2339" t="str">
        <f t="shared" si="59"/>
        <v>4/ Assemblage et cuisson au four</v>
      </c>
      <c r="T76" s="2296"/>
      <c r="U76" s="2296"/>
      <c r="V76" s="2454">
        <v>1</v>
      </c>
      <c r="W76" s="223">
        <f t="shared" si="26"/>
        <v>0</v>
      </c>
      <c r="X76" s="224">
        <f t="shared" si="27"/>
        <v>0</v>
      </c>
      <c r="Y76" s="224" t="str">
        <f t="shared" si="37"/>
        <v/>
      </c>
      <c r="Z76" s="225">
        <f t="shared" si="45"/>
        <v>0</v>
      </c>
      <c r="AA76" s="2846">
        <f t="shared" si="28"/>
        <v>0</v>
      </c>
      <c r="AB76" s="2847">
        <f t="shared" si="29"/>
        <v>0</v>
      </c>
      <c r="AC76" s="2848" t="str">
        <f t="shared" si="38"/>
        <v/>
      </c>
      <c r="AD76" s="2849">
        <f t="shared" si="39"/>
        <v>0</v>
      </c>
      <c r="AE76" s="2361">
        <f t="shared" si="40"/>
        <v>0</v>
      </c>
      <c r="AF76" s="2362">
        <f t="shared" si="41"/>
        <v>0</v>
      </c>
      <c r="AG76" s="2363" t="str">
        <f t="shared" si="42"/>
        <v/>
      </c>
      <c r="AH76" s="2552">
        <f t="shared" si="46"/>
        <v>0</v>
      </c>
      <c r="AI76" s="2556" t="str">
        <f t="shared" si="30"/>
        <v>4/ Assemblage et cuisson au four</v>
      </c>
      <c r="AJ76" s="2241">
        <f t="shared" si="51"/>
        <v>0</v>
      </c>
      <c r="AK76" s="2242">
        <f t="shared" si="51"/>
        <v>0</v>
      </c>
      <c r="AL76" s="2243">
        <f t="shared" si="43"/>
        <v>0</v>
      </c>
      <c r="AM76" s="2511" t="str">
        <f t="shared" si="47"/>
        <v>OK</v>
      </c>
      <c r="AN76" s="3"/>
      <c r="AO76" s="218" t="str">
        <f t="shared" ref="AO76:AO136" si="64">B76</f>
        <v>A</v>
      </c>
      <c r="AP76" s="2510"/>
      <c r="AQ76" s="3"/>
      <c r="AR76" s="198">
        <f t="array" ref="AR76">SUMPRODUCT(LEN(AS76:AY76))</f>
        <v>0</v>
      </c>
      <c r="AS76" s="199"/>
      <c r="AT76" s="200"/>
      <c r="AU76" s="200"/>
      <c r="AV76" s="200"/>
      <c r="AW76" s="200"/>
      <c r="AX76" s="200"/>
      <c r="AY76" s="201"/>
      <c r="AZ76" s="3"/>
      <c r="BA76" s="3175">
        <f t="shared" ref="BA76:BD76" ca="1" si="65">CELL("largeur",BA76)</f>
        <v>5</v>
      </c>
      <c r="BB76" s="3115">
        <f t="shared" ca="1" si="65"/>
        <v>9</v>
      </c>
      <c r="BC76" s="3115">
        <f t="shared" ca="1" si="65"/>
        <v>7</v>
      </c>
      <c r="BD76" s="3176">
        <f t="shared" ca="1" si="65"/>
        <v>103</v>
      </c>
      <c r="BE76" s="3147" t="s">
        <v>14</v>
      </c>
      <c r="BF76" s="3151" t="str">
        <f t="shared" si="33"/>
        <v/>
      </c>
      <c r="BG76" s="3155" t="str">
        <f t="shared" si="34"/>
        <v/>
      </c>
      <c r="BH76" s="3156" t="str">
        <f>IF(LEN(TRIM(BM76))&gt;0,MAX(BH29:BH75)+1,"")</f>
        <v/>
      </c>
      <c r="BI76" s="3109" t="str">
        <f>IFERROR(INDEX(BM30:BM299,MATCH(ROW()-ROW(BM30)+1,BH30:BH299,0)),"")</f>
        <v/>
      </c>
      <c r="BJ76" s="3149"/>
      <c r="BK76" s="3142"/>
      <c r="BL76" s="3168"/>
      <c r="BM76" s="3166" t="str">
        <f>IF(OR(BN75="",BL74=""),"",IF(LEN(BN75)&lt;=BL74,BN75,IFERROR(LEFT(BN75,FIND("♦",SUBSTITUTE(LEFT(BN75,BL74+1)," ","♦",LEN(LEFT(BN75,BL74+1))-LEN(SUBSTITUTE(LEFT(BN75,BL74+1)," ",""))))),LEFT(BN75,IFERROR(FIND(" ",BN75)-1,LEN(BN75))))))</f>
        <v/>
      </c>
      <c r="BN76" s="3166" t="str">
        <f t="shared" si="63"/>
        <v/>
      </c>
      <c r="BO76" s="3167"/>
      <c r="BP76" s="3173"/>
      <c r="BQ76" s="3174"/>
      <c r="BR76" s="3"/>
      <c r="BS76" s="142"/>
      <c r="BT76" s="2665" t="s">
        <v>3952</v>
      </c>
      <c r="BU76" s="2665"/>
      <c r="BV76" s="2665"/>
      <c r="BW76" s="170"/>
      <c r="BX76" s="3"/>
      <c r="CG76"/>
      <c r="CH76"/>
      <c r="CI76"/>
      <c r="CK76"/>
      <c r="CL76"/>
      <c r="CM76"/>
      <c r="CS76" s="163"/>
      <c r="CT76" s="163"/>
      <c r="CU76" s="163"/>
      <c r="DI76"/>
      <c r="DJ76"/>
      <c r="DK76"/>
      <c r="DM76"/>
      <c r="DN76"/>
      <c r="DO76"/>
      <c r="DQ76" s="3"/>
      <c r="DR76" s="3"/>
      <c r="DS76" s="3"/>
      <c r="DT76" s="3"/>
      <c r="DU76" s="3"/>
      <c r="DV76" s="3"/>
      <c r="DW76" s="3"/>
      <c r="DX76" s="3"/>
      <c r="DY76" s="3"/>
      <c r="DZ76" s="664" t="s">
        <v>984</v>
      </c>
      <c r="EA76" s="665" t="s">
        <v>985</v>
      </c>
      <c r="EB76" s="666" t="s">
        <v>986</v>
      </c>
      <c r="EC76" s="667" t="s">
        <v>987</v>
      </c>
      <c r="ED76" s="668" t="s">
        <v>988</v>
      </c>
      <c r="EE76" s="669" t="s">
        <v>989</v>
      </c>
      <c r="EF76" s="670" t="s">
        <v>990</v>
      </c>
      <c r="EG76" s="671" t="s">
        <v>991</v>
      </c>
      <c r="EH76" s="672" t="s">
        <v>992</v>
      </c>
      <c r="EK76" s="673"/>
      <c r="EL76" s="205" t="s">
        <v>993</v>
      </c>
      <c r="EM76" s="206" t="s">
        <v>994</v>
      </c>
      <c r="EN76" s="207">
        <v>54</v>
      </c>
      <c r="EO76" s="208">
        <v>100</v>
      </c>
      <c r="EP76" s="209">
        <v>139</v>
      </c>
      <c r="EQ76"/>
      <c r="ER76" s="674"/>
      <c r="ES76" s="272" t="s">
        <v>995</v>
      </c>
      <c r="ET76" s="192" t="s">
        <v>996</v>
      </c>
      <c r="EU76" s="193">
        <v>179</v>
      </c>
      <c r="EV76" s="194">
        <v>177</v>
      </c>
      <c r="EW76" s="195">
        <v>145</v>
      </c>
      <c r="EX76"/>
      <c r="EY76" s="675"/>
      <c r="EZ76" s="197" t="s">
        <v>997</v>
      </c>
      <c r="FA76" s="192" t="s">
        <v>998</v>
      </c>
      <c r="FB76" s="193">
        <v>255</v>
      </c>
      <c r="FC76" s="194">
        <v>235</v>
      </c>
      <c r="FD76" s="195">
        <v>205</v>
      </c>
      <c r="FE76" s="10">
        <v>1</v>
      </c>
    </row>
    <row r="77" spans="1:161" ht="21.75" customHeight="1">
      <c r="A77" s="3">
        <v>46</v>
      </c>
      <c r="B77" s="218" t="str">
        <f t="shared" si="24"/>
        <v>A</v>
      </c>
      <c r="C77" s="2326">
        <f t="array" ref="C77">IFERROR(_xlfn.LET(_xlpm.k,UPPER(TRIM(K77)),_xlpm.r,_xlfn.XLOOKUP(_xlpm.k,UPPER(TRIM($R$89:$AM$89)),$R$92:$AM$92,_xlfn.XLOOKUP(_xlpm.k,UPPER(TRIM($R$90:$AM$90)),$R$92:$AM$92,_xlfn.XLOOKUP(_xlpm.k,UPPER(TRIM($R$91:$AM$91)),$R$92:$AM$92,0.001))),_xlpm.r*J77),0)</f>
        <v>0</v>
      </c>
      <c r="D77" s="2819">
        <f t="array" ref="D77">IFERROR(_xlfn.LET(_xlpm.k,UPPER(TRIM(N77)),_xlpm.r,_xlfn.XLOOKUP(_xlpm.k,UPPER(TRIM($R$89:$AM$89)),$R$92:$AM$92,_xlfn.XLOOKUP(_xlpm.k,UPPER(TRIM($R$90:$AM$90)),$R$92:$AM$92,_xlfn.XLOOKUP(_xlpm.k,UPPER(TRIM($R$91:$AM$91)),$R$92:$AM$92,0.001))),_xlpm.r*M77),0)</f>
        <v>0</v>
      </c>
      <c r="E77" s="220">
        <f t="array" ref="E77">IFERROR(_xlfn.LET(_xlpm.k,UPPER(TRIM(Q77)),_xlpm.r,_xlfn.XLOOKUP(_xlpm.k,UPPER(TRIM($R$89:$AM$89)),$R$92:$AM$92,_xlfn.XLOOKUP(_xlpm.k,UPPER(TRIM($R$90:$AM$90)),$R$92:$AM$92,_xlfn.XLOOKUP(_xlpm.k,UPPER(TRIM($R$91:$AM$91)),$R$92:$AM$92,0.001))),_xlpm.r*P77),0)</f>
        <v>0</v>
      </c>
      <c r="F77" s="222" t="s">
        <v>3722</v>
      </c>
      <c r="G77" s="2587" t="s">
        <v>3664</v>
      </c>
      <c r="H77" s="2340" t="s">
        <v>14</v>
      </c>
      <c r="I77" s="2841"/>
      <c r="J77" s="2842"/>
      <c r="K77" s="2302"/>
      <c r="L77" s="2843"/>
      <c r="M77" s="2844"/>
      <c r="N77" s="2303"/>
      <c r="O77" s="2845"/>
      <c r="P77" s="2300"/>
      <c r="Q77" s="2303"/>
      <c r="R77" s="222" t="str">
        <f t="shared" si="59"/>
        <v>46 ►</v>
      </c>
      <c r="S77" s="2339" t="str">
        <f t="shared" si="59"/>
        <v> cuisses de canard ou oie confites, coupées en deux.</v>
      </c>
      <c r="T77" s="2296"/>
      <c r="U77" s="2296"/>
      <c r="V77" s="2454">
        <v>1</v>
      </c>
      <c r="W77" s="223">
        <f t="shared" si="26"/>
        <v>0</v>
      </c>
      <c r="X77" s="224">
        <f t="shared" si="27"/>
        <v>0</v>
      </c>
      <c r="Y77" s="224" t="str">
        <f t="shared" si="37"/>
        <v/>
      </c>
      <c r="Z77" s="225">
        <f t="shared" si="45"/>
        <v>0</v>
      </c>
      <c r="AA77" s="2846">
        <f t="shared" si="28"/>
        <v>0</v>
      </c>
      <c r="AB77" s="2847">
        <f t="shared" si="29"/>
        <v>0</v>
      </c>
      <c r="AC77" s="2848" t="str">
        <f t="shared" si="38"/>
        <v/>
      </c>
      <c r="AD77" s="2849">
        <f t="shared" si="39"/>
        <v>0</v>
      </c>
      <c r="AE77" s="2361">
        <f t="shared" si="40"/>
        <v>0</v>
      </c>
      <c r="AF77" s="2362">
        <f t="shared" si="41"/>
        <v>0</v>
      </c>
      <c r="AG77" s="2363" t="str">
        <f t="shared" si="42"/>
        <v/>
      </c>
      <c r="AH77" s="2552">
        <f t="shared" si="46"/>
        <v>0</v>
      </c>
      <c r="AI77" s="2556" t="str">
        <f t="shared" si="30"/>
        <v> cuisses de canard ou oie confites, coupées en deux.</v>
      </c>
      <c r="AJ77" s="2241">
        <f t="shared" si="51"/>
        <v>0</v>
      </c>
      <c r="AK77" s="2242">
        <f t="shared" si="51"/>
        <v>0</v>
      </c>
      <c r="AL77" s="2243">
        <f t="shared" si="43"/>
        <v>0</v>
      </c>
      <c r="AM77" s="2511" t="str">
        <f t="shared" si="47"/>
        <v>OK</v>
      </c>
      <c r="AN77" s="3"/>
      <c r="AO77" s="218" t="str">
        <f t="shared" si="64"/>
        <v>A</v>
      </c>
      <c r="AP77" s="2510"/>
      <c r="AQ77" s="3"/>
      <c r="AR77" s="198">
        <f t="array" ref="AR77">SUMPRODUCT(LEN(AS77:AY77))</f>
        <v>0</v>
      </c>
      <c r="AS77" s="199"/>
      <c r="AT77" s="200"/>
      <c r="AU77" s="200"/>
      <c r="AV77" s="200"/>
      <c r="AW77" s="200"/>
      <c r="AX77" s="200"/>
      <c r="AY77" s="201"/>
      <c r="AZ77" s="3"/>
      <c r="BB77" s="3177"/>
      <c r="BC77" s="3177"/>
      <c r="BD77" s="3174"/>
      <c r="BE77" s="3177"/>
      <c r="BF77" s="3151" t="str">
        <f t="shared" si="33"/>
        <v/>
      </c>
      <c r="BG77" s="3155" t="str">
        <f t="shared" si="34"/>
        <v/>
      </c>
      <c r="BH77" s="3156" t="str">
        <f>IF(LEN(TRIM(BM77))&gt;0,MAX(BH29:BH76)+1,"")</f>
        <v/>
      </c>
      <c r="BI77" s="3109" t="str">
        <f>IFERROR(INDEX(BM30:BM299,MATCH(ROW()-ROW(BM30)+1,BH30:BH299,0)),"")</f>
        <v/>
      </c>
      <c r="BJ77" s="3178"/>
      <c r="BK77" s="3177"/>
      <c r="BL77" s="3169"/>
      <c r="BM77" s="3166" t="str">
        <f>IF(OR(BN76="",BL74=""),"",IF(LEN(BN76)&lt;=BL74,BN76,IFERROR(LEFT(BN76,FIND("♦",SUBSTITUTE(LEFT(BN76,BL74+1)," ","♦",LEN(LEFT(BN76,BL74+1))-LEN(SUBSTITUTE(LEFT(BN76,BL74+1)," ",""))))),LEFT(BN76,IFERROR(FIND(" ",BN76)-1,LEN(BN76))))))</f>
        <v/>
      </c>
      <c r="BN77" s="3166" t="str">
        <f t="shared" si="63"/>
        <v/>
      </c>
      <c r="BO77" s="3167"/>
      <c r="BP77" s="3173"/>
      <c r="BQ77" s="3174"/>
      <c r="BR77" s="3"/>
      <c r="BS77" s="142"/>
      <c r="BT77" s="2666" t="s">
        <v>3953</v>
      </c>
      <c r="BU77" s="2666" t="s">
        <v>3954</v>
      </c>
      <c r="BV77" s="2666" t="s">
        <v>3955</v>
      </c>
      <c r="BW77" s="170"/>
      <c r="BX77" s="3"/>
      <c r="BY77" s="3228" t="s">
        <v>999</v>
      </c>
      <c r="BZ77" s="3228"/>
      <c r="CA77" s="3228"/>
      <c r="CC77" s="3225" t="s">
        <v>1000</v>
      </c>
      <c r="CD77" s="3225"/>
      <c r="CE77" s="3225"/>
      <c r="CG77" s="3226" t="s">
        <v>1001</v>
      </c>
      <c r="CH77" s="3226"/>
      <c r="CI77" s="3226"/>
      <c r="CK77" s="3227" t="s">
        <v>1002</v>
      </c>
      <c r="CL77" s="3227"/>
      <c r="CM77" s="3227"/>
      <c r="CS77" s="3232" t="s">
        <v>1003</v>
      </c>
      <c r="CT77" s="3232"/>
      <c r="CU77" s="3232"/>
      <c r="CW77" s="3223" t="s">
        <v>1004</v>
      </c>
      <c r="CX77" s="3223"/>
      <c r="CY77" s="3223"/>
      <c r="DA77" s="3224" t="s">
        <v>1005</v>
      </c>
      <c r="DB77" s="3224"/>
      <c r="DC77" s="3224"/>
      <c r="DE77" s="3229" t="s">
        <v>1006</v>
      </c>
      <c r="DF77" s="3229"/>
      <c r="DG77" s="3229"/>
      <c r="DI77" s="3230" t="s">
        <v>1007</v>
      </c>
      <c r="DJ77" s="3230"/>
      <c r="DK77" s="3230"/>
      <c r="DM77" s="3231" t="s">
        <v>1008</v>
      </c>
      <c r="DN77" s="3231"/>
      <c r="DO77" s="3231"/>
      <c r="DQ77" s="3"/>
      <c r="DR77" s="3"/>
      <c r="DS77" s="3"/>
      <c r="DT77" s="3"/>
      <c r="DU77" s="3"/>
      <c r="DV77" s="3"/>
      <c r="DW77" s="3"/>
      <c r="DX77" s="3"/>
      <c r="DY77" s="3"/>
      <c r="DZ77" s="676" t="s">
        <v>1009</v>
      </c>
      <c r="EA77" s="677" t="s">
        <v>1010</v>
      </c>
      <c r="EB77" s="678" t="s">
        <v>1011</v>
      </c>
      <c r="EC77" s="679" t="s">
        <v>1012</v>
      </c>
      <c r="ED77" s="680" t="s">
        <v>1013</v>
      </c>
      <c r="EE77" s="681" t="s">
        <v>1014</v>
      </c>
      <c r="EF77" s="682" t="s">
        <v>1015</v>
      </c>
      <c r="EG77" s="683" t="s">
        <v>1016</v>
      </c>
      <c r="EH77" s="684" t="s">
        <v>1017</v>
      </c>
      <c r="EK77" s="685"/>
      <c r="EL77" s="236" t="s">
        <v>1018</v>
      </c>
      <c r="EM77" s="206" t="s">
        <v>1019</v>
      </c>
      <c r="EN77" s="207">
        <v>0</v>
      </c>
      <c r="EO77" s="208">
        <v>65</v>
      </c>
      <c r="EP77" s="209">
        <v>106</v>
      </c>
      <c r="EQ77"/>
      <c r="ER77" s="686"/>
      <c r="ES77" s="191" t="s">
        <v>1020</v>
      </c>
      <c r="ET77" s="192" t="s">
        <v>1021</v>
      </c>
      <c r="EU77" s="193">
        <v>217</v>
      </c>
      <c r="EV77" s="194">
        <v>217</v>
      </c>
      <c r="EW77" s="195">
        <v>25</v>
      </c>
      <c r="EX77"/>
      <c r="EY77" s="687"/>
      <c r="EZ77" s="212" t="s">
        <v>1022</v>
      </c>
      <c r="FA77" s="192" t="s">
        <v>1023</v>
      </c>
      <c r="FB77" s="193">
        <v>255</v>
      </c>
      <c r="FC77" s="194">
        <v>239</v>
      </c>
      <c r="FD77" s="195">
        <v>213</v>
      </c>
      <c r="FE77" s="10">
        <v>1</v>
      </c>
    </row>
    <row r="78" spans="1:161" ht="21.75" customHeight="1">
      <c r="A78" s="3">
        <v>47</v>
      </c>
      <c r="B78" s="218" t="str">
        <f t="shared" si="24"/>
        <v>A</v>
      </c>
      <c r="C78" s="2326">
        <f t="array" ref="C78">IFERROR(_xlfn.LET(_xlpm.k,UPPER(TRIM(K78)),_xlpm.r,_xlfn.XLOOKUP(_xlpm.k,UPPER(TRIM($R$89:$AM$89)),$R$92:$AM$92,_xlfn.XLOOKUP(_xlpm.k,UPPER(TRIM($R$90:$AM$90)),$R$92:$AM$92,_xlfn.XLOOKUP(_xlpm.k,UPPER(TRIM($R$91:$AM$91)),$R$92:$AM$92,0.001))),_xlpm.r*J78),0)</f>
        <v>0</v>
      </c>
      <c r="D78" s="2819">
        <f t="array" ref="D78">IFERROR(_xlfn.LET(_xlpm.k,UPPER(TRIM(N78)),_xlpm.r,_xlfn.XLOOKUP(_xlpm.k,UPPER(TRIM($R$89:$AM$89)),$R$92:$AM$92,_xlfn.XLOOKUP(_xlpm.k,UPPER(TRIM($R$90:$AM$90)),$R$92:$AM$92,_xlfn.XLOOKUP(_xlpm.k,UPPER(TRIM($R$91:$AM$91)),$R$92:$AM$92,0.001))),_xlpm.r*M78),0)</f>
        <v>0</v>
      </c>
      <c r="E78" s="220">
        <f t="array" ref="E78">IFERROR(_xlfn.LET(_xlpm.k,UPPER(TRIM(Q78)),_xlpm.r,_xlfn.XLOOKUP(_xlpm.k,UPPER(TRIM($R$89:$AM$89)),$R$92:$AM$92,_xlfn.XLOOKUP(_xlpm.k,UPPER(TRIM($R$90:$AM$90)),$R$92:$AM$92,_xlfn.XLOOKUP(_xlpm.k,UPPER(TRIM($R$91:$AM$91)),$R$92:$AM$92,0.001))),_xlpm.r*P78),0)</f>
        <v>0</v>
      </c>
      <c r="F78" s="222" t="s">
        <v>3723</v>
      </c>
      <c r="G78" s="2587" t="s">
        <v>3631</v>
      </c>
      <c r="H78" s="2340" t="s">
        <v>14</v>
      </c>
      <c r="I78" s="2841"/>
      <c r="J78" s="2842"/>
      <c r="K78" s="2302"/>
      <c r="L78" s="2843"/>
      <c r="M78" s="2844"/>
      <c r="N78" s="2303"/>
      <c r="O78" s="2845"/>
      <c r="P78" s="2300"/>
      <c r="Q78" s="2303"/>
      <c r="R78" s="222" t="str">
        <f t="shared" si="59"/>
        <v>47 ►</v>
      </c>
      <c r="S78" s="2339" t="str">
        <f t="shared" si="59"/>
        <v>Des coustelous</v>
      </c>
      <c r="T78" s="2296"/>
      <c r="U78" s="2296"/>
      <c r="V78" s="2454">
        <v>1</v>
      </c>
      <c r="W78" s="223">
        <f t="shared" si="26"/>
        <v>0</v>
      </c>
      <c r="X78" s="224">
        <f t="shared" si="27"/>
        <v>0</v>
      </c>
      <c r="Y78" s="224" t="str">
        <f t="shared" si="37"/>
        <v/>
      </c>
      <c r="Z78" s="225">
        <f t="shared" si="45"/>
        <v>0</v>
      </c>
      <c r="AA78" s="2846">
        <f t="shared" si="28"/>
        <v>0</v>
      </c>
      <c r="AB78" s="2847">
        <f t="shared" si="29"/>
        <v>0</v>
      </c>
      <c r="AC78" s="2848" t="str">
        <f t="shared" si="38"/>
        <v/>
      </c>
      <c r="AD78" s="2849">
        <f t="shared" si="39"/>
        <v>0</v>
      </c>
      <c r="AE78" s="2361">
        <f t="shared" si="40"/>
        <v>0</v>
      </c>
      <c r="AF78" s="2362">
        <f t="shared" si="41"/>
        <v>0</v>
      </c>
      <c r="AG78" s="2363" t="str">
        <f t="shared" si="42"/>
        <v/>
      </c>
      <c r="AH78" s="2552">
        <f t="shared" si="46"/>
        <v>0</v>
      </c>
      <c r="AI78" s="2556" t="str">
        <f t="shared" si="30"/>
        <v>Des coustelous</v>
      </c>
      <c r="AJ78" s="2241">
        <f t="shared" si="51"/>
        <v>0</v>
      </c>
      <c r="AK78" s="2242">
        <f t="shared" si="51"/>
        <v>0</v>
      </c>
      <c r="AL78" s="2243">
        <f t="shared" si="43"/>
        <v>0</v>
      </c>
      <c r="AM78" s="2511" t="str">
        <f t="shared" si="47"/>
        <v>OK</v>
      </c>
      <c r="AN78" s="3"/>
      <c r="AO78" s="218" t="str">
        <f t="shared" si="64"/>
        <v>A</v>
      </c>
      <c r="AP78" s="2510"/>
      <c r="AQ78" s="3"/>
      <c r="AR78" s="198">
        <f t="array" ref="AR78">SUMPRODUCT(LEN(AS78:AY78))</f>
        <v>0</v>
      </c>
      <c r="AS78" s="199"/>
      <c r="AT78" s="200"/>
      <c r="AU78" s="200"/>
      <c r="AV78" s="200"/>
      <c r="AW78" s="200"/>
      <c r="AX78" s="200"/>
      <c r="AY78" s="201"/>
      <c r="AZ78" s="3"/>
      <c r="BB78" s="3177"/>
      <c r="BC78" s="3177"/>
      <c r="BD78" s="3174"/>
      <c r="BE78" s="3177"/>
      <c r="BF78" s="3151" t="str">
        <f t="shared" si="33"/>
        <v/>
      </c>
      <c r="BG78" s="3155" t="str">
        <f t="shared" si="34"/>
        <v/>
      </c>
      <c r="BH78" s="3156">
        <f>IF(LEN(TRIM(BM78))&gt;0,MAX(BH29:BH77)+1,"")</f>
        <v>10</v>
      </c>
      <c r="BI78" s="3109" t="str">
        <f>IFERROR(INDEX(BM30:BM299,MATCH(ROW()-ROW(BM30)+1,BH30:BH299,0)),"")</f>
        <v/>
      </c>
      <c r="BJ78" s="3178"/>
      <c r="BK78" s="3177"/>
      <c r="BL78" s="2462" t="str">
        <f>(SUBSTITUTE(SUBSTITUTE(BD38,CHAR(13)&amp;CHAR(10)," "),CHAR(10)," "))</f>
        <v>4. Dans la même cocotte, faites revenir les légumes et les lardons pendant environ 5 minutes. Saupoudrez de farine et mélangez bien.</v>
      </c>
      <c r="BM78" s="3110" t="str">
        <f>IF(OR(BL79="",BL80=""),"",IF(LEN(BL79)&lt;=BL80,BL79,IFERROR(LEFT(BL79,FIND("♦",SUBSTITUTE(LEFT(BL79,BL80+1)," ","♦",LEN(LEFT(BL79,BL80+1))-LEN(SUBSTITUTE(LEFT(BL79,BL80+1)," ",""))))),LEFT(BL79,IFERROR(FIND(" ",BL79)-1,LEN(BL79))))))</f>
        <v xml:space="preserve">4 Dans la même cocotte faites revenir les légumes et les lardons pendant environ 5 minutes </v>
      </c>
      <c r="BN78" s="3111" t="str">
        <f>IF(BM78="","",TRIM(RIGHT(BL79,LEN(BL79)-LEN(BM78))))</f>
        <v>Saupoudrez de farine et mélangez bien</v>
      </c>
      <c r="BO78" s="3157" t="str">
        <f>BE38</f>
        <v xml:space="preserve"> ◄ ligne 38</v>
      </c>
      <c r="BP78" s="3173"/>
      <c r="BQ78" s="3174"/>
      <c r="BR78" s="3"/>
      <c r="BS78" s="142"/>
      <c r="BT78" s="2666" t="s">
        <v>3956</v>
      </c>
      <c r="BU78" s="2666" t="s">
        <v>3957</v>
      </c>
      <c r="BV78" s="2666" t="s">
        <v>3958</v>
      </c>
      <c r="BW78" s="170"/>
      <c r="BX78" s="3"/>
      <c r="BY78" s="3228"/>
      <c r="BZ78" s="3228"/>
      <c r="CA78" s="3228"/>
      <c r="CC78" s="3225"/>
      <c r="CD78" s="3225"/>
      <c r="CE78" s="3225"/>
      <c r="CG78" s="3226"/>
      <c r="CH78" s="3226"/>
      <c r="CI78" s="3226"/>
      <c r="CK78" s="3227"/>
      <c r="CL78" s="3227"/>
      <c r="CM78" s="3227"/>
      <c r="CS78" s="3232"/>
      <c r="CT78" s="3232"/>
      <c r="CU78" s="3232"/>
      <c r="CW78" s="3223"/>
      <c r="CX78" s="3223"/>
      <c r="CY78" s="3223"/>
      <c r="DA78" s="3224"/>
      <c r="DB78" s="3224"/>
      <c r="DC78" s="3224"/>
      <c r="DE78" s="3229"/>
      <c r="DF78" s="3229"/>
      <c r="DG78" s="3229"/>
      <c r="DI78" s="3230"/>
      <c r="DJ78" s="3230"/>
      <c r="DK78" s="3230"/>
      <c r="DM78" s="3231"/>
      <c r="DN78" s="3231"/>
      <c r="DO78" s="3231"/>
      <c r="DQ78" s="3"/>
      <c r="DR78" s="3"/>
      <c r="DS78" s="3"/>
      <c r="DT78" s="3"/>
      <c r="DU78" s="3"/>
      <c r="DV78" s="3"/>
      <c r="DW78" s="3"/>
      <c r="DX78" s="3"/>
      <c r="DY78" s="3"/>
      <c r="DZ78" s="689" t="s">
        <v>1024</v>
      </c>
      <c r="EA78" s="690" t="s">
        <v>1025</v>
      </c>
      <c r="EB78" s="691" t="s">
        <v>1026</v>
      </c>
      <c r="EC78" s="692" t="s">
        <v>1027</v>
      </c>
      <c r="ED78" s="693" t="s">
        <v>1028</v>
      </c>
      <c r="EE78" s="694" t="s">
        <v>1029</v>
      </c>
      <c r="EF78" s="695" t="s">
        <v>1030</v>
      </c>
      <c r="EG78" s="696" t="s">
        <v>1031</v>
      </c>
      <c r="EH78" s="697" t="s">
        <v>1032</v>
      </c>
      <c r="EK78" s="698"/>
      <c r="EL78" s="236" t="s">
        <v>1033</v>
      </c>
      <c r="EM78" s="206" t="s">
        <v>1034</v>
      </c>
      <c r="EN78" s="207">
        <v>0</v>
      </c>
      <c r="EO78" s="208">
        <v>48</v>
      </c>
      <c r="EP78" s="209">
        <v>78</v>
      </c>
      <c r="EQ78"/>
      <c r="ER78" s="699"/>
      <c r="ES78" s="272" t="s">
        <v>1035</v>
      </c>
      <c r="ET78" s="192" t="s">
        <v>1036</v>
      </c>
      <c r="EU78" s="193">
        <v>205</v>
      </c>
      <c r="EV78" s="194">
        <v>205</v>
      </c>
      <c r="EW78" s="195">
        <v>13</v>
      </c>
      <c r="EX78"/>
      <c r="EY78" s="700"/>
      <c r="EZ78" s="197" t="s">
        <v>1037</v>
      </c>
      <c r="FA78" s="192" t="s">
        <v>1038</v>
      </c>
      <c r="FB78" s="193">
        <v>253</v>
      </c>
      <c r="FC78" s="194">
        <v>245</v>
      </c>
      <c r="FD78" s="195">
        <v>230</v>
      </c>
      <c r="FE78" s="10">
        <v>1</v>
      </c>
    </row>
    <row r="79" spans="1:161" ht="21.75" customHeight="1">
      <c r="A79" s="3">
        <v>48</v>
      </c>
      <c r="B79" s="218" t="str">
        <f t="shared" si="24"/>
        <v>A</v>
      </c>
      <c r="C79" s="2326">
        <f t="array" ref="C79">IFERROR(_xlfn.LET(_xlpm.k,UPPER(TRIM(K79)),_xlpm.r,_xlfn.XLOOKUP(_xlpm.k,UPPER(TRIM($R$89:$AM$89)),$R$92:$AM$92,_xlfn.XLOOKUP(_xlpm.k,UPPER(TRIM($R$90:$AM$90)),$R$92:$AM$92,_xlfn.XLOOKUP(_xlpm.k,UPPER(TRIM($R$91:$AM$91)),$R$92:$AM$92,0.001))),_xlpm.r*J79),0)</f>
        <v>0</v>
      </c>
      <c r="D79" s="2819">
        <f t="array" ref="D79">IFERROR(_xlfn.LET(_xlpm.k,UPPER(TRIM(N79)),_xlpm.r,_xlfn.XLOOKUP(_xlpm.k,UPPER(TRIM($R$89:$AM$89)),$R$92:$AM$92,_xlfn.XLOOKUP(_xlpm.k,UPPER(TRIM($R$90:$AM$90)),$R$92:$AM$92,_xlfn.XLOOKUP(_xlpm.k,UPPER(TRIM($R$91:$AM$91)),$R$92:$AM$92,0.001))),_xlpm.r*M79),0)</f>
        <v>0</v>
      </c>
      <c r="E79" s="220">
        <f t="array" ref="E79">IFERROR(_xlfn.LET(_xlpm.k,UPPER(TRIM(Q79)),_xlpm.r,_xlfn.XLOOKUP(_xlpm.k,UPPER(TRIM($R$89:$AM$89)),$R$92:$AM$92,_xlfn.XLOOKUP(_xlpm.k,UPPER(TRIM($R$90:$AM$90)),$R$92:$AM$92,_xlfn.XLOOKUP(_xlpm.k,UPPER(TRIM($R$91:$AM$91)),$R$92:$AM$92,0.001))),_xlpm.r*P79),0)</f>
        <v>0</v>
      </c>
      <c r="F79" s="222" t="s">
        <v>3724</v>
      </c>
      <c r="G79" s="2587" t="s">
        <v>3648</v>
      </c>
      <c r="H79" s="2340" t="s">
        <v>14</v>
      </c>
      <c r="I79" s="2841"/>
      <c r="J79" s="2842"/>
      <c r="K79" s="2302"/>
      <c r="L79" s="2854"/>
      <c r="M79" s="2844"/>
      <c r="N79" s="2303"/>
      <c r="O79" s="221"/>
      <c r="P79" s="2300"/>
      <c r="Q79" s="2303"/>
      <c r="R79" s="222" t="str">
        <f t="shared" si="59"/>
        <v>48 ►</v>
      </c>
      <c r="S79" s="2339" t="str">
        <f t="shared" si="59"/>
        <v>saucisse pur porc dite « de Toulouse »</v>
      </c>
      <c r="T79" s="2296"/>
      <c r="U79" s="2296"/>
      <c r="V79" s="2454">
        <v>1</v>
      </c>
      <c r="W79" s="223">
        <f t="shared" si="26"/>
        <v>0</v>
      </c>
      <c r="X79" s="224">
        <f t="shared" si="27"/>
        <v>0</v>
      </c>
      <c r="Y79" s="224" t="str">
        <f t="shared" si="37"/>
        <v/>
      </c>
      <c r="Z79" s="225">
        <f t="shared" si="45"/>
        <v>0</v>
      </c>
      <c r="AA79" s="2846">
        <f t="shared" si="28"/>
        <v>0</v>
      </c>
      <c r="AB79" s="2847">
        <f t="shared" si="29"/>
        <v>0</v>
      </c>
      <c r="AC79" s="2848" t="str">
        <f t="shared" si="38"/>
        <v/>
      </c>
      <c r="AD79" s="2849">
        <f t="shared" si="39"/>
        <v>0</v>
      </c>
      <c r="AE79" s="2361">
        <f t="shared" si="40"/>
        <v>0</v>
      </c>
      <c r="AF79" s="2362">
        <f t="shared" si="41"/>
        <v>0</v>
      </c>
      <c r="AG79" s="2363" t="str">
        <f t="shared" si="42"/>
        <v/>
      </c>
      <c r="AH79" s="2552">
        <f t="shared" si="46"/>
        <v>0</v>
      </c>
      <c r="AI79" s="2556" t="str">
        <f t="shared" si="30"/>
        <v>saucisse pur porc dite « de Toulouse »</v>
      </c>
      <c r="AJ79" s="2241">
        <f t="shared" si="51"/>
        <v>0</v>
      </c>
      <c r="AK79" s="2242">
        <f t="shared" si="51"/>
        <v>0</v>
      </c>
      <c r="AL79" s="2243">
        <f t="shared" si="43"/>
        <v>0</v>
      </c>
      <c r="AM79" s="2511" t="str">
        <f t="shared" si="47"/>
        <v>OK</v>
      </c>
      <c r="AN79" s="3"/>
      <c r="AO79" s="218" t="str">
        <f t="shared" si="64"/>
        <v>A</v>
      </c>
      <c r="AP79" s="2510"/>
      <c r="AQ79" s="3"/>
      <c r="AR79" s="198">
        <f t="array" ref="AR79">SUMPRODUCT(LEN(AS79:AY79))</f>
        <v>0</v>
      </c>
      <c r="AS79" s="199"/>
      <c r="AT79" s="200"/>
      <c r="AU79" s="200"/>
      <c r="AV79" s="200"/>
      <c r="AW79" s="200"/>
      <c r="AX79" s="200"/>
      <c r="AY79" s="201"/>
      <c r="AZ79" s="3"/>
      <c r="BB79" s="3177"/>
      <c r="BC79" s="3177"/>
      <c r="BD79" s="3174"/>
      <c r="BE79" s="3177"/>
      <c r="BF79" s="3151" t="str">
        <f t="shared" si="33"/>
        <v/>
      </c>
      <c r="BG79" s="3155" t="str">
        <f t="shared" si="34"/>
        <v/>
      </c>
      <c r="BH79" s="3156">
        <f>IF(LEN(TRIM(BM79))&gt;0,MAX(BH29:BH78)+1,"")</f>
        <v>11</v>
      </c>
      <c r="BI79" s="3109" t="str">
        <f>IFERROR(INDEX(BM30:BM299,MATCH(ROW()-ROW(BM30)+1,BH30:BH299,0)),"")</f>
        <v/>
      </c>
      <c r="BJ79" s="3178"/>
      <c r="BK79" s="3177"/>
      <c r="BL79" s="3110" t="str">
        <f>TRIM(SUBSTITUTE(SUBSTITUTE(SUBSTITUTE(SUBSTITUTE(IF(OR(LEFT(BL78,1)="-",LEFT(BL78,1)="="),MID(BL78,2,9999),BL78),CHAR(160)," "),","," "),";"," "),"."," "))</f>
        <v>4 Dans la même cocotte faites revenir les légumes et les lardons pendant environ 5 minutes Saupoudrez de farine et mélangez bien</v>
      </c>
      <c r="BM79" s="3111" t="str">
        <f>IF(OR(BN78="",BL80=""),"",IF(LEN(BN78)&lt;=BL80,BN78,IFERROR(LEFT(BN78,FIND("♦",SUBSTITUTE(LEFT(BN78,BL80+1)," ","♦",LEN(LEFT(BN78,BL80+1))-LEN(SUBSTITUTE(LEFT(BN78,BL80+1)," ",""))))),LEFT(BN78,IFERROR(FIND(" ",BN78)-1,LEN(BN78))))))</f>
        <v>Saupoudrez de farine et mélangez bien</v>
      </c>
      <c r="BN79" s="3111" t="str">
        <f>IF(BM79="","",TRIM(RIGHT(BN78,LEN(BN78)-LEN(BM79))))</f>
        <v/>
      </c>
      <c r="BO79" s="3179"/>
      <c r="BP79" s="3173"/>
      <c r="BQ79" s="3174"/>
      <c r="BR79" s="3"/>
      <c r="BS79" s="142"/>
      <c r="BT79" s="2666"/>
      <c r="BU79" s="2666"/>
      <c r="BV79" s="2666"/>
      <c r="BW79" s="170"/>
      <c r="BX79" s="3"/>
      <c r="CG79"/>
      <c r="CH79"/>
      <c r="CI79"/>
      <c r="CK79"/>
      <c r="CL79"/>
      <c r="CM79"/>
      <c r="CS79" s="163"/>
      <c r="CT79" s="163"/>
      <c r="CU79" s="163"/>
      <c r="DI79"/>
      <c r="DJ79"/>
      <c r="DK79"/>
      <c r="DM79"/>
      <c r="DN79"/>
      <c r="DO79"/>
      <c r="DQ79" s="3"/>
      <c r="DR79" s="3"/>
      <c r="DS79" s="3"/>
      <c r="DT79" s="3"/>
      <c r="DU79" s="3"/>
      <c r="DV79" s="3"/>
      <c r="DW79" s="3"/>
      <c r="DX79" s="3"/>
      <c r="DY79" s="3"/>
      <c r="DZ79" s="701" t="s">
        <v>1039</v>
      </c>
      <c r="EA79" s="702" t="s">
        <v>1040</v>
      </c>
      <c r="EB79" s="703" t="s">
        <v>1041</v>
      </c>
      <c r="EC79" s="704" t="s">
        <v>1042</v>
      </c>
      <c r="ED79" s="705" t="s">
        <v>1043</v>
      </c>
      <c r="EE79" s="706" t="s">
        <v>1044</v>
      </c>
      <c r="EF79" s="707" t="s">
        <v>1045</v>
      </c>
      <c r="EG79" s="708" t="s">
        <v>1046</v>
      </c>
      <c r="EH79" s="709" t="s">
        <v>1047</v>
      </c>
      <c r="EK79" s="710"/>
      <c r="EL79" s="236" t="s">
        <v>1048</v>
      </c>
      <c r="EM79" s="206" t="s">
        <v>1049</v>
      </c>
      <c r="EN79" s="207">
        <v>180</v>
      </c>
      <c r="EO79" s="208">
        <v>188</v>
      </c>
      <c r="EP79" s="209">
        <v>192</v>
      </c>
      <c r="EQ79"/>
      <c r="ER79" s="711"/>
      <c r="ES79" s="191" t="s">
        <v>1050</v>
      </c>
      <c r="ET79" s="192" t="s">
        <v>1051</v>
      </c>
      <c r="EU79" s="193">
        <v>205</v>
      </c>
      <c r="EV79" s="194">
        <v>205</v>
      </c>
      <c r="EW79" s="195">
        <v>0</v>
      </c>
      <c r="EX79"/>
      <c r="EY79" s="712"/>
      <c r="EZ79" s="197" t="s">
        <v>1052</v>
      </c>
      <c r="FA79" s="192" t="s">
        <v>1053</v>
      </c>
      <c r="FB79" s="193">
        <v>255</v>
      </c>
      <c r="FC79" s="194">
        <v>250</v>
      </c>
      <c r="FD79" s="195">
        <v>240</v>
      </c>
      <c r="FE79" s="10">
        <v>1</v>
      </c>
    </row>
    <row r="80" spans="1:161" ht="21.75" customHeight="1">
      <c r="A80" s="3">
        <v>49</v>
      </c>
      <c r="B80" s="218" t="str">
        <f t="shared" si="24"/>
        <v>A</v>
      </c>
      <c r="C80" s="2326">
        <f t="array" ref="C80">IFERROR(_xlfn.LET(_xlpm.k,UPPER(TRIM(K80)),_xlpm.r,_xlfn.XLOOKUP(_xlpm.k,UPPER(TRIM($R$89:$AM$89)),$R$92:$AM$92,_xlfn.XLOOKUP(_xlpm.k,UPPER(TRIM($R$90:$AM$90)),$R$92:$AM$92,_xlfn.XLOOKUP(_xlpm.k,UPPER(TRIM($R$91:$AM$91)),$R$92:$AM$92,0.001))),_xlpm.r*J80),0)</f>
        <v>0</v>
      </c>
      <c r="D80" s="2819">
        <f t="array" ref="D80">IFERROR(_xlfn.LET(_xlpm.k,UPPER(TRIM(N80)),_xlpm.r,_xlfn.XLOOKUP(_xlpm.k,UPPER(TRIM($R$89:$AM$89)),$R$92:$AM$92,_xlfn.XLOOKUP(_xlpm.k,UPPER(TRIM($R$90:$AM$90)),$R$92:$AM$92,_xlfn.XLOOKUP(_xlpm.k,UPPER(TRIM($R$91:$AM$91)),$R$92:$AM$92,0.001))),_xlpm.r*M80),0)</f>
        <v>0</v>
      </c>
      <c r="E80" s="220">
        <f t="array" ref="E80">IFERROR(_xlfn.LET(_xlpm.k,UPPER(TRIM(Q80)),_xlpm.r,_xlfn.XLOOKUP(_xlpm.k,UPPER(TRIM($R$89:$AM$89)),$R$92:$AM$92,_xlfn.XLOOKUP(_xlpm.k,UPPER(TRIM($R$90:$AM$90)),$R$92:$AM$92,_xlfn.XLOOKUP(_xlpm.k,UPPER(TRIM($R$91:$AM$91)),$R$92:$AM$92,0.001))),_xlpm.r*P80),0)</f>
        <v>0</v>
      </c>
      <c r="F80" s="222" t="s">
        <v>3725</v>
      </c>
      <c r="G80" s="2587" t="s">
        <v>3732</v>
      </c>
      <c r="H80" s="2340" t="s">
        <v>14</v>
      </c>
      <c r="I80" s="2841"/>
      <c r="J80" s="2842"/>
      <c r="K80" s="2302"/>
      <c r="L80" s="2843"/>
      <c r="M80" s="2844"/>
      <c r="N80" s="2303"/>
      <c r="O80" s="2845"/>
      <c r="P80" s="2300"/>
      <c r="Q80" s="2303"/>
      <c r="R80" s="222" t="str">
        <f t="shared" si="59"/>
        <v>49 ►</v>
      </c>
      <c r="S80" s="2339" t="str">
        <f t="shared" si="59"/>
        <v>confit d'oie ou de canard</v>
      </c>
      <c r="T80" s="2296"/>
      <c r="U80" s="2296"/>
      <c r="V80" s="2454">
        <v>1</v>
      </c>
      <c r="W80" s="223">
        <f t="shared" si="26"/>
        <v>0</v>
      </c>
      <c r="X80" s="224">
        <f t="shared" si="27"/>
        <v>0</v>
      </c>
      <c r="Y80" s="224" t="str">
        <f t="shared" si="37"/>
        <v/>
      </c>
      <c r="Z80" s="225">
        <f t="shared" si="45"/>
        <v>0</v>
      </c>
      <c r="AA80" s="2846">
        <f t="shared" si="28"/>
        <v>0</v>
      </c>
      <c r="AB80" s="2847">
        <f t="shared" si="29"/>
        <v>0</v>
      </c>
      <c r="AC80" s="2848" t="str">
        <f t="shared" si="38"/>
        <v/>
      </c>
      <c r="AD80" s="2849">
        <f t="shared" si="39"/>
        <v>0</v>
      </c>
      <c r="AE80" s="2361">
        <f t="shared" si="40"/>
        <v>0</v>
      </c>
      <c r="AF80" s="2362">
        <f t="shared" si="41"/>
        <v>0</v>
      </c>
      <c r="AG80" s="2363" t="str">
        <f t="shared" si="42"/>
        <v/>
      </c>
      <c r="AH80" s="2552">
        <f t="shared" si="46"/>
        <v>0</v>
      </c>
      <c r="AI80" s="2556" t="str">
        <f t="shared" si="30"/>
        <v>confit d'oie ou de canard</v>
      </c>
      <c r="AJ80" s="2241">
        <f t="shared" si="51"/>
        <v>0</v>
      </c>
      <c r="AK80" s="2242">
        <f t="shared" si="51"/>
        <v>0</v>
      </c>
      <c r="AL80" s="2243">
        <f t="shared" si="43"/>
        <v>0</v>
      </c>
      <c r="AM80" s="2511" t="str">
        <f t="shared" si="47"/>
        <v>OK</v>
      </c>
      <c r="AN80" s="3"/>
      <c r="AO80" s="218" t="str">
        <f t="shared" si="64"/>
        <v>A</v>
      </c>
      <c r="AP80" s="2510"/>
      <c r="AQ80" s="3"/>
      <c r="AR80" s="198">
        <f t="array" ref="AR80">SUMPRODUCT(LEN(AS80:AY80))</f>
        <v>0</v>
      </c>
      <c r="AS80" s="199"/>
      <c r="AT80" s="200"/>
      <c r="AU80" s="200"/>
      <c r="AV80" s="200"/>
      <c r="AW80" s="200"/>
      <c r="AX80" s="200"/>
      <c r="AY80" s="201"/>
      <c r="AZ80" s="3"/>
      <c r="BB80" s="3177"/>
      <c r="BC80" s="3177"/>
      <c r="BD80" s="3174"/>
      <c r="BE80" s="3177"/>
      <c r="BF80" s="3151" t="str">
        <f t="shared" si="33"/>
        <v/>
      </c>
      <c r="BG80" s="3155" t="str">
        <f t="shared" si="34"/>
        <v/>
      </c>
      <c r="BH80" s="3156" t="str">
        <f>IF(LEN(TRIM(BM80))&gt;0,MAX(BH29:BH79)+1,"")</f>
        <v/>
      </c>
      <c r="BI80" s="3109" t="str">
        <f>IFERROR(INDEX(BM30:BM299,MATCH(ROW()-ROW(BM30)+1,BH30:BH299,0)),"")</f>
        <v/>
      </c>
      <c r="BJ80" s="3178"/>
      <c r="BK80" s="3177"/>
      <c r="BL80" s="3112">
        <f>BI17</f>
        <v>100</v>
      </c>
      <c r="BM80" s="3111" t="str">
        <f>IF(OR(BN79="",BL80=""),"",IF(LEN(BN79)&lt;=BL80,BN79,IFERROR(LEFT(BN79,FIND("♦",SUBSTITUTE(LEFT(BN79,BL80+1)," ","♦",LEN(LEFT(BN79,BL80+1))-LEN(SUBSTITUTE(LEFT(BN79,BL80+1)," ",""))))),LEFT(BN79,IFERROR(FIND(" ",BN79)-1,LEN(BN79))))))</f>
        <v/>
      </c>
      <c r="BN80" s="3111" t="str">
        <f t="shared" ref="BN80:BN83" si="66">IF(BM80="","",TRIM(RIGHT(BN79,LEN(BN79)-LEN(BM80))))</f>
        <v/>
      </c>
      <c r="BO80" s="3179"/>
      <c r="BP80" s="3173"/>
      <c r="BQ80" s="3174"/>
      <c r="BR80" s="3"/>
      <c r="BS80" s="2663" t="s">
        <v>3959</v>
      </c>
      <c r="BT80" s="102"/>
      <c r="BU80" s="102"/>
      <c r="BV80" s="102"/>
      <c r="BW80" s="2664"/>
      <c r="BX80" s="3"/>
      <c r="BY80" s="3228" t="s">
        <v>1054</v>
      </c>
      <c r="BZ80" s="3228"/>
      <c r="CA80" s="3228"/>
      <c r="CC80" s="3235" t="s">
        <v>1055</v>
      </c>
      <c r="CD80" s="3235"/>
      <c r="CE80" s="3235"/>
      <c r="CG80" s="3226" t="s">
        <v>1056</v>
      </c>
      <c r="CH80" s="3226"/>
      <c r="CI80" s="3226"/>
      <c r="CK80" s="3227" t="s">
        <v>618</v>
      </c>
      <c r="CL80" s="3227"/>
      <c r="CM80" s="3227"/>
      <c r="CS80" s="3232" t="s">
        <v>1057</v>
      </c>
      <c r="CT80" s="3232"/>
      <c r="CU80" s="3232"/>
      <c r="CW80" s="3223" t="s">
        <v>1058</v>
      </c>
      <c r="CX80" s="3223"/>
      <c r="CY80" s="3223"/>
      <c r="DA80" s="3224" t="s">
        <v>1059</v>
      </c>
      <c r="DB80" s="3224"/>
      <c r="DC80" s="3224"/>
      <c r="DE80" s="3229"/>
      <c r="DF80" s="3229"/>
      <c r="DG80" s="3229"/>
      <c r="DI80" s="3230"/>
      <c r="DJ80" s="3230"/>
      <c r="DK80" s="3230"/>
      <c r="DM80" s="3231"/>
      <c r="DN80" s="3231"/>
      <c r="DO80" s="3231"/>
      <c r="DQ80" s="3"/>
      <c r="DR80" s="3"/>
      <c r="DS80" s="3"/>
      <c r="DT80" s="3"/>
      <c r="DU80" s="3"/>
      <c r="DV80" s="3"/>
      <c r="DW80" s="3"/>
      <c r="DX80" s="3"/>
      <c r="DY80" s="3"/>
      <c r="DZ80" s="713" t="s">
        <v>1060</v>
      </c>
      <c r="EA80" s="714" t="s">
        <v>1061</v>
      </c>
      <c r="EB80" s="715" t="s">
        <v>1062</v>
      </c>
      <c r="EC80" s="716" t="s">
        <v>1063</v>
      </c>
      <c r="ED80" s="717" t="s">
        <v>1064</v>
      </c>
      <c r="EE80" s="718" t="s">
        <v>1065</v>
      </c>
      <c r="EF80" s="719" t="s">
        <v>1066</v>
      </c>
      <c r="EG80" s="720" t="s">
        <v>1067</v>
      </c>
      <c r="EH80" s="721" t="s">
        <v>1068</v>
      </c>
      <c r="EK80" s="722"/>
      <c r="EL80" s="236" t="s">
        <v>129</v>
      </c>
      <c r="EM80" s="206" t="s">
        <v>1069</v>
      </c>
      <c r="EN80" s="207">
        <v>116</v>
      </c>
      <c r="EO80" s="208">
        <v>208</v>
      </c>
      <c r="EP80" s="209">
        <v>241</v>
      </c>
      <c r="EQ80"/>
      <c r="ER80" s="723"/>
      <c r="ES80" s="191" t="s">
        <v>1070</v>
      </c>
      <c r="ET80" s="192" t="s">
        <v>1071</v>
      </c>
      <c r="EU80" s="193">
        <v>139</v>
      </c>
      <c r="EV80" s="194">
        <v>139</v>
      </c>
      <c r="EW80" s="195">
        <v>131</v>
      </c>
      <c r="EX80"/>
      <c r="EY80" s="724"/>
      <c r="EZ80" s="212" t="s">
        <v>1072</v>
      </c>
      <c r="FA80" s="192" t="s">
        <v>1073</v>
      </c>
      <c r="FB80" s="193">
        <v>252</v>
      </c>
      <c r="FC80" s="194">
        <v>210</v>
      </c>
      <c r="FD80" s="195">
        <v>28</v>
      </c>
      <c r="FE80" s="10">
        <v>1</v>
      </c>
    </row>
    <row r="81" spans="1:161" ht="21.75" customHeight="1">
      <c r="A81" s="3">
        <v>50</v>
      </c>
      <c r="B81" s="218" t="str">
        <f t="shared" si="24"/>
        <v>►</v>
      </c>
      <c r="C81" s="2326">
        <f t="array" ref="C81">IFERROR(_xlfn.LET(_xlpm.k,UPPER(TRIM(K81)),_xlpm.r,_xlfn.XLOOKUP(_xlpm.k,UPPER(TRIM($R$89:$AM$89)),$R$92:$AM$92,_xlfn.XLOOKUP(_xlpm.k,UPPER(TRIM($R$90:$AM$90)),$R$92:$AM$92,_xlfn.XLOOKUP(_xlpm.k,UPPER(TRIM($R$91:$AM$91)),$R$92:$AM$92,0.001))),_xlpm.r*J81),0)</f>
        <v>0</v>
      </c>
      <c r="D81" s="2819">
        <f t="array" ref="D81">IFERROR(_xlfn.LET(_xlpm.k,UPPER(TRIM(N81)),_xlpm.r,_xlfn.XLOOKUP(_xlpm.k,UPPER(TRIM($R$89:$AM$89)),$R$92:$AM$92,_xlfn.XLOOKUP(_xlpm.k,UPPER(TRIM($R$90:$AM$90)),$R$92:$AM$92,_xlfn.XLOOKUP(_xlpm.k,UPPER(TRIM($R$91:$AM$91)),$R$92:$AM$92,0.001))),_xlpm.r*M81),0)</f>
        <v>0</v>
      </c>
      <c r="E81" s="220">
        <f t="array" ref="E81">IFERROR(_xlfn.LET(_xlpm.k,UPPER(TRIM(Q81)),_xlpm.r,_xlfn.XLOOKUP(_xlpm.k,UPPER(TRIM($R$89:$AM$89)),$R$92:$AM$92,_xlfn.XLOOKUP(_xlpm.k,UPPER(TRIM($R$90:$AM$90)),$R$92:$AM$92,_xlfn.XLOOKUP(_xlpm.k,UPPER(TRIM($R$91:$AM$91)),$R$92:$AM$92,0.001))),_xlpm.r*P81),0)</f>
        <v>0</v>
      </c>
      <c r="F81" s="222" t="s">
        <v>3726</v>
      </c>
      <c r="G81" s="2587"/>
      <c r="H81" s="2340" t="s">
        <v>14</v>
      </c>
      <c r="I81" s="2841"/>
      <c r="J81" s="2842"/>
      <c r="K81" s="2302"/>
      <c r="L81" s="2843"/>
      <c r="M81" s="2844"/>
      <c r="N81" s="2303"/>
      <c r="O81" s="2845"/>
      <c r="P81" s="2300"/>
      <c r="Q81" s="2303"/>
      <c r="R81" s="222" t="str">
        <f t="shared" si="59"/>
        <v>50 ►</v>
      </c>
      <c r="S81" s="2339">
        <f t="shared" si="59"/>
        <v>0</v>
      </c>
      <c r="T81" s="2296"/>
      <c r="U81" s="2296"/>
      <c r="V81" s="2454">
        <v>1</v>
      </c>
      <c r="W81" s="223">
        <f t="shared" si="26"/>
        <v>0</v>
      </c>
      <c r="X81" s="224">
        <f t="shared" si="27"/>
        <v>0</v>
      </c>
      <c r="Y81" s="224" t="str">
        <f t="shared" si="37"/>
        <v/>
      </c>
      <c r="Z81" s="225">
        <f t="shared" si="45"/>
        <v>0</v>
      </c>
      <c r="AA81" s="2846">
        <f t="shared" si="28"/>
        <v>0</v>
      </c>
      <c r="AB81" s="2847">
        <f t="shared" si="29"/>
        <v>0</v>
      </c>
      <c r="AC81" s="2848" t="str">
        <f t="shared" si="38"/>
        <v/>
      </c>
      <c r="AD81" s="2849">
        <f t="shared" si="39"/>
        <v>0</v>
      </c>
      <c r="AE81" s="2361">
        <f t="shared" si="40"/>
        <v>0</v>
      </c>
      <c r="AF81" s="2362">
        <f t="shared" si="41"/>
        <v>0</v>
      </c>
      <c r="AG81" s="2363" t="str">
        <f t="shared" si="42"/>
        <v/>
      </c>
      <c r="AH81" s="2552">
        <f t="shared" si="46"/>
        <v>0</v>
      </c>
      <c r="AI81" s="2556">
        <f t="shared" si="30"/>
        <v>0</v>
      </c>
      <c r="AJ81" s="2241">
        <f t="shared" si="51"/>
        <v>0</v>
      </c>
      <c r="AK81" s="2242">
        <f t="shared" si="51"/>
        <v>0</v>
      </c>
      <c r="AL81" s="2243">
        <f t="shared" si="43"/>
        <v>0</v>
      </c>
      <c r="AM81" s="2511" t="str">
        <f t="shared" si="47"/>
        <v>OK</v>
      </c>
      <c r="AN81" s="3"/>
      <c r="AO81" s="218" t="str">
        <f t="shared" si="64"/>
        <v>►</v>
      </c>
      <c r="AP81" s="2510"/>
      <c r="AQ81" s="3"/>
      <c r="AR81" s="198">
        <f t="array" ref="AR81">SUMPRODUCT(LEN(AS81:AY81))</f>
        <v>0</v>
      </c>
      <c r="AS81" s="199"/>
      <c r="AT81" s="200"/>
      <c r="AU81" s="200"/>
      <c r="AV81" s="200"/>
      <c r="AW81" s="200"/>
      <c r="AX81" s="200"/>
      <c r="AY81" s="201"/>
      <c r="AZ81" s="3"/>
      <c r="BB81" s="3177"/>
      <c r="BC81" s="3177"/>
      <c r="BD81" s="3174"/>
      <c r="BE81" s="3177"/>
      <c r="BF81" s="3151" t="str">
        <f t="shared" si="33"/>
        <v/>
      </c>
      <c r="BG81" s="3155" t="str">
        <f t="shared" si="34"/>
        <v/>
      </c>
      <c r="BH81" s="3156" t="str">
        <f>IF(LEN(TRIM(BM81))&gt;0,MAX(BH29:BH80)+1,"")</f>
        <v/>
      </c>
      <c r="BI81" s="3109" t="str">
        <f>IFERROR(INDEX(BM30:BM299,MATCH(ROW()-ROW(BM30)+1,BH30:BH299,0)),"")</f>
        <v/>
      </c>
      <c r="BJ81" s="3178"/>
      <c r="BK81" s="3177"/>
      <c r="BL81" s="3110"/>
      <c r="BM81" s="3111" t="str">
        <f>IF(OR(BN80="",BL80=""),"",IF(LEN(BN80)&lt;=BL80,BN80,IFERROR(LEFT(BN80,FIND("♦",SUBSTITUTE(LEFT(BN80,BL80+1)," ","♦",LEN(LEFT(BN80,BL80+1))-LEN(SUBSTITUTE(LEFT(BN80,BL80+1)," ",""))))),LEFT(BN80,IFERROR(FIND(" ",BN80)-1,LEN(BN80))))))</f>
        <v/>
      </c>
      <c r="BN81" s="3111" t="str">
        <f t="shared" si="66"/>
        <v/>
      </c>
      <c r="BO81" s="3179"/>
      <c r="BP81" s="3173"/>
      <c r="BQ81" s="3174"/>
      <c r="BR81" s="3"/>
      <c r="BS81" s="287" t="s">
        <v>4079</v>
      </c>
      <c r="BT81" s="102"/>
      <c r="BU81" s="102"/>
      <c r="BV81" s="2625" t="s">
        <v>3960</v>
      </c>
      <c r="BW81" s="2664"/>
      <c r="BX81" s="3"/>
      <c r="BY81" s="3228"/>
      <c r="BZ81" s="3228"/>
      <c r="CA81" s="3228"/>
      <c r="CC81" s="3235"/>
      <c r="CD81" s="3235"/>
      <c r="CE81" s="3235"/>
      <c r="CG81" s="3226"/>
      <c r="CH81" s="3226"/>
      <c r="CI81" s="3226"/>
      <c r="CK81" s="3227"/>
      <c r="CL81" s="3227"/>
      <c r="CM81" s="3227"/>
      <c r="CS81" s="3232"/>
      <c r="CT81" s="3232"/>
      <c r="CU81" s="3232"/>
      <c r="CW81" s="3223"/>
      <c r="CX81" s="3223"/>
      <c r="CY81" s="3223"/>
      <c r="DA81" s="3224"/>
      <c r="DB81" s="3224"/>
      <c r="DC81" s="3224"/>
      <c r="DE81" s="3229"/>
      <c r="DF81" s="3229"/>
      <c r="DG81" s="3229"/>
      <c r="DI81" s="3230"/>
      <c r="DJ81" s="3230"/>
      <c r="DK81" s="3230"/>
      <c r="DM81" s="3231"/>
      <c r="DN81" s="3231"/>
      <c r="DO81" s="3231"/>
      <c r="DQ81" s="3"/>
      <c r="DR81" s="3"/>
      <c r="DS81" s="3"/>
      <c r="DT81" s="3"/>
      <c r="DU81" s="3"/>
      <c r="DV81" s="3"/>
      <c r="DW81" s="3"/>
      <c r="DX81" s="3"/>
      <c r="DY81" s="3"/>
      <c r="DZ81" s="725" t="s">
        <v>1074</v>
      </c>
      <c r="EA81" s="726" t="s">
        <v>1075</v>
      </c>
      <c r="EB81" s="727" t="s">
        <v>1076</v>
      </c>
      <c r="EC81" s="728" t="s">
        <v>1077</v>
      </c>
      <c r="ED81" s="729" t="s">
        <v>1078</v>
      </c>
      <c r="EE81" s="730" t="s">
        <v>1079</v>
      </c>
      <c r="EF81" s="731" t="s">
        <v>1080</v>
      </c>
      <c r="EG81" s="732" t="s">
        <v>1081</v>
      </c>
      <c r="EH81" s="733" t="s">
        <v>1082</v>
      </c>
      <c r="EK81" s="734"/>
      <c r="EL81" s="205" t="s">
        <v>399</v>
      </c>
      <c r="EM81" s="206" t="s">
        <v>1083</v>
      </c>
      <c r="EN81" s="207">
        <v>135</v>
      </c>
      <c r="EO81" s="208">
        <v>206</v>
      </c>
      <c r="EP81" s="209">
        <v>235</v>
      </c>
      <c r="EQ81"/>
      <c r="ER81" s="735"/>
      <c r="ES81" s="272" t="s">
        <v>1084</v>
      </c>
      <c r="ET81" s="192" t="s">
        <v>1085</v>
      </c>
      <c r="EU81" s="193">
        <v>132</v>
      </c>
      <c r="EV81" s="194">
        <v>132</v>
      </c>
      <c r="EW81" s="195">
        <v>130</v>
      </c>
      <c r="EX81"/>
      <c r="EY81" s="736"/>
      <c r="EZ81" s="212" t="s">
        <v>1086</v>
      </c>
      <c r="FA81" s="192" t="s">
        <v>1087</v>
      </c>
      <c r="FB81" s="193">
        <v>226</v>
      </c>
      <c r="FC81" s="194">
        <v>188</v>
      </c>
      <c r="FD81" s="195">
        <v>116</v>
      </c>
      <c r="FE81" s="10">
        <v>1</v>
      </c>
    </row>
    <row r="82" spans="1:161" ht="21.75" customHeight="1">
      <c r="A82" s="3">
        <v>51</v>
      </c>
      <c r="B82" s="218" t="str">
        <f t="shared" si="24"/>
        <v>A</v>
      </c>
      <c r="C82" s="2326">
        <f t="array" ref="C82">IFERROR(_xlfn.LET(_xlpm.k,UPPER(TRIM(K82)),_xlpm.r,_xlfn.XLOOKUP(_xlpm.k,UPPER(TRIM($R$89:$AM$89)),$R$92:$AM$92,_xlfn.XLOOKUP(_xlpm.k,UPPER(TRIM($R$90:$AM$90)),$R$92:$AM$92,_xlfn.XLOOKUP(_xlpm.k,UPPER(TRIM($R$91:$AM$91)),$R$92:$AM$92,0.001))),_xlpm.r*J82),0)</f>
        <v>0</v>
      </c>
      <c r="D82" s="2819">
        <f t="array" ref="D82">IFERROR(_xlfn.LET(_xlpm.k,UPPER(TRIM(N82)),_xlpm.r,_xlfn.XLOOKUP(_xlpm.k,UPPER(TRIM($R$89:$AM$89)),$R$92:$AM$92,_xlfn.XLOOKUP(_xlpm.k,UPPER(TRIM($R$90:$AM$90)),$R$92:$AM$92,_xlfn.XLOOKUP(_xlpm.k,UPPER(TRIM($R$91:$AM$91)),$R$92:$AM$92,0.001))),_xlpm.r*M82),0)</f>
        <v>0</v>
      </c>
      <c r="E82" s="220">
        <f t="array" ref="E82">IFERROR(_xlfn.LET(_xlpm.k,UPPER(TRIM(Q82)),_xlpm.r,_xlfn.XLOOKUP(_xlpm.k,UPPER(TRIM($R$89:$AM$89)),$R$92:$AM$92,_xlfn.XLOOKUP(_xlpm.k,UPPER(TRIM($R$90:$AM$90)),$R$92:$AM$92,_xlfn.XLOOKUP(_xlpm.k,UPPER(TRIM($R$91:$AM$91)),$R$92:$AM$92,0.001))),_xlpm.r*P82),0)</f>
        <v>0</v>
      </c>
      <c r="F82" s="222" t="s">
        <v>3727</v>
      </c>
      <c r="G82" s="2585" t="s">
        <v>3667</v>
      </c>
      <c r="H82" s="2340" t="s">
        <v>14</v>
      </c>
      <c r="I82" s="2841"/>
      <c r="J82" s="2842"/>
      <c r="K82" s="2302"/>
      <c r="L82" s="2843"/>
      <c r="M82" s="2844"/>
      <c r="N82" s="2303"/>
      <c r="O82" s="2845"/>
      <c r="P82" s="2300"/>
      <c r="Q82" s="2303"/>
      <c r="R82" s="222" t="str">
        <f t="shared" si="59"/>
        <v>51 ►</v>
      </c>
      <c r="S82" s="2339" t="str">
        <f t="shared" si="59"/>
        <v>5/ Finition et service</v>
      </c>
      <c r="T82" s="2296"/>
      <c r="U82" s="2296"/>
      <c r="V82" s="2454">
        <v>1</v>
      </c>
      <c r="W82" s="223">
        <f t="shared" si="26"/>
        <v>0</v>
      </c>
      <c r="X82" s="224">
        <f t="shared" si="27"/>
        <v>0</v>
      </c>
      <c r="Y82" s="224" t="str">
        <f t="shared" si="37"/>
        <v/>
      </c>
      <c r="Z82" s="225">
        <f t="shared" si="45"/>
        <v>0</v>
      </c>
      <c r="AA82" s="2846">
        <f t="shared" si="28"/>
        <v>0</v>
      </c>
      <c r="AB82" s="2847">
        <f t="shared" si="29"/>
        <v>0</v>
      </c>
      <c r="AC82" s="2848" t="str">
        <f t="shared" si="38"/>
        <v/>
      </c>
      <c r="AD82" s="2849">
        <f t="shared" si="39"/>
        <v>0</v>
      </c>
      <c r="AE82" s="2361">
        <f t="shared" si="40"/>
        <v>0</v>
      </c>
      <c r="AF82" s="2362">
        <f t="shared" si="41"/>
        <v>0</v>
      </c>
      <c r="AG82" s="2363" t="str">
        <f t="shared" si="42"/>
        <v/>
      </c>
      <c r="AH82" s="2552">
        <f t="shared" si="46"/>
        <v>0</v>
      </c>
      <c r="AI82" s="2556" t="str">
        <f t="shared" si="30"/>
        <v>5/ Finition et service</v>
      </c>
      <c r="AJ82" s="2241">
        <f t="shared" si="51"/>
        <v>0</v>
      </c>
      <c r="AK82" s="2242">
        <f t="shared" si="51"/>
        <v>0</v>
      </c>
      <c r="AL82" s="2243">
        <f t="shared" si="43"/>
        <v>0</v>
      </c>
      <c r="AM82" s="2511" t="str">
        <f t="shared" si="47"/>
        <v>OK</v>
      </c>
      <c r="AN82" s="3"/>
      <c r="AO82" s="218" t="str">
        <f t="shared" si="64"/>
        <v>A</v>
      </c>
      <c r="AP82" s="2510"/>
      <c r="AQ82" s="3"/>
      <c r="AR82" s="198">
        <f t="array" ref="AR82">SUMPRODUCT(LEN(AS82:AY82))</f>
        <v>0</v>
      </c>
      <c r="AS82" s="199"/>
      <c r="AT82" s="200"/>
      <c r="AU82" s="200"/>
      <c r="AV82" s="200"/>
      <c r="AW82" s="200"/>
      <c r="AX82" s="200"/>
      <c r="AY82" s="201"/>
      <c r="AZ82" s="3"/>
      <c r="BB82" s="3177"/>
      <c r="BC82" s="3177"/>
      <c r="BD82" s="3174"/>
      <c r="BE82" s="3177"/>
      <c r="BF82" s="3151" t="str">
        <f t="shared" si="33"/>
        <v/>
      </c>
      <c r="BG82" s="3155" t="str">
        <f t="shared" si="34"/>
        <v/>
      </c>
      <c r="BH82" s="3156" t="str">
        <f>IF(LEN(TRIM(BM82))&gt;0,MAX(BH29:BH81)+1,"")</f>
        <v/>
      </c>
      <c r="BI82" s="3109" t="str">
        <f>IFERROR(INDEX(BM30:BM299,MATCH(ROW()-ROW(BM30)+1,BH30:BH299,0)),"")</f>
        <v/>
      </c>
      <c r="BJ82" s="3178"/>
      <c r="BK82" s="3177"/>
      <c r="BL82" s="3163"/>
      <c r="BM82" s="3111" t="str">
        <f>IF(OR(BN81="",BL80=""),"",IF(LEN(BN81)&lt;=BL80,BN81,IFERROR(LEFT(BN81,FIND("♦",SUBSTITUTE(LEFT(BN81,BL80+1)," ","♦",LEN(LEFT(BN81,BL80+1))-LEN(SUBSTITUTE(LEFT(BN81,BL80+1)," ",""))))),LEFT(BN81,IFERROR(FIND(" ",BN81)-1,LEN(BN81))))))</f>
        <v/>
      </c>
      <c r="BN82" s="3111" t="str">
        <f t="shared" si="66"/>
        <v/>
      </c>
      <c r="BO82" s="3179"/>
      <c r="BP82" s="3173"/>
      <c r="BQ82" s="3174"/>
      <c r="BR82" s="3"/>
      <c r="BS82" s="3415" t="s">
        <v>3961</v>
      </c>
      <c r="BT82" s="102"/>
      <c r="BU82" s="102"/>
      <c r="BV82" s="2625" t="s">
        <v>3962</v>
      </c>
      <c r="BW82" s="2664"/>
      <c r="BX82" s="3"/>
      <c r="CG82"/>
      <c r="CH82"/>
      <c r="CI82"/>
      <c r="CK82"/>
      <c r="CL82"/>
      <c r="CM82"/>
      <c r="CS82" s="163"/>
      <c r="CT82" s="163"/>
      <c r="CU82" s="163"/>
      <c r="DE82" s="3"/>
      <c r="DF82" s="3"/>
      <c r="DG82" s="3"/>
      <c r="DH82" s="3"/>
      <c r="DI82" s="3"/>
      <c r="DJ82" s="3"/>
      <c r="DK82" s="3"/>
      <c r="DL82" s="3"/>
      <c r="DM82" s="3"/>
      <c r="DN82" s="3"/>
      <c r="DO82" s="3"/>
      <c r="DQ82" s="3"/>
      <c r="DR82" s="3"/>
      <c r="DS82" s="3"/>
      <c r="DT82" s="3"/>
      <c r="DU82" s="3"/>
      <c r="DV82" s="3"/>
      <c r="DW82" s="3"/>
      <c r="DX82" s="3"/>
      <c r="DY82" s="3"/>
      <c r="DZ82" s="737" t="s">
        <v>1088</v>
      </c>
      <c r="EA82" s="738" t="s">
        <v>1089</v>
      </c>
      <c r="EB82" s="739" t="s">
        <v>1090</v>
      </c>
      <c r="EC82" s="740" t="s">
        <v>1091</v>
      </c>
      <c r="ED82" s="741" t="s">
        <v>1092</v>
      </c>
      <c r="EE82" s="742" t="s">
        <v>1093</v>
      </c>
      <c r="EF82" s="743" t="s">
        <v>1094</v>
      </c>
      <c r="EG82" s="744" t="s">
        <v>1095</v>
      </c>
      <c r="EH82" s="745" t="s">
        <v>1096</v>
      </c>
      <c r="EK82" s="746"/>
      <c r="EL82" s="205" t="s">
        <v>1097</v>
      </c>
      <c r="EM82" s="206" t="s">
        <v>1098</v>
      </c>
      <c r="EN82" s="207">
        <v>164</v>
      </c>
      <c r="EO82" s="208">
        <v>211</v>
      </c>
      <c r="EP82" s="209">
        <v>238</v>
      </c>
      <c r="EQ82"/>
      <c r="ER82" s="747"/>
      <c r="ES82" s="191" t="s">
        <v>1099</v>
      </c>
      <c r="ET82" s="192" t="s">
        <v>1100</v>
      </c>
      <c r="EU82" s="193">
        <v>139</v>
      </c>
      <c r="EV82" s="194">
        <v>139</v>
      </c>
      <c r="EW82" s="195">
        <v>122</v>
      </c>
      <c r="EX82"/>
      <c r="EY82" s="748"/>
      <c r="EZ82" s="197" t="s">
        <v>1101</v>
      </c>
      <c r="FA82" s="192" t="s">
        <v>1102</v>
      </c>
      <c r="FB82" s="193">
        <v>205</v>
      </c>
      <c r="FC82" s="194">
        <v>186</v>
      </c>
      <c r="FD82" s="195">
        <v>150</v>
      </c>
      <c r="FE82" s="10">
        <v>1</v>
      </c>
    </row>
    <row r="83" spans="1:161" ht="21.75" customHeight="1">
      <c r="A83" s="3">
        <v>52</v>
      </c>
      <c r="B83" s="218" t="str">
        <f t="shared" si="24"/>
        <v>A</v>
      </c>
      <c r="C83" s="2326">
        <f t="array" ref="C83">IFERROR(_xlfn.LET(_xlpm.k,UPPER(TRIM(K83)),_xlpm.r,_xlfn.XLOOKUP(_xlpm.k,UPPER(TRIM($R$89:$AM$89)),$R$92:$AM$92,_xlfn.XLOOKUP(_xlpm.k,UPPER(TRIM($R$90:$AM$90)),$R$92:$AM$92,_xlfn.XLOOKUP(_xlpm.k,UPPER(TRIM($R$91:$AM$91)),$R$92:$AM$92,0.001))),_xlpm.r*J83),0)</f>
        <v>0</v>
      </c>
      <c r="D83" s="2819">
        <f t="array" ref="D83">IFERROR(_xlfn.LET(_xlpm.k,UPPER(TRIM(N83)),_xlpm.r,_xlfn.XLOOKUP(_xlpm.k,UPPER(TRIM($R$89:$AM$89)),$R$92:$AM$92,_xlfn.XLOOKUP(_xlpm.k,UPPER(TRIM($R$90:$AM$90)),$R$92:$AM$92,_xlfn.XLOOKUP(_xlpm.k,UPPER(TRIM($R$91:$AM$91)),$R$92:$AM$92,0.001))),_xlpm.r*M83),0)</f>
        <v>0</v>
      </c>
      <c r="E83" s="220">
        <f t="array" ref="E83">IFERROR(_xlfn.LET(_xlpm.k,UPPER(TRIM(Q83)),_xlpm.r,_xlfn.XLOOKUP(_xlpm.k,UPPER(TRIM($R$89:$AM$89)),$R$92:$AM$92,_xlfn.XLOOKUP(_xlpm.k,UPPER(TRIM($R$90:$AM$90)),$R$92:$AM$92,_xlfn.XLOOKUP(_xlpm.k,UPPER(TRIM($R$91:$AM$91)),$R$92:$AM$92,0.001))),_xlpm.r*P83),0)</f>
        <v>0</v>
      </c>
      <c r="F83" s="222" t="s">
        <v>3728</v>
      </c>
      <c r="G83" s="2587" t="s">
        <v>3657</v>
      </c>
      <c r="H83" s="2340" t="s">
        <v>14</v>
      </c>
      <c r="I83" s="2841"/>
      <c r="J83" s="2842"/>
      <c r="K83" s="2302"/>
      <c r="L83" s="2843"/>
      <c r="M83" s="2844"/>
      <c r="N83" s="2303"/>
      <c r="O83" s="2845"/>
      <c r="P83" s="2300"/>
      <c r="Q83" s="2303"/>
      <c r="R83" s="222" t="str">
        <f t="shared" si="59"/>
        <v>52 ►</v>
      </c>
      <c r="S83" s="2339" t="str">
        <f t="shared" si="59"/>
        <v xml:space="preserve">chapelure </v>
      </c>
      <c r="T83" s="2296"/>
      <c r="U83" s="2296"/>
      <c r="V83" s="2454">
        <v>1</v>
      </c>
      <c r="W83" s="223">
        <f t="shared" si="26"/>
        <v>0</v>
      </c>
      <c r="X83" s="224">
        <f t="shared" si="27"/>
        <v>0</v>
      </c>
      <c r="Y83" s="224" t="str">
        <f t="shared" si="37"/>
        <v/>
      </c>
      <c r="Z83" s="225">
        <f t="shared" si="45"/>
        <v>0</v>
      </c>
      <c r="AA83" s="2846">
        <f t="shared" si="28"/>
        <v>0</v>
      </c>
      <c r="AB83" s="2847">
        <f t="shared" si="29"/>
        <v>0</v>
      </c>
      <c r="AC83" s="2848" t="str">
        <f t="shared" si="38"/>
        <v/>
      </c>
      <c r="AD83" s="2849">
        <f t="shared" si="39"/>
        <v>0</v>
      </c>
      <c r="AE83" s="2361">
        <f t="shared" si="40"/>
        <v>0</v>
      </c>
      <c r="AF83" s="2362">
        <f t="shared" si="41"/>
        <v>0</v>
      </c>
      <c r="AG83" s="2363" t="str">
        <f t="shared" si="42"/>
        <v/>
      </c>
      <c r="AH83" s="2552">
        <f t="shared" si="46"/>
        <v>0</v>
      </c>
      <c r="AI83" s="2556" t="str">
        <f t="shared" si="30"/>
        <v xml:space="preserve">chapelure </v>
      </c>
      <c r="AJ83" s="2241">
        <f t="shared" si="51"/>
        <v>0</v>
      </c>
      <c r="AK83" s="2242">
        <f t="shared" si="51"/>
        <v>0</v>
      </c>
      <c r="AL83" s="2243">
        <f t="shared" si="43"/>
        <v>0</v>
      </c>
      <c r="AM83" s="2511" t="str">
        <f t="shared" si="47"/>
        <v>OK</v>
      </c>
      <c r="AN83" s="3"/>
      <c r="AO83" s="218" t="str">
        <f t="shared" si="64"/>
        <v>A</v>
      </c>
      <c r="AP83" s="2510"/>
      <c r="AQ83" s="3"/>
      <c r="AR83" s="198">
        <f t="array" ref="AR83">SUMPRODUCT(LEN(AS83:AY83))</f>
        <v>0</v>
      </c>
      <c r="AS83" s="199"/>
      <c r="AT83" s="200"/>
      <c r="AU83" s="200"/>
      <c r="AV83" s="200"/>
      <c r="AW83" s="200"/>
      <c r="AX83" s="200"/>
      <c r="AY83" s="201"/>
      <c r="AZ83" s="3"/>
      <c r="BB83" s="3177"/>
      <c r="BC83" s="3177"/>
      <c r="BD83" s="3174"/>
      <c r="BE83" s="3177"/>
      <c r="BF83" s="3151" t="str">
        <f t="shared" si="33"/>
        <v/>
      </c>
      <c r="BG83" s="3155" t="str">
        <f t="shared" si="34"/>
        <v/>
      </c>
      <c r="BH83" s="3156" t="str">
        <f>IF(LEN(TRIM(BM83))&gt;0,MAX(BH29:BH82)+1,"")</f>
        <v/>
      </c>
      <c r="BI83" s="3109" t="str">
        <f>IFERROR(INDEX(BM30:BM299,MATCH(ROW()-ROW(BM30)+1,BH30:BH299,0)),"")</f>
        <v/>
      </c>
      <c r="BJ83" s="3178"/>
      <c r="BK83" s="3177"/>
      <c r="BL83" s="3164"/>
      <c r="BM83" s="3111" t="str">
        <f>IF(OR(BN82="",BL80=""),"",IF(LEN(BN82)&lt;=BL80,BN82,IFERROR(LEFT(BN82,FIND("♦",SUBSTITUTE(LEFT(BN82,BL80+1)," ","♦",LEN(LEFT(BN82,BL80+1))-LEN(SUBSTITUTE(LEFT(BN82,BL80+1)," ",""))))),LEFT(BN82,IFERROR(FIND(" ",BN82)-1,LEN(BN82))))))</f>
        <v/>
      </c>
      <c r="BN83" s="3111" t="str">
        <f t="shared" si="66"/>
        <v/>
      </c>
      <c r="BO83" s="3179"/>
      <c r="BP83" s="3173"/>
      <c r="BQ83" s="3174"/>
      <c r="BR83" s="3"/>
      <c r="BS83" s="3415"/>
      <c r="BT83" s="102"/>
      <c r="BU83" s="102"/>
      <c r="BV83" s="102"/>
      <c r="BW83" s="2664"/>
      <c r="BX83" s="3"/>
      <c r="BY83" s="3228" t="s">
        <v>1103</v>
      </c>
      <c r="BZ83" s="3228"/>
      <c r="CA83" s="3228"/>
      <c r="CC83" s="3225" t="s">
        <v>1104</v>
      </c>
      <c r="CD83" s="3225"/>
      <c r="CE83" s="3225"/>
      <c r="CG83" s="3226" t="s">
        <v>1105</v>
      </c>
      <c r="CH83" s="3226"/>
      <c r="CI83" s="3226"/>
      <c r="CK83" s="3227" t="s">
        <v>1106</v>
      </c>
      <c r="CL83" s="3227"/>
      <c r="CM83" s="3227"/>
      <c r="CS83" s="3232" t="s">
        <v>1107</v>
      </c>
      <c r="CT83" s="3232"/>
      <c r="CU83" s="3232"/>
      <c r="CW83" s="3223" t="s">
        <v>1108</v>
      </c>
      <c r="CX83" s="3223"/>
      <c r="CY83" s="3223"/>
      <c r="DA83" s="3224" t="s">
        <v>1109</v>
      </c>
      <c r="DB83" s="3224"/>
      <c r="DC83" s="3224"/>
      <c r="DE83" s="3"/>
      <c r="DF83" s="3"/>
      <c r="DG83" s="3"/>
      <c r="DH83" s="3"/>
      <c r="DI83" s="3"/>
      <c r="DJ83" s="3"/>
      <c r="DK83" s="3"/>
      <c r="DL83" s="3"/>
      <c r="DM83" s="3"/>
      <c r="DN83" s="3"/>
      <c r="DO83" s="3"/>
      <c r="DQ83" s="3"/>
      <c r="DR83" s="3"/>
      <c r="DS83" s="3"/>
      <c r="DT83" s="3"/>
      <c r="DU83" s="3"/>
      <c r="DV83" s="3"/>
      <c r="DW83" s="3"/>
      <c r="DX83" s="3"/>
      <c r="DY83" s="3"/>
      <c r="DZ83" s="749" t="s">
        <v>1110</v>
      </c>
      <c r="EA83" s="750" t="s">
        <v>1111</v>
      </c>
      <c r="EB83" s="751" t="s">
        <v>1112</v>
      </c>
      <c r="EC83" s="752" t="s">
        <v>1113</v>
      </c>
      <c r="ED83" s="753" t="s">
        <v>1114</v>
      </c>
      <c r="EE83" s="754" t="s">
        <v>1115</v>
      </c>
      <c r="EF83" s="755" t="s">
        <v>1116</v>
      </c>
      <c r="EG83" s="756" t="s">
        <v>1117</v>
      </c>
      <c r="EH83" s="757" t="s">
        <v>1118</v>
      </c>
      <c r="EK83" s="758"/>
      <c r="EL83" s="236" t="s">
        <v>1119</v>
      </c>
      <c r="EM83" s="206" t="s">
        <v>1120</v>
      </c>
      <c r="EN83" s="207">
        <v>187</v>
      </c>
      <c r="EO83" s="208">
        <v>210</v>
      </c>
      <c r="EP83" s="209">
        <v>225</v>
      </c>
      <c r="EQ83"/>
      <c r="ER83" s="759"/>
      <c r="ES83" s="272" t="s">
        <v>1121</v>
      </c>
      <c r="ET83" s="192" t="s">
        <v>1122</v>
      </c>
      <c r="EU83" s="193">
        <v>152</v>
      </c>
      <c r="EV83" s="194">
        <v>148</v>
      </c>
      <c r="EW83" s="195">
        <v>62</v>
      </c>
      <c r="EX83"/>
      <c r="EY83" s="760"/>
      <c r="EZ83" s="212" t="s">
        <v>1123</v>
      </c>
      <c r="FA83" s="192" t="s">
        <v>1124</v>
      </c>
      <c r="FB83" s="193">
        <v>243</v>
      </c>
      <c r="FC83" s="194">
        <v>195</v>
      </c>
      <c r="FD83" s="195">
        <v>0</v>
      </c>
      <c r="FE83" s="10">
        <v>1</v>
      </c>
    </row>
    <row r="84" spans="1:161" ht="21.75" customHeight="1">
      <c r="A84" s="3">
        <v>53</v>
      </c>
      <c r="B84" s="218" t="str">
        <f t="shared" si="24"/>
        <v>A</v>
      </c>
      <c r="C84" s="2326">
        <f t="array" ref="C84">IFERROR(_xlfn.LET(_xlpm.k,UPPER(TRIM(K84)),_xlpm.r,_xlfn.XLOOKUP(_xlpm.k,UPPER(TRIM($R$89:$AM$89)),$R$92:$AM$92,_xlfn.XLOOKUP(_xlpm.k,UPPER(TRIM($R$90:$AM$90)),$R$92:$AM$92,_xlfn.XLOOKUP(_xlpm.k,UPPER(TRIM($R$91:$AM$91)),$R$92:$AM$92,0.001))),_xlpm.r*J84),0)</f>
        <v>0</v>
      </c>
      <c r="D84" s="2819">
        <f t="array" ref="D84">IFERROR(_xlfn.LET(_xlpm.k,UPPER(TRIM(N84)),_xlpm.r,_xlfn.XLOOKUP(_xlpm.k,UPPER(TRIM($R$89:$AM$89)),$R$92:$AM$92,_xlfn.XLOOKUP(_xlpm.k,UPPER(TRIM($R$90:$AM$90)),$R$92:$AM$92,_xlfn.XLOOKUP(_xlpm.k,UPPER(TRIM($R$91:$AM$91)),$R$92:$AM$92,0.001))),_xlpm.r*M84),0)</f>
        <v>0</v>
      </c>
      <c r="E84" s="220">
        <f t="array" ref="E84">IFERROR(_xlfn.LET(_xlpm.k,UPPER(TRIM(Q84)),_xlpm.r,_xlfn.XLOOKUP(_xlpm.k,UPPER(TRIM($R$89:$AM$89)),$R$92:$AM$92,_xlfn.XLOOKUP(_xlpm.k,UPPER(TRIM($R$90:$AM$90)),$R$92:$AM$92,_xlfn.XLOOKUP(_xlpm.k,UPPER(TRIM($R$91:$AM$91)),$R$92:$AM$92,0.001))),_xlpm.r*P84),0)</f>
        <v>0</v>
      </c>
      <c r="F84" s="222" t="s">
        <v>3729</v>
      </c>
      <c r="G84" s="2587" t="s">
        <v>3635</v>
      </c>
      <c r="H84" s="2340" t="s">
        <v>14</v>
      </c>
      <c r="I84" s="2841"/>
      <c r="J84" s="2842"/>
      <c r="K84" s="2302"/>
      <c r="L84" s="2843"/>
      <c r="M84" s="2844"/>
      <c r="N84" s="2303"/>
      <c r="O84" s="2845"/>
      <c r="P84" s="2300"/>
      <c r="Q84" s="2303"/>
      <c r="R84" s="222" t="str">
        <f t="shared" si="59"/>
        <v>53 ►</v>
      </c>
      <c r="S84" s="2339" t="str">
        <f t="shared" si="59"/>
        <v>Graisse de canard</v>
      </c>
      <c r="T84" s="2296"/>
      <c r="U84" s="2296"/>
      <c r="V84" s="2454">
        <v>1</v>
      </c>
      <c r="W84" s="223">
        <f t="shared" si="26"/>
        <v>0</v>
      </c>
      <c r="X84" s="224">
        <f t="shared" si="27"/>
        <v>0</v>
      </c>
      <c r="Y84" s="224" t="str">
        <f t="shared" si="37"/>
        <v/>
      </c>
      <c r="Z84" s="225">
        <f t="shared" si="45"/>
        <v>0</v>
      </c>
      <c r="AA84" s="2846">
        <f t="shared" si="28"/>
        <v>0</v>
      </c>
      <c r="AB84" s="2847">
        <f t="shared" si="29"/>
        <v>0</v>
      </c>
      <c r="AC84" s="2848" t="str">
        <f t="shared" si="38"/>
        <v/>
      </c>
      <c r="AD84" s="2849">
        <f t="shared" si="39"/>
        <v>0</v>
      </c>
      <c r="AE84" s="2361">
        <f t="shared" si="40"/>
        <v>0</v>
      </c>
      <c r="AF84" s="2362">
        <f t="shared" si="41"/>
        <v>0</v>
      </c>
      <c r="AG84" s="2363" t="str">
        <f t="shared" si="42"/>
        <v/>
      </c>
      <c r="AH84" s="2552">
        <f t="shared" si="46"/>
        <v>0</v>
      </c>
      <c r="AI84" s="2556" t="str">
        <f t="shared" si="30"/>
        <v>Graisse de canard</v>
      </c>
      <c r="AJ84" s="2241">
        <f t="shared" si="51"/>
        <v>0</v>
      </c>
      <c r="AK84" s="2242">
        <f t="shared" si="51"/>
        <v>0</v>
      </c>
      <c r="AL84" s="2243">
        <f t="shared" si="43"/>
        <v>0</v>
      </c>
      <c r="AM84" s="2511" t="str">
        <f t="shared" si="47"/>
        <v>OK</v>
      </c>
      <c r="AN84" s="3"/>
      <c r="AO84" s="218" t="str">
        <f t="shared" si="64"/>
        <v>A</v>
      </c>
      <c r="AP84" s="2510"/>
      <c r="AQ84" s="3"/>
      <c r="AR84" s="198">
        <f t="array" ref="AR84">SUMPRODUCT(LEN(AS84:AY84))</f>
        <v>0</v>
      </c>
      <c r="AS84" s="199"/>
      <c r="AT84" s="200"/>
      <c r="AU84" s="200"/>
      <c r="AV84" s="200"/>
      <c r="AW84" s="200"/>
      <c r="AX84" s="200"/>
      <c r="AY84" s="201"/>
      <c r="AZ84" s="3"/>
      <c r="BB84" s="3177"/>
      <c r="BC84" s="3177"/>
      <c r="BD84" s="3174"/>
      <c r="BE84" s="3177"/>
      <c r="BF84" s="3151" t="str">
        <f t="shared" si="33"/>
        <v/>
      </c>
      <c r="BG84" s="3155" t="str">
        <f t="shared" si="34"/>
        <v/>
      </c>
      <c r="BH84" s="3156">
        <f>IF(LEN(TRIM(BM84))&gt;0,MAX(BH29:BH83)+1,"")</f>
        <v>12</v>
      </c>
      <c r="BI84" s="3109" t="str">
        <f>IFERROR(INDEX(BM30:BM299,MATCH(ROW()-ROW(BM30)+1,BH30:BH299,0)),"")</f>
        <v/>
      </c>
      <c r="BJ84" s="3178"/>
      <c r="BK84" s="3177"/>
      <c r="BL84" s="2462" t="str">
        <f>(SUBSTITUTE(SUBSTITUTE(BD39,CHAR(13)&amp;CHAR(10)," "),CHAR(10)," "))</f>
        <v>5. Remettez la viande dans la cocotte et versez la marinade filtrée par-dessus. Ajoutez de l’eau si nécessaire pour recouvrir la viande. Salez et poivrez.</v>
      </c>
      <c r="BM84" s="3165" t="str">
        <f>IF(OR(BL85="",BL86=""),"",IF(LEN(BL85)&lt;=BL86,BL85,IFERROR(LEFT(BL85,FIND("♦",SUBSTITUTE(LEFT(BL85,BL86+1)," ","♦",LEN(LEFT(BL85,BL86+1))-LEN(SUBSTITUTE(LEFT(BL85,BL86+1)," ",""))))),LEFT(BL85,IFERROR(FIND(" ",BL85)-1,LEN(BL85))))))</f>
        <v xml:space="preserve">5 Remettez la viande dans la cocotte et versez la marinade filtrée par-dessus Ajoutez de l’eau si </v>
      </c>
      <c r="BN84" s="3166" t="str">
        <f>IF(BM84="","",TRIM(RIGHT(BL85,LEN(BL85)-LEN(BM84))))</f>
        <v>nécessaire pour recouvrir la viande Salez et poivrez</v>
      </c>
      <c r="BO84" s="3157" t="str">
        <f>BE39</f>
        <v xml:space="preserve"> ◄ ligne 39</v>
      </c>
      <c r="BP84" s="3173"/>
      <c r="BQ84" s="3174"/>
      <c r="BR84" s="3"/>
      <c r="BS84" s="287"/>
      <c r="BT84" s="102"/>
      <c r="BU84" s="102"/>
      <c r="BV84" s="102"/>
      <c r="BW84" s="2664"/>
      <c r="BX84" s="3"/>
      <c r="BY84" s="3228"/>
      <c r="BZ84" s="3228"/>
      <c r="CA84" s="3228"/>
      <c r="CC84" s="3225"/>
      <c r="CD84" s="3225"/>
      <c r="CE84" s="3225"/>
      <c r="CG84" s="3226"/>
      <c r="CH84" s="3226"/>
      <c r="CI84" s="3226"/>
      <c r="CK84" s="3227"/>
      <c r="CL84" s="3227"/>
      <c r="CM84" s="3227"/>
      <c r="CS84" s="3232"/>
      <c r="CT84" s="3232"/>
      <c r="CU84" s="3232"/>
      <c r="CW84" s="3223"/>
      <c r="CX84" s="3223"/>
      <c r="CY84" s="3223"/>
      <c r="DA84" s="3224"/>
      <c r="DB84" s="3224"/>
      <c r="DC84" s="3224"/>
      <c r="DE84" s="3"/>
      <c r="DF84" s="3"/>
      <c r="DG84" s="3"/>
      <c r="DH84" s="3"/>
      <c r="DI84" s="3"/>
      <c r="DJ84" s="3"/>
      <c r="DK84" s="3"/>
      <c r="DL84" s="3"/>
      <c r="DM84" s="3"/>
      <c r="DN84" s="3"/>
      <c r="DO84" s="3"/>
      <c r="DQ84" s="3"/>
      <c r="DR84" s="3"/>
      <c r="DS84" s="3"/>
      <c r="DT84" s="3"/>
      <c r="DU84" s="3"/>
      <c r="DV84" s="3"/>
      <c r="DW84" s="3"/>
      <c r="DX84" s="3"/>
      <c r="DY84" s="3"/>
      <c r="DZ84" s="761" t="s">
        <v>1125</v>
      </c>
      <c r="EA84" s="762" t="s">
        <v>1126</v>
      </c>
      <c r="EB84" s="763" t="s">
        <v>1127</v>
      </c>
      <c r="EC84" s="764" t="s">
        <v>1128</v>
      </c>
      <c r="ED84" s="765" t="s">
        <v>1129</v>
      </c>
      <c r="EE84" s="766" t="s">
        <v>1130</v>
      </c>
      <c r="EF84" s="767" t="s">
        <v>1131</v>
      </c>
      <c r="EG84" s="768" t="s">
        <v>1132</v>
      </c>
      <c r="EH84" s="769" t="s">
        <v>1133</v>
      </c>
      <c r="EK84" s="770"/>
      <c r="EL84" s="205" t="s">
        <v>1134</v>
      </c>
      <c r="EM84" s="206" t="s">
        <v>1135</v>
      </c>
      <c r="EN84" s="207">
        <v>176</v>
      </c>
      <c r="EO84" s="208">
        <v>226</v>
      </c>
      <c r="EP84" s="209">
        <v>255</v>
      </c>
      <c r="EQ84"/>
      <c r="ER84" s="771"/>
      <c r="ES84" s="191" t="s">
        <v>1136</v>
      </c>
      <c r="ET84" s="192" t="s">
        <v>1137</v>
      </c>
      <c r="EU84" s="193">
        <v>139</v>
      </c>
      <c r="EV84" s="194">
        <v>139</v>
      </c>
      <c r="EW84" s="195">
        <v>0</v>
      </c>
      <c r="EX84"/>
      <c r="EY84" s="772"/>
      <c r="EZ84" s="212" t="s">
        <v>1138</v>
      </c>
      <c r="FA84" s="192" t="s">
        <v>1139</v>
      </c>
      <c r="FB84" s="193">
        <v>240</v>
      </c>
      <c r="FC84" s="194">
        <v>195</v>
      </c>
      <c r="FD84" s="195">
        <v>0</v>
      </c>
      <c r="FE84" s="10">
        <v>1</v>
      </c>
    </row>
    <row r="85" spans="1:161" ht="21" customHeight="1">
      <c r="A85" s="3">
        <v>54</v>
      </c>
      <c r="B85" s="218" t="str">
        <f t="shared" si="24"/>
        <v>A</v>
      </c>
      <c r="C85" s="2326">
        <f t="array" ref="C85">IFERROR(_xlfn.LET(_xlpm.k,UPPER(TRIM(K85)),_xlpm.r,_xlfn.XLOOKUP(_xlpm.k,UPPER(TRIM($R$89:$AM$89)),$R$92:$AM$92,_xlfn.XLOOKUP(_xlpm.k,UPPER(TRIM($R$90:$AM$90)),$R$92:$AM$92,_xlfn.XLOOKUP(_xlpm.k,UPPER(TRIM($R$91:$AM$91)),$R$92:$AM$92,0.001))),_xlpm.r*J85),0)</f>
        <v>0</v>
      </c>
      <c r="D85" s="2819">
        <f t="array" ref="D85">IFERROR(_xlfn.LET(_xlpm.k,UPPER(TRIM(N85)),_xlpm.r,_xlfn.XLOOKUP(_xlpm.k,UPPER(TRIM($R$89:$AM$89)),$R$92:$AM$92,_xlfn.XLOOKUP(_xlpm.k,UPPER(TRIM($R$90:$AM$90)),$R$92:$AM$92,_xlfn.XLOOKUP(_xlpm.k,UPPER(TRIM($R$91:$AM$91)),$R$92:$AM$92,0.001))),_xlpm.r*M85),0)</f>
        <v>0</v>
      </c>
      <c r="E85" s="220">
        <f t="array" ref="E85">IFERROR(_xlfn.LET(_xlpm.k,UPPER(TRIM(Q85)),_xlpm.r,_xlfn.XLOOKUP(_xlpm.k,UPPER(TRIM($R$89:$AM$89)),$R$92:$AM$92,_xlfn.XLOOKUP(_xlpm.k,UPPER(TRIM($R$90:$AM$90)),$R$92:$AM$92,_xlfn.XLOOKUP(_xlpm.k,UPPER(TRIM($R$91:$AM$91)),$R$92:$AM$92,0.001))),_xlpm.r*P85),0)</f>
        <v>0</v>
      </c>
      <c r="F85" s="222" t="s">
        <v>3730</v>
      </c>
      <c r="G85" s="2587" t="s">
        <v>3644</v>
      </c>
      <c r="H85" s="2340" t="s">
        <v>14</v>
      </c>
      <c r="I85" s="2841"/>
      <c r="J85" s="2842"/>
      <c r="K85" s="2302"/>
      <c r="L85" s="2843"/>
      <c r="M85" s="2844"/>
      <c r="N85" s="2303"/>
      <c r="O85" s="2845"/>
      <c r="P85" s="2300"/>
      <c r="Q85" s="2303"/>
      <c r="R85" s="222" t="str">
        <f t="shared" si="59"/>
        <v>54 ►</v>
      </c>
      <c r="S85" s="2339" t="str">
        <f t="shared" si="59"/>
        <v>graisse d'oie</v>
      </c>
      <c r="T85" s="2296"/>
      <c r="U85" s="2296"/>
      <c r="V85" s="2454">
        <v>1</v>
      </c>
      <c r="W85" s="223">
        <f t="shared" si="26"/>
        <v>0</v>
      </c>
      <c r="X85" s="224">
        <f t="shared" si="27"/>
        <v>0</v>
      </c>
      <c r="Y85" s="224" t="str">
        <f t="shared" si="37"/>
        <v/>
      </c>
      <c r="Z85" s="225">
        <f t="shared" si="45"/>
        <v>0</v>
      </c>
      <c r="AA85" s="2846">
        <f t="shared" si="28"/>
        <v>0</v>
      </c>
      <c r="AB85" s="2847">
        <f t="shared" si="29"/>
        <v>0</v>
      </c>
      <c r="AC85" s="2848" t="str">
        <f t="shared" si="38"/>
        <v/>
      </c>
      <c r="AD85" s="2849">
        <f t="shared" si="39"/>
        <v>0</v>
      </c>
      <c r="AE85" s="2361">
        <f t="shared" si="40"/>
        <v>0</v>
      </c>
      <c r="AF85" s="2362">
        <f t="shared" si="41"/>
        <v>0</v>
      </c>
      <c r="AG85" s="2363" t="str">
        <f t="shared" si="42"/>
        <v/>
      </c>
      <c r="AH85" s="2552">
        <f t="shared" si="46"/>
        <v>0</v>
      </c>
      <c r="AI85" s="2556" t="str">
        <f t="shared" si="30"/>
        <v>graisse d'oie</v>
      </c>
      <c r="AJ85" s="2241">
        <f t="shared" si="51"/>
        <v>0</v>
      </c>
      <c r="AK85" s="2242">
        <f t="shared" si="51"/>
        <v>0</v>
      </c>
      <c r="AL85" s="2243">
        <f t="shared" si="43"/>
        <v>0</v>
      </c>
      <c r="AM85" s="2511" t="str">
        <f t="shared" si="47"/>
        <v>OK</v>
      </c>
      <c r="AN85" s="3"/>
      <c r="AO85" s="218" t="str">
        <f t="shared" si="64"/>
        <v>A</v>
      </c>
      <c r="AP85" s="2510"/>
      <c r="AQ85" s="3"/>
      <c r="AR85" s="198">
        <f t="array" ref="AR85">SUMPRODUCT(LEN(AS85:AY85))</f>
        <v>0</v>
      </c>
      <c r="AS85" s="199"/>
      <c r="AT85" s="200"/>
      <c r="AU85" s="200"/>
      <c r="AV85" s="200"/>
      <c r="AW85" s="200"/>
      <c r="AX85" s="200"/>
      <c r="AY85" s="201"/>
      <c r="AZ85" s="3"/>
      <c r="BB85" s="3177"/>
      <c r="BC85" s="3177"/>
      <c r="BD85" s="3174"/>
      <c r="BE85" s="3177"/>
      <c r="BF85" s="3151" t="str">
        <f t="shared" si="33"/>
        <v/>
      </c>
      <c r="BG85" s="3155" t="str">
        <f t="shared" si="34"/>
        <v/>
      </c>
      <c r="BH85" s="3156">
        <f>IF(LEN(TRIM(BM85))&gt;0,MAX(BH29:BH84)+1,"")</f>
        <v>13</v>
      </c>
      <c r="BI85" s="3109" t="str">
        <f>IFERROR(INDEX(BM30:BM299,MATCH(ROW()-ROW(BM30)+1,BH30:BH299,0)),"")</f>
        <v/>
      </c>
      <c r="BJ85" s="3178"/>
      <c r="BK85" s="3177"/>
      <c r="BL85" s="3165" t="str">
        <f>TRIM(SUBSTITUTE(SUBSTITUTE(SUBSTITUTE(SUBSTITUTE(IF(OR(LEFT(BL84,1)="-",LEFT(BL84,1)="="),MID(BL84,2,9999),BL84),CHAR(160)," "),","," "),";"," "),"."," "))</f>
        <v>5 Remettez la viande dans la cocotte et versez la marinade filtrée par-dessus Ajoutez de l’eau si nécessaire pour recouvrir la viande Salez et poivrez</v>
      </c>
      <c r="BM85" s="3166" t="str">
        <f>IF(OR(BN84="",BL86=""),"",IF(LEN(BN84)&lt;=BL86,BN84,IFERROR(LEFT(BN84,FIND("♦",SUBSTITUTE(LEFT(BN84,BL86+1)," ","♦",LEN(LEFT(BN84,BL86+1))-LEN(SUBSTITUTE(LEFT(BN84,BL86+1)," ",""))))),LEFT(BN84,IFERROR(FIND(" ",BN84)-1,LEN(BN84))))))</f>
        <v>nécessaire pour recouvrir la viande Salez et poivrez</v>
      </c>
      <c r="BN85" s="3166" t="str">
        <f>IF(BM85="","",TRIM(RIGHT(BN84,LEN(BN84)-LEN(BM85))))</f>
        <v/>
      </c>
      <c r="BO85" s="3180"/>
      <c r="BP85" s="3173"/>
      <c r="BQ85" s="3174"/>
      <c r="BR85" s="3"/>
      <c r="BS85" s="2667" t="s">
        <v>3963</v>
      </c>
      <c r="BT85" s="102"/>
      <c r="BU85" s="102"/>
      <c r="BV85" s="102"/>
      <c r="BW85" s="2664"/>
      <c r="BX85" s="3"/>
      <c r="CG85"/>
      <c r="CH85"/>
      <c r="CI85"/>
      <c r="CK85"/>
      <c r="CL85"/>
      <c r="CM85"/>
      <c r="CS85" s="163"/>
      <c r="CT85" s="163"/>
      <c r="CU85" s="163"/>
      <c r="DE85" s="3"/>
      <c r="DF85" s="3"/>
      <c r="DG85" s="3"/>
      <c r="DH85" s="3"/>
      <c r="DI85" s="3"/>
      <c r="DJ85" s="3"/>
      <c r="DK85" s="3"/>
      <c r="DL85" s="3"/>
      <c r="DM85" s="3"/>
      <c r="DN85" s="3"/>
      <c r="DO85" s="3"/>
      <c r="DQ85" s="3"/>
      <c r="DR85" s="3"/>
      <c r="DS85" s="3"/>
      <c r="DT85" s="3"/>
      <c r="DU85" s="3"/>
      <c r="DV85" s="3"/>
      <c r="DW85" s="3"/>
      <c r="DX85" s="3"/>
      <c r="DY85" s="3"/>
      <c r="DZ85" s="773" t="s">
        <v>1140</v>
      </c>
      <c r="EA85" s="774" t="s">
        <v>1141</v>
      </c>
      <c r="EB85" s="775" t="s">
        <v>1142</v>
      </c>
      <c r="EC85" s="776" t="s">
        <v>1143</v>
      </c>
      <c r="ED85" s="777" t="s">
        <v>1144</v>
      </c>
      <c r="EE85" s="778" t="s">
        <v>1145</v>
      </c>
      <c r="EF85" s="779" t="s">
        <v>1146</v>
      </c>
      <c r="EG85" s="780" t="s">
        <v>1147</v>
      </c>
      <c r="EH85" s="781" t="s">
        <v>1148</v>
      </c>
      <c r="EK85" s="782"/>
      <c r="EL85" s="236" t="s">
        <v>1149</v>
      </c>
      <c r="EM85" s="206" t="s">
        <v>1150</v>
      </c>
      <c r="EN85" s="207">
        <v>223</v>
      </c>
      <c r="EO85" s="208">
        <v>242</v>
      </c>
      <c r="EP85" s="209">
        <v>255</v>
      </c>
      <c r="EQ85"/>
      <c r="ER85" s="783"/>
      <c r="ES85" s="191" t="s">
        <v>1151</v>
      </c>
      <c r="ET85" s="192" t="s">
        <v>1152</v>
      </c>
      <c r="EU85" s="193">
        <v>128</v>
      </c>
      <c r="EV85" s="194">
        <v>128</v>
      </c>
      <c r="EW85" s="195">
        <v>0</v>
      </c>
      <c r="EX85"/>
      <c r="EY85" s="784"/>
      <c r="EZ85" s="212" t="s">
        <v>1153</v>
      </c>
      <c r="FA85" s="192" t="s">
        <v>1154</v>
      </c>
      <c r="FB85" s="193">
        <v>187</v>
      </c>
      <c r="FC85" s="194">
        <v>174</v>
      </c>
      <c r="FD85" s="195">
        <v>152</v>
      </c>
      <c r="FE85" s="10">
        <v>1</v>
      </c>
    </row>
    <row r="86" spans="1:161" ht="21" customHeight="1">
      <c r="A86" s="3">
        <v>55</v>
      </c>
      <c r="B86" s="218" t="str">
        <f t="shared" si="24"/>
        <v>►</v>
      </c>
      <c r="C86" s="2326">
        <f t="array" ref="C86">IFERROR(_xlfn.LET(_xlpm.k,UPPER(TRIM(K86)),_xlpm.r,_xlfn.XLOOKUP(_xlpm.k,UPPER(TRIM($R$89:$AM$89)),$R$92:$AM$92,_xlfn.XLOOKUP(_xlpm.k,UPPER(TRIM($R$90:$AM$90)),$R$92:$AM$92,_xlfn.XLOOKUP(_xlpm.k,UPPER(TRIM($R$91:$AM$91)),$R$92:$AM$92,0.001))),_xlpm.r*J86),0)</f>
        <v>0</v>
      </c>
      <c r="D86" s="2819">
        <f t="array" ref="D86">IFERROR(_xlfn.LET(_xlpm.k,UPPER(TRIM(N86)),_xlpm.r,_xlfn.XLOOKUP(_xlpm.k,UPPER(TRIM($R$89:$AM$89)),$R$92:$AM$92,_xlfn.XLOOKUP(_xlpm.k,UPPER(TRIM($R$90:$AM$90)),$R$92:$AM$92,_xlfn.XLOOKUP(_xlpm.k,UPPER(TRIM($R$91:$AM$91)),$R$92:$AM$92,0.001))),_xlpm.r*M86),0)</f>
        <v>0</v>
      </c>
      <c r="E86" s="220">
        <f t="array" ref="E86">IFERROR(_xlfn.LET(_xlpm.k,UPPER(TRIM(Q86)),_xlpm.r,_xlfn.XLOOKUP(_xlpm.k,UPPER(TRIM($R$89:$AM$89)),$R$92:$AM$92,_xlfn.XLOOKUP(_xlpm.k,UPPER(TRIM($R$90:$AM$90)),$R$92:$AM$92,_xlfn.XLOOKUP(_xlpm.k,UPPER(TRIM($R$91:$AM$91)),$R$92:$AM$92,0.001))),_xlpm.r*P86),0)</f>
        <v>0</v>
      </c>
      <c r="F86" s="222" t="s">
        <v>3731</v>
      </c>
      <c r="G86" s="2587"/>
      <c r="H86" s="2340" t="s">
        <v>14</v>
      </c>
      <c r="I86" s="2841"/>
      <c r="J86" s="2842"/>
      <c r="K86" s="2302"/>
      <c r="L86" s="2843"/>
      <c r="M86" s="2844"/>
      <c r="N86" s="2303"/>
      <c r="O86" s="2845"/>
      <c r="P86" s="2300"/>
      <c r="Q86" s="303"/>
      <c r="R86" s="222" t="str">
        <f t="shared" si="59"/>
        <v>55 ►</v>
      </c>
      <c r="S86" s="2339">
        <f t="shared" si="59"/>
        <v>0</v>
      </c>
      <c r="T86" s="2296"/>
      <c r="U86" s="2296"/>
      <c r="V86" s="2454">
        <v>1</v>
      </c>
      <c r="W86" s="223">
        <f t="shared" si="26"/>
        <v>0</v>
      </c>
      <c r="X86" s="224">
        <f t="shared" si="27"/>
        <v>0</v>
      </c>
      <c r="Y86" s="224" t="str">
        <f t="shared" si="37"/>
        <v/>
      </c>
      <c r="Z86" s="225">
        <f t="shared" si="45"/>
        <v>0</v>
      </c>
      <c r="AA86" s="2846">
        <f t="shared" si="28"/>
        <v>0</v>
      </c>
      <c r="AB86" s="2847">
        <f t="shared" si="29"/>
        <v>0</v>
      </c>
      <c r="AC86" s="2848" t="str">
        <f t="shared" si="38"/>
        <v/>
      </c>
      <c r="AD86" s="2849">
        <f t="shared" si="39"/>
        <v>0</v>
      </c>
      <c r="AE86" s="2361">
        <f t="shared" si="40"/>
        <v>0</v>
      </c>
      <c r="AF86" s="2362">
        <f t="shared" si="41"/>
        <v>0</v>
      </c>
      <c r="AG86" s="2363" t="str">
        <f t="shared" si="42"/>
        <v/>
      </c>
      <c r="AH86" s="2552">
        <f t="shared" si="46"/>
        <v>0</v>
      </c>
      <c r="AI86" s="2556">
        <f t="shared" si="30"/>
        <v>0</v>
      </c>
      <c r="AJ86" s="2241">
        <f t="shared" si="51"/>
        <v>0</v>
      </c>
      <c r="AK86" s="2242">
        <f t="shared" si="51"/>
        <v>0</v>
      </c>
      <c r="AL86" s="2243">
        <f t="shared" si="43"/>
        <v>0</v>
      </c>
      <c r="AM86" s="2511" t="str">
        <f t="shared" si="47"/>
        <v>OK</v>
      </c>
      <c r="AN86" s="3"/>
      <c r="AO86" s="218" t="str">
        <f t="shared" si="64"/>
        <v>►</v>
      </c>
      <c r="AP86" s="5"/>
      <c r="AQ86" s="3"/>
      <c r="AR86" s="198">
        <f t="array" ref="AR86">SUMPRODUCT(LEN(AS86:AY86))</f>
        <v>0</v>
      </c>
      <c r="AS86" s="199"/>
      <c r="AT86" s="200"/>
      <c r="AU86" s="200"/>
      <c r="AV86" s="200"/>
      <c r="AW86" s="200"/>
      <c r="AX86" s="200"/>
      <c r="AY86" s="201"/>
      <c r="AZ86" s="3"/>
      <c r="BB86" s="3177"/>
      <c r="BC86" s="3177"/>
      <c r="BD86" s="3174"/>
      <c r="BE86" s="3177"/>
      <c r="BF86" s="3151" t="str">
        <f t="shared" si="33"/>
        <v/>
      </c>
      <c r="BG86" s="3155" t="str">
        <f t="shared" si="34"/>
        <v/>
      </c>
      <c r="BH86" s="3156" t="str">
        <f>IF(LEN(TRIM(BM86))&gt;0,MAX(BH29:BH85)+1,"")</f>
        <v/>
      </c>
      <c r="BI86" s="3109" t="str">
        <f>IFERROR(INDEX(BM30:BM299,MATCH(ROW()-ROW(BM30)+1,BH30:BH299,0)),"")</f>
        <v/>
      </c>
      <c r="BJ86" s="3178"/>
      <c r="BK86" s="3177"/>
      <c r="BL86" s="3112">
        <f>BI17</f>
        <v>100</v>
      </c>
      <c r="BM86" s="3166" t="str">
        <f>IF(OR(BN85="",BL86=""),"",IF(LEN(BN85)&lt;=BL86,BN85,IFERROR(LEFT(BN85,FIND("♦",SUBSTITUTE(LEFT(BN85,BL86+1)," ","♦",LEN(LEFT(BN85,BL86+1))-LEN(SUBSTITUTE(LEFT(BN85,BL86+1)," ",""))))),LEFT(BN85,IFERROR(FIND(" ",BN85)-1,LEN(BN85))))))</f>
        <v/>
      </c>
      <c r="BN86" s="3166" t="str">
        <f t="shared" ref="BN86:BN89" si="67">IF(BM86="","",TRIM(RIGHT(BN85,LEN(BN85)-LEN(BM86))))</f>
        <v/>
      </c>
      <c r="BO86" s="3180"/>
      <c r="BP86" s="3173"/>
      <c r="BQ86" s="3174"/>
      <c r="BR86" s="3"/>
      <c r="BS86" s="2667" t="s">
        <v>3964</v>
      </c>
      <c r="BT86" s="102"/>
      <c r="BU86" s="102"/>
      <c r="BV86" s="102"/>
      <c r="BW86" s="2664"/>
      <c r="BX86" s="3"/>
      <c r="BY86" s="3228" t="s">
        <v>1155</v>
      </c>
      <c r="BZ86" s="3228"/>
      <c r="CA86" s="3228"/>
      <c r="CC86" s="3225" t="s">
        <v>1156</v>
      </c>
      <c r="CD86" s="3225"/>
      <c r="CE86" s="3225"/>
      <c r="CG86" s="3226" t="s">
        <v>1157</v>
      </c>
      <c r="CH86" s="3226"/>
      <c r="CI86" s="3226"/>
      <c r="CK86" s="3227" t="s">
        <v>1158</v>
      </c>
      <c r="CL86" s="3227"/>
      <c r="CM86" s="3227"/>
      <c r="CS86" s="3232"/>
      <c r="CT86" s="3232"/>
      <c r="CU86" s="3232"/>
      <c r="CW86" s="3223" t="s">
        <v>1159</v>
      </c>
      <c r="CX86" s="3223"/>
      <c r="CY86" s="3223"/>
      <c r="DA86" s="3224" t="s">
        <v>1160</v>
      </c>
      <c r="DB86" s="3224"/>
      <c r="DC86" s="3224"/>
      <c r="DE86" s="3"/>
      <c r="DF86" s="3"/>
      <c r="DG86" s="3"/>
      <c r="DH86" s="3"/>
      <c r="DI86" s="3"/>
      <c r="DJ86" s="3"/>
      <c r="DK86" s="3"/>
      <c r="DL86" s="3"/>
      <c r="DM86" s="3"/>
      <c r="DN86" s="3"/>
      <c r="DO86" s="3"/>
      <c r="DQ86" s="3"/>
      <c r="DR86" s="3"/>
      <c r="DS86" s="3"/>
      <c r="DT86" s="3"/>
      <c r="DU86" s="3"/>
      <c r="DV86" s="3"/>
      <c r="DW86" s="3"/>
      <c r="DX86" s="3"/>
      <c r="DY86" s="3"/>
      <c r="DZ86" s="785" t="s">
        <v>1161</v>
      </c>
      <c r="EA86" s="786" t="s">
        <v>1162</v>
      </c>
      <c r="EB86" s="787" t="s">
        <v>1163</v>
      </c>
      <c r="EC86" s="788" t="s">
        <v>1164</v>
      </c>
      <c r="ED86" s="789" t="s">
        <v>1165</v>
      </c>
      <c r="EE86" s="790" t="s">
        <v>1166</v>
      </c>
      <c r="EF86" s="791" t="s">
        <v>1167</v>
      </c>
      <c r="EG86" s="792" t="s">
        <v>1168</v>
      </c>
      <c r="EH86" s="793" t="s">
        <v>1169</v>
      </c>
      <c r="EK86" s="794"/>
      <c r="EL86" s="205" t="s">
        <v>1170</v>
      </c>
      <c r="EM86" s="206" t="s">
        <v>1171</v>
      </c>
      <c r="EN86" s="207">
        <v>141</v>
      </c>
      <c r="EO86" s="208">
        <v>182</v>
      </c>
      <c r="EP86" s="209">
        <v>205</v>
      </c>
      <c r="EQ86"/>
      <c r="ER86" s="795"/>
      <c r="ES86" s="191" t="s">
        <v>1172</v>
      </c>
      <c r="ET86" s="192" t="s">
        <v>1173</v>
      </c>
      <c r="EU86" s="193">
        <v>79</v>
      </c>
      <c r="EV86" s="194">
        <v>79</v>
      </c>
      <c r="EW86" s="195">
        <v>47</v>
      </c>
      <c r="EX86"/>
      <c r="EY86" s="796"/>
      <c r="EZ86" s="212" t="s">
        <v>1174</v>
      </c>
      <c r="FA86" s="192" t="s">
        <v>1175</v>
      </c>
      <c r="FB86" s="193">
        <v>200</v>
      </c>
      <c r="FC86" s="194">
        <v>173</v>
      </c>
      <c r="FD86" s="195">
        <v>127</v>
      </c>
      <c r="FE86" s="10">
        <v>1</v>
      </c>
    </row>
    <row r="87" spans="1:161" ht="21" customHeight="1">
      <c r="A87" s="3"/>
      <c r="B87" s="74" t="s">
        <v>28</v>
      </c>
      <c r="C87" s="2327">
        <f>IFERROR(W23/C88,0)</f>
        <v>6.666666666666667</v>
      </c>
      <c r="D87" s="2855">
        <f>IFERROR(AA23/D88,0)</f>
        <v>0</v>
      </c>
      <c r="E87" s="312">
        <f>IFERROR(AE23/D88,0)</f>
        <v>0</v>
      </c>
      <c r="F87" s="2234"/>
      <c r="G87" s="2234"/>
      <c r="H87" s="2234"/>
      <c r="I87" s="2856"/>
      <c r="J87" s="2857"/>
      <c r="K87" s="2322"/>
      <c r="L87" s="2858"/>
      <c r="M87" s="2858"/>
      <c r="N87" s="314"/>
      <c r="O87" s="2859"/>
      <c r="P87" s="2860"/>
      <c r="Q87" s="2309"/>
      <c r="R87" s="315"/>
      <c r="S87" s="315"/>
      <c r="T87" s="315"/>
      <c r="U87" s="315"/>
      <c r="V87" s="315"/>
      <c r="W87" s="2861"/>
      <c r="X87" s="2861"/>
      <c r="Y87" s="2861"/>
      <c r="Z87" s="2861"/>
      <c r="AA87" s="2858"/>
      <c r="AB87" s="2858"/>
      <c r="AC87" s="2858"/>
      <c r="AD87" s="2858"/>
      <c r="AE87" s="2862"/>
      <c r="AF87" s="2862"/>
      <c r="AG87" s="2862"/>
      <c r="AH87" s="2862"/>
      <c r="AI87" s="2557"/>
      <c r="AJ87" s="2250"/>
      <c r="AK87" s="2250"/>
      <c r="AL87" s="2512" t="str">
        <f>"Contrôle colonne "&amp;AM1&amp;" ►"</f>
        <v>Contrôle colonne AM ►</v>
      </c>
      <c r="AM87" s="2863" t="str">
        <f>" ▲ "&amp;IF(SUMPRODUCT((AM32:AM86&lt;&gt;"")*(UPPER(TRIM(SUBSTITUTE(AM32:AM86,CHAR(160),"")))&lt;&gt;"OK"))=0,"OK",SUMPRODUCT((AM32:AM86&lt;&gt;"")*(UPPER(TRIM(SUBSTITUTE(AM32:AM86,CHAR(160),"")))&lt;&gt;"OK"))&amp;" erreur"&amp;IF(SUMPRODUCT((AM32:AM86&lt;&gt;"")*(UPPER(TRIM(SUBSTITUTE(AM32:AM86,CHAR(160),"")))&lt;&gt;"OK"))&gt;1,"s",""))</f>
        <v xml:space="preserve"> ▲ OK</v>
      </c>
      <c r="AN87" s="3"/>
      <c r="AO87" s="74" t="str">
        <f t="shared" si="64"/>
        <v>A</v>
      </c>
      <c r="AP87" s="5"/>
      <c r="AQ87" s="3"/>
      <c r="AR87" s="198">
        <f t="array" ref="AR87">SUMPRODUCT(LEN(AS87:AY87))</f>
        <v>0</v>
      </c>
      <c r="AS87" s="199"/>
      <c r="AT87" s="200"/>
      <c r="AU87" s="200"/>
      <c r="AV87" s="200"/>
      <c r="AW87" s="200"/>
      <c r="AX87" s="200"/>
      <c r="AY87" s="201"/>
      <c r="AZ87" s="3"/>
      <c r="BB87" s="3177"/>
      <c r="BC87" s="3177"/>
      <c r="BD87" s="3174"/>
      <c r="BE87" s="3177"/>
      <c r="BF87" s="3151" t="str">
        <f t="shared" si="33"/>
        <v/>
      </c>
      <c r="BG87" s="3155" t="str">
        <f t="shared" si="34"/>
        <v/>
      </c>
      <c r="BH87" s="3156" t="str">
        <f>IF(LEN(TRIM(BM87))&gt;0,MAX(BH29:BH86)+1,"")</f>
        <v/>
      </c>
      <c r="BI87" s="3109" t="str">
        <f>IFERROR(INDEX(BM30:BM299,MATCH(ROW()-ROW(BM30)+1,BH30:BH299,0)),"")</f>
        <v/>
      </c>
      <c r="BJ87" s="3178"/>
      <c r="BK87" s="3177"/>
      <c r="BL87" s="3165"/>
      <c r="BM87" s="3166" t="str">
        <f>IF(OR(BN86="",BL86=""),"",IF(LEN(BN86)&lt;=BL86,BN86,IFERROR(LEFT(BN86,FIND("♦",SUBSTITUTE(LEFT(BN86,BL86+1)," ","♦",LEN(LEFT(BN86,BL86+1))-LEN(SUBSTITUTE(LEFT(BN86,BL86+1)," ",""))))),LEFT(BN86,IFERROR(FIND(" ",BN86)-1,LEN(BN86))))))</f>
        <v/>
      </c>
      <c r="BN87" s="3166" t="str">
        <f t="shared" si="67"/>
        <v/>
      </c>
      <c r="BO87" s="3180"/>
      <c r="BP87" s="3173"/>
      <c r="BQ87" s="3174"/>
      <c r="BR87" s="3"/>
      <c r="BS87" s="2667" t="s">
        <v>3965</v>
      </c>
      <c r="BT87" s="102"/>
      <c r="BU87" s="102"/>
      <c r="BV87" s="102"/>
      <c r="BW87" s="2664"/>
      <c r="BX87" s="3"/>
      <c r="BY87" s="3228"/>
      <c r="BZ87" s="3228"/>
      <c r="CA87" s="3228"/>
      <c r="CC87" s="3225"/>
      <c r="CD87" s="3225"/>
      <c r="CE87" s="3225"/>
      <c r="CG87" s="3226"/>
      <c r="CH87" s="3226"/>
      <c r="CI87" s="3226"/>
      <c r="CK87" s="3227"/>
      <c r="CL87" s="3227"/>
      <c r="CM87" s="3227"/>
      <c r="CS87" s="3232"/>
      <c r="CT87" s="3232"/>
      <c r="CU87" s="3232"/>
      <c r="CW87" s="3223"/>
      <c r="CX87" s="3223"/>
      <c r="CY87" s="3223"/>
      <c r="DA87" s="3224"/>
      <c r="DB87" s="3224"/>
      <c r="DC87" s="3224"/>
      <c r="DE87" s="3"/>
      <c r="DF87" s="3"/>
      <c r="DG87" s="3"/>
      <c r="DH87" s="3"/>
      <c r="DI87" s="3"/>
      <c r="DJ87" s="3"/>
      <c r="DK87" s="3"/>
      <c r="DL87" s="3"/>
      <c r="DM87" s="3"/>
      <c r="DN87" s="3"/>
      <c r="DO87" s="3"/>
      <c r="DQ87" s="3"/>
      <c r="DR87" s="3"/>
      <c r="DS87" s="3"/>
      <c r="DT87" s="3"/>
      <c r="DU87" s="3"/>
      <c r="DV87" s="3"/>
      <c r="DW87" s="3"/>
      <c r="DX87" s="3"/>
      <c r="DY87" s="3"/>
      <c r="DZ87" s="797" t="s">
        <v>1176</v>
      </c>
      <c r="EA87" s="798" t="s">
        <v>1177</v>
      </c>
      <c r="EB87" s="799" t="s">
        <v>1178</v>
      </c>
      <c r="EC87" s="800" t="s">
        <v>1179</v>
      </c>
      <c r="ED87" s="801" t="s">
        <v>1180</v>
      </c>
      <c r="EE87" s="802" t="s">
        <v>1181</v>
      </c>
      <c r="EF87" s="803" t="s">
        <v>1182</v>
      </c>
      <c r="EG87" s="804" t="s">
        <v>1183</v>
      </c>
      <c r="EH87" s="805" t="s">
        <v>1184</v>
      </c>
      <c r="EK87" s="806"/>
      <c r="EL87" s="236" t="s">
        <v>1185</v>
      </c>
      <c r="EM87" s="206" t="s">
        <v>1186</v>
      </c>
      <c r="EN87" s="207">
        <v>38</v>
      </c>
      <c r="EO87" s="208">
        <v>196</v>
      </c>
      <c r="EP87" s="209">
        <v>236</v>
      </c>
      <c r="EQ87"/>
      <c r="ER87" s="807"/>
      <c r="ES87" s="272" t="s">
        <v>1187</v>
      </c>
      <c r="ET87" s="192" t="s">
        <v>1188</v>
      </c>
      <c r="EU87" s="193">
        <v>237</v>
      </c>
      <c r="EV87" s="194">
        <v>255</v>
      </c>
      <c r="EW87" s="195">
        <v>12</v>
      </c>
      <c r="EX87"/>
      <c r="EY87" s="808"/>
      <c r="EZ87" s="212" t="s">
        <v>1189</v>
      </c>
      <c r="FA87" s="192" t="s">
        <v>1190</v>
      </c>
      <c r="FB87" s="193">
        <v>223</v>
      </c>
      <c r="FC87" s="194">
        <v>175</v>
      </c>
      <c r="FD87" s="195">
        <v>44</v>
      </c>
      <c r="FE87" s="10">
        <v>1</v>
      </c>
    </row>
    <row r="88" spans="1:161" ht="21" customHeight="1">
      <c r="A88" s="3"/>
      <c r="B88" s="74" t="s">
        <v>28</v>
      </c>
      <c r="C88" s="2328">
        <f>SUM(C32:C86)</f>
        <v>1.5</v>
      </c>
      <c r="D88" s="2864">
        <f>SUM(D32:D86)</f>
        <v>0</v>
      </c>
      <c r="E88" s="321">
        <f>SUM(E32:E87)</f>
        <v>0</v>
      </c>
      <c r="F88" s="2235"/>
      <c r="G88" s="2235"/>
      <c r="H88" s="2235"/>
      <c r="I88" s="2865"/>
      <c r="J88" s="2866">
        <f>C88</f>
        <v>1.5</v>
      </c>
      <c r="K88" s="2325"/>
      <c r="L88" s="2867"/>
      <c r="M88" s="2868">
        <f>D88</f>
        <v>0</v>
      </c>
      <c r="N88" s="324"/>
      <c r="O88" s="2869"/>
      <c r="P88" s="2870">
        <f>E88</f>
        <v>0</v>
      </c>
      <c r="Q88" s="2311"/>
      <c r="R88" s="325"/>
      <c r="S88" s="325"/>
      <c r="T88" s="326"/>
      <c r="U88" s="327"/>
      <c r="V88" s="327"/>
      <c r="W88" s="328"/>
      <c r="X88" s="329">
        <f>SUM(X32:X87)</f>
        <v>65.217391304347828</v>
      </c>
      <c r="Y88" s="330"/>
      <c r="Z88" s="331">
        <f>SUM(Z32:Z86)</f>
        <v>86.956521739130437</v>
      </c>
      <c r="AA88" s="2871"/>
      <c r="AB88" s="2872">
        <f>SUM(AB32:AB87)</f>
        <v>0</v>
      </c>
      <c r="AC88" s="2873"/>
      <c r="AD88" s="2874">
        <f>SUM(AD32:AD86)</f>
        <v>0</v>
      </c>
      <c r="AE88" s="2367"/>
      <c r="AF88" s="2368">
        <f>SUM(AF32:AF87)</f>
        <v>0</v>
      </c>
      <c r="AG88" s="2369"/>
      <c r="AH88" s="2553">
        <f>SUM(AH32:AH86)</f>
        <v>0</v>
      </c>
      <c r="AI88" s="2558" t="s">
        <v>3617</v>
      </c>
      <c r="AJ88" s="2249"/>
      <c r="AK88" s="2253">
        <f>IFERROR(X88,0)+IFERROR(AB88,0)+IFERROR(AF88,0)</f>
        <v>65.217391304347828</v>
      </c>
      <c r="AL88" s="2469">
        <f>IFERROR(Z88,0)+IFERROR(AD88,0)+IFERROR(AH88,0)</f>
        <v>86.956521739130437</v>
      </c>
      <c r="AM88" s="2254"/>
      <c r="AN88" s="3"/>
      <c r="AO88" s="74" t="str">
        <f t="shared" si="64"/>
        <v>A</v>
      </c>
      <c r="AP88" s="5"/>
      <c r="AQ88" s="3"/>
      <c r="AR88" s="198">
        <f t="array" ref="AR88">SUMPRODUCT(LEN(AS88:AY88))</f>
        <v>0</v>
      </c>
      <c r="AS88" s="199"/>
      <c r="AT88" s="200"/>
      <c r="AU88" s="200"/>
      <c r="AV88" s="200"/>
      <c r="AW88" s="200"/>
      <c r="AX88" s="200"/>
      <c r="AY88" s="201"/>
      <c r="AZ88" s="3"/>
      <c r="BB88" s="3177"/>
      <c r="BC88" s="3177"/>
      <c r="BD88" s="3174"/>
      <c r="BE88" s="3177"/>
      <c r="BF88" s="3151" t="str">
        <f t="shared" si="33"/>
        <v/>
      </c>
      <c r="BG88" s="3155" t="str">
        <f t="shared" si="34"/>
        <v/>
      </c>
      <c r="BH88" s="3156" t="str">
        <f>IF(LEN(TRIM(BM88))&gt;0,MAX(BH29:BH87)+1,"")</f>
        <v/>
      </c>
      <c r="BI88" s="3109" t="str">
        <f>IFERROR(INDEX(BM30:BM299,MATCH(ROW()-ROW(BM30)+1,BH30:BH299,0)),"")</f>
        <v/>
      </c>
      <c r="BJ88" s="3178"/>
      <c r="BK88" s="3177"/>
      <c r="BL88" s="3168"/>
      <c r="BM88" s="3166" t="str">
        <f>IF(OR(BN87="",BL86=""),"",IF(LEN(BN87)&lt;=BL86,BN87,IFERROR(LEFT(BN87,FIND("♦",SUBSTITUTE(LEFT(BN87,BL86+1)," ","♦",LEN(LEFT(BN87,BL86+1))-LEN(SUBSTITUTE(LEFT(BN87,BL86+1)," ",""))))),LEFT(BN87,IFERROR(FIND(" ",BN87)-1,LEN(BN87))))))</f>
        <v/>
      </c>
      <c r="BN88" s="3166" t="str">
        <f t="shared" si="67"/>
        <v/>
      </c>
      <c r="BO88" s="3180"/>
      <c r="BP88" s="3173"/>
      <c r="BQ88" s="3174"/>
      <c r="BR88" s="3"/>
      <c r="BS88" s="2667" t="s">
        <v>3966</v>
      </c>
      <c r="BT88" s="102"/>
      <c r="BU88" s="102"/>
      <c r="BV88" s="102"/>
      <c r="BW88" s="2664"/>
      <c r="BX88" s="3"/>
      <c r="CG88"/>
      <c r="CH88"/>
      <c r="CI88"/>
      <c r="CK88"/>
      <c r="CL88"/>
      <c r="CM88"/>
      <c r="CS88" s="163"/>
      <c r="CT88" s="163"/>
      <c r="CU88" s="163"/>
      <c r="DE88" s="3"/>
      <c r="DF88" s="3"/>
      <c r="DG88" s="3"/>
      <c r="DH88" s="3"/>
      <c r="DI88" s="3"/>
      <c r="DJ88" s="3"/>
      <c r="DK88" s="3"/>
      <c r="DL88" s="3"/>
      <c r="DM88" s="3"/>
      <c r="DN88" s="3"/>
      <c r="DO88" s="3"/>
      <c r="DQ88" s="3"/>
      <c r="DR88" s="3"/>
      <c r="DS88" s="3"/>
      <c r="DT88" s="3"/>
      <c r="DU88" s="3"/>
      <c r="DV88" s="3"/>
      <c r="DW88" s="3"/>
      <c r="DX88" s="3"/>
      <c r="DY88" s="3"/>
      <c r="DZ88" s="809" t="s">
        <v>1191</v>
      </c>
      <c r="EA88" s="810" t="s">
        <v>1192</v>
      </c>
      <c r="EB88" s="811" t="s">
        <v>1193</v>
      </c>
      <c r="EC88" s="812" t="s">
        <v>1194</v>
      </c>
      <c r="ED88" s="813" t="s">
        <v>1195</v>
      </c>
      <c r="EE88" s="814" t="s">
        <v>1196</v>
      </c>
      <c r="EF88" s="815" t="s">
        <v>1197</v>
      </c>
      <c r="EG88" s="816" t="s">
        <v>1198</v>
      </c>
      <c r="EH88" s="817" t="s">
        <v>1199</v>
      </c>
      <c r="EK88" s="818"/>
      <c r="EL88" s="205" t="s">
        <v>1200</v>
      </c>
      <c r="EM88" s="206" t="s">
        <v>1201</v>
      </c>
      <c r="EN88" s="207">
        <v>56</v>
      </c>
      <c r="EO88" s="208">
        <v>176</v>
      </c>
      <c r="EP88" s="209">
        <v>222</v>
      </c>
      <c r="EQ88"/>
      <c r="ER88" s="819"/>
      <c r="ES88" s="272" t="s">
        <v>1202</v>
      </c>
      <c r="ET88" s="192" t="s">
        <v>1203</v>
      </c>
      <c r="EU88" s="193">
        <v>218</v>
      </c>
      <c r="EV88" s="194">
        <v>223</v>
      </c>
      <c r="EW88" s="195">
        <v>183</v>
      </c>
      <c r="EX88"/>
      <c r="EY88" s="820"/>
      <c r="EZ88" s="212" t="s">
        <v>1204</v>
      </c>
      <c r="FA88" s="192" t="s">
        <v>1205</v>
      </c>
      <c r="FB88" s="193">
        <v>218</v>
      </c>
      <c r="FC88" s="194">
        <v>179</v>
      </c>
      <c r="FD88" s="195">
        <v>10</v>
      </c>
      <c r="FE88" s="10">
        <v>1</v>
      </c>
    </row>
    <row r="89" spans="1:161" ht="21" customHeight="1">
      <c r="A89" s="3"/>
      <c r="B89" s="74" t="s">
        <v>28</v>
      </c>
      <c r="C89" s="2570" t="str">
        <f>C31</f>
        <v>🅐</v>
      </c>
      <c r="D89" s="2875" t="str">
        <f t="shared" ref="D89:E89" si="68">D31</f>
        <v>🅑</v>
      </c>
      <c r="E89" s="2571" t="str">
        <f t="shared" si="68"/>
        <v>🅒</v>
      </c>
      <c r="F89" s="2559"/>
      <c r="G89" s="2559"/>
      <c r="H89" s="2559"/>
      <c r="I89" s="2559"/>
      <c r="J89" s="2560"/>
      <c r="K89" s="2559"/>
      <c r="L89" s="2561"/>
      <c r="M89" s="2561"/>
      <c r="N89" s="2561"/>
      <c r="O89" s="2561"/>
      <c r="P89" s="2561"/>
      <c r="Q89" s="1" t="s">
        <v>3614</v>
      </c>
      <c r="R89" s="2224" t="s">
        <v>426</v>
      </c>
      <c r="S89" s="2220" t="s">
        <v>171</v>
      </c>
      <c r="T89" s="2221" t="s">
        <v>427</v>
      </c>
      <c r="U89" s="2221" t="s">
        <v>428</v>
      </c>
      <c r="V89" s="2221" t="s">
        <v>3569</v>
      </c>
      <c r="W89" s="2225" t="s">
        <v>429</v>
      </c>
      <c r="X89" s="2222" t="s">
        <v>477</v>
      </c>
      <c r="Y89" s="2222" t="s">
        <v>430</v>
      </c>
      <c r="Z89" s="2225" t="s">
        <v>478</v>
      </c>
      <c r="AA89" s="2223" t="s">
        <v>472</v>
      </c>
      <c r="AB89" s="2227" t="s">
        <v>3573</v>
      </c>
      <c r="AC89" s="2227" t="s">
        <v>476</v>
      </c>
      <c r="AD89" s="2227" t="s">
        <v>3574</v>
      </c>
      <c r="AE89" s="2227" t="s">
        <v>3575</v>
      </c>
      <c r="AF89" s="2412" t="s">
        <v>434</v>
      </c>
      <c r="AG89" s="2412" t="s">
        <v>435</v>
      </c>
      <c r="AH89" s="2412" t="s">
        <v>438</v>
      </c>
      <c r="AI89" s="2412" t="s">
        <v>433</v>
      </c>
      <c r="AJ89" s="2412" t="s">
        <v>439</v>
      </c>
      <c r="AK89" s="2226" t="s">
        <v>3571</v>
      </c>
      <c r="AL89" s="2226" t="s">
        <v>3572</v>
      </c>
      <c r="AM89" s="2226" t="s">
        <v>431</v>
      </c>
      <c r="AN89" s="3"/>
      <c r="AO89" s="74" t="str">
        <f t="shared" si="64"/>
        <v>A</v>
      </c>
      <c r="AP89" s="5"/>
      <c r="AQ89" s="3"/>
      <c r="AR89" s="198">
        <f t="array" ref="AR89">SUMPRODUCT(LEN(AS89:AY89))</f>
        <v>0</v>
      </c>
      <c r="AS89" s="199"/>
      <c r="AT89" s="200"/>
      <c r="AU89" s="200"/>
      <c r="AV89" s="200"/>
      <c r="AW89" s="200"/>
      <c r="AX89" s="200"/>
      <c r="AY89" s="201"/>
      <c r="AZ89" s="3"/>
      <c r="BB89" s="3177"/>
      <c r="BC89" s="3177"/>
      <c r="BD89" s="3174"/>
      <c r="BE89" s="3177"/>
      <c r="BF89" s="3151" t="str">
        <f t="shared" si="33"/>
        <v/>
      </c>
      <c r="BG89" s="3155" t="str">
        <f t="shared" si="34"/>
        <v/>
      </c>
      <c r="BH89" s="3156" t="str">
        <f>IF(LEN(TRIM(BM89))&gt;0,MAX(BH29:BH88)+1,"")</f>
        <v/>
      </c>
      <c r="BI89" s="3109" t="str">
        <f>IFERROR(INDEX(BM30:BM299,MATCH(ROW()-ROW(BM30)+1,BH30:BH299,0)),"")</f>
        <v/>
      </c>
      <c r="BJ89" s="3178"/>
      <c r="BK89" s="3177"/>
      <c r="BL89" s="3169"/>
      <c r="BM89" s="3166" t="str">
        <f>IF(OR(BN88="",BL86=""),"",IF(LEN(BN88)&lt;=BL86,BN88,IFERROR(LEFT(BN88,FIND("♦",SUBSTITUTE(LEFT(BN88,BL86+1)," ","♦",LEN(LEFT(BN88,BL86+1))-LEN(SUBSTITUTE(LEFT(BN88,BL86+1)," ",""))))),LEFT(BN88,IFERROR(FIND(" ",BN88)-1,LEN(BN88))))))</f>
        <v/>
      </c>
      <c r="BN89" s="3166" t="str">
        <f t="shared" si="67"/>
        <v/>
      </c>
      <c r="BO89" s="3180"/>
      <c r="BP89" s="3173"/>
      <c r="BQ89" s="3174"/>
      <c r="BR89" s="3"/>
      <c r="BS89" s="2667" t="s">
        <v>3967</v>
      </c>
      <c r="BT89" s="102"/>
      <c r="BU89" s="102"/>
      <c r="BV89" s="102"/>
      <c r="BW89" s="2664"/>
      <c r="BX89" s="3"/>
      <c r="BY89" s="3228" t="s">
        <v>1206</v>
      </c>
      <c r="BZ89" s="3228"/>
      <c r="CA89" s="3228"/>
      <c r="CC89" s="3225" t="s">
        <v>1207</v>
      </c>
      <c r="CD89" s="3225"/>
      <c r="CE89" s="3225"/>
      <c r="CG89" s="3226" t="s">
        <v>1208</v>
      </c>
      <c r="CH89" s="3226"/>
      <c r="CI89" s="3226"/>
      <c r="CK89" s="3227" t="s">
        <v>1209</v>
      </c>
      <c r="CL89" s="3227"/>
      <c r="CM89" s="3227"/>
      <c r="CW89" s="3223" t="s">
        <v>1210</v>
      </c>
      <c r="CX89" s="3223"/>
      <c r="CY89" s="3223"/>
      <c r="DA89" s="3224" t="s">
        <v>1211</v>
      </c>
      <c r="DB89" s="3224"/>
      <c r="DC89" s="3224"/>
      <c r="DE89" s="3"/>
      <c r="DF89" s="3"/>
      <c r="DG89" s="3"/>
      <c r="DH89" s="3"/>
      <c r="DI89" s="3"/>
      <c r="DJ89" s="3"/>
      <c r="DK89" s="3"/>
      <c r="DL89" s="3"/>
      <c r="DM89" s="3"/>
      <c r="DN89" s="3"/>
      <c r="DO89" s="3"/>
      <c r="DP89" s="3"/>
      <c r="DQ89" s="3"/>
      <c r="DR89" s="3"/>
      <c r="DS89" s="3"/>
      <c r="DT89" s="3"/>
      <c r="DU89" s="3"/>
      <c r="DV89" s="3"/>
      <c r="DW89" s="3"/>
      <c r="DX89" s="3"/>
      <c r="DY89" s="3"/>
      <c r="DZ89" s="821" t="s">
        <v>1212</v>
      </c>
      <c r="EA89" s="822" t="s">
        <v>1213</v>
      </c>
      <c r="EB89" s="823" t="s">
        <v>1214</v>
      </c>
      <c r="EC89" s="824" t="s">
        <v>1215</v>
      </c>
      <c r="ED89" s="825" t="s">
        <v>1216</v>
      </c>
      <c r="EE89" s="826" t="s">
        <v>1217</v>
      </c>
      <c r="EF89" s="827" t="s">
        <v>1218</v>
      </c>
      <c r="EG89" s="828" t="s">
        <v>1219</v>
      </c>
      <c r="EH89" s="829" t="s">
        <v>1220</v>
      </c>
      <c r="EK89" s="830"/>
      <c r="EL89" s="236" t="s">
        <v>1221</v>
      </c>
      <c r="EM89" s="206" t="s">
        <v>1222</v>
      </c>
      <c r="EN89" s="207">
        <v>0</v>
      </c>
      <c r="EO89" s="208">
        <v>161</v>
      </c>
      <c r="EP89" s="209">
        <v>194</v>
      </c>
      <c r="EQ89"/>
      <c r="ER89" s="831"/>
      <c r="ES89" s="272" t="s">
        <v>1223</v>
      </c>
      <c r="ET89" s="192" t="s">
        <v>1224</v>
      </c>
      <c r="EU89" s="193">
        <v>231</v>
      </c>
      <c r="EV89" s="194">
        <v>240</v>
      </c>
      <c r="EW89" s="195">
        <v>13</v>
      </c>
      <c r="EX89"/>
      <c r="EY89" s="832"/>
      <c r="EZ89" s="212" t="s">
        <v>1225</v>
      </c>
      <c r="FA89" s="192" t="s">
        <v>1226</v>
      </c>
      <c r="FB89" s="193">
        <v>201</v>
      </c>
      <c r="FC89" s="194">
        <v>174</v>
      </c>
      <c r="FD89" s="195">
        <v>93</v>
      </c>
      <c r="FE89" s="10">
        <v>1</v>
      </c>
    </row>
    <row r="90" spans="1:161" ht="21" customHeight="1">
      <c r="A90" s="3"/>
      <c r="B90" s="74" t="s">
        <v>28</v>
      </c>
      <c r="C90" s="2559"/>
      <c r="D90" s="2559"/>
      <c r="E90" s="2559"/>
      <c r="F90" s="2559"/>
      <c r="G90" s="2561"/>
      <c r="H90" s="2561"/>
      <c r="I90" s="2561"/>
      <c r="J90" s="2561"/>
      <c r="K90" s="2561"/>
      <c r="L90" s="2561"/>
      <c r="M90" s="2561"/>
      <c r="N90" s="2561"/>
      <c r="O90" s="2561"/>
      <c r="P90" s="2564" t="s">
        <v>4080</v>
      </c>
      <c r="Q90" s="1" t="s">
        <v>3615</v>
      </c>
      <c r="R90" s="2224" t="s">
        <v>426</v>
      </c>
      <c r="S90" s="2220" t="s">
        <v>171</v>
      </c>
      <c r="T90" s="2221" t="s">
        <v>3577</v>
      </c>
      <c r="U90" s="2221" t="s">
        <v>3578</v>
      </c>
      <c r="V90" s="2221" t="s">
        <v>3579</v>
      </c>
      <c r="W90" s="2225" t="s">
        <v>429</v>
      </c>
      <c r="X90" s="2222" t="s">
        <v>477</v>
      </c>
      <c r="Y90" s="2222" t="s">
        <v>430</v>
      </c>
      <c r="Z90" s="2225" t="s">
        <v>478</v>
      </c>
      <c r="AA90" s="2223" t="s">
        <v>472</v>
      </c>
      <c r="AB90" s="2227" t="s">
        <v>3582</v>
      </c>
      <c r="AC90" s="2223" t="s">
        <v>3583</v>
      </c>
      <c r="AD90" s="2227" t="s">
        <v>3574</v>
      </c>
      <c r="AE90" s="2227" t="s">
        <v>3575</v>
      </c>
      <c r="AF90" s="2412" t="s">
        <v>482</v>
      </c>
      <c r="AG90" s="2412" t="s">
        <v>483</v>
      </c>
      <c r="AH90" s="2412" t="s">
        <v>486</v>
      </c>
      <c r="AI90" s="2412" t="s">
        <v>481</v>
      </c>
      <c r="AJ90" s="2412" t="s">
        <v>487</v>
      </c>
      <c r="AK90" s="2226" t="s">
        <v>3580</v>
      </c>
      <c r="AL90" s="2226" t="s">
        <v>3581</v>
      </c>
      <c r="AM90" s="2226" t="s">
        <v>479</v>
      </c>
      <c r="AN90" s="3"/>
      <c r="AO90" s="74" t="str">
        <f t="shared" si="64"/>
        <v>A</v>
      </c>
      <c r="AP90" s="5"/>
      <c r="AQ90" s="3"/>
      <c r="AR90" s="198">
        <f t="array" ref="AR90">SUMPRODUCT(LEN(AS90:AY90))</f>
        <v>0</v>
      </c>
      <c r="AS90" s="199"/>
      <c r="AT90" s="200"/>
      <c r="AU90" s="200"/>
      <c r="AV90" s="200"/>
      <c r="AW90" s="200"/>
      <c r="AX90" s="200"/>
      <c r="AY90" s="201"/>
      <c r="AZ90" s="3"/>
      <c r="BB90" s="3177"/>
      <c r="BC90" s="3177"/>
      <c r="BD90" s="3174"/>
      <c r="BE90" s="3177"/>
      <c r="BF90" s="3151" t="str">
        <f t="shared" si="33"/>
        <v/>
      </c>
      <c r="BG90" s="3155" t="str">
        <f t="shared" si="34"/>
        <v/>
      </c>
      <c r="BH90" s="3156">
        <f>IF(LEN(TRIM(BM90))&gt;0,MAX(BH29:BH89)+1,"")</f>
        <v>14</v>
      </c>
      <c r="BI90" s="3109" t="str">
        <f>IFERROR(INDEX(BM30:BM299,MATCH(ROW()-ROW(BM30)+1,BH30:BH299,0)),"")</f>
        <v/>
      </c>
      <c r="BJ90" s="3178"/>
      <c r="BK90" s="3177"/>
      <c r="BL90" s="2462" t="str">
        <f>(SUBSTITUTE(SUBSTITUTE(BD40,CHAR(13)&amp;CHAR(10)," "),CHAR(10)," "))</f>
        <v>6. Portez à ébullition, puis baissez le feu et laissez mijoter à feu doux pendant environ 3 heures, en remuant de temps en temps. La viande doit être tendre et la sauce onctueuse.</v>
      </c>
      <c r="BM90" s="3110" t="str">
        <f>IF(OR(BL91="",BL92=""),"",IF(LEN(BL91)&lt;=BL92,BL91,IFERROR(LEFT(BL91,FIND("♦",SUBSTITUTE(LEFT(BL91,BL92+1)," ","♦",LEN(LEFT(BL91,BL92+1))-LEN(SUBSTITUTE(LEFT(BL91,BL92+1)," ",""))))),LEFT(BL91,IFERROR(FIND(" ",BL91)-1,LEN(BL91))))))</f>
        <v xml:space="preserve">6 Portez à ébullition puis baissez le feu et laissez mijoter à feu doux pendant environ 3 heures en </v>
      </c>
      <c r="BN90" s="3111" t="str">
        <f>IF(BM90="","",TRIM(RIGHT(BL91,LEN(BL91)-LEN(BM90))))</f>
        <v>remuant de temps en temps La viande doit être tendre et la sauce onctueuse</v>
      </c>
      <c r="BO90" s="3157" t="str">
        <f>BE40</f>
        <v xml:space="preserve"> ◄ ligne 40</v>
      </c>
      <c r="BP90" s="3173"/>
      <c r="BQ90" s="3174"/>
      <c r="BR90" s="3"/>
      <c r="BS90" s="2667" t="s">
        <v>3968</v>
      </c>
      <c r="BT90" s="102"/>
      <c r="BU90" s="102"/>
      <c r="BV90" s="102"/>
      <c r="BW90" s="2664"/>
      <c r="BX90" s="3"/>
      <c r="BY90" s="3228"/>
      <c r="BZ90" s="3228"/>
      <c r="CA90" s="3228"/>
      <c r="CC90" s="3225"/>
      <c r="CD90" s="3225"/>
      <c r="CE90" s="3225"/>
      <c r="CG90" s="3226"/>
      <c r="CH90" s="3226"/>
      <c r="CI90" s="3226"/>
      <c r="CK90" s="3227"/>
      <c r="CL90" s="3227"/>
      <c r="CM90" s="3227"/>
      <c r="CW90" s="3223"/>
      <c r="CX90" s="3223"/>
      <c r="CY90" s="3223"/>
      <c r="DA90" s="3224"/>
      <c r="DB90" s="3224"/>
      <c r="DC90" s="3224"/>
      <c r="DE90" s="3"/>
      <c r="DF90" s="3"/>
      <c r="DG90" s="3"/>
      <c r="DH90" s="3"/>
      <c r="DI90" s="3"/>
      <c r="DJ90" s="3"/>
      <c r="DK90" s="3"/>
      <c r="DL90" s="3"/>
      <c r="DM90" s="3"/>
      <c r="DN90" s="3"/>
      <c r="DO90" s="3"/>
      <c r="DP90" s="3"/>
      <c r="DQ90" s="3"/>
      <c r="DR90" s="3"/>
      <c r="DS90" s="3"/>
      <c r="DT90" s="3"/>
      <c r="DU90" s="3"/>
      <c r="DV90" s="3"/>
      <c r="DW90" s="3"/>
      <c r="DX90" s="3"/>
      <c r="DY90" s="3"/>
      <c r="DZ90" s="833" t="s">
        <v>1227</v>
      </c>
      <c r="EA90" s="834" t="s">
        <v>1228</v>
      </c>
      <c r="EB90" s="835" t="s">
        <v>1229</v>
      </c>
      <c r="EC90" s="836" t="s">
        <v>1230</v>
      </c>
      <c r="ED90" s="837" t="s">
        <v>1231</v>
      </c>
      <c r="EE90" s="838" t="s">
        <v>1232</v>
      </c>
      <c r="EF90" s="839" t="s">
        <v>1233</v>
      </c>
      <c r="EG90" s="840" t="s">
        <v>1234</v>
      </c>
      <c r="EH90" s="841" t="s">
        <v>1235</v>
      </c>
      <c r="EK90" s="842"/>
      <c r="EL90" s="236" t="s">
        <v>1236</v>
      </c>
      <c r="EM90" s="206" t="s">
        <v>1237</v>
      </c>
      <c r="EN90" s="207">
        <v>129</v>
      </c>
      <c r="EO90" s="208">
        <v>135</v>
      </c>
      <c r="EP90" s="209">
        <v>139</v>
      </c>
      <c r="EQ90"/>
      <c r="ER90" s="843"/>
      <c r="ES90" s="272" t="s">
        <v>1238</v>
      </c>
      <c r="ET90" s="192" t="s">
        <v>1239</v>
      </c>
      <c r="EU90" s="193">
        <v>199</v>
      </c>
      <c r="EV90" s="194">
        <v>207</v>
      </c>
      <c r="EW90" s="195">
        <v>0</v>
      </c>
      <c r="EX90"/>
      <c r="EY90" s="844"/>
      <c r="EZ90" s="212" t="s">
        <v>1240</v>
      </c>
      <c r="FA90" s="192" t="s">
        <v>1241</v>
      </c>
      <c r="FB90" s="193">
        <v>212</v>
      </c>
      <c r="FC90" s="194">
        <v>175</v>
      </c>
      <c r="FD90" s="195">
        <v>55</v>
      </c>
      <c r="FE90" s="10">
        <v>1</v>
      </c>
    </row>
    <row r="91" spans="1:161" ht="21" customHeight="1">
      <c r="A91" s="3"/>
      <c r="B91" s="74" t="s">
        <v>28</v>
      </c>
      <c r="C91" s="2559"/>
      <c r="D91" s="2561"/>
      <c r="E91" s="2561"/>
      <c r="F91" s="2561"/>
      <c r="G91" s="2561"/>
      <c r="H91" s="2561"/>
      <c r="I91" s="2561"/>
      <c r="J91" s="2561"/>
      <c r="K91" s="2561"/>
      <c r="L91" s="2561"/>
      <c r="M91" s="2561"/>
      <c r="N91" s="2561"/>
      <c r="O91" s="2561"/>
      <c r="P91" s="2564" t="s">
        <v>4081</v>
      </c>
      <c r="Q91" s="1" t="s">
        <v>3616</v>
      </c>
      <c r="R91" s="2224" t="s">
        <v>426</v>
      </c>
      <c r="S91" s="2220" t="s">
        <v>171</v>
      </c>
      <c r="T91" s="2221" t="s">
        <v>3588</v>
      </c>
      <c r="U91" s="2221" t="s">
        <v>3589</v>
      </c>
      <c r="V91" s="2221" t="s">
        <v>3590</v>
      </c>
      <c r="W91" s="2225" t="s">
        <v>429</v>
      </c>
      <c r="X91" s="2222" t="s">
        <v>477</v>
      </c>
      <c r="Y91" s="2222" t="s">
        <v>430</v>
      </c>
      <c r="Z91" s="2225" t="s">
        <v>478</v>
      </c>
      <c r="AA91" s="2223" t="s">
        <v>3602</v>
      </c>
      <c r="AB91" s="2227" t="s">
        <v>3603</v>
      </c>
      <c r="AC91" s="2223" t="s">
        <v>3604</v>
      </c>
      <c r="AD91" s="2227" t="s">
        <v>3605</v>
      </c>
      <c r="AE91" s="2227" t="s">
        <v>3606</v>
      </c>
      <c r="AF91" s="2412" t="s">
        <v>3591</v>
      </c>
      <c r="AG91" s="2412" t="s">
        <v>3592</v>
      </c>
      <c r="AH91" s="2412" t="s">
        <v>3593</v>
      </c>
      <c r="AI91" s="2412" t="s">
        <v>3595</v>
      </c>
      <c r="AJ91" s="2412" t="s">
        <v>3597</v>
      </c>
      <c r="AK91" s="2226" t="s">
        <v>3598</v>
      </c>
      <c r="AL91" s="2226" t="s">
        <v>3599</v>
      </c>
      <c r="AM91" s="2226" t="s">
        <v>3600</v>
      </c>
      <c r="AN91" s="3"/>
      <c r="AO91" s="74" t="str">
        <f t="shared" si="64"/>
        <v>A</v>
      </c>
      <c r="AP91" s="5"/>
      <c r="AQ91" s="3"/>
      <c r="AR91" s="198">
        <f t="array" ref="AR91">SUMPRODUCT(LEN(AS91:AY91))</f>
        <v>0</v>
      </c>
      <c r="AS91" s="199"/>
      <c r="AT91" s="200"/>
      <c r="AU91" s="200"/>
      <c r="AV91" s="200"/>
      <c r="AW91" s="200"/>
      <c r="AX91" s="200"/>
      <c r="AY91" s="201"/>
      <c r="AZ91" s="3"/>
      <c r="BB91" s="3177"/>
      <c r="BC91" s="3177"/>
      <c r="BD91" s="3174"/>
      <c r="BE91" s="3177"/>
      <c r="BF91" s="3151" t="str">
        <f t="shared" si="33"/>
        <v/>
      </c>
      <c r="BG91" s="3155" t="str">
        <f t="shared" si="34"/>
        <v/>
      </c>
      <c r="BH91" s="3156">
        <f>IF(LEN(TRIM(BM91))&gt;0,MAX(BH29:BH90)+1,"")</f>
        <v>15</v>
      </c>
      <c r="BI91" s="3109" t="str">
        <f>IFERROR(INDEX(BM30:BM299,MATCH(ROW()-ROW(BM30)+1,BH30:BH299,0)),"")</f>
        <v/>
      </c>
      <c r="BJ91" s="3178"/>
      <c r="BK91" s="3177"/>
      <c r="BL91" s="3110" t="str">
        <f>TRIM(SUBSTITUTE(SUBSTITUTE(SUBSTITUTE(SUBSTITUTE(IF(OR(LEFT(BL90,1)="-",LEFT(BL90,1)="="),MID(BL90,2,9999),BL90),CHAR(160)," "),","," "),";"," "),"."," "))</f>
        <v>6 Portez à ébullition puis baissez le feu et laissez mijoter à feu doux pendant environ 3 heures en remuant de temps en temps La viande doit être tendre et la sauce onctueuse</v>
      </c>
      <c r="BM91" s="3111" t="str">
        <f>IF(OR(BN90="",BL92=""),"",IF(LEN(BN90)&lt;=BL92,BN90,IFERROR(LEFT(BN90,FIND("♦",SUBSTITUTE(LEFT(BN90,BL92+1)," ","♦",LEN(LEFT(BN90,BL92+1))-LEN(SUBSTITUTE(LEFT(BN90,BL92+1)," ",""))))),LEFT(BN90,IFERROR(FIND(" ",BN90)-1,LEN(BN90))))))</f>
        <v>remuant de temps en temps La viande doit être tendre et la sauce onctueuse</v>
      </c>
      <c r="BN91" s="3111" t="str">
        <f>IF(BM91="","",TRIM(RIGHT(BN90,LEN(BN90)-LEN(BM91))))</f>
        <v/>
      </c>
      <c r="BO91" s="3179"/>
      <c r="BP91" s="3173"/>
      <c r="BQ91" s="3174"/>
      <c r="BR91" s="3"/>
      <c r="BS91" s="2667" t="s">
        <v>3969</v>
      </c>
      <c r="BT91" s="102"/>
      <c r="BU91" s="2668" t="s">
        <v>3970</v>
      </c>
      <c r="BV91" s="2669"/>
      <c r="BW91" s="2670" t="s">
        <v>3971</v>
      </c>
      <c r="BX91" s="3"/>
      <c r="CG91"/>
      <c r="CH91"/>
      <c r="CI91"/>
      <c r="CK91"/>
      <c r="CL91"/>
      <c r="CM91"/>
      <c r="DE91" s="3"/>
      <c r="DF91" s="3"/>
      <c r="DG91" s="3"/>
      <c r="DH91" s="3"/>
      <c r="DI91" s="3"/>
      <c r="DJ91" s="3"/>
      <c r="DK91" s="3"/>
      <c r="DL91" s="3"/>
      <c r="DM91" s="3"/>
      <c r="DN91" s="3"/>
      <c r="DO91" s="3"/>
      <c r="DP91" s="3"/>
      <c r="DQ91" s="3"/>
      <c r="DR91" s="3"/>
      <c r="DS91" s="3"/>
      <c r="DT91" s="3"/>
      <c r="DU91" s="3"/>
      <c r="DV91" s="3"/>
      <c r="DW91" s="3"/>
      <c r="DX91" s="3"/>
      <c r="DY91" s="3"/>
      <c r="DZ91" s="845" t="s">
        <v>1242</v>
      </c>
      <c r="EA91" s="846" t="s">
        <v>1243</v>
      </c>
      <c r="EB91" s="847" t="s">
        <v>1244</v>
      </c>
      <c r="EC91" s="848" t="s">
        <v>1245</v>
      </c>
      <c r="ED91" s="849" t="s">
        <v>1246</v>
      </c>
      <c r="EE91" s="850" t="s">
        <v>1247</v>
      </c>
      <c r="EF91" s="851" t="s">
        <v>1248</v>
      </c>
      <c r="EG91" s="852" t="s">
        <v>1249</v>
      </c>
      <c r="EH91" s="853" t="s">
        <v>1250</v>
      </c>
      <c r="EK91" s="854"/>
      <c r="EL91" s="205" t="s">
        <v>1251</v>
      </c>
      <c r="EM91" s="206" t="s">
        <v>1252</v>
      </c>
      <c r="EN91" s="207">
        <v>96</v>
      </c>
      <c r="EO91" s="208">
        <v>123</v>
      </c>
      <c r="EP91" s="209">
        <v>139</v>
      </c>
      <c r="EQ91"/>
      <c r="ER91" s="855"/>
      <c r="ES91" s="191" t="s">
        <v>1253</v>
      </c>
      <c r="ET91" s="192" t="s">
        <v>1254</v>
      </c>
      <c r="EU91" s="193">
        <v>205</v>
      </c>
      <c r="EV91" s="194">
        <v>201</v>
      </c>
      <c r="EW91" s="195">
        <v>165</v>
      </c>
      <c r="EX91"/>
      <c r="EY91" s="856"/>
      <c r="EZ91" s="212" t="s">
        <v>1255</v>
      </c>
      <c r="FA91" s="192" t="s">
        <v>1256</v>
      </c>
      <c r="FB91" s="193">
        <v>186</v>
      </c>
      <c r="FC91" s="194">
        <v>155</v>
      </c>
      <c r="FD91" s="195">
        <v>97</v>
      </c>
      <c r="FE91" s="10">
        <v>1</v>
      </c>
    </row>
    <row r="92" spans="1:161" ht="21" customHeight="1">
      <c r="A92" s="3"/>
      <c r="B92" s="74" t="s">
        <v>28</v>
      </c>
      <c r="C92" s="2559"/>
      <c r="D92" s="2564"/>
      <c r="E92" s="2564"/>
      <c r="F92" s="2564"/>
      <c r="G92" s="2564"/>
      <c r="H92" s="2564"/>
      <c r="I92" s="2564"/>
      <c r="J92" s="2564"/>
      <c r="K92" s="2564"/>
      <c r="L92" s="2564"/>
      <c r="M92" s="2561"/>
      <c r="N92" s="2561"/>
      <c r="O92" s="2561"/>
      <c r="P92" s="2561"/>
      <c r="Q92" s="2561"/>
      <c r="R92" s="2574">
        <v>1</v>
      </c>
      <c r="S92" s="2575">
        <v>1E-3</v>
      </c>
      <c r="T92" s="2575">
        <v>0.25</v>
      </c>
      <c r="U92" s="2575">
        <v>0.5</v>
      </c>
      <c r="V92" s="2575">
        <v>0.33300000000000002</v>
      </c>
      <c r="W92" s="2576">
        <v>1</v>
      </c>
      <c r="X92" s="2576">
        <v>0.1</v>
      </c>
      <c r="Y92" s="2576">
        <v>0.01</v>
      </c>
      <c r="Z92" s="2576">
        <v>1E-3</v>
      </c>
      <c r="AA92" s="2574">
        <v>2.835E-2</v>
      </c>
      <c r="AB92" s="2575">
        <v>1.4E-2</v>
      </c>
      <c r="AC92" s="2575">
        <v>0.22500000000000001</v>
      </c>
      <c r="AD92" s="2575">
        <v>0.11799999999999999</v>
      </c>
      <c r="AE92" s="2575">
        <v>5.8999999999999997E-2</v>
      </c>
      <c r="AF92" s="2576">
        <v>0.25</v>
      </c>
      <c r="AG92" s="2576">
        <v>0.5</v>
      </c>
      <c r="AH92" s="2576">
        <v>0.1</v>
      </c>
      <c r="AI92" s="2576">
        <v>1.4999999999999999E-2</v>
      </c>
      <c r="AJ92" s="2576">
        <v>0.22500000000000001</v>
      </c>
      <c r="AK92" s="2576">
        <v>0.11799999999999999</v>
      </c>
      <c r="AL92" s="2576">
        <v>0.25</v>
      </c>
      <c r="AM92" s="2576">
        <v>4.9299999999999995E-3</v>
      </c>
      <c r="AN92" s="3"/>
      <c r="AO92" s="74" t="str">
        <f t="shared" si="64"/>
        <v>A</v>
      </c>
      <c r="AP92" s="5"/>
      <c r="AQ92" s="3"/>
      <c r="AR92" s="198">
        <f t="array" ref="AR92">SUMPRODUCT(LEN(AS92:AY92))</f>
        <v>0</v>
      </c>
      <c r="AS92" s="199"/>
      <c r="AT92" s="200"/>
      <c r="AU92" s="200"/>
      <c r="AV92" s="200"/>
      <c r="AW92" s="200"/>
      <c r="AX92" s="200"/>
      <c r="AY92" s="201"/>
      <c r="AZ92" s="3"/>
      <c r="BB92" s="3177"/>
      <c r="BC92" s="3177"/>
      <c r="BD92" s="3174"/>
      <c r="BE92" s="3177"/>
      <c r="BF92" s="3151" t="str">
        <f t="shared" si="33"/>
        <v/>
      </c>
      <c r="BG92" s="3155" t="str">
        <f t="shared" si="34"/>
        <v/>
      </c>
      <c r="BH92" s="3156" t="str">
        <f>IF(LEN(TRIM(BM92))&gt;0,MAX(BH29:BH91)+1,"")</f>
        <v/>
      </c>
      <c r="BI92" s="3109" t="str">
        <f>IFERROR(INDEX(BM30:BM299,MATCH(ROW()-ROW(BM30)+1,BH30:BH299,0)),"")</f>
        <v/>
      </c>
      <c r="BJ92" s="3178"/>
      <c r="BK92" s="3177"/>
      <c r="BL92" s="3112">
        <f>BI17</f>
        <v>100</v>
      </c>
      <c r="BM92" s="3111" t="str">
        <f>IF(OR(BN91="",BL92=""),"",IF(LEN(BN91)&lt;=BL92,BN91,IFERROR(LEFT(BN91,FIND("♦",SUBSTITUTE(LEFT(BN91,BL92+1)," ","♦",LEN(LEFT(BN91,BL92+1))-LEN(SUBSTITUTE(LEFT(BN91,BL92+1)," ",""))))),LEFT(BN91,IFERROR(FIND(" ",BN91)-1,LEN(BN91))))))</f>
        <v/>
      </c>
      <c r="BN92" s="3111" t="str">
        <f t="shared" ref="BN92:BN95" si="69">IF(BM92="","",TRIM(RIGHT(BN91,LEN(BN91)-LEN(BM92))))</f>
        <v/>
      </c>
      <c r="BO92" s="3179"/>
      <c r="BP92" s="3173"/>
      <c r="BQ92" s="3174"/>
      <c r="BR92" s="3"/>
      <c r="BS92" s="2671" t="s">
        <v>3972</v>
      </c>
      <c r="BT92" s="2672"/>
      <c r="BU92" s="2673" t="str" cm="1">
        <f t="array" ref="BU92">IF(TRIM(BS92)="","&lt; VIDE",IF(SUMPRODUCT((UPPER(TRIM($BS$92:BS92))=UPPER(TRIM(BS92)))*1)&gt;1,"◄ Doublon","Unique"))</f>
        <v>Unique</v>
      </c>
      <c r="BV92" s="222" t="s">
        <v>3677</v>
      </c>
      <c r="BW92" s="2674" t="s">
        <v>3973</v>
      </c>
      <c r="BX92" s="3"/>
      <c r="BY92" s="3228" t="s">
        <v>1257</v>
      </c>
      <c r="BZ92" s="3228"/>
      <c r="CA92" s="3228"/>
      <c r="CC92" s="3225" t="s">
        <v>1258</v>
      </c>
      <c r="CD92" s="3225"/>
      <c r="CE92" s="3225"/>
      <c r="CG92" s="3226" t="s">
        <v>1259</v>
      </c>
      <c r="CH92" s="3226"/>
      <c r="CI92" s="3226"/>
      <c r="CK92" s="3227" t="s">
        <v>1260</v>
      </c>
      <c r="CL92" s="3227"/>
      <c r="CM92" s="3227"/>
      <c r="CW92" s="3223" t="s">
        <v>1261</v>
      </c>
      <c r="CX92" s="3223"/>
      <c r="CY92" s="3223"/>
      <c r="DA92" s="3224" t="s">
        <v>1262</v>
      </c>
      <c r="DB92" s="3224"/>
      <c r="DC92" s="3224"/>
      <c r="DE92" s="3"/>
      <c r="DF92" s="3"/>
      <c r="DG92" s="3"/>
      <c r="DH92" s="3"/>
      <c r="DI92" s="3"/>
      <c r="DJ92" s="3"/>
      <c r="DK92" s="3"/>
      <c r="DL92" s="3"/>
      <c r="DM92" s="3"/>
      <c r="DN92" s="3"/>
      <c r="DO92" s="3"/>
      <c r="DP92" s="3"/>
      <c r="DQ92" s="3"/>
      <c r="DR92" s="3"/>
      <c r="DS92" s="3"/>
      <c r="DT92" s="3"/>
      <c r="DU92" s="3"/>
      <c r="DV92" s="3"/>
      <c r="DW92" s="3"/>
      <c r="DX92" s="3"/>
      <c r="DY92" s="3"/>
      <c r="DZ92" s="857" t="s">
        <v>1263</v>
      </c>
      <c r="EA92" s="858" t="s">
        <v>1264</v>
      </c>
      <c r="EB92" s="859" t="s">
        <v>1265</v>
      </c>
      <c r="EC92" s="860" t="s">
        <v>1266</v>
      </c>
      <c r="ED92" s="861" t="s">
        <v>1267</v>
      </c>
      <c r="EE92" s="862" t="s">
        <v>1268</v>
      </c>
      <c r="EF92" s="863" t="s">
        <v>1269</v>
      </c>
      <c r="EG92" s="864" t="s">
        <v>1270</v>
      </c>
      <c r="EH92" s="865" t="s">
        <v>1271</v>
      </c>
      <c r="EK92" s="866"/>
      <c r="EL92" s="236" t="s">
        <v>1272</v>
      </c>
      <c r="EM92" s="206" t="s">
        <v>1273</v>
      </c>
      <c r="EN92" s="207">
        <v>0</v>
      </c>
      <c r="EO92" s="208">
        <v>133</v>
      </c>
      <c r="EP92" s="209">
        <v>161</v>
      </c>
      <c r="EQ92"/>
      <c r="ER92" s="867"/>
      <c r="ES92" s="272" t="s">
        <v>1274</v>
      </c>
      <c r="ET92" s="192" t="s">
        <v>1275</v>
      </c>
      <c r="EU92" s="193">
        <v>240</v>
      </c>
      <c r="EV92" s="194">
        <v>227</v>
      </c>
      <c r="EW92" s="195">
        <v>107</v>
      </c>
      <c r="EX92"/>
      <c r="EY92" s="868"/>
      <c r="EZ92" s="212" t="s">
        <v>1276</v>
      </c>
      <c r="FA92" s="192" t="s">
        <v>1277</v>
      </c>
      <c r="FB92" s="193">
        <v>168</v>
      </c>
      <c r="FC92" s="194">
        <v>152</v>
      </c>
      <c r="FD92" s="195">
        <v>116</v>
      </c>
      <c r="FE92" s="10">
        <v>1</v>
      </c>
    </row>
    <row r="93" spans="1:161" ht="21" customHeight="1">
      <c r="A93" s="3"/>
      <c r="B93" s="74" t="s">
        <v>28</v>
      </c>
      <c r="C93" s="2559"/>
      <c r="D93" s="2561"/>
      <c r="E93" s="2561"/>
      <c r="F93" s="2561"/>
      <c r="G93" s="2566"/>
      <c r="H93" s="2566"/>
      <c r="I93" s="2566"/>
      <c r="J93" s="2566"/>
      <c r="K93" s="2566"/>
      <c r="L93" s="2566"/>
      <c r="M93" s="2566"/>
      <c r="N93" s="2566"/>
      <c r="O93" s="2566"/>
      <c r="P93" s="2566"/>
      <c r="Q93" s="2566"/>
      <c r="R93" s="2876">
        <v>0</v>
      </c>
      <c r="S93" s="2877" t="s">
        <v>3863</v>
      </c>
      <c r="T93" s="2877"/>
      <c r="U93" s="2877"/>
      <c r="V93" s="2877"/>
      <c r="W93" s="2877"/>
      <c r="X93" s="2877"/>
      <c r="Y93" s="2877"/>
      <c r="Z93" s="2877"/>
      <c r="AA93" s="2878"/>
      <c r="AB93" s="2878"/>
      <c r="AC93" s="2879">
        <f>MAX(R93:R129)</f>
        <v>2</v>
      </c>
      <c r="AD93" s="2879"/>
      <c r="AE93" s="2879"/>
      <c r="AF93" s="2877"/>
      <c r="AG93" s="2877"/>
      <c r="AH93" s="2877"/>
      <c r="AI93" s="2877"/>
      <c r="AJ93" s="2877"/>
      <c r="AK93" s="2877"/>
      <c r="AL93" s="2877"/>
      <c r="AM93" s="2880"/>
      <c r="AN93" s="3"/>
      <c r="AO93" s="74" t="str">
        <f t="shared" si="64"/>
        <v>A</v>
      </c>
      <c r="AP93" s="5"/>
      <c r="AQ93" s="3"/>
      <c r="AR93" s="198">
        <f t="array" ref="AR93">SUMPRODUCT(LEN(AS93:AY93))</f>
        <v>0</v>
      </c>
      <c r="AS93" s="199"/>
      <c r="AT93" s="200"/>
      <c r="AU93" s="200"/>
      <c r="AV93" s="200"/>
      <c r="AW93" s="200"/>
      <c r="AX93" s="200"/>
      <c r="AY93" s="201"/>
      <c r="AZ93" s="3"/>
      <c r="BB93" s="3177"/>
      <c r="BC93" s="3177"/>
      <c r="BD93" s="3174"/>
      <c r="BE93" s="3177"/>
      <c r="BF93" s="3151" t="str">
        <f t="shared" si="33"/>
        <v/>
      </c>
      <c r="BG93" s="3155" t="str">
        <f t="shared" si="34"/>
        <v/>
      </c>
      <c r="BH93" s="3156" t="str">
        <f>IF(LEN(TRIM(BM93))&gt;0,MAX(BH29:BH92)+1,"")</f>
        <v/>
      </c>
      <c r="BI93" s="3109" t="str">
        <f>IFERROR(INDEX(BM30:BM299,MATCH(ROW()-ROW(BM30)+1,BH30:BH299,0)),"")</f>
        <v/>
      </c>
      <c r="BJ93" s="3178"/>
      <c r="BK93" s="3177"/>
      <c r="BL93" s="3110"/>
      <c r="BM93" s="3111" t="str">
        <f>IF(OR(BN92="",BL92=""),"",IF(LEN(BN92)&lt;=BL92,BN92,IFERROR(LEFT(BN92,FIND("♦",SUBSTITUTE(LEFT(BN92,BL92+1)," ","♦",LEN(LEFT(BN92,BL92+1))-LEN(SUBSTITUTE(LEFT(BN92,BL92+1)," ",""))))),LEFT(BN92,IFERROR(FIND(" ",BN92)-1,LEN(BN92))))))</f>
        <v/>
      </c>
      <c r="BN93" s="3111" t="str">
        <f t="shared" si="69"/>
        <v/>
      </c>
      <c r="BO93" s="3179"/>
      <c r="BP93" s="3173"/>
      <c r="BQ93" s="3174"/>
      <c r="BR93" s="3"/>
      <c r="BS93" s="2675" t="s">
        <v>3974</v>
      </c>
      <c r="BT93" s="2672">
        <v>2409</v>
      </c>
      <c r="BU93" s="2673" t="str" cm="1">
        <f t="array" ref="BU93">IF(TRIM(BS93)="","&lt; VIDE",IF(SUMPRODUCT((UPPER(TRIM($BS$92:BS93))=UPPER(TRIM(BS93)))*1)&gt;1,"◄ Doublon","Unique"))</f>
        <v>Unique</v>
      </c>
      <c r="BV93" s="222" t="s">
        <v>3678</v>
      </c>
      <c r="BW93" s="2674" t="s">
        <v>3975</v>
      </c>
      <c r="BX93" s="3"/>
      <c r="BY93" s="3228"/>
      <c r="BZ93" s="3228"/>
      <c r="CA93" s="3228"/>
      <c r="CC93" s="3225"/>
      <c r="CD93" s="3225"/>
      <c r="CE93" s="3225"/>
      <c r="CG93" s="3226"/>
      <c r="CH93" s="3226"/>
      <c r="CI93" s="3226"/>
      <c r="CK93" s="3227"/>
      <c r="CL93" s="3227"/>
      <c r="CM93" s="3227"/>
      <c r="CW93" s="3223"/>
      <c r="CX93" s="3223"/>
      <c r="CY93" s="3223"/>
      <c r="DA93" s="3224"/>
      <c r="DB93" s="3224"/>
      <c r="DC93" s="3224"/>
      <c r="DE93" s="3"/>
      <c r="DF93" s="3"/>
      <c r="DG93" s="3"/>
      <c r="DH93" s="3"/>
      <c r="DI93" s="3"/>
      <c r="DJ93" s="3"/>
      <c r="DK93" s="3"/>
      <c r="DL93" s="3"/>
      <c r="DM93" s="3"/>
      <c r="DN93" s="3"/>
      <c r="DO93" s="3"/>
      <c r="DP93" s="3"/>
      <c r="DQ93" s="3"/>
      <c r="DR93" s="3"/>
      <c r="DS93" s="3"/>
      <c r="DT93" s="3"/>
      <c r="DU93" s="3"/>
      <c r="DV93" s="3"/>
      <c r="DW93" s="3"/>
      <c r="DX93" s="3"/>
      <c r="DY93" s="3"/>
      <c r="DZ93" s="869" t="s">
        <v>1278</v>
      </c>
      <c r="EA93" s="870" t="s">
        <v>1279</v>
      </c>
      <c r="EB93" s="871" t="s">
        <v>1280</v>
      </c>
      <c r="EC93" s="872" t="s">
        <v>1281</v>
      </c>
      <c r="ED93" s="873" t="s">
        <v>1282</v>
      </c>
      <c r="EE93" s="874" t="s">
        <v>1283</v>
      </c>
      <c r="EF93" s="875" t="s">
        <v>1284</v>
      </c>
      <c r="EG93" s="876" t="s">
        <v>1285</v>
      </c>
      <c r="EH93" s="877" t="s">
        <v>1286</v>
      </c>
      <c r="EK93" s="878"/>
      <c r="EL93" s="236" t="s">
        <v>1287</v>
      </c>
      <c r="EM93" s="206" t="s">
        <v>1288</v>
      </c>
      <c r="EN93" s="207">
        <v>0</v>
      </c>
      <c r="EO93" s="208">
        <v>119</v>
      </c>
      <c r="EP93" s="209">
        <v>145</v>
      </c>
      <c r="EQ93"/>
      <c r="ER93" s="879"/>
      <c r="ES93" s="272" t="s">
        <v>1289</v>
      </c>
      <c r="ET93" s="192" t="s">
        <v>1290</v>
      </c>
      <c r="EU93" s="193">
        <v>247</v>
      </c>
      <c r="EV93" s="194">
        <v>227</v>
      </c>
      <c r="EW93" s="195">
        <v>95</v>
      </c>
      <c r="EX93"/>
      <c r="EY93" s="880"/>
      <c r="EZ93" s="212" t="s">
        <v>1291</v>
      </c>
      <c r="FA93" s="192" t="s">
        <v>1292</v>
      </c>
      <c r="FB93" s="193">
        <v>161</v>
      </c>
      <c r="FC93" s="194">
        <v>143</v>
      </c>
      <c r="FD93" s="195">
        <v>96</v>
      </c>
      <c r="FE93" s="10">
        <v>1</v>
      </c>
    </row>
    <row r="94" spans="1:161" ht="21" customHeight="1">
      <c r="A94" s="3"/>
      <c r="B94" s="218" t="str">
        <f>IF(COUNTA(S94:U94,AD94:AH94)&gt;0, "A", "►")</f>
        <v>►</v>
      </c>
      <c r="C94" s="2565"/>
      <c r="D94" s="2566"/>
      <c r="E94" s="2566"/>
      <c r="F94" s="2566"/>
      <c r="G94" s="2566"/>
      <c r="H94" s="2566"/>
      <c r="I94" s="2566"/>
      <c r="J94" s="2566"/>
      <c r="K94" s="2566"/>
      <c r="L94" s="2566"/>
      <c r="M94" s="2566"/>
      <c r="N94" s="2566"/>
      <c r="O94" s="2566"/>
      <c r="P94" s="2566"/>
      <c r="Q94" s="2566"/>
      <c r="R94" s="369" t="str">
        <f>IF(ISBLANK(S94),"",LARGE(R93:R93,1)+1)</f>
        <v/>
      </c>
      <c r="S94" s="370"/>
      <c r="T94" s="371"/>
      <c r="U94" s="371"/>
      <c r="V94" s="371"/>
      <c r="W94" s="371"/>
      <c r="X94" s="371"/>
      <c r="Y94" s="371"/>
      <c r="Z94" s="371"/>
      <c r="AA94" s="371"/>
      <c r="AB94" s="371"/>
      <c r="AC94" s="369" t="str">
        <f>IF(ISBLANK(AD94),"",LARGE(AC93:AC93,1)+1)</f>
        <v/>
      </c>
      <c r="AD94" s="370"/>
      <c r="AE94" s="371"/>
      <c r="AF94" s="371"/>
      <c r="AG94" s="371"/>
      <c r="AH94" s="371"/>
      <c r="AI94" s="371"/>
      <c r="AJ94" s="371"/>
      <c r="AK94" s="371"/>
      <c r="AL94" s="371"/>
      <c r="AM94" s="372"/>
      <c r="AN94" s="3"/>
      <c r="AO94" s="218" t="str">
        <f t="shared" si="64"/>
        <v>►</v>
      </c>
      <c r="AP94" s="5"/>
      <c r="AQ94" s="3"/>
      <c r="AR94" s="198">
        <f t="array" ref="AR94">SUMPRODUCT(LEN(AS94:AY94))</f>
        <v>0</v>
      </c>
      <c r="AS94" s="199"/>
      <c r="AT94" s="200"/>
      <c r="AU94" s="200"/>
      <c r="AV94" s="200"/>
      <c r="AW94" s="200"/>
      <c r="AX94" s="200"/>
      <c r="AY94" s="201"/>
      <c r="AZ94" s="2384"/>
      <c r="BB94" s="3177"/>
      <c r="BC94" s="3177"/>
      <c r="BD94" s="3174"/>
      <c r="BE94" s="3177"/>
      <c r="BF94" s="3151" t="str">
        <f t="shared" si="33"/>
        <v/>
      </c>
      <c r="BG94" s="3155" t="str">
        <f t="shared" si="34"/>
        <v/>
      </c>
      <c r="BH94" s="3156" t="str">
        <f>IF(LEN(TRIM(BM94))&gt;0,MAX(BH29:BH93)+1,"")</f>
        <v/>
      </c>
      <c r="BI94" s="3109" t="str">
        <f>IFERROR(INDEX(BM30:BM299,MATCH(ROW()-ROW(BM30)+1,BH30:BH299,0)),"")</f>
        <v/>
      </c>
      <c r="BJ94" s="3178"/>
      <c r="BK94" s="3177"/>
      <c r="BL94" s="3163"/>
      <c r="BM94" s="3111" t="str">
        <f>IF(OR(BN93="",BL92=""),"",IF(LEN(BN93)&lt;=BL92,BN93,IFERROR(LEFT(BN93,FIND("♦",SUBSTITUTE(LEFT(BN93,BL92+1)," ","♦",LEN(LEFT(BN93,BL92+1))-LEN(SUBSTITUTE(LEFT(BN93,BL92+1)," ",""))))),LEFT(BN93,IFERROR(FIND(" ",BN93)-1,LEN(BN93))))))</f>
        <v/>
      </c>
      <c r="BN94" s="3111" t="str">
        <f t="shared" si="69"/>
        <v/>
      </c>
      <c r="BO94" s="3179"/>
      <c r="BP94" s="3173"/>
      <c r="BQ94" s="3174"/>
      <c r="BR94" s="2384"/>
      <c r="BS94" s="2675" t="s">
        <v>3976</v>
      </c>
      <c r="BT94" s="2672">
        <v>90</v>
      </c>
      <c r="BU94" s="2673" t="str" cm="1">
        <f t="array" ref="BU94">IF(TRIM(BS94)="","&lt; VIDE",IF(SUMPRODUCT((UPPER(TRIM($BS$92:BS94))=UPPER(TRIM(BS94)))*1)&gt;1,"◄ Doublon","Unique"))</f>
        <v>Unique</v>
      </c>
      <c r="BV94" s="222" t="s">
        <v>3679</v>
      </c>
      <c r="BW94" s="2674" t="s">
        <v>3977</v>
      </c>
      <c r="BX94" s="3"/>
      <c r="CG94"/>
      <c r="CH94"/>
      <c r="CI94"/>
      <c r="CK94"/>
      <c r="CL94"/>
      <c r="CM94"/>
      <c r="DE94" s="3"/>
      <c r="DF94" s="3"/>
      <c r="DG94" s="3"/>
      <c r="DH94" s="3"/>
      <c r="DI94" s="3"/>
      <c r="DJ94" s="3"/>
      <c r="DK94" s="3"/>
      <c r="DL94" s="3"/>
      <c r="DM94" s="3"/>
      <c r="DN94" s="3"/>
      <c r="DO94" s="3"/>
      <c r="DP94" s="3"/>
      <c r="DQ94" s="3"/>
      <c r="DR94" s="3"/>
      <c r="DS94" s="3"/>
      <c r="DT94" s="3"/>
      <c r="DU94" s="3"/>
      <c r="DV94" s="3"/>
      <c r="DW94" s="3"/>
      <c r="DX94" s="3"/>
      <c r="DY94" s="3"/>
      <c r="DZ94" s="881" t="s">
        <v>1293</v>
      </c>
      <c r="EA94" s="882" t="s">
        <v>1294</v>
      </c>
      <c r="EB94" s="883" t="s">
        <v>1295</v>
      </c>
      <c r="EC94" s="884" t="s">
        <v>1296</v>
      </c>
      <c r="ED94" s="885" t="s">
        <v>1297</v>
      </c>
      <c r="EE94" s="886" t="s">
        <v>1298</v>
      </c>
      <c r="EF94" s="887" t="s">
        <v>1299</v>
      </c>
      <c r="EG94" s="888" t="s">
        <v>1300</v>
      </c>
      <c r="EH94" s="889" t="s">
        <v>1301</v>
      </c>
      <c r="EK94" s="890"/>
      <c r="EL94" s="236" t="s">
        <v>1302</v>
      </c>
      <c r="EM94" s="206" t="s">
        <v>1303</v>
      </c>
      <c r="EN94" s="207">
        <v>6</v>
      </c>
      <c r="EO94" s="208">
        <v>119</v>
      </c>
      <c r="EP94" s="209">
        <v>144</v>
      </c>
      <c r="EQ94"/>
      <c r="ER94" s="891"/>
      <c r="ES94" s="191" t="s">
        <v>1304</v>
      </c>
      <c r="ET94" s="192" t="s">
        <v>1305</v>
      </c>
      <c r="EU94" s="193">
        <v>205</v>
      </c>
      <c r="EV94" s="194">
        <v>200</v>
      </c>
      <c r="EW94" s="195">
        <v>177</v>
      </c>
      <c r="EX94"/>
      <c r="EY94" s="892"/>
      <c r="EZ94" s="212" t="s">
        <v>1306</v>
      </c>
      <c r="FA94" s="192" t="s">
        <v>1307</v>
      </c>
      <c r="FB94" s="193">
        <v>171</v>
      </c>
      <c r="FC94" s="194">
        <v>145</v>
      </c>
      <c r="FD94" s="195">
        <v>68</v>
      </c>
      <c r="FE94" s="10">
        <v>1</v>
      </c>
    </row>
    <row r="95" spans="1:161" ht="21" customHeight="1">
      <c r="A95" s="3"/>
      <c r="B95" s="218" t="str">
        <f t="shared" ref="B95:B129" si="70">IF(COUNTA(S95:U95,AD95:AH95)&gt;0, "A", "►")</f>
        <v>A</v>
      </c>
      <c r="C95" s="2565"/>
      <c r="D95" s="2566"/>
      <c r="E95" s="2566"/>
      <c r="F95" s="2566"/>
      <c r="G95" s="2566"/>
      <c r="H95" s="2566"/>
      <c r="I95" s="2566"/>
      <c r="J95" s="2566"/>
      <c r="K95" s="2566"/>
      <c r="L95" s="2566"/>
      <c r="M95" s="2566"/>
      <c r="N95" s="2566"/>
      <c r="O95" s="2566"/>
      <c r="P95" s="2566"/>
      <c r="Q95" s="2566"/>
      <c r="R95" s="369" t="str">
        <f>IF(ISBLANK(S95),"",LARGE(R93:R94,1)+1)</f>
        <v/>
      </c>
      <c r="S95" s="370"/>
      <c r="T95" s="371" t="s">
        <v>3910</v>
      </c>
      <c r="U95" s="371"/>
      <c r="V95" s="371" t="s">
        <v>3918</v>
      </c>
      <c r="W95" s="371"/>
      <c r="X95" s="371"/>
      <c r="Y95" s="371"/>
      <c r="Z95" s="371"/>
      <c r="AA95" s="371"/>
      <c r="AB95" s="371"/>
      <c r="AC95" s="369" t="str">
        <f>IF(ISBLANK(AD95),"",LARGE(AC93:AC94,1)+1)</f>
        <v/>
      </c>
      <c r="AD95" s="370"/>
      <c r="AE95" s="371"/>
      <c r="AF95" s="371"/>
      <c r="AG95" s="371"/>
      <c r="AH95" s="371"/>
      <c r="AI95" s="371"/>
      <c r="AJ95" s="371"/>
      <c r="AK95" s="371"/>
      <c r="AL95" s="371"/>
      <c r="AM95" s="372"/>
      <c r="AN95" s="3"/>
      <c r="AO95" s="218" t="str">
        <f t="shared" si="64"/>
        <v>A</v>
      </c>
      <c r="AP95" s="5"/>
      <c r="AQ95" s="3"/>
      <c r="AR95" s="198">
        <f t="array" ref="AR95">SUMPRODUCT(LEN(AS95:AY95))</f>
        <v>0</v>
      </c>
      <c r="AS95" s="199"/>
      <c r="AT95" s="200"/>
      <c r="AU95" s="200"/>
      <c r="AV95" s="200"/>
      <c r="AW95" s="200"/>
      <c r="AX95" s="200"/>
      <c r="AY95" s="201"/>
      <c r="AZ95" s="2384"/>
      <c r="BB95" s="3177"/>
      <c r="BC95" s="3177"/>
      <c r="BD95" s="3174"/>
      <c r="BE95" s="3177"/>
      <c r="BF95" s="3151" t="str">
        <f t="shared" si="33"/>
        <v/>
      </c>
      <c r="BG95" s="3155" t="str">
        <f t="shared" si="34"/>
        <v/>
      </c>
      <c r="BH95" s="3156" t="str">
        <f>IF(LEN(TRIM(BM95))&gt;0,MAX(BH29:BH94)+1,"")</f>
        <v/>
      </c>
      <c r="BI95" s="3109" t="str">
        <f>IFERROR(INDEX(BM30:BM299,MATCH(ROW()-ROW(BM30)+1,BH30:BH299,0)),"")</f>
        <v/>
      </c>
      <c r="BJ95" s="3178"/>
      <c r="BK95" s="3177"/>
      <c r="BL95" s="3164"/>
      <c r="BM95" s="3111" t="str">
        <f>IF(OR(BN94="",BL92=""),"",IF(LEN(BN94)&lt;=BL92,BN94,IFERROR(LEFT(BN94,FIND("♦",SUBSTITUTE(LEFT(BN94,BL92+1)," ","♦",LEN(LEFT(BN94,BL92+1))-LEN(SUBSTITUTE(LEFT(BN94,BL92+1)," ",""))))),LEFT(BN94,IFERROR(FIND(" ",BN94)-1,LEN(BN94))))))</f>
        <v/>
      </c>
      <c r="BN95" s="3111" t="str">
        <f t="shared" si="69"/>
        <v/>
      </c>
      <c r="BO95" s="3179"/>
      <c r="BP95" s="3173"/>
      <c r="BQ95" s="3174"/>
      <c r="BR95" s="2384"/>
      <c r="BS95" s="2675" t="s">
        <v>3978</v>
      </c>
      <c r="BT95" s="2672">
        <v>6</v>
      </c>
      <c r="BU95" s="2673" t="str" cm="1">
        <f t="array" ref="BU95">IF(TRIM(BS95)="","&lt; VIDE",IF(SUMPRODUCT((UPPER(TRIM($BS$92:BS95))=UPPER(TRIM(BS95)))*1)&gt;1,"◄ Doublon","Unique"))</f>
        <v>Unique</v>
      </c>
      <c r="BV95" s="222" t="s">
        <v>3680</v>
      </c>
      <c r="BW95" s="2674" t="s">
        <v>3652</v>
      </c>
      <c r="BX95" s="3"/>
      <c r="BY95" s="3228" t="s">
        <v>1308</v>
      </c>
      <c r="BZ95" s="3228"/>
      <c r="CA95" s="3228"/>
      <c r="CC95" s="3225" t="s">
        <v>1309</v>
      </c>
      <c r="CD95" s="3225"/>
      <c r="CE95" s="3225"/>
      <c r="CG95" s="3226" t="s">
        <v>1310</v>
      </c>
      <c r="CH95" s="3226"/>
      <c r="CI95" s="3226"/>
      <c r="CK95" s="3227" t="s">
        <v>1311</v>
      </c>
      <c r="CL95" s="3227"/>
      <c r="CM95" s="3227"/>
      <c r="CW95" s="3223" t="s">
        <v>1312</v>
      </c>
      <c r="CX95" s="3223"/>
      <c r="CY95" s="3223"/>
      <c r="DA95" s="3224" t="s">
        <v>1313</v>
      </c>
      <c r="DB95" s="3224"/>
      <c r="DC95" s="3224"/>
      <c r="DE95" s="3"/>
      <c r="DF95" s="3"/>
      <c r="DG95" s="3"/>
      <c r="DH95" s="3"/>
      <c r="DI95" s="3"/>
      <c r="DJ95" s="3"/>
      <c r="DK95" s="3"/>
      <c r="DL95" s="3"/>
      <c r="DM95" s="3"/>
      <c r="DN95" s="3"/>
      <c r="DO95" s="3"/>
      <c r="DP95" s="3"/>
      <c r="DQ95" s="3"/>
      <c r="DR95" s="3"/>
      <c r="DS95" s="3"/>
      <c r="DT95" s="3"/>
      <c r="DU95" s="3"/>
      <c r="DV95" s="3"/>
      <c r="DW95" s="3"/>
      <c r="DX95" s="3"/>
      <c r="DY95" s="3"/>
      <c r="DZ95" s="893" t="s">
        <v>1314</v>
      </c>
      <c r="EA95" s="894" t="s">
        <v>1315</v>
      </c>
      <c r="EB95" s="895" t="s">
        <v>1316</v>
      </c>
      <c r="EC95" s="896" t="s">
        <v>1317</v>
      </c>
      <c r="ED95" s="897" t="s">
        <v>1318</v>
      </c>
      <c r="EE95" s="898" t="s">
        <v>1319</v>
      </c>
      <c r="EF95" s="899" t="s">
        <v>1320</v>
      </c>
      <c r="EG95" s="900" t="s">
        <v>1321</v>
      </c>
      <c r="EH95" s="901" t="s">
        <v>1322</v>
      </c>
      <c r="EK95" s="902"/>
      <c r="EL95" s="236" t="s">
        <v>1323</v>
      </c>
      <c r="EM95" s="206" t="s">
        <v>1324</v>
      </c>
      <c r="EN95" s="207">
        <v>0</v>
      </c>
      <c r="EO95" s="208">
        <v>46</v>
      </c>
      <c r="EP95" s="209">
        <v>59</v>
      </c>
      <c r="EQ95"/>
      <c r="ER95" s="903"/>
      <c r="ES95" s="191" t="s">
        <v>1325</v>
      </c>
      <c r="ET95" s="192" t="s">
        <v>1326</v>
      </c>
      <c r="EU95" s="193">
        <v>238</v>
      </c>
      <c r="EV95" s="194">
        <v>230</v>
      </c>
      <c r="EW95" s="195">
        <v>133</v>
      </c>
      <c r="EX95"/>
      <c r="EY95" s="904"/>
      <c r="EZ95" s="197" t="s">
        <v>1327</v>
      </c>
      <c r="FA95" s="192" t="s">
        <v>1328</v>
      </c>
      <c r="FB95" s="193">
        <v>139</v>
      </c>
      <c r="FC95" s="194">
        <v>131</v>
      </c>
      <c r="FD95" s="195">
        <v>120</v>
      </c>
      <c r="FE95" s="10">
        <v>1</v>
      </c>
    </row>
    <row r="96" spans="1:161" ht="21" customHeight="1">
      <c r="A96" s="3"/>
      <c r="B96" s="218" t="str">
        <f t="shared" si="70"/>
        <v>A</v>
      </c>
      <c r="C96" s="2565"/>
      <c r="D96" s="2566"/>
      <c r="E96" s="2566"/>
      <c r="F96" s="2566"/>
      <c r="G96" s="2566"/>
      <c r="H96" s="2566"/>
      <c r="I96" s="2566"/>
      <c r="J96" s="2566"/>
      <c r="K96" s="2566"/>
      <c r="L96" s="2566"/>
      <c r="M96" s="2566"/>
      <c r="N96" s="2566"/>
      <c r="O96" s="2566"/>
      <c r="P96" s="2566"/>
      <c r="Q96" s="2566"/>
      <c r="R96" s="369" t="str">
        <f>IF(ISBLANK(S96),"",LARGE(R93:R95,1)+1)</f>
        <v/>
      </c>
      <c r="S96" s="370"/>
      <c r="T96" s="371" t="s">
        <v>3911</v>
      </c>
      <c r="U96" s="371"/>
      <c r="V96" s="371" t="s">
        <v>3920</v>
      </c>
      <c r="W96" s="371"/>
      <c r="X96" s="371"/>
      <c r="Y96" s="371"/>
      <c r="Z96" s="371"/>
      <c r="AA96" s="371"/>
      <c r="AB96" s="371"/>
      <c r="AC96" s="369" t="str">
        <f>IF(ISBLANK(AD96),"",LARGE(AC93:AC95,1)+1)</f>
        <v/>
      </c>
      <c r="AD96" s="370"/>
      <c r="AE96" s="371"/>
      <c r="AF96" s="371"/>
      <c r="AG96" s="371"/>
      <c r="AH96" s="371"/>
      <c r="AI96" s="371"/>
      <c r="AJ96" s="371"/>
      <c r="AK96" s="371"/>
      <c r="AL96" s="371"/>
      <c r="AM96" s="372"/>
      <c r="AN96" s="3"/>
      <c r="AO96" s="218" t="str">
        <f t="shared" si="64"/>
        <v>A</v>
      </c>
      <c r="AP96" s="383"/>
      <c r="AQ96" s="3"/>
      <c r="AR96" s="198">
        <f t="array" ref="AR96">SUMPRODUCT(LEN(AS96:AY96))</f>
        <v>0</v>
      </c>
      <c r="AS96" s="199"/>
      <c r="AT96" s="200"/>
      <c r="AU96" s="200"/>
      <c r="AV96" s="200"/>
      <c r="AW96" s="200"/>
      <c r="AX96" s="200"/>
      <c r="AY96" s="201"/>
      <c r="AZ96" s="2384"/>
      <c r="BB96" s="3177"/>
      <c r="BC96" s="3177"/>
      <c r="BD96" s="3174"/>
      <c r="BE96" s="3177"/>
      <c r="BF96" s="3151" t="str">
        <f t="shared" ref="BF96:BF159" si="71">IF(BI96="","",(LEN(TRIM(SUBSTITUTE(BI96,CHAR(160)," ")))-LEN(SUBSTITUTE(TRIM(SUBSTITUTE(BI96,CHAR(160)," "))," ",""))+1)&amp;" mot"&amp;IF((LEN(TRIM(SUBSTITUTE(BI96,CHAR(160)," ")))-LEN(SUBSTITUTE(TRIM(SUBSTITUTE(BI96,CHAR(160)," "))," ",""))+1)&gt;1,"s",""))</f>
        <v/>
      </c>
      <c r="BG96" s="3155" t="str">
        <f t="shared" ref="BG96:BG159" si="72">IF(BI96="","",LEN(TRIM(SUBSTITUTE(BI96,CHAR(160),"")))&amp;" car. ►")</f>
        <v/>
      </c>
      <c r="BH96" s="3156">
        <f>IF(LEN(TRIM(BM96))&gt;0,MAX(BH29:BH95)+1,"")</f>
        <v>16</v>
      </c>
      <c r="BI96" s="3109" t="str">
        <f>IFERROR(INDEX(BM30:BM299,MATCH(ROW()-ROW(BM30)+1,BH30:BH299,0)),"")</f>
        <v/>
      </c>
      <c r="BJ96" s="3178"/>
      <c r="BK96" s="3177"/>
      <c r="BL96" s="2462" t="str">
        <f>(SUBSTITUTE(SUBSTITUTE(BD41,CHAR(13)&amp;CHAR(10)," "),CHAR(10)," "))</f>
        <v>7. Pendant ce temps, faites revenir les champignons dans une poêle avec un peu d’huile d’olive pendant environ 5 minutes.</v>
      </c>
      <c r="BM96" s="3165" t="str">
        <f>IF(OR(BL97="",BL98=""),"",IF(LEN(BL97)&lt;=BL98,BL97,IFERROR(LEFT(BL97,FIND("♦",SUBSTITUTE(LEFT(BL97,BL98+1)," ","♦",LEN(LEFT(BL97,BL98+1))-LEN(SUBSTITUTE(LEFT(BL97,BL98+1)," ",""))))),LEFT(BL97,IFERROR(FIND(" ",BL97)-1,LEN(BL97))))))</f>
        <v xml:space="preserve">7 Pendant ce temps faites revenir les champignons dans une poêle avec un peu d’huile d’olive pendant </v>
      </c>
      <c r="BN96" s="3166" t="str">
        <f>IF(BM96="","",TRIM(RIGHT(BL97,LEN(BL97)-LEN(BM96))))</f>
        <v>environ 5 minutes</v>
      </c>
      <c r="BO96" s="3157" t="str">
        <f>BE41</f>
        <v xml:space="preserve"> ◄ ligne 41</v>
      </c>
      <c r="BP96" s="3173"/>
      <c r="BQ96" s="3174"/>
      <c r="BR96" s="2384"/>
      <c r="BS96" s="2675" t="s">
        <v>3979</v>
      </c>
      <c r="BT96" s="2672">
        <v>150</v>
      </c>
      <c r="BU96" s="2673" t="str" cm="1">
        <f t="array" ref="BU96">IF(TRIM(BS96)="","&lt; VIDE",IF(SUMPRODUCT((UPPER(TRIM($BS$92:BS96))=UPPER(TRIM(BS96)))*1)&gt;1,"◄ Doublon","Unique"))</f>
        <v>Unique</v>
      </c>
      <c r="BV96" s="222" t="s">
        <v>3681</v>
      </c>
      <c r="BW96" s="2674" t="s">
        <v>3980</v>
      </c>
      <c r="BX96" s="3"/>
      <c r="BY96" s="3228"/>
      <c r="BZ96" s="3228"/>
      <c r="CA96" s="3228"/>
      <c r="CC96" s="3225"/>
      <c r="CD96" s="3225"/>
      <c r="CE96" s="3225"/>
      <c r="CG96" s="3226"/>
      <c r="CH96" s="3226"/>
      <c r="CI96" s="3226"/>
      <c r="CK96" s="3227"/>
      <c r="CL96" s="3227"/>
      <c r="CM96" s="3227"/>
      <c r="CW96" s="3223"/>
      <c r="CX96" s="3223"/>
      <c r="CY96" s="3223"/>
      <c r="DA96" s="3224"/>
      <c r="DB96" s="3224"/>
      <c r="DC96" s="3224"/>
      <c r="DE96" s="3"/>
      <c r="DF96" s="3"/>
      <c r="DG96" s="3"/>
      <c r="DH96" s="3"/>
      <c r="DI96" s="3"/>
      <c r="DJ96" s="3"/>
      <c r="DK96" s="3"/>
      <c r="DL96" s="3"/>
      <c r="DM96" s="3"/>
      <c r="DN96" s="3"/>
      <c r="DO96" s="3"/>
      <c r="DP96" s="3"/>
      <c r="DQ96" s="3"/>
      <c r="DR96" s="3"/>
      <c r="DS96" s="3"/>
      <c r="DT96" s="3"/>
      <c r="DU96" s="3"/>
      <c r="DV96" s="3"/>
      <c r="DW96" s="3"/>
      <c r="DX96" s="3"/>
      <c r="DY96" s="3"/>
      <c r="DZ96" s="905" t="s">
        <v>1329</v>
      </c>
      <c r="EA96" s="906" t="s">
        <v>1330</v>
      </c>
      <c r="EB96" s="907" t="s">
        <v>1331</v>
      </c>
      <c r="EC96" s="908" t="s">
        <v>1332</v>
      </c>
      <c r="ED96" s="909" t="s">
        <v>1333</v>
      </c>
      <c r="EE96" s="910" t="s">
        <v>1334</v>
      </c>
      <c r="EF96" s="911" t="s">
        <v>1335</v>
      </c>
      <c r="EG96" s="912" t="s">
        <v>1336</v>
      </c>
      <c r="EH96" s="913" t="s">
        <v>1337</v>
      </c>
      <c r="EK96" s="914"/>
      <c r="EL96" s="236" t="s">
        <v>273</v>
      </c>
      <c r="EM96" s="206" t="s">
        <v>273</v>
      </c>
      <c r="EN96" s="207">
        <v>255</v>
      </c>
      <c r="EO96" s="208">
        <v>255</v>
      </c>
      <c r="EP96" s="209">
        <v>255</v>
      </c>
      <c r="EQ96"/>
      <c r="ER96" s="915"/>
      <c r="ES96" s="272" t="s">
        <v>1338</v>
      </c>
      <c r="ET96" s="192" t="s">
        <v>1339</v>
      </c>
      <c r="EU96" s="193">
        <v>250</v>
      </c>
      <c r="EV96" s="194">
        <v>234</v>
      </c>
      <c r="EW96" s="195">
        <v>115</v>
      </c>
      <c r="EX96"/>
      <c r="EY96" s="916"/>
      <c r="EZ96" s="212" t="s">
        <v>1340</v>
      </c>
      <c r="FA96" s="192" t="s">
        <v>1341</v>
      </c>
      <c r="FB96" s="193">
        <v>175</v>
      </c>
      <c r="FC96" s="194">
        <v>141</v>
      </c>
      <c r="FD96" s="195">
        <v>19</v>
      </c>
      <c r="FE96" s="10">
        <v>1</v>
      </c>
    </row>
    <row r="97" spans="1:161" ht="21" customHeight="1">
      <c r="A97" s="3"/>
      <c r="B97" s="218" t="str">
        <f t="shared" si="70"/>
        <v>A</v>
      </c>
      <c r="C97" s="2565"/>
      <c r="D97" s="2565"/>
      <c r="E97" s="2565"/>
      <c r="F97" s="2565"/>
      <c r="G97" s="2565"/>
      <c r="H97" s="2565"/>
      <c r="I97" s="2565"/>
      <c r="J97" s="2560"/>
      <c r="K97" s="2567"/>
      <c r="L97" s="2566"/>
      <c r="M97" s="2566"/>
      <c r="N97" s="2566"/>
      <c r="O97" s="2566"/>
      <c r="P97" s="2566"/>
      <c r="Q97" s="2566"/>
      <c r="R97" s="369" t="str">
        <f>IF(ISBLANK(S97),"",LARGE(R93:R96,1)+1)</f>
        <v/>
      </c>
      <c r="S97" s="370"/>
      <c r="T97" s="371"/>
      <c r="U97" s="371"/>
      <c r="V97" s="371" t="s">
        <v>3922</v>
      </c>
      <c r="W97" s="371"/>
      <c r="X97" s="371"/>
      <c r="Y97" s="371"/>
      <c r="Z97" s="371"/>
      <c r="AA97" s="371"/>
      <c r="AB97" s="371"/>
      <c r="AC97" s="369">
        <f>IF(ISBLANK(AD97),"",LARGE(AC93:AC96,1)+1)</f>
        <v>3</v>
      </c>
      <c r="AD97" s="370" t="s">
        <v>570</v>
      </c>
      <c r="AE97" s="371"/>
      <c r="AF97" s="371"/>
      <c r="AG97" s="371"/>
      <c r="AH97" s="371"/>
      <c r="AI97" s="371"/>
      <c r="AJ97" s="371"/>
      <c r="AK97" s="371"/>
      <c r="AL97" s="371"/>
      <c r="AM97" s="372"/>
      <c r="AN97" s="3"/>
      <c r="AO97" s="218" t="str">
        <f t="shared" si="64"/>
        <v>A</v>
      </c>
      <c r="AP97" s="388"/>
      <c r="AQ97" s="3" t="s">
        <v>14</v>
      </c>
      <c r="AR97" s="198">
        <f t="array" ref="AR97">SUMPRODUCT(LEN(AS97:AY97))</f>
        <v>0</v>
      </c>
      <c r="AS97" s="199"/>
      <c r="AT97" s="200"/>
      <c r="AU97" s="200"/>
      <c r="AV97" s="200"/>
      <c r="AW97" s="200"/>
      <c r="AX97" s="200"/>
      <c r="AY97" s="201"/>
      <c r="AZ97" s="2384"/>
      <c r="BB97" s="3177"/>
      <c r="BC97" s="3177"/>
      <c r="BD97" s="3174"/>
      <c r="BE97" s="3177"/>
      <c r="BF97" s="3151" t="str">
        <f t="shared" si="71"/>
        <v/>
      </c>
      <c r="BG97" s="3155" t="str">
        <f t="shared" si="72"/>
        <v/>
      </c>
      <c r="BH97" s="3156">
        <f>IF(LEN(TRIM(BM97))&gt;0,MAX(BH29:BH96)+1,"")</f>
        <v>17</v>
      </c>
      <c r="BI97" s="3109" t="str">
        <f>IFERROR(INDEX(BM30:BM299,MATCH(ROW()-ROW(BM30)+1,BH30:BH299,0)),"")</f>
        <v/>
      </c>
      <c r="BJ97" s="3178"/>
      <c r="BK97" s="3177"/>
      <c r="BL97" s="3165" t="str">
        <f>TRIM(SUBSTITUTE(SUBSTITUTE(SUBSTITUTE(SUBSTITUTE(IF(OR(LEFT(BL96,1)="-",LEFT(BL96,1)="="),MID(BL96,2,9999),BL96),CHAR(160)," "),","," "),";"," "),"."," "))</f>
        <v>7 Pendant ce temps faites revenir les champignons dans une poêle avec un peu d’huile d’olive pendant environ 5 minutes</v>
      </c>
      <c r="BM97" s="3166" t="str">
        <f>IF(OR(BN96="",BL98=""),"",IF(LEN(BN96)&lt;=BL98,BN96,IFERROR(LEFT(BN96,FIND("♦",SUBSTITUTE(LEFT(BN96,BL98+1)," ","♦",LEN(LEFT(BN96,BL98+1))-LEN(SUBSTITUTE(LEFT(BN96,BL98+1)," ",""))))),LEFT(BN96,IFERROR(FIND(" ",BN96)-1,LEN(BN96))))))</f>
        <v>environ 5 minutes</v>
      </c>
      <c r="BN97" s="3166" t="str">
        <f>IF(BM97="","",TRIM(RIGHT(BN96,LEN(BN96)-LEN(BM97))))</f>
        <v/>
      </c>
      <c r="BO97" s="3180"/>
      <c r="BP97" s="3173"/>
      <c r="BQ97" s="3174"/>
      <c r="BR97" s="2384"/>
      <c r="BS97" s="2675" t="s">
        <v>3981</v>
      </c>
      <c r="BT97" s="2672">
        <v>345</v>
      </c>
      <c r="BU97" s="2673" t="str" cm="1">
        <f t="array" ref="BU97">IF(TRIM(BS97)="","&lt; VIDE",IF(SUMPRODUCT((UPPER(TRIM($BS$92:BS97))=UPPER(TRIM(BS97)))*1)&gt;1,"◄ Doublon","Unique"))</f>
        <v>Unique</v>
      </c>
      <c r="BV97" s="222" t="s">
        <v>3682</v>
      </c>
      <c r="BW97" s="2674" t="s">
        <v>3979</v>
      </c>
      <c r="BX97" s="3"/>
      <c r="CG97"/>
      <c r="CH97"/>
      <c r="CI97"/>
      <c r="CK97"/>
      <c r="CL97"/>
      <c r="CM97"/>
      <c r="DE97" s="3"/>
      <c r="DF97" s="3"/>
      <c r="DG97" s="3"/>
      <c r="DH97" s="3"/>
      <c r="DI97" s="3"/>
      <c r="DJ97" s="3"/>
      <c r="DK97" s="3"/>
      <c r="DL97" s="3"/>
      <c r="DM97" s="3"/>
      <c r="DN97" s="3"/>
      <c r="DO97" s="3"/>
      <c r="DP97" s="3"/>
      <c r="DQ97" s="3"/>
      <c r="DR97" s="3"/>
      <c r="DS97" s="3"/>
      <c r="DT97" s="3"/>
      <c r="DU97" s="3"/>
      <c r="DV97" s="3"/>
      <c r="DW97" s="3"/>
      <c r="DX97" s="3"/>
      <c r="DY97" s="3"/>
      <c r="DZ97" s="917" t="s">
        <v>1342</v>
      </c>
      <c r="EA97" s="918" t="s">
        <v>1343</v>
      </c>
      <c r="EB97" s="919" t="s">
        <v>1344</v>
      </c>
      <c r="EC97" s="920" t="s">
        <v>1345</v>
      </c>
      <c r="ED97" s="921" t="s">
        <v>1346</v>
      </c>
      <c r="EE97" s="922" t="s">
        <v>1347</v>
      </c>
      <c r="EF97" s="923" t="s">
        <v>1348</v>
      </c>
      <c r="EG97" s="924" t="s">
        <v>1349</v>
      </c>
      <c r="EH97" s="925" t="s">
        <v>1350</v>
      </c>
      <c r="EK97" s="926"/>
      <c r="EL97" s="236" t="s">
        <v>1351</v>
      </c>
      <c r="EM97" s="206" t="s">
        <v>1352</v>
      </c>
      <c r="EN97" s="207">
        <v>0</v>
      </c>
      <c r="EO97" s="208">
        <v>0</v>
      </c>
      <c r="EP97" s="209">
        <v>255</v>
      </c>
      <c r="EQ97"/>
      <c r="ER97" s="927"/>
      <c r="ES97" s="191" t="s">
        <v>1353</v>
      </c>
      <c r="ET97" s="192" t="s">
        <v>1354</v>
      </c>
      <c r="EU97" s="193">
        <v>240</v>
      </c>
      <c r="EV97" s="194">
        <v>230</v>
      </c>
      <c r="EW97" s="195">
        <v>140</v>
      </c>
      <c r="EX97"/>
      <c r="EY97" s="928"/>
      <c r="EZ97" s="197" t="s">
        <v>1355</v>
      </c>
      <c r="FA97" s="192" t="s">
        <v>1356</v>
      </c>
      <c r="FB97" s="193">
        <v>139</v>
      </c>
      <c r="FC97" s="194">
        <v>126</v>
      </c>
      <c r="FD97" s="195">
        <v>102</v>
      </c>
      <c r="FE97" s="10">
        <v>1</v>
      </c>
    </row>
    <row r="98" spans="1:161" ht="21" customHeight="1">
      <c r="A98" s="3"/>
      <c r="B98" s="218" t="str">
        <f t="shared" si="70"/>
        <v>A</v>
      </c>
      <c r="C98" s="2565"/>
      <c r="D98" s="2565"/>
      <c r="E98" s="2565"/>
      <c r="F98" s="2565"/>
      <c r="G98" s="2565"/>
      <c r="H98" s="2565"/>
      <c r="I98" s="2565"/>
      <c r="J98" s="2560"/>
      <c r="K98" s="2567"/>
      <c r="L98" s="2566"/>
      <c r="M98" s="2566"/>
      <c r="N98" s="2566"/>
      <c r="O98" s="2566"/>
      <c r="P98" s="2566"/>
      <c r="Q98" s="2566"/>
      <c r="R98" s="369" t="str">
        <f>IF(ISBLANK(S98),"",LARGE(R93:R97,1)+1)</f>
        <v/>
      </c>
      <c r="S98" s="370"/>
      <c r="T98" s="371"/>
      <c r="U98" s="371"/>
      <c r="V98" s="371"/>
      <c r="W98" s="371"/>
      <c r="X98" s="371"/>
      <c r="Y98" s="371"/>
      <c r="Z98" s="371"/>
      <c r="AA98" s="371"/>
      <c r="AB98" s="371"/>
      <c r="AC98" s="369">
        <f>IF(ISBLANK(AD98),"",LARGE(AC93:AC97,1)+1)</f>
        <v>4</v>
      </c>
      <c r="AD98" s="370" t="s">
        <v>578</v>
      </c>
      <c r="AE98" s="371"/>
      <c r="AF98" s="371"/>
      <c r="AG98" s="371"/>
      <c r="AH98" s="371"/>
      <c r="AI98" s="371"/>
      <c r="AJ98" s="371"/>
      <c r="AK98" s="371"/>
      <c r="AL98" s="371"/>
      <c r="AM98" s="372"/>
      <c r="AN98" s="3"/>
      <c r="AO98" s="218" t="str">
        <f t="shared" si="64"/>
        <v>A</v>
      </c>
      <c r="AP98" s="383"/>
      <c r="AQ98" s="3"/>
      <c r="AR98" s="198">
        <f t="array" ref="AR98">SUMPRODUCT(LEN(AS98:AY98))</f>
        <v>0</v>
      </c>
      <c r="AS98" s="199"/>
      <c r="AT98" s="200"/>
      <c r="AU98" s="200"/>
      <c r="AV98" s="200"/>
      <c r="AW98" s="200"/>
      <c r="AX98" s="200"/>
      <c r="AY98" s="201"/>
      <c r="AZ98" s="2384"/>
      <c r="BB98" s="3177"/>
      <c r="BC98" s="3177"/>
      <c r="BD98" s="3174"/>
      <c r="BE98" s="3177"/>
      <c r="BF98" s="3151" t="str">
        <f t="shared" si="71"/>
        <v/>
      </c>
      <c r="BG98" s="3155" t="str">
        <f t="shared" si="72"/>
        <v/>
      </c>
      <c r="BH98" s="3156" t="str">
        <f>IF(LEN(TRIM(BM98))&gt;0,MAX(BH29:BH97)+1,"")</f>
        <v/>
      </c>
      <c r="BI98" s="3109" t="str">
        <f>IFERROR(INDEX(BM30:BM299,MATCH(ROW()-ROW(BM30)+1,BH30:BH299,0)),"")</f>
        <v/>
      </c>
      <c r="BJ98" s="3178"/>
      <c r="BK98" s="3177"/>
      <c r="BL98" s="3112">
        <f>BI17</f>
        <v>100</v>
      </c>
      <c r="BM98" s="3166" t="str">
        <f>IF(OR(BN97="",BL98=""),"",IF(LEN(BN97)&lt;=BL98,BN97,IFERROR(LEFT(BN97,FIND("♦",SUBSTITUTE(LEFT(BN97,BL98+1)," ","♦",LEN(LEFT(BN97,BL98+1))-LEN(SUBSTITUTE(LEFT(BN97,BL98+1)," ",""))))),LEFT(BN97,IFERROR(FIND(" ",BN97)-1,LEN(BN97))))))</f>
        <v/>
      </c>
      <c r="BN98" s="3166" t="str">
        <f t="shared" ref="BN98:BN101" si="73">IF(BM98="","",TRIM(RIGHT(BN97,LEN(BN97)-LEN(BM98))))</f>
        <v/>
      </c>
      <c r="BO98" s="3180"/>
      <c r="BP98" s="3173"/>
      <c r="BQ98" s="3174"/>
      <c r="BR98" s="2384"/>
      <c r="BS98" s="2675"/>
      <c r="BT98" s="2672"/>
      <c r="BU98" s="2673" t="str" cm="1">
        <f t="array" ref="BU98">IF(TRIM(BS98)="","&lt; VIDE",IF(SUMPRODUCT((UPPER(TRIM($BS$92:BS98))=UPPER(TRIM(BS98)))*1)&gt;1,"◄ Doublon","Unique"))</f>
        <v>&lt; VIDE</v>
      </c>
      <c r="BV98" s="222" t="s">
        <v>3683</v>
      </c>
      <c r="BW98" s="2674" t="s">
        <v>3982</v>
      </c>
      <c r="BX98" s="3"/>
      <c r="BY98" s="3228" t="s">
        <v>1357</v>
      </c>
      <c r="BZ98" s="3228"/>
      <c r="CA98" s="3228"/>
      <c r="CC98" s="3225" t="s">
        <v>1358</v>
      </c>
      <c r="CD98" s="3225"/>
      <c r="CE98" s="3225"/>
      <c r="CG98" s="3226" t="s">
        <v>1359</v>
      </c>
      <c r="CH98" s="3226"/>
      <c r="CI98" s="3226"/>
      <c r="CK98" s="3227" t="s">
        <v>1360</v>
      </c>
      <c r="CL98" s="3227"/>
      <c r="CM98" s="3227"/>
      <c r="CW98" s="3223" t="s">
        <v>1361</v>
      </c>
      <c r="CX98" s="3223"/>
      <c r="CY98" s="3223"/>
      <c r="DA98" s="3224" t="s">
        <v>1362</v>
      </c>
      <c r="DB98" s="3224"/>
      <c r="DC98" s="3224"/>
      <c r="DE98" s="3"/>
      <c r="DF98" s="3"/>
      <c r="DG98" s="3"/>
      <c r="DH98" s="3"/>
      <c r="DI98" s="3"/>
      <c r="DJ98" s="3"/>
      <c r="DK98" s="3"/>
      <c r="DL98" s="3"/>
      <c r="DM98" s="3"/>
      <c r="DN98" s="3"/>
      <c r="DO98" s="3"/>
      <c r="DP98" s="3"/>
      <c r="DQ98" s="3"/>
      <c r="DR98" s="3"/>
      <c r="DS98" s="3"/>
      <c r="DT98" s="3"/>
      <c r="DU98" s="3"/>
      <c r="DV98" s="3"/>
      <c r="DW98" s="3"/>
      <c r="DX98" s="3"/>
      <c r="DY98" s="3"/>
      <c r="DZ98" s="929" t="s">
        <v>1363</v>
      </c>
      <c r="EA98" s="930" t="s">
        <v>1364</v>
      </c>
      <c r="EB98" s="931" t="s">
        <v>1365</v>
      </c>
      <c r="EC98" s="932" t="s">
        <v>1366</v>
      </c>
      <c r="ED98" s="933" t="s">
        <v>1367</v>
      </c>
      <c r="EE98" s="934" t="s">
        <v>1368</v>
      </c>
      <c r="EF98" s="935" t="s">
        <v>1369</v>
      </c>
      <c r="EG98" s="936" t="s">
        <v>1370</v>
      </c>
      <c r="EH98" s="937" t="s">
        <v>1371</v>
      </c>
      <c r="EK98" s="938"/>
      <c r="EL98" s="205" t="s">
        <v>1372</v>
      </c>
      <c r="EM98" s="206" t="s">
        <v>1373</v>
      </c>
      <c r="EN98" s="207">
        <v>77</v>
      </c>
      <c r="EO98" s="208">
        <v>77</v>
      </c>
      <c r="EP98" s="209">
        <v>255</v>
      </c>
      <c r="EQ98"/>
      <c r="ER98" s="939"/>
      <c r="ES98" s="191" t="s">
        <v>1374</v>
      </c>
      <c r="ET98" s="192" t="s">
        <v>1375</v>
      </c>
      <c r="EU98" s="193">
        <v>238</v>
      </c>
      <c r="EV98" s="194">
        <v>232</v>
      </c>
      <c r="EW98" s="195">
        <v>170</v>
      </c>
      <c r="EX98"/>
      <c r="EY98" s="940"/>
      <c r="EZ98" s="197" t="s">
        <v>1376</v>
      </c>
      <c r="FA98" s="192" t="s">
        <v>1377</v>
      </c>
      <c r="FB98" s="193">
        <v>140</v>
      </c>
      <c r="FC98" s="194">
        <v>120</v>
      </c>
      <c r="FD98" s="195">
        <v>83</v>
      </c>
      <c r="FE98" s="10">
        <v>1</v>
      </c>
    </row>
    <row r="99" spans="1:161" ht="21" customHeight="1">
      <c r="A99" s="3"/>
      <c r="B99" s="218" t="str">
        <f t="shared" si="70"/>
        <v>A</v>
      </c>
      <c r="C99" s="2565"/>
      <c r="D99" s="2565"/>
      <c r="E99" s="2565"/>
      <c r="F99" s="2565"/>
      <c r="G99" s="2565"/>
      <c r="H99" s="2565"/>
      <c r="I99" s="2565"/>
      <c r="J99" s="2560"/>
      <c r="K99" s="2567"/>
      <c r="L99" s="2566"/>
      <c r="M99" s="2566"/>
      <c r="N99" s="2566"/>
      <c r="O99" s="2566"/>
      <c r="P99" s="2566"/>
      <c r="Q99" s="2566"/>
      <c r="R99" s="369">
        <f>IF(ISBLANK(S99),"",LARGE(R93:R98,1)+1)</f>
        <v>1</v>
      </c>
      <c r="S99" s="370" t="s">
        <v>570</v>
      </c>
      <c r="T99" s="371"/>
      <c r="U99" s="371"/>
      <c r="V99" s="371"/>
      <c r="W99" s="371"/>
      <c r="X99" s="371"/>
      <c r="Y99" s="371"/>
      <c r="Z99" s="371"/>
      <c r="AA99" s="371"/>
      <c r="AB99" s="371"/>
      <c r="AC99" s="369" t="str">
        <f>IF(ISBLANK(AD99),"",LARGE(AC93:AC98,1)+1)</f>
        <v/>
      </c>
      <c r="AD99" s="370"/>
      <c r="AE99" s="371"/>
      <c r="AF99" s="371"/>
      <c r="AG99" s="371"/>
      <c r="AH99" s="371"/>
      <c r="AI99" s="371"/>
      <c r="AJ99" s="371"/>
      <c r="AK99" s="371"/>
      <c r="AL99" s="371"/>
      <c r="AM99" s="372"/>
      <c r="AN99" s="3"/>
      <c r="AO99" s="218" t="str">
        <f t="shared" si="64"/>
        <v>A</v>
      </c>
      <c r="AP99" s="388"/>
      <c r="AQ99" s="3" t="s">
        <v>14</v>
      </c>
      <c r="AR99" s="198">
        <f t="array" ref="AR99">SUMPRODUCT(LEN(AS99:AY99))</f>
        <v>0</v>
      </c>
      <c r="AS99" s="199"/>
      <c r="AT99" s="200"/>
      <c r="AU99" s="200"/>
      <c r="AV99" s="200"/>
      <c r="AW99" s="200"/>
      <c r="AX99" s="200"/>
      <c r="AY99" s="201"/>
      <c r="AZ99" s="2384"/>
      <c r="BB99" s="3177"/>
      <c r="BC99" s="3177"/>
      <c r="BD99" s="3174"/>
      <c r="BE99" s="3177"/>
      <c r="BF99" s="3151" t="str">
        <f t="shared" si="71"/>
        <v/>
      </c>
      <c r="BG99" s="3155" t="str">
        <f t="shared" si="72"/>
        <v/>
      </c>
      <c r="BH99" s="3156" t="str">
        <f>IF(LEN(TRIM(BM99))&gt;0,MAX(BH29:BH98)+1,"")</f>
        <v/>
      </c>
      <c r="BI99" s="3109" t="str">
        <f>IFERROR(INDEX(BM30:BM299,MATCH(ROW()-ROW(BM30)+1,BH30:BH299,0)),"")</f>
        <v/>
      </c>
      <c r="BJ99" s="3178"/>
      <c r="BK99" s="3177"/>
      <c r="BL99" s="3165"/>
      <c r="BM99" s="3166" t="str">
        <f>IF(OR(BN98="",BL98=""),"",IF(LEN(BN98)&lt;=BL98,BN98,IFERROR(LEFT(BN98,FIND("♦",SUBSTITUTE(LEFT(BN98,BL98+1)," ","♦",LEN(LEFT(BN98,BL98+1))-LEN(SUBSTITUTE(LEFT(BN98,BL98+1)," ",""))))),LEFT(BN98,IFERROR(FIND(" ",BN98)-1,LEN(BN98))))))</f>
        <v/>
      </c>
      <c r="BN99" s="3166" t="str">
        <f t="shared" si="73"/>
        <v/>
      </c>
      <c r="BO99" s="3180"/>
      <c r="BP99" s="3173"/>
      <c r="BQ99" s="3174"/>
      <c r="BR99" s="2384"/>
      <c r="BS99" s="2676" t="s">
        <v>3983</v>
      </c>
      <c r="BT99" s="2677">
        <v>3</v>
      </c>
      <c r="BU99" s="2673" t="str" cm="1">
        <f t="array" ref="BU99">IF(TRIM(BS99)="","&lt; VIDE",IF(SUMPRODUCT((UPPER(TRIM($BS$92:BS99))=UPPER(TRIM(BS99)))*1)&gt;1,"◄ Doublon","Unique"))</f>
        <v>Unique</v>
      </c>
      <c r="BV99" s="222" t="s">
        <v>3684</v>
      </c>
      <c r="BW99" s="2674" t="s">
        <v>3976</v>
      </c>
      <c r="BX99" s="3"/>
      <c r="BY99" s="3228"/>
      <c r="BZ99" s="3228"/>
      <c r="CA99" s="3228"/>
      <c r="CC99" s="3225"/>
      <c r="CD99" s="3225"/>
      <c r="CE99" s="3225"/>
      <c r="CG99" s="3226"/>
      <c r="CH99" s="3226"/>
      <c r="CI99" s="3226"/>
      <c r="CK99" s="3227"/>
      <c r="CL99" s="3227"/>
      <c r="CM99" s="3227"/>
      <c r="CW99" s="3223"/>
      <c r="CX99" s="3223"/>
      <c r="CY99" s="3223"/>
      <c r="DA99" s="3224"/>
      <c r="DB99" s="3224"/>
      <c r="DC99" s="3224"/>
      <c r="DE99" s="3"/>
      <c r="DF99" s="3"/>
      <c r="DG99" s="3"/>
      <c r="DH99" s="3"/>
      <c r="DI99" s="3"/>
      <c r="DJ99" s="3"/>
      <c r="DK99" s="3"/>
      <c r="DL99" s="3"/>
      <c r="DM99" s="3"/>
      <c r="DN99" s="3"/>
      <c r="DO99" s="3"/>
      <c r="DP99" s="3"/>
      <c r="DQ99" s="3"/>
      <c r="DR99" s="3"/>
      <c r="DS99" s="3"/>
      <c r="DT99" s="3"/>
      <c r="DU99" s="3"/>
      <c r="DV99" s="3"/>
      <c r="DW99" s="3"/>
      <c r="DX99" s="3"/>
      <c r="DY99" s="3"/>
      <c r="DZ99" s="941" t="s">
        <v>1378</v>
      </c>
      <c r="EA99" s="942" t="s">
        <v>1379</v>
      </c>
      <c r="EB99" s="943" t="s">
        <v>1380</v>
      </c>
      <c r="EC99" s="944" t="s">
        <v>1381</v>
      </c>
      <c r="ED99" s="945" t="s">
        <v>1382</v>
      </c>
      <c r="EE99" s="946" t="s">
        <v>1383</v>
      </c>
      <c r="EF99" s="947" t="s">
        <v>1384</v>
      </c>
      <c r="EG99" s="948" t="s">
        <v>1385</v>
      </c>
      <c r="EH99" s="949" t="s">
        <v>1386</v>
      </c>
      <c r="EK99" s="950"/>
      <c r="EL99" s="236" t="s">
        <v>1387</v>
      </c>
      <c r="EM99" s="206" t="s">
        <v>1388</v>
      </c>
      <c r="EN99" s="207">
        <v>196</v>
      </c>
      <c r="EO99" s="208">
        <v>195</v>
      </c>
      <c r="EP99" s="209">
        <v>221</v>
      </c>
      <c r="EQ99"/>
      <c r="ER99" s="951"/>
      <c r="ES99" s="272" t="s">
        <v>1389</v>
      </c>
      <c r="ET99" s="192" t="s">
        <v>1390</v>
      </c>
      <c r="EU99" s="193">
        <v>255</v>
      </c>
      <c r="EV99" s="194">
        <v>244</v>
      </c>
      <c r="EW99" s="195">
        <v>141</v>
      </c>
      <c r="EX99"/>
      <c r="EY99" s="952"/>
      <c r="EZ99" s="212" t="s">
        <v>1391</v>
      </c>
      <c r="FA99" s="192" t="s">
        <v>1392</v>
      </c>
      <c r="FB99" s="193">
        <v>118</v>
      </c>
      <c r="FC99" s="194">
        <v>111</v>
      </c>
      <c r="FD99" s="195">
        <v>100</v>
      </c>
      <c r="FE99" s="10">
        <v>1</v>
      </c>
    </row>
    <row r="100" spans="1:161" ht="21" customHeight="1">
      <c r="A100" s="3"/>
      <c r="B100" s="218" t="str">
        <f t="shared" si="70"/>
        <v>A</v>
      </c>
      <c r="C100" s="2565"/>
      <c r="D100" s="2565"/>
      <c r="E100" s="2565"/>
      <c r="F100" s="2565"/>
      <c r="G100" s="2565"/>
      <c r="H100" s="2565"/>
      <c r="I100" s="2565"/>
      <c r="J100" s="2560"/>
      <c r="K100" s="2567"/>
      <c r="L100" s="2566"/>
      <c r="M100" s="2566"/>
      <c r="N100" s="2566"/>
      <c r="O100" s="2566"/>
      <c r="P100" s="2566"/>
      <c r="Q100" s="2566"/>
      <c r="R100" s="369">
        <f>IF(ISBLANK(S100),"",LARGE(R93:R99,1)+1)</f>
        <v>2</v>
      </c>
      <c r="S100" s="370" t="s">
        <v>578</v>
      </c>
      <c r="T100" s="371"/>
      <c r="U100" s="371"/>
      <c r="V100" s="371"/>
      <c r="W100" s="371"/>
      <c r="X100" s="371"/>
      <c r="Y100" s="371"/>
      <c r="Z100" s="371"/>
      <c r="AA100" s="371"/>
      <c r="AB100" s="371"/>
      <c r="AC100" s="369" t="str">
        <f>IF(ISBLANK(AD100),"",LARGE(AC93:AC99,1)+1)</f>
        <v/>
      </c>
      <c r="AD100" s="370"/>
      <c r="AE100" s="371" t="s">
        <v>3909</v>
      </c>
      <c r="AF100" s="371"/>
      <c r="AG100" s="371"/>
      <c r="AH100" s="371"/>
      <c r="AI100" s="371"/>
      <c r="AJ100" s="371"/>
      <c r="AK100" s="371"/>
      <c r="AL100" s="371"/>
      <c r="AM100" s="372"/>
      <c r="AN100" s="3"/>
      <c r="AO100" s="218" t="str">
        <f t="shared" si="64"/>
        <v>A</v>
      </c>
      <c r="AP100" s="5"/>
      <c r="AQ100" s="3"/>
      <c r="AR100" s="198">
        <f t="array" ref="AR100">SUMPRODUCT(LEN(AS100:AY100))</f>
        <v>0</v>
      </c>
      <c r="AS100" s="199"/>
      <c r="AT100" s="200"/>
      <c r="AU100" s="200"/>
      <c r="AV100" s="200"/>
      <c r="AW100" s="200"/>
      <c r="AX100" s="200"/>
      <c r="AY100" s="201"/>
      <c r="AZ100" s="2384"/>
      <c r="BB100" s="3177"/>
      <c r="BC100" s="3177"/>
      <c r="BD100" s="3174"/>
      <c r="BE100" s="3177"/>
      <c r="BF100" s="3151" t="str">
        <f t="shared" si="71"/>
        <v/>
      </c>
      <c r="BG100" s="3155" t="str">
        <f t="shared" si="72"/>
        <v/>
      </c>
      <c r="BH100" s="3156" t="str">
        <f>IF(LEN(TRIM(BM100))&gt;0,MAX(BH29:BH99)+1,"")</f>
        <v/>
      </c>
      <c r="BI100" s="3109" t="str">
        <f>IFERROR(INDEX(BM30:BM299,MATCH(ROW()-ROW(BM30)+1,BH30:BH299,0)),"")</f>
        <v/>
      </c>
      <c r="BJ100" s="3178"/>
      <c r="BK100" s="3177"/>
      <c r="BL100" s="3168"/>
      <c r="BM100" s="3166" t="str">
        <f>IF(OR(BN99="",BL98=""),"",IF(LEN(BN99)&lt;=BL98,BN99,IFERROR(LEFT(BN99,FIND("♦",SUBSTITUTE(LEFT(BN99,BL98+1)," ","♦",LEN(LEFT(BN99,BL98+1))-LEN(SUBSTITUTE(LEFT(BN99,BL98+1)," ",""))))),LEFT(BN99,IFERROR(FIND(" ",BN99)-1,LEN(BN99))))))</f>
        <v/>
      </c>
      <c r="BN100" s="3166" t="str">
        <f t="shared" si="73"/>
        <v/>
      </c>
      <c r="BO100" s="3180"/>
      <c r="BP100" s="3173"/>
      <c r="BQ100" s="3174"/>
      <c r="BR100" s="2384"/>
      <c r="BS100" s="2675"/>
      <c r="BT100" s="2672"/>
      <c r="BU100" s="2673" t="str" cm="1">
        <f t="array" ref="BU100">IF(TRIM(BS100)="","&lt; VIDE",IF(SUMPRODUCT((UPPER(TRIM($BS$92:BS100))=UPPER(TRIM(BS100)))*1)&gt;1,"◄ Doublon","Unique"))</f>
        <v>&lt; VIDE</v>
      </c>
      <c r="BV100" s="222" t="s">
        <v>3685</v>
      </c>
      <c r="BW100" s="2674" t="s">
        <v>3974</v>
      </c>
      <c r="BX100" s="3"/>
      <c r="CG100"/>
      <c r="CH100"/>
      <c r="CI100"/>
      <c r="CK100"/>
      <c r="CL100"/>
      <c r="CM100"/>
      <c r="DE100" s="3"/>
      <c r="DF100" s="3"/>
      <c r="DG100" s="3"/>
      <c r="DH100" s="3"/>
      <c r="DI100" s="3"/>
      <c r="DJ100" s="3"/>
      <c r="DK100" s="3"/>
      <c r="DL100" s="3"/>
      <c r="DM100" s="3"/>
      <c r="DN100" s="3"/>
      <c r="DO100" s="3"/>
      <c r="DP100" s="3"/>
      <c r="DQ100" s="3"/>
      <c r="DR100" s="3"/>
      <c r="DS100" s="3"/>
      <c r="DT100" s="3"/>
      <c r="DU100" s="3"/>
      <c r="DV100" s="3"/>
      <c r="DW100" s="3"/>
      <c r="DX100" s="3"/>
      <c r="DY100" s="3"/>
      <c r="DZ100" s="953" t="s">
        <v>1393</v>
      </c>
      <c r="EA100" s="954" t="s">
        <v>1394</v>
      </c>
      <c r="EB100" s="955" t="s">
        <v>1395</v>
      </c>
      <c r="EC100" s="956" t="s">
        <v>1396</v>
      </c>
      <c r="ED100" s="957" t="s">
        <v>1397</v>
      </c>
      <c r="EE100" s="958" t="s">
        <v>1398</v>
      </c>
      <c r="EF100" s="959" t="s">
        <v>1399</v>
      </c>
      <c r="EG100" s="960" t="s">
        <v>1400</v>
      </c>
      <c r="EH100" s="961" t="s">
        <v>1401</v>
      </c>
      <c r="EK100" s="962"/>
      <c r="EL100" s="205" t="s">
        <v>1402</v>
      </c>
      <c r="EM100" s="206" t="s">
        <v>1403</v>
      </c>
      <c r="EN100" s="207">
        <v>217</v>
      </c>
      <c r="EO100" s="208">
        <v>217</v>
      </c>
      <c r="EP100" s="209">
        <v>243</v>
      </c>
      <c r="EQ100"/>
      <c r="ER100" s="963"/>
      <c r="ES100" s="191" t="s">
        <v>1404</v>
      </c>
      <c r="ET100" s="192" t="s">
        <v>1405</v>
      </c>
      <c r="EU100" s="193">
        <v>255</v>
      </c>
      <c r="EV100" s="194">
        <v>246</v>
      </c>
      <c r="EW100" s="195">
        <v>143</v>
      </c>
      <c r="EX100"/>
      <c r="EY100" s="964"/>
      <c r="EZ100" s="212" t="s">
        <v>1406</v>
      </c>
      <c r="FA100" s="192" t="s">
        <v>1407</v>
      </c>
      <c r="FB100" s="193">
        <v>107</v>
      </c>
      <c r="FC100" s="194">
        <v>87</v>
      </c>
      <c r="FD100" s="195">
        <v>49</v>
      </c>
      <c r="FE100" s="10">
        <v>1</v>
      </c>
    </row>
    <row r="101" spans="1:161" ht="21" customHeight="1">
      <c r="A101" s="3"/>
      <c r="B101" s="218" t="str">
        <f t="shared" si="70"/>
        <v>►</v>
      </c>
      <c r="C101" s="2565"/>
      <c r="D101" s="2565"/>
      <c r="E101" s="2565"/>
      <c r="F101" s="2565"/>
      <c r="G101" s="2565"/>
      <c r="H101" s="2565"/>
      <c r="I101" s="2565"/>
      <c r="J101" s="2560"/>
      <c r="K101" s="2567"/>
      <c r="L101" s="2566"/>
      <c r="M101" s="2566"/>
      <c r="N101" s="2566"/>
      <c r="O101" s="2566"/>
      <c r="P101" s="2566"/>
      <c r="Q101" s="2566"/>
      <c r="R101" s="369" t="str">
        <f>IF(ISBLANK(S101),"",LARGE(R93:R100,1)+1)</f>
        <v/>
      </c>
      <c r="S101" s="370"/>
      <c r="T101" s="371"/>
      <c r="U101" s="371"/>
      <c r="V101" s="371"/>
      <c r="W101" s="371"/>
      <c r="X101" s="371"/>
      <c r="Y101" s="371"/>
      <c r="Z101" s="371"/>
      <c r="AA101" s="371"/>
      <c r="AB101" s="371"/>
      <c r="AC101" s="369" t="str">
        <f>IF(ISBLANK(AD101),"",LARGE(AC93:AC100,1)+1)</f>
        <v/>
      </c>
      <c r="AD101" s="370"/>
      <c r="AE101" s="371"/>
      <c r="AF101" s="371"/>
      <c r="AG101" s="371"/>
      <c r="AH101" s="371"/>
      <c r="AI101" s="371"/>
      <c r="AJ101" s="371"/>
      <c r="AK101" s="371"/>
      <c r="AL101" s="371"/>
      <c r="AM101" s="372"/>
      <c r="AN101" s="3"/>
      <c r="AO101" s="218" t="str">
        <f t="shared" si="64"/>
        <v>►</v>
      </c>
      <c r="AP101" s="5"/>
      <c r="AQ101" s="3"/>
      <c r="AR101" s="198">
        <f t="array" ref="AR101">SUMPRODUCT(LEN(AS101:AY101))</f>
        <v>0</v>
      </c>
      <c r="AS101" s="199"/>
      <c r="AT101" s="200"/>
      <c r="AU101" s="200"/>
      <c r="AV101" s="200"/>
      <c r="AW101" s="200"/>
      <c r="AX101" s="200"/>
      <c r="AY101" s="201"/>
      <c r="AZ101" s="2384"/>
      <c r="BB101" s="3177"/>
      <c r="BC101" s="3177"/>
      <c r="BD101" s="3174"/>
      <c r="BE101" s="3177"/>
      <c r="BF101" s="3151" t="str">
        <f t="shared" si="71"/>
        <v/>
      </c>
      <c r="BG101" s="3155" t="str">
        <f t="shared" si="72"/>
        <v/>
      </c>
      <c r="BH101" s="3156" t="str">
        <f>IF(LEN(TRIM(BM101))&gt;0,MAX(BH29:BH100)+1,"")</f>
        <v/>
      </c>
      <c r="BI101" s="3109" t="str">
        <f>IFERROR(INDEX(BM30:BM299,MATCH(ROW()-ROW(BM30)+1,BH30:BH299,0)),"")</f>
        <v/>
      </c>
      <c r="BJ101" s="3178"/>
      <c r="BK101" s="3177"/>
      <c r="BL101" s="3169"/>
      <c r="BM101" s="3166" t="str">
        <f>IF(OR(BN100="",BL98=""),"",IF(LEN(BN100)&lt;=BL98,BN100,IFERROR(LEFT(BN100,FIND("♦",SUBSTITUTE(LEFT(BN100,BL98+1)," ","♦",LEN(LEFT(BN100,BL98+1))-LEN(SUBSTITUTE(LEFT(BN100,BL98+1)," ",""))))),LEFT(BN100,IFERROR(FIND(" ",BN100)-1,LEN(BN100))))))</f>
        <v/>
      </c>
      <c r="BN101" s="3166" t="str">
        <f t="shared" si="73"/>
        <v/>
      </c>
      <c r="BO101" s="3180"/>
      <c r="BP101" s="3173"/>
      <c r="BQ101" s="3174"/>
      <c r="BR101" s="2384"/>
      <c r="BS101" s="2675" t="s">
        <v>3984</v>
      </c>
      <c r="BT101" s="2672">
        <v>45</v>
      </c>
      <c r="BU101" s="2673" t="str" cm="1">
        <f t="array" ref="BU101">IF(TRIM(BS101)="","&lt; VIDE",IF(SUMPRODUCT((UPPER(TRIM($BS$92:BS101))=UPPER(TRIM(BS101)))*1)&gt;1,"◄ Doublon","Unique"))</f>
        <v>Unique</v>
      </c>
      <c r="BV101" s="222" t="s">
        <v>3686</v>
      </c>
      <c r="BW101" s="2674" t="s">
        <v>3985</v>
      </c>
      <c r="BX101" s="3"/>
      <c r="BY101" s="3228" t="s">
        <v>1408</v>
      </c>
      <c r="BZ101" s="3228"/>
      <c r="CA101" s="3228"/>
      <c r="CC101" s="3225" t="s">
        <v>1409</v>
      </c>
      <c r="CD101" s="3225"/>
      <c r="CE101" s="3225"/>
      <c r="CG101" s="3226" t="s">
        <v>1410</v>
      </c>
      <c r="CH101" s="3226"/>
      <c r="CI101" s="3226"/>
      <c r="CK101" s="3227" t="s">
        <v>1411</v>
      </c>
      <c r="CL101" s="3227"/>
      <c r="CM101" s="3227"/>
      <c r="CW101" s="3223" t="s">
        <v>1412</v>
      </c>
      <c r="CX101" s="3223"/>
      <c r="CY101" s="3223"/>
      <c r="DA101" s="3224" t="s">
        <v>1413</v>
      </c>
      <c r="DB101" s="3224"/>
      <c r="DC101" s="3224"/>
      <c r="DE101" s="3"/>
      <c r="DF101" s="3"/>
      <c r="DG101" s="3"/>
      <c r="DH101" s="3"/>
      <c r="DI101" s="3"/>
      <c r="DJ101" s="3"/>
      <c r="DK101" s="3"/>
      <c r="DL101" s="3"/>
      <c r="DM101" s="3"/>
      <c r="DN101" s="3"/>
      <c r="DO101" s="3"/>
      <c r="DP101" s="3"/>
      <c r="DQ101" s="3"/>
      <c r="DR101" s="3"/>
      <c r="DS101" s="3"/>
      <c r="DT101" s="3"/>
      <c r="DU101" s="3"/>
      <c r="DV101" s="3"/>
      <c r="DW101" s="3"/>
      <c r="DX101" s="3"/>
      <c r="DY101" s="3"/>
      <c r="DZ101" s="965" t="s">
        <v>1414</v>
      </c>
      <c r="EA101" s="966" t="s">
        <v>1415</v>
      </c>
      <c r="EB101" s="967" t="s">
        <v>1416</v>
      </c>
      <c r="EC101" s="968" t="s">
        <v>1417</v>
      </c>
      <c r="ED101" s="969" t="s">
        <v>1418</v>
      </c>
      <c r="EE101" s="970" t="s">
        <v>1419</v>
      </c>
      <c r="EF101" s="971" t="s">
        <v>1420</v>
      </c>
      <c r="EG101" s="972" t="s">
        <v>1421</v>
      </c>
      <c r="EH101" s="973" t="s">
        <v>1422</v>
      </c>
      <c r="EK101" s="974"/>
      <c r="EL101" s="236" t="s">
        <v>1423</v>
      </c>
      <c r="EM101" s="206" t="s">
        <v>1424</v>
      </c>
      <c r="EN101" s="207">
        <v>204</v>
      </c>
      <c r="EO101" s="208">
        <v>204</v>
      </c>
      <c r="EP101" s="209">
        <v>255</v>
      </c>
      <c r="EQ101"/>
      <c r="ER101" s="975"/>
      <c r="ES101" s="191" t="s">
        <v>1425</v>
      </c>
      <c r="ET101" s="192" t="s">
        <v>1426</v>
      </c>
      <c r="EU101" s="193">
        <v>238</v>
      </c>
      <c r="EV101" s="194">
        <v>233</v>
      </c>
      <c r="EW101" s="195">
        <v>191</v>
      </c>
      <c r="EX101"/>
      <c r="EY101" s="976"/>
      <c r="EZ101" s="212" t="s">
        <v>1427</v>
      </c>
      <c r="FA101" s="192" t="s">
        <v>1428</v>
      </c>
      <c r="FB101" s="193">
        <v>97</v>
      </c>
      <c r="FC101" s="194">
        <v>78</v>
      </c>
      <c r="FD101" s="195">
        <v>26</v>
      </c>
      <c r="FE101" s="10">
        <v>1</v>
      </c>
    </row>
    <row r="102" spans="1:161" ht="21" customHeight="1">
      <c r="A102" s="3"/>
      <c r="B102" s="218" t="str">
        <f t="shared" si="70"/>
        <v>A</v>
      </c>
      <c r="C102" s="2565"/>
      <c r="D102" s="2565"/>
      <c r="E102" s="2565"/>
      <c r="F102" s="2565"/>
      <c r="G102" s="2565"/>
      <c r="H102" s="2565"/>
      <c r="I102" s="2565"/>
      <c r="J102" s="2560"/>
      <c r="K102" s="2567"/>
      <c r="L102" s="2566"/>
      <c r="M102" s="2566"/>
      <c r="N102" s="2566"/>
      <c r="O102" s="2566"/>
      <c r="P102" s="2566"/>
      <c r="Q102" s="2566"/>
      <c r="R102" s="369" t="str">
        <f>IF(ISBLANK(S102),"",LARGE(R93:R101,1)+1)</f>
        <v/>
      </c>
      <c r="S102" s="370"/>
      <c r="T102" s="371" t="s">
        <v>3909</v>
      </c>
      <c r="U102" s="371"/>
      <c r="V102" s="371"/>
      <c r="W102" s="371"/>
      <c r="X102" s="371"/>
      <c r="Y102" s="371"/>
      <c r="Z102" s="371"/>
      <c r="AA102" s="371"/>
      <c r="AB102" s="371"/>
      <c r="AC102" s="369" t="str">
        <f>IF(ISBLANK(AD102),"",LARGE(AC93:AC101,1)+1)</f>
        <v/>
      </c>
      <c r="AD102" s="370"/>
      <c r="AE102" s="371"/>
      <c r="AF102" s="371"/>
      <c r="AG102" s="371"/>
      <c r="AH102" s="371"/>
      <c r="AI102" s="371"/>
      <c r="AJ102" s="371"/>
      <c r="AK102" s="371"/>
      <c r="AL102" s="371"/>
      <c r="AM102" s="372"/>
      <c r="AN102" s="3"/>
      <c r="AO102" s="218" t="str">
        <f t="shared" si="64"/>
        <v>A</v>
      </c>
      <c r="AP102" s="5"/>
      <c r="AQ102" s="3"/>
      <c r="AR102" s="198">
        <f t="array" ref="AR102">SUMPRODUCT(LEN(AS102:AY102))</f>
        <v>0</v>
      </c>
      <c r="AS102" s="199"/>
      <c r="AT102" s="200"/>
      <c r="AU102" s="200"/>
      <c r="AV102" s="200"/>
      <c r="AW102" s="200"/>
      <c r="AX102" s="200"/>
      <c r="AY102" s="201"/>
      <c r="AZ102" s="2384"/>
      <c r="BB102" s="3177"/>
      <c r="BC102" s="3177"/>
      <c r="BD102" s="3174"/>
      <c r="BE102" s="3177"/>
      <c r="BF102" s="3151" t="str">
        <f t="shared" si="71"/>
        <v/>
      </c>
      <c r="BG102" s="3155" t="str">
        <f t="shared" si="72"/>
        <v/>
      </c>
      <c r="BH102" s="3156">
        <f>IF(LEN(TRIM(BM102))&gt;0,MAX(BH29:BH101)+1,"")</f>
        <v>18</v>
      </c>
      <c r="BI102" s="3109" t="str">
        <f>IFERROR(INDEX(BM30:BM299,MATCH(ROW()-ROW(BM30)+1,BH30:BH299,0)),"")</f>
        <v/>
      </c>
      <c r="BJ102" s="3178"/>
      <c r="BK102" s="3177"/>
      <c r="BL102" s="2462" t="str">
        <f>(SUBSTITUTE(SUBSTITUTE(BD42,CHAR(13)&amp;CHAR(10)," "),CHAR(10)," "))</f>
        <v>8. Ajoutez les champignons dans la cocotte environ 30 minutes avant la fin de la cuisson.</v>
      </c>
      <c r="BM102" s="3110" t="str">
        <f>IF(OR(BL103="",BL104=""),"",IF(LEN(BL103)&lt;=BL104,BL103,IFERROR(LEFT(BL103,FIND("♦",SUBSTITUTE(LEFT(BL103,BL104+1)," ","♦",LEN(LEFT(BL103,BL104+1))-LEN(SUBSTITUTE(LEFT(BL103,BL104+1)," ",""))))),LEFT(BL103,IFERROR(FIND(" ",BL103)-1,LEN(BL103))))))</f>
        <v>8 Ajoutez les champignons dans la cocotte environ 30 minutes avant la fin de la cuisson</v>
      </c>
      <c r="BN102" s="3111" t="str">
        <f>IF(BM102="","",TRIM(RIGHT(BL103,LEN(BL103)-LEN(BM102))))</f>
        <v/>
      </c>
      <c r="BO102" s="3157" t="str">
        <f>BE42</f>
        <v xml:space="preserve"> ◄ ligne 42</v>
      </c>
      <c r="BP102" s="3173"/>
      <c r="BQ102" s="3174"/>
      <c r="BR102" s="2384"/>
      <c r="BS102" s="2675" t="s">
        <v>3986</v>
      </c>
      <c r="BT102" s="2672">
        <v>51.000000000000007</v>
      </c>
      <c r="BU102" s="2673" t="str" cm="1">
        <f t="array" ref="BU102">IF(TRIM(BS102)="","&lt; VIDE",IF(SUMPRODUCT((UPPER(TRIM($BS$92:BS102))=UPPER(TRIM(BS102)))*1)&gt;1,"◄ Doublon","Unique"))</f>
        <v>Unique</v>
      </c>
      <c r="BV102" s="222" t="s">
        <v>3687</v>
      </c>
      <c r="BW102" s="2674" t="s">
        <v>3978</v>
      </c>
      <c r="BX102" s="3"/>
      <c r="BY102" s="3228"/>
      <c r="BZ102" s="3228"/>
      <c r="CA102" s="3228"/>
      <c r="CC102" s="3225"/>
      <c r="CD102" s="3225"/>
      <c r="CE102" s="3225"/>
      <c r="CG102" s="3226"/>
      <c r="CH102" s="3226"/>
      <c r="CI102" s="3226"/>
      <c r="CK102" s="3227"/>
      <c r="CL102" s="3227"/>
      <c r="CM102" s="3227"/>
      <c r="CW102" s="3223"/>
      <c r="CX102" s="3223"/>
      <c r="CY102" s="3223"/>
      <c r="DA102" s="3224"/>
      <c r="DB102" s="3224"/>
      <c r="DC102" s="3224"/>
      <c r="DE102" s="3"/>
      <c r="DF102" s="3"/>
      <c r="DG102" s="3"/>
      <c r="DH102" s="3"/>
      <c r="DI102" s="3"/>
      <c r="DJ102" s="3"/>
      <c r="DK102" s="3"/>
      <c r="DL102" s="3"/>
      <c r="DM102" s="3"/>
      <c r="DN102" s="3"/>
      <c r="DO102" s="3"/>
      <c r="DP102" s="3"/>
      <c r="DQ102" s="3"/>
      <c r="DR102" s="3"/>
      <c r="DS102" s="3"/>
      <c r="DT102" s="3"/>
      <c r="DU102" s="3"/>
      <c r="DV102" s="3"/>
      <c r="DW102" s="3"/>
      <c r="DX102" s="3"/>
      <c r="DY102" s="3"/>
      <c r="DZ102" s="977" t="s">
        <v>1429</v>
      </c>
      <c r="EA102" s="978" t="s">
        <v>1430</v>
      </c>
      <c r="EB102" s="979" t="s">
        <v>1431</v>
      </c>
      <c r="EC102" s="980" t="s">
        <v>1432</v>
      </c>
      <c r="ED102" s="981" t="s">
        <v>1433</v>
      </c>
      <c r="EE102" s="982" t="s">
        <v>1434</v>
      </c>
      <c r="EF102" s="983" t="s">
        <v>1435</v>
      </c>
      <c r="EG102" s="984" t="s">
        <v>1436</v>
      </c>
      <c r="EH102" s="985" t="s">
        <v>1437</v>
      </c>
      <c r="EK102" s="986"/>
      <c r="EL102" s="236" t="s">
        <v>1438</v>
      </c>
      <c r="EM102" s="206" t="s">
        <v>1439</v>
      </c>
      <c r="EN102" s="207">
        <v>233</v>
      </c>
      <c r="EO102" s="208">
        <v>233</v>
      </c>
      <c r="EP102" s="209">
        <v>237</v>
      </c>
      <c r="EQ102"/>
      <c r="ER102" s="987"/>
      <c r="ES102" s="272" t="s">
        <v>1440</v>
      </c>
      <c r="ET102" s="192" t="s">
        <v>1441</v>
      </c>
      <c r="EU102" s="193">
        <v>251</v>
      </c>
      <c r="EV102" s="194">
        <v>242</v>
      </c>
      <c r="EW102" s="195">
        <v>183</v>
      </c>
      <c r="EX102"/>
      <c r="EY102" s="988"/>
      <c r="EZ102" s="212" t="s">
        <v>1442</v>
      </c>
      <c r="FA102" s="192" t="s">
        <v>1443</v>
      </c>
      <c r="FB102" s="193">
        <v>70</v>
      </c>
      <c r="FC102" s="194">
        <v>63</v>
      </c>
      <c r="FD102" s="195">
        <v>50</v>
      </c>
      <c r="FE102" s="10">
        <v>1</v>
      </c>
    </row>
    <row r="103" spans="1:161" ht="21" customHeight="1">
      <c r="A103" s="3"/>
      <c r="B103" s="218" t="str">
        <f t="shared" si="70"/>
        <v>►</v>
      </c>
      <c r="C103" s="2565"/>
      <c r="D103" s="2565"/>
      <c r="E103" s="2565"/>
      <c r="F103" s="2565"/>
      <c r="G103" s="2565"/>
      <c r="H103" s="2565"/>
      <c r="I103" s="2565"/>
      <c r="J103" s="2560"/>
      <c r="K103" s="2567"/>
      <c r="L103" s="2566"/>
      <c r="M103" s="2566"/>
      <c r="N103" s="2566"/>
      <c r="O103" s="2566"/>
      <c r="P103" s="2566"/>
      <c r="Q103" s="2566"/>
      <c r="R103" s="369" t="str">
        <f>IF(ISBLANK(S103),"",LARGE(R93:R102,1)+1)</f>
        <v/>
      </c>
      <c r="S103" s="370"/>
      <c r="T103" s="371"/>
      <c r="U103" s="371"/>
      <c r="V103" s="371"/>
      <c r="W103" s="371"/>
      <c r="X103" s="371"/>
      <c r="Y103" s="371"/>
      <c r="Z103" s="371"/>
      <c r="AA103" s="371"/>
      <c r="AB103" s="371"/>
      <c r="AC103" s="369" t="str">
        <f>IF(ISBLANK(AD103),"",LARGE(AC93:AC102,1)+1)</f>
        <v/>
      </c>
      <c r="AD103" s="370"/>
      <c r="AE103" s="371"/>
      <c r="AF103" s="371"/>
      <c r="AG103" s="371"/>
      <c r="AH103" s="371"/>
      <c r="AI103" s="371"/>
      <c r="AJ103" s="371"/>
      <c r="AK103" s="371"/>
      <c r="AL103" s="371"/>
      <c r="AM103" s="372"/>
      <c r="AN103" s="3"/>
      <c r="AO103" s="218" t="str">
        <f t="shared" si="64"/>
        <v>►</v>
      </c>
      <c r="AP103" s="5"/>
      <c r="AQ103" s="3"/>
      <c r="AR103" s="198">
        <f t="array" ref="AR103">SUMPRODUCT(LEN(AS103:AY103))</f>
        <v>0</v>
      </c>
      <c r="AS103" s="199"/>
      <c r="AT103" s="200"/>
      <c r="AU103" s="200"/>
      <c r="AV103" s="200"/>
      <c r="AW103" s="200"/>
      <c r="AX103" s="200"/>
      <c r="AY103" s="201"/>
      <c r="AZ103" s="2384"/>
      <c r="BB103" s="3177"/>
      <c r="BC103" s="3177"/>
      <c r="BD103" s="3174"/>
      <c r="BE103" s="3177"/>
      <c r="BF103" s="3151" t="str">
        <f t="shared" si="71"/>
        <v/>
      </c>
      <c r="BG103" s="3155" t="str">
        <f t="shared" si="72"/>
        <v/>
      </c>
      <c r="BH103" s="3156" t="str">
        <f>IF(LEN(TRIM(BM103))&gt;0,MAX(BH29:BH102)+1,"")</f>
        <v/>
      </c>
      <c r="BI103" s="3109" t="str">
        <f>IFERROR(INDEX(BM30:BM299,MATCH(ROW()-ROW(BM30)+1,BH30:BH299,0)),"")</f>
        <v/>
      </c>
      <c r="BJ103" s="3178"/>
      <c r="BK103" s="3177"/>
      <c r="BL103" s="3110" t="str">
        <f>TRIM(SUBSTITUTE(SUBSTITUTE(SUBSTITUTE(SUBSTITUTE(IF(OR(LEFT(BL102,1)="-",LEFT(BL102,1)="="),MID(BL102,2,9999),BL102),CHAR(160)," "),","," "),";"," "),"."," "))</f>
        <v>8 Ajoutez les champignons dans la cocotte environ 30 minutes avant la fin de la cuisson</v>
      </c>
      <c r="BM103" s="3111" t="str">
        <f>IF(OR(BN102="",BL104=""),"",IF(LEN(BN102)&lt;=BL104,BN102,IFERROR(LEFT(BN102,FIND("♦",SUBSTITUTE(LEFT(BN102,BL104+1)," ","♦",LEN(LEFT(BN102,BL104+1))-LEN(SUBSTITUTE(LEFT(BN102,BL104+1)," ",""))))),LEFT(BN102,IFERROR(FIND(" ",BN102)-1,LEN(BN102))))))</f>
        <v/>
      </c>
      <c r="BN103" s="3111" t="str">
        <f>IF(BM103="","",TRIM(RIGHT(BN102,LEN(BN102)-LEN(BM103))))</f>
        <v/>
      </c>
      <c r="BO103" s="3179"/>
      <c r="BP103" s="3173"/>
      <c r="BQ103" s="3174"/>
      <c r="BR103" s="2384"/>
      <c r="BS103" s="2675"/>
      <c r="BT103" s="2672"/>
      <c r="BU103" s="2673" t="str" cm="1">
        <f t="array" ref="BU103">IF(TRIM(BS103)="","&lt; VIDE",IF(SUMPRODUCT((UPPER(TRIM($BS$92:BS103))=UPPER(TRIM(BS103)))*1)&gt;1,"◄ Doublon","Unique"))</f>
        <v>&lt; VIDE</v>
      </c>
      <c r="BV103" s="222" t="s">
        <v>3688</v>
      </c>
      <c r="BW103" s="2674" t="s">
        <v>3987</v>
      </c>
      <c r="BX103" s="3"/>
      <c r="CG103"/>
      <c r="CH103"/>
      <c r="CI103"/>
      <c r="CK103"/>
      <c r="CL103"/>
      <c r="CM103"/>
      <c r="DE103" s="3"/>
      <c r="DF103" s="3"/>
      <c r="DG103" s="3"/>
      <c r="DH103" s="3"/>
      <c r="DI103" s="3"/>
      <c r="DJ103" s="3"/>
      <c r="DK103" s="3"/>
      <c r="DL103" s="3"/>
      <c r="DM103" s="3"/>
      <c r="DN103" s="3"/>
      <c r="DO103" s="3"/>
      <c r="DP103" s="3"/>
      <c r="DQ103" s="3"/>
      <c r="DR103" s="3"/>
      <c r="DS103" s="3"/>
      <c r="DT103" s="3"/>
      <c r="DU103" s="3"/>
      <c r="DV103" s="3"/>
      <c r="DW103" s="3"/>
      <c r="DX103" s="3"/>
      <c r="DY103" s="3"/>
      <c r="DZ103" s="989" t="s">
        <v>1444</v>
      </c>
      <c r="EA103" s="990" t="s">
        <v>1445</v>
      </c>
      <c r="EB103" s="991" t="s">
        <v>1446</v>
      </c>
      <c r="EC103" s="992" t="s">
        <v>1447</v>
      </c>
      <c r="ED103" s="993" t="s">
        <v>1448</v>
      </c>
      <c r="EE103" s="994" t="s">
        <v>1449</v>
      </c>
      <c r="EF103" s="995" t="s">
        <v>1450</v>
      </c>
      <c r="EG103" s="996" t="s">
        <v>1451</v>
      </c>
      <c r="EH103" s="997" t="s">
        <v>1452</v>
      </c>
      <c r="EK103" s="998"/>
      <c r="EL103" s="205" t="s">
        <v>1453</v>
      </c>
      <c r="EM103" s="206" t="s">
        <v>1454</v>
      </c>
      <c r="EN103" s="207">
        <v>230</v>
      </c>
      <c r="EO103" s="208">
        <v>230</v>
      </c>
      <c r="EP103" s="209">
        <v>250</v>
      </c>
      <c r="EQ103"/>
      <c r="ER103" s="999"/>
      <c r="ES103" s="272" t="s">
        <v>1455</v>
      </c>
      <c r="ET103" s="192" t="s">
        <v>1456</v>
      </c>
      <c r="EU103" s="193">
        <v>253</v>
      </c>
      <c r="EV103" s="194">
        <v>241</v>
      </c>
      <c r="EW103" s="195">
        <v>184</v>
      </c>
      <c r="EX103"/>
      <c r="EY103" s="1000"/>
      <c r="EZ103" s="212" t="s">
        <v>1457</v>
      </c>
      <c r="FA103" s="192" t="s">
        <v>1458</v>
      </c>
      <c r="FB103" s="193">
        <v>41</v>
      </c>
      <c r="FC103" s="194">
        <v>33</v>
      </c>
      <c r="FD103" s="195">
        <v>7</v>
      </c>
      <c r="FE103" s="10">
        <v>1</v>
      </c>
    </row>
    <row r="104" spans="1:161" ht="21" customHeight="1">
      <c r="A104" s="3"/>
      <c r="B104" s="218" t="str">
        <f t="shared" si="70"/>
        <v>A</v>
      </c>
      <c r="C104" s="2565"/>
      <c r="D104" s="2559"/>
      <c r="E104" s="2559"/>
      <c r="F104" s="2559"/>
      <c r="G104" s="2559"/>
      <c r="H104" s="2559"/>
      <c r="I104" s="2559"/>
      <c r="J104" s="2560"/>
      <c r="K104" s="2567"/>
      <c r="L104" s="2566"/>
      <c r="M104" s="2566"/>
      <c r="N104" s="2566"/>
      <c r="O104" s="2566"/>
      <c r="P104" s="2566"/>
      <c r="Q104" s="2566"/>
      <c r="R104" s="369" t="str">
        <f>IF(ISBLANK(S104),"",LARGE(R93:R103,1)+1)</f>
        <v/>
      </c>
      <c r="S104" s="370"/>
      <c r="T104" s="371" t="s">
        <v>4351</v>
      </c>
      <c r="U104" s="371"/>
      <c r="V104" s="371"/>
      <c r="W104" s="371"/>
      <c r="X104" s="371"/>
      <c r="Y104" s="371"/>
      <c r="Z104" s="371"/>
      <c r="AA104" s="371"/>
      <c r="AB104" s="371"/>
      <c r="AC104" s="369" t="str">
        <f>IF(ISBLANK(AD104),"",LARGE(AC93:AC103,1)+1)</f>
        <v/>
      </c>
      <c r="AD104" s="370"/>
      <c r="AE104" s="371"/>
      <c r="AF104" s="371"/>
      <c r="AG104" s="371"/>
      <c r="AH104" s="371"/>
      <c r="AI104" s="371"/>
      <c r="AJ104" s="371"/>
      <c r="AK104" s="371"/>
      <c r="AL104" s="371"/>
      <c r="AM104" s="372"/>
      <c r="AN104" s="3"/>
      <c r="AO104" s="218" t="str">
        <f t="shared" si="64"/>
        <v>A</v>
      </c>
      <c r="AP104" s="5"/>
      <c r="AQ104" s="3"/>
      <c r="AR104" s="198">
        <f t="array" ref="AR104">SUMPRODUCT(LEN(AS104:AY104))</f>
        <v>0</v>
      </c>
      <c r="AS104" s="199"/>
      <c r="AT104" s="200"/>
      <c r="AU104" s="200"/>
      <c r="AV104" s="200"/>
      <c r="AW104" s="200"/>
      <c r="AX104" s="200"/>
      <c r="AY104" s="201"/>
      <c r="AZ104" s="2384"/>
      <c r="BB104" s="3177"/>
      <c r="BC104" s="3177"/>
      <c r="BD104" s="3174"/>
      <c r="BE104" s="3177"/>
      <c r="BF104" s="3151" t="str">
        <f t="shared" si="71"/>
        <v/>
      </c>
      <c r="BG104" s="3155" t="str">
        <f t="shared" si="72"/>
        <v/>
      </c>
      <c r="BH104" s="3156" t="str">
        <f>IF(LEN(TRIM(BM104))&gt;0,MAX(BH29:BH103)+1,"")</f>
        <v/>
      </c>
      <c r="BI104" s="3109" t="str">
        <f>IFERROR(INDEX(BM30:BM299,MATCH(ROW()-ROW(BM30)+1,BH30:BH299,0)),"")</f>
        <v/>
      </c>
      <c r="BJ104" s="3178"/>
      <c r="BK104" s="3177"/>
      <c r="BL104" s="3112">
        <f>BI17</f>
        <v>100</v>
      </c>
      <c r="BM104" s="3111" t="str">
        <f>IF(OR(BN103="",BL104=""),"",IF(LEN(BN103)&lt;=BL104,BN103,IFERROR(LEFT(BN103,FIND("♦",SUBSTITUTE(LEFT(BN103,BL104+1)," ","♦",LEN(LEFT(BN103,BL104+1))-LEN(SUBSTITUTE(LEFT(BN103,BL104+1)," ",""))))),LEFT(BN103,IFERROR(FIND(" ",BN103)-1,LEN(BN103))))))</f>
        <v/>
      </c>
      <c r="BN104" s="3111" t="str">
        <f t="shared" ref="BN104:BN107" si="74">IF(BM104="","",TRIM(RIGHT(BN103,LEN(BN103)-LEN(BM104))))</f>
        <v/>
      </c>
      <c r="BO104" s="3179"/>
      <c r="BP104" s="3173"/>
      <c r="BQ104" s="3174"/>
      <c r="BR104" s="2384"/>
      <c r="BS104" s="2676" t="s">
        <v>3983</v>
      </c>
      <c r="BT104" s="2677" t="s">
        <v>3988</v>
      </c>
      <c r="BU104" s="2673" t="str" cm="1">
        <f t="array" ref="BU104">IF(TRIM(BS104)="","&lt; VIDE",IF(SUMPRODUCT((UPPER(TRIM($BS$92:BS104))=UPPER(TRIM(BS104)))*1)&gt;1,"◄ Doublon","Unique"))</f>
        <v>◄ Doublon</v>
      </c>
      <c r="BV104" s="222" t="s">
        <v>3689</v>
      </c>
      <c r="BW104" s="2674" t="s">
        <v>3989</v>
      </c>
      <c r="BX104" s="3"/>
      <c r="BY104" s="3228"/>
      <c r="BZ104" s="3228"/>
      <c r="CA104" s="3228"/>
      <c r="CC104" s="3225" t="s">
        <v>1459</v>
      </c>
      <c r="CD104" s="3225"/>
      <c r="CE104" s="3225"/>
      <c r="CG104" s="3226" t="s">
        <v>103</v>
      </c>
      <c r="CH104" s="3226"/>
      <c r="CI104" s="3226"/>
      <c r="CK104" s="3227" t="s">
        <v>1460</v>
      </c>
      <c r="CL104" s="3227"/>
      <c r="CM104" s="3227"/>
      <c r="CW104" s="3223" t="s">
        <v>1461</v>
      </c>
      <c r="CX104" s="3223"/>
      <c r="CY104" s="3223"/>
      <c r="DA104" s="3224" t="s">
        <v>1462</v>
      </c>
      <c r="DB104" s="3224"/>
      <c r="DC104" s="3224"/>
      <c r="DE104" s="3"/>
      <c r="DF104" s="3"/>
      <c r="DG104" s="3"/>
      <c r="DH104" s="3"/>
      <c r="DI104" s="3"/>
      <c r="DJ104" s="3"/>
      <c r="DK104" s="3"/>
      <c r="DL104" s="3"/>
      <c r="DM104" s="3"/>
      <c r="DN104" s="3"/>
      <c r="DO104" s="3"/>
      <c r="DP104" s="3"/>
      <c r="DQ104" s="3"/>
      <c r="DR104" s="3"/>
      <c r="DS104" s="3"/>
      <c r="DT104" s="3"/>
      <c r="DU104" s="3"/>
      <c r="DV104" s="3"/>
      <c r="DW104" s="3"/>
      <c r="DX104" s="3"/>
      <c r="DY104" s="3"/>
      <c r="DZ104" s="1001" t="s">
        <v>1463</v>
      </c>
      <c r="EA104" s="1002" t="s">
        <v>1464</v>
      </c>
      <c r="EB104" s="1003" t="s">
        <v>1465</v>
      </c>
      <c r="EC104" s="1004" t="s">
        <v>1466</v>
      </c>
      <c r="ED104" s="1005" t="s">
        <v>1467</v>
      </c>
      <c r="EE104" s="1006" t="s">
        <v>1468</v>
      </c>
      <c r="EF104" s="1007" t="s">
        <v>1469</v>
      </c>
      <c r="EG104" s="1008" t="s">
        <v>1470</v>
      </c>
      <c r="EH104" s="1009" t="s">
        <v>1471</v>
      </c>
      <c r="EK104" s="1010"/>
      <c r="EL104" s="205" t="s">
        <v>1472</v>
      </c>
      <c r="EM104" s="206" t="s">
        <v>1473</v>
      </c>
      <c r="EN104" s="207">
        <v>248</v>
      </c>
      <c r="EO104" s="208">
        <v>248</v>
      </c>
      <c r="EP104" s="209">
        <v>255</v>
      </c>
      <c r="EQ104"/>
      <c r="ER104" s="1011"/>
      <c r="ES104" s="191" t="s">
        <v>1474</v>
      </c>
      <c r="ET104" s="192" t="s">
        <v>1475</v>
      </c>
      <c r="EU104" s="193">
        <v>238</v>
      </c>
      <c r="EV104" s="194">
        <v>232</v>
      </c>
      <c r="EW104" s="195">
        <v>205</v>
      </c>
      <c r="EX104"/>
      <c r="EY104" s="1012"/>
      <c r="EZ104" s="197" t="s">
        <v>1476</v>
      </c>
      <c r="FA104" s="192" t="s">
        <v>1477</v>
      </c>
      <c r="FB104" s="193">
        <v>255</v>
      </c>
      <c r="FC104" s="194">
        <v>165</v>
      </c>
      <c r="FD104" s="195">
        <v>0</v>
      </c>
      <c r="FE104" s="10">
        <v>1</v>
      </c>
    </row>
    <row r="105" spans="1:161" ht="21" customHeight="1">
      <c r="A105" s="3"/>
      <c r="B105" s="218" t="str">
        <f t="shared" si="70"/>
        <v>►</v>
      </c>
      <c r="C105" s="2565"/>
      <c r="D105" s="2559"/>
      <c r="E105" s="2559"/>
      <c r="F105" s="2559"/>
      <c r="G105" s="2559"/>
      <c r="H105" s="2559"/>
      <c r="I105" s="2559"/>
      <c r="J105" s="2560"/>
      <c r="K105" s="2567"/>
      <c r="L105" s="2566"/>
      <c r="M105" s="2566"/>
      <c r="N105" s="2566"/>
      <c r="O105" s="2566"/>
      <c r="P105" s="2566"/>
      <c r="Q105" s="2566"/>
      <c r="R105" s="369" t="str">
        <f>IF(ISBLANK(S105),"",LARGE(R93:R104,1)+1)</f>
        <v/>
      </c>
      <c r="S105" s="370"/>
      <c r="T105" s="371"/>
      <c r="U105" s="371"/>
      <c r="V105" s="371"/>
      <c r="W105" s="371"/>
      <c r="X105" s="371"/>
      <c r="Y105" s="371"/>
      <c r="Z105" s="371"/>
      <c r="AA105" s="371"/>
      <c r="AB105" s="371"/>
      <c r="AC105" s="369" t="str">
        <f>IF(ISBLANK(AD105),"",LARGE(AC93:AC104,1)+1)</f>
        <v/>
      </c>
      <c r="AD105" s="370"/>
      <c r="AE105" s="371"/>
      <c r="AF105" s="371"/>
      <c r="AG105" s="371"/>
      <c r="AH105" s="371"/>
      <c r="AI105" s="371"/>
      <c r="AJ105" s="371"/>
      <c r="AK105" s="371"/>
      <c r="AL105" s="371"/>
      <c r="AM105" s="372"/>
      <c r="AN105" s="3"/>
      <c r="AO105" s="218" t="str">
        <f t="shared" si="64"/>
        <v>►</v>
      </c>
      <c r="AP105" s="5"/>
      <c r="AQ105" s="3"/>
      <c r="AR105" s="198">
        <f t="array" ref="AR105">SUMPRODUCT(LEN(AS105:AY105))</f>
        <v>0</v>
      </c>
      <c r="AS105" s="199"/>
      <c r="AT105" s="200"/>
      <c r="AU105" s="200"/>
      <c r="AV105" s="200"/>
      <c r="AW105" s="200"/>
      <c r="AX105" s="200"/>
      <c r="AY105" s="201"/>
      <c r="AZ105" s="2384"/>
      <c r="BD105" s="3174"/>
      <c r="BF105" s="3151" t="str">
        <f t="shared" si="71"/>
        <v/>
      </c>
      <c r="BG105" s="3155" t="str">
        <f t="shared" si="72"/>
        <v/>
      </c>
      <c r="BH105" s="3156" t="str">
        <f>IF(LEN(TRIM(BM105))&gt;0,MAX(BH29:BH104)+1,"")</f>
        <v/>
      </c>
      <c r="BI105" s="3109" t="str">
        <f>IFERROR(INDEX(BM30:BM299,MATCH(ROW()-ROW(BM30)+1,BH30:BH299,0)),"")</f>
        <v/>
      </c>
      <c r="BJ105" s="419"/>
      <c r="BL105" s="3110"/>
      <c r="BM105" s="3111" t="str">
        <f>IF(OR(BN104="",BL104=""),"",IF(LEN(BN104)&lt;=BL104,BN104,IFERROR(LEFT(BN104,FIND("♦",SUBSTITUTE(LEFT(BN104,BL104+1)," ","♦",LEN(LEFT(BN104,BL104+1))-LEN(SUBSTITUTE(LEFT(BN104,BL104+1)," ",""))))),LEFT(BN104,IFERROR(FIND(" ",BN104)-1,LEN(BN104))))))</f>
        <v/>
      </c>
      <c r="BN105" s="3111" t="str">
        <f t="shared" si="74"/>
        <v/>
      </c>
      <c r="BO105" s="3179"/>
      <c r="BP105" s="3173"/>
      <c r="BQ105" s="3174"/>
      <c r="BR105" s="2384"/>
      <c r="BS105" s="2671"/>
      <c r="BT105" s="2672"/>
      <c r="BU105" s="2673" t="str" cm="1">
        <f t="array" ref="BU105">IF(TRIM(BS105)="","&lt; VIDE",IF(SUMPRODUCT((UPPER(TRIM($BS$92:BS105))=UPPER(TRIM(BS105)))*1)&gt;1,"◄ Doublon","Unique"))</f>
        <v>&lt; VIDE</v>
      </c>
      <c r="BV105" s="222" t="s">
        <v>3690</v>
      </c>
      <c r="BW105" s="2674" t="s">
        <v>3654</v>
      </c>
      <c r="BX105" s="3"/>
      <c r="BY105" s="3228"/>
      <c r="BZ105" s="3228"/>
      <c r="CA105" s="3228"/>
      <c r="CC105" s="3225"/>
      <c r="CD105" s="3225"/>
      <c r="CE105" s="3225"/>
      <c r="CG105" s="3226"/>
      <c r="CH105" s="3226"/>
      <c r="CI105" s="3226"/>
      <c r="CK105" s="3227"/>
      <c r="CL105" s="3227"/>
      <c r="CM105" s="3227"/>
      <c r="CW105" s="3223"/>
      <c r="CX105" s="3223"/>
      <c r="CY105" s="3223"/>
      <c r="DA105" s="3224"/>
      <c r="DB105" s="3224"/>
      <c r="DC105" s="3224"/>
      <c r="DE105" s="3"/>
      <c r="DF105" s="3"/>
      <c r="DG105" s="3"/>
      <c r="DH105" s="3"/>
      <c r="DI105" s="3"/>
      <c r="DJ105" s="3"/>
      <c r="DK105" s="3"/>
      <c r="DL105" s="3"/>
      <c r="DM105" s="3"/>
      <c r="DN105" s="3"/>
      <c r="DO105" s="3"/>
      <c r="DP105" s="3"/>
      <c r="DQ105" s="3"/>
      <c r="DR105" s="3"/>
      <c r="DS105" s="3"/>
      <c r="DT105" s="3"/>
      <c r="DU105" s="3"/>
      <c r="DV105" s="3"/>
      <c r="DW105" s="3"/>
      <c r="DX105" s="3"/>
      <c r="DY105" s="3"/>
      <c r="DZ105" s="1013" t="s">
        <v>1478</v>
      </c>
      <c r="EA105" s="1014" t="s">
        <v>1479</v>
      </c>
      <c r="EB105" s="1015" t="s">
        <v>1480</v>
      </c>
      <c r="EC105" s="1016" t="s">
        <v>1481</v>
      </c>
      <c r="ED105" s="1017" t="s">
        <v>1482</v>
      </c>
      <c r="EE105" s="1018" t="s">
        <v>1483</v>
      </c>
      <c r="EF105" s="1019" t="s">
        <v>1484</v>
      </c>
      <c r="EG105" s="1020" t="s">
        <v>1485</v>
      </c>
      <c r="EH105" s="1021" t="s">
        <v>1486</v>
      </c>
      <c r="EK105" s="1022"/>
      <c r="EL105" s="205" t="s">
        <v>1487</v>
      </c>
      <c r="EM105" s="206" t="s">
        <v>1488</v>
      </c>
      <c r="EN105" s="207">
        <v>0</v>
      </c>
      <c r="EO105" s="208">
        <v>0</v>
      </c>
      <c r="EP105" s="209">
        <v>238</v>
      </c>
      <c r="EQ105"/>
      <c r="ER105" s="1023"/>
      <c r="ES105" s="191" t="s">
        <v>1489</v>
      </c>
      <c r="ET105" s="192" t="s">
        <v>1490</v>
      </c>
      <c r="EU105" s="193">
        <v>255</v>
      </c>
      <c r="EV105" s="194">
        <v>250</v>
      </c>
      <c r="EW105" s="195">
        <v>205</v>
      </c>
      <c r="EX105"/>
      <c r="EY105" s="1024"/>
      <c r="EZ105" s="197" t="s">
        <v>1491</v>
      </c>
      <c r="FA105" s="192" t="s">
        <v>1492</v>
      </c>
      <c r="FB105" s="193">
        <v>244</v>
      </c>
      <c r="FC105" s="194">
        <v>164</v>
      </c>
      <c r="FD105" s="195">
        <v>96</v>
      </c>
      <c r="FE105" s="10">
        <v>1</v>
      </c>
    </row>
    <row r="106" spans="1:161" ht="21" customHeight="1">
      <c r="A106" s="3"/>
      <c r="B106" s="218" t="str">
        <f t="shared" si="70"/>
        <v>►</v>
      </c>
      <c r="C106" s="2565"/>
      <c r="D106" s="2559"/>
      <c r="E106" s="2559"/>
      <c r="F106" s="2559"/>
      <c r="G106" s="2559"/>
      <c r="H106" s="2559"/>
      <c r="I106" s="2559"/>
      <c r="J106" s="2560"/>
      <c r="K106" s="2567"/>
      <c r="L106" s="2566"/>
      <c r="M106" s="2566"/>
      <c r="N106" s="2566"/>
      <c r="O106" s="2566"/>
      <c r="P106" s="2566"/>
      <c r="Q106" s="2566"/>
      <c r="R106" s="369" t="str">
        <f>IF(ISBLANK(S106),"",LARGE(R93:R105,1)+1)</f>
        <v/>
      </c>
      <c r="S106" s="370"/>
      <c r="T106" s="371"/>
      <c r="U106" s="371"/>
      <c r="V106" s="371"/>
      <c r="W106" s="371"/>
      <c r="X106" s="371"/>
      <c r="Y106" s="371"/>
      <c r="Z106" s="371"/>
      <c r="AA106" s="371"/>
      <c r="AB106" s="371"/>
      <c r="AC106" s="369" t="str">
        <f>IF(ISBLANK(AD106),"",LARGE(AC93:AC105,1)+1)</f>
        <v/>
      </c>
      <c r="AD106" s="370"/>
      <c r="AE106" s="371"/>
      <c r="AF106" s="371"/>
      <c r="AG106" s="371"/>
      <c r="AH106" s="371"/>
      <c r="AI106" s="371"/>
      <c r="AJ106" s="371"/>
      <c r="AK106" s="371"/>
      <c r="AL106" s="371"/>
      <c r="AM106" s="372"/>
      <c r="AN106" s="3"/>
      <c r="AO106" s="218" t="str">
        <f t="shared" si="64"/>
        <v>►</v>
      </c>
      <c r="AP106" s="5"/>
      <c r="AQ106" s="3"/>
      <c r="AR106" s="198">
        <f t="array" ref="AR106">SUMPRODUCT(LEN(AS106:AY106))</f>
        <v>0</v>
      </c>
      <c r="AS106" s="199"/>
      <c r="AT106" s="200"/>
      <c r="AU106" s="200"/>
      <c r="AV106" s="200"/>
      <c r="AW106" s="200"/>
      <c r="AX106" s="200"/>
      <c r="AY106" s="201"/>
      <c r="AZ106" s="2384"/>
      <c r="BD106" s="3174"/>
      <c r="BF106" s="3151" t="str">
        <f t="shared" si="71"/>
        <v/>
      </c>
      <c r="BG106" s="3155" t="str">
        <f t="shared" si="72"/>
        <v/>
      </c>
      <c r="BH106" s="3156" t="str">
        <f>IF(LEN(TRIM(BM106))&gt;0,MAX(BH29:BH105)+1,"")</f>
        <v/>
      </c>
      <c r="BI106" s="3109" t="str">
        <f>IFERROR(INDEX(BM30:BM299,MATCH(ROW()-ROW(BM30)+1,BH30:BH299,0)),"")</f>
        <v/>
      </c>
      <c r="BJ106" s="419"/>
      <c r="BL106" s="3163"/>
      <c r="BM106" s="3111" t="str">
        <f>IF(OR(BN105="",BL104=""),"",IF(LEN(BN105)&lt;=BL104,BN105,IFERROR(LEFT(BN105,FIND("♦",SUBSTITUTE(LEFT(BN105,BL104+1)," ","♦",LEN(LEFT(BN105,BL104+1))-LEN(SUBSTITUTE(LEFT(BN105,BL104+1)," ",""))))),LEFT(BN105,IFERROR(FIND(" ",BN105)-1,LEN(BN105))))))</f>
        <v/>
      </c>
      <c r="BN106" s="3111" t="str">
        <f t="shared" si="74"/>
        <v/>
      </c>
      <c r="BO106" s="3179"/>
      <c r="BP106" s="3173"/>
      <c r="BQ106" s="3174"/>
      <c r="BR106" s="2384"/>
      <c r="BS106" s="2671" t="s">
        <v>3990</v>
      </c>
      <c r="BT106" s="2672"/>
      <c r="BU106" s="2673" t="str" cm="1">
        <f t="array" ref="BU106">IF(TRIM(BS106)="","&lt; VIDE",IF(SUMPRODUCT((UPPER(TRIM($BS$92:BS106))=UPPER(TRIM(BS106)))*1)&gt;1,"◄ Doublon","Unique"))</f>
        <v>Unique</v>
      </c>
      <c r="BV106" s="222" t="s">
        <v>3691</v>
      </c>
      <c r="BW106" s="2674" t="s">
        <v>3991</v>
      </c>
      <c r="BX106" s="3"/>
      <c r="CK106"/>
      <c r="CL106"/>
      <c r="CM106"/>
      <c r="CW106" s="1025">
        <v>1</v>
      </c>
      <c r="CX106" s="1025"/>
      <c r="CY106" s="1025">
        <v>1</v>
      </c>
      <c r="DA106" s="1025">
        <v>1</v>
      </c>
      <c r="DB106" s="1025"/>
      <c r="DC106" s="1025">
        <v>1</v>
      </c>
      <c r="DE106" s="3"/>
      <c r="DF106" s="3"/>
      <c r="DG106" s="3"/>
      <c r="DH106" s="3"/>
      <c r="DI106" s="3"/>
      <c r="DJ106" s="3"/>
      <c r="DK106" s="3"/>
      <c r="DL106" s="3"/>
      <c r="DM106" s="3"/>
      <c r="DN106" s="3"/>
      <c r="DO106" s="3"/>
      <c r="DP106" s="3"/>
      <c r="DQ106" s="3"/>
      <c r="DR106" s="3"/>
      <c r="DS106" s="3"/>
      <c r="DT106" s="3"/>
      <c r="DU106" s="3"/>
      <c r="DV106" s="3"/>
      <c r="DW106" s="3"/>
      <c r="DX106" s="3"/>
      <c r="DY106" s="3"/>
      <c r="DZ106" s="1026" t="s">
        <v>1493</v>
      </c>
      <c r="EA106" s="1027" t="s">
        <v>1494</v>
      </c>
      <c r="EB106" s="1028" t="s">
        <v>1495</v>
      </c>
      <c r="EC106" s="1029" t="s">
        <v>1496</v>
      </c>
      <c r="ED106" s="1030" t="s">
        <v>1497</v>
      </c>
      <c r="EE106" s="1031" t="s">
        <v>1498</v>
      </c>
      <c r="EF106" s="1032" t="s">
        <v>1499</v>
      </c>
      <c r="EG106" s="1033" t="s">
        <v>1500</v>
      </c>
      <c r="EH106" s="1034" t="s">
        <v>1501</v>
      </c>
      <c r="EK106" s="1035"/>
      <c r="EL106" s="236" t="s">
        <v>1502</v>
      </c>
      <c r="EM106" s="206" t="s">
        <v>1503</v>
      </c>
      <c r="EN106" s="207">
        <v>96</v>
      </c>
      <c r="EO106" s="208">
        <v>80</v>
      </c>
      <c r="EP106" s="209">
        <v>220</v>
      </c>
      <c r="EQ106"/>
      <c r="ER106" s="1036"/>
      <c r="ES106" s="272" t="s">
        <v>1504</v>
      </c>
      <c r="ET106" s="192" t="s">
        <v>1505</v>
      </c>
      <c r="EU106" s="193">
        <v>254</v>
      </c>
      <c r="EV106" s="194">
        <v>253</v>
      </c>
      <c r="EW106" s="195">
        <v>240</v>
      </c>
      <c r="EX106"/>
      <c r="EY106" s="1037"/>
      <c r="EZ106" s="212" t="s">
        <v>1506</v>
      </c>
      <c r="FA106" s="192" t="s">
        <v>1507</v>
      </c>
      <c r="FB106" s="193">
        <v>254</v>
      </c>
      <c r="FC106" s="194">
        <v>163</v>
      </c>
      <c r="FD106" s="195">
        <v>71</v>
      </c>
      <c r="FE106" s="10">
        <v>1</v>
      </c>
    </row>
    <row r="107" spans="1:161" ht="21" customHeight="1">
      <c r="A107" s="3"/>
      <c r="B107" s="218" t="str">
        <f t="shared" si="70"/>
        <v>►</v>
      </c>
      <c r="C107" s="2565"/>
      <c r="D107" s="2559"/>
      <c r="E107" s="2559"/>
      <c r="F107" s="2559"/>
      <c r="G107" s="2559"/>
      <c r="H107" s="2559"/>
      <c r="I107" s="2559"/>
      <c r="J107" s="2560"/>
      <c r="K107" s="2567"/>
      <c r="L107" s="2566"/>
      <c r="M107" s="2566"/>
      <c r="N107" s="2566"/>
      <c r="O107" s="2566"/>
      <c r="P107" s="2566"/>
      <c r="Q107" s="2566"/>
      <c r="R107" s="369" t="str">
        <f>IF(ISBLANK(S107),"",LARGE(R93:R106,1)+1)</f>
        <v/>
      </c>
      <c r="S107" s="370"/>
      <c r="T107" s="371"/>
      <c r="U107" s="371"/>
      <c r="V107" s="371"/>
      <c r="W107" s="371"/>
      <c r="X107" s="371"/>
      <c r="Y107" s="371"/>
      <c r="Z107" s="371"/>
      <c r="AA107" s="371"/>
      <c r="AB107" s="371"/>
      <c r="AC107" s="369" t="str">
        <f>IF(ISBLANK(AD107),"",LARGE(AC93:AC106,1)+1)</f>
        <v/>
      </c>
      <c r="AD107" s="370"/>
      <c r="AE107" s="371"/>
      <c r="AF107" s="371"/>
      <c r="AG107" s="371"/>
      <c r="AH107" s="371"/>
      <c r="AI107" s="371"/>
      <c r="AJ107" s="371"/>
      <c r="AK107" s="371"/>
      <c r="AL107" s="371"/>
      <c r="AM107" s="372"/>
      <c r="AN107" s="3"/>
      <c r="AO107" s="218" t="str">
        <f t="shared" si="64"/>
        <v>►</v>
      </c>
      <c r="AP107" s="5"/>
      <c r="AQ107" s="3"/>
      <c r="AR107" s="198">
        <f t="array" ref="AR107">SUMPRODUCT(LEN(AS107:AY107))</f>
        <v>0</v>
      </c>
      <c r="AS107" s="199"/>
      <c r="AT107" s="200"/>
      <c r="AU107" s="200"/>
      <c r="AV107" s="200"/>
      <c r="AW107" s="200"/>
      <c r="AX107" s="200"/>
      <c r="AY107" s="201"/>
      <c r="AZ107" s="2384"/>
      <c r="BD107" s="3174"/>
      <c r="BF107" s="3151" t="str">
        <f t="shared" si="71"/>
        <v/>
      </c>
      <c r="BG107" s="3155" t="str">
        <f t="shared" si="72"/>
        <v/>
      </c>
      <c r="BH107" s="3156" t="str">
        <f>IF(LEN(TRIM(BM107))&gt;0,MAX(BH29:BH106)+1,"")</f>
        <v/>
      </c>
      <c r="BI107" s="3109" t="str">
        <f>IFERROR(INDEX(BM30:BM299,MATCH(ROW()-ROW(BM30)+1,BH30:BH299,0)),"")</f>
        <v/>
      </c>
      <c r="BJ107" s="419"/>
      <c r="BL107" s="3164"/>
      <c r="BM107" s="3111" t="str">
        <f>IF(OR(BN106="",BL104=""),"",IF(LEN(BN106)&lt;=BL104,BN106,IFERROR(LEFT(BN106,FIND("♦",SUBSTITUTE(LEFT(BN106,BL104+1)," ","♦",LEN(LEFT(BN106,BL104+1))-LEN(SUBSTITUTE(LEFT(BN106,BL104+1)," ",""))))),LEFT(BN106,IFERROR(FIND(" ",BN106)-1,LEN(BN106))))))</f>
        <v/>
      </c>
      <c r="BN107" s="3111" t="str">
        <f t="shared" si="74"/>
        <v/>
      </c>
      <c r="BO107" s="3179"/>
      <c r="BP107" s="3173"/>
      <c r="BQ107" s="3174"/>
      <c r="BR107" s="2384"/>
      <c r="BS107" s="2678" t="s">
        <v>3992</v>
      </c>
      <c r="BT107" s="2672"/>
      <c r="BU107" s="2673" t="str" cm="1">
        <f t="array" ref="BU107">IF(TRIM(BS107)="","&lt; VIDE",IF(SUMPRODUCT((UPPER(TRIM($BS$92:BS107))=UPPER(TRIM(BS107)))*1)&gt;1,"◄ Doublon","Unique"))</f>
        <v>Unique</v>
      </c>
      <c r="BV107" s="222" t="s">
        <v>3692</v>
      </c>
      <c r="BW107" s="2674" t="s">
        <v>3993</v>
      </c>
      <c r="BX107" s="3"/>
      <c r="BY107" s="3"/>
      <c r="BZ107" s="3"/>
      <c r="CA107" s="3"/>
      <c r="CC107" s="3225" t="s">
        <v>1508</v>
      </c>
      <c r="CD107" s="3225"/>
      <c r="CE107" s="3225"/>
      <c r="CG107" s="3226"/>
      <c r="CH107" s="3226"/>
      <c r="CI107" s="3226"/>
      <c r="CK107" s="3227" t="s">
        <v>104</v>
      </c>
      <c r="CL107" s="3227"/>
      <c r="CM107" s="3227"/>
      <c r="CW107" s="3223" t="s">
        <v>1509</v>
      </c>
      <c r="CX107" s="3223"/>
      <c r="CY107" s="3223"/>
      <c r="DA107" s="3224" t="s">
        <v>1510</v>
      </c>
      <c r="DB107" s="3224"/>
      <c r="DC107" s="3224"/>
      <c r="DE107" s="3"/>
      <c r="DF107" s="3"/>
      <c r="DG107" s="3"/>
      <c r="DH107" s="3"/>
      <c r="DI107" s="3"/>
      <c r="DJ107" s="3"/>
      <c r="DK107" s="3"/>
      <c r="DL107" s="3"/>
      <c r="DM107" s="3"/>
      <c r="DN107" s="3"/>
      <c r="DO107" s="3"/>
      <c r="DP107" s="3"/>
      <c r="DQ107" s="3"/>
      <c r="DR107" s="3"/>
      <c r="DS107" s="3"/>
      <c r="DT107" s="3"/>
      <c r="DU107" s="3"/>
      <c r="DV107" s="3"/>
      <c r="DW107" s="3"/>
      <c r="DX107" s="3"/>
      <c r="DY107" s="3"/>
      <c r="DZ107" s="1038" t="s">
        <v>1511</v>
      </c>
      <c r="EA107" s="1039" t="s">
        <v>1512</v>
      </c>
      <c r="EB107" s="1040" t="s">
        <v>1513</v>
      </c>
      <c r="EC107" s="1041" t="s">
        <v>1514</v>
      </c>
      <c r="ED107" s="1042" t="s">
        <v>1515</v>
      </c>
      <c r="EE107" s="1043" t="s">
        <v>1516</v>
      </c>
      <c r="EF107" s="1044" t="s">
        <v>1517</v>
      </c>
      <c r="EG107" s="1045" t="s">
        <v>1518</v>
      </c>
      <c r="EH107" s="1046" t="s">
        <v>1519</v>
      </c>
      <c r="EK107" s="1047"/>
      <c r="EL107" s="205" t="s">
        <v>1520</v>
      </c>
      <c r="EM107" s="206" t="s">
        <v>1521</v>
      </c>
      <c r="EN107" s="207">
        <v>0</v>
      </c>
      <c r="EO107" s="208">
        <v>0</v>
      </c>
      <c r="EP107" s="209">
        <v>205</v>
      </c>
      <c r="EQ107"/>
      <c r="ER107" s="1048"/>
      <c r="ES107" s="272" t="s">
        <v>1522</v>
      </c>
      <c r="ET107" s="192" t="s">
        <v>1523</v>
      </c>
      <c r="EU107" s="193">
        <v>193</v>
      </c>
      <c r="EV107" s="194">
        <v>191</v>
      </c>
      <c r="EW107" s="195">
        <v>177</v>
      </c>
      <c r="EX107"/>
      <c r="EY107" s="1049"/>
      <c r="EZ107" s="197" t="s">
        <v>1524</v>
      </c>
      <c r="FA107" s="192" t="s">
        <v>1525</v>
      </c>
      <c r="FB107" s="193">
        <v>255</v>
      </c>
      <c r="FC107" s="194">
        <v>165</v>
      </c>
      <c r="FD107" s="195">
        <v>79</v>
      </c>
      <c r="FE107" s="10">
        <v>1</v>
      </c>
    </row>
    <row r="108" spans="1:161" ht="21" customHeight="1">
      <c r="A108" s="3"/>
      <c r="B108" s="218" t="str">
        <f t="shared" si="70"/>
        <v>►</v>
      </c>
      <c r="C108" s="2565"/>
      <c r="D108" s="2566"/>
      <c r="E108" s="2566"/>
      <c r="F108" s="2566"/>
      <c r="G108" s="2566"/>
      <c r="H108" s="2566"/>
      <c r="I108" s="2566"/>
      <c r="J108" s="2566"/>
      <c r="K108" s="2566"/>
      <c r="L108" s="2566"/>
      <c r="M108" s="2566"/>
      <c r="N108" s="2566"/>
      <c r="O108" s="2566"/>
      <c r="P108" s="2566"/>
      <c r="Q108" s="2566"/>
      <c r="R108" s="369" t="str">
        <f>IF(ISBLANK(S108),"",LARGE(R93:R107,1)+1)</f>
        <v/>
      </c>
      <c r="S108" s="370"/>
      <c r="T108" s="371"/>
      <c r="U108" s="371"/>
      <c r="V108" s="371"/>
      <c r="W108" s="371"/>
      <c r="X108" s="371"/>
      <c r="Y108" s="371"/>
      <c r="Z108" s="371"/>
      <c r="AA108" s="371"/>
      <c r="AB108" s="371"/>
      <c r="AC108" s="369" t="str">
        <f>IF(ISBLANK(AD108),"",LARGE(AC93:AC107,1)+1)</f>
        <v/>
      </c>
      <c r="AD108" s="370"/>
      <c r="AE108" s="371"/>
      <c r="AF108" s="371"/>
      <c r="AG108" s="371"/>
      <c r="AH108" s="371"/>
      <c r="AI108" s="371"/>
      <c r="AJ108" s="371"/>
      <c r="AK108" s="371"/>
      <c r="AL108" s="371"/>
      <c r="AM108" s="372"/>
      <c r="AN108" s="3"/>
      <c r="AO108" s="218" t="str">
        <f t="shared" si="64"/>
        <v>►</v>
      </c>
      <c r="AP108" s="5"/>
      <c r="AQ108" s="3"/>
      <c r="AR108" s="198">
        <f t="array" ref="AR108">SUMPRODUCT(LEN(AS108:AY108))</f>
        <v>0</v>
      </c>
      <c r="AS108" s="199"/>
      <c r="AT108" s="200"/>
      <c r="AU108" s="200"/>
      <c r="AV108" s="200"/>
      <c r="AW108" s="200"/>
      <c r="AX108" s="200"/>
      <c r="AY108" s="201"/>
      <c r="AZ108" s="2384"/>
      <c r="BD108" s="3174"/>
      <c r="BF108" s="3151" t="str">
        <f t="shared" si="71"/>
        <v/>
      </c>
      <c r="BG108" s="3155" t="str">
        <f t="shared" si="72"/>
        <v/>
      </c>
      <c r="BH108" s="3156">
        <f>IF(LEN(TRIM(BM108))&gt;0,MAX(BH29:BH107)+1,"")</f>
        <v>19</v>
      </c>
      <c r="BI108" s="3109" t="str">
        <f>IFERROR(INDEX(BM30:BM299,MATCH(ROW()-ROW(BM30)+1,BH30:BH299,0)),"")</f>
        <v/>
      </c>
      <c r="BJ108" s="419"/>
      <c r="BL108" s="2462" t="str">
        <f>(SUBSTITUTE(SUBSTITUTE(BD43,CHAR(13)&amp;CHAR(10)," "),CHAR(10)," "))</f>
        <v>9. Servez le bœuf bourguignon bien chaud accompagné de pommes de terre, de pâtes ou de riz.</v>
      </c>
      <c r="BM108" s="3165" t="str">
        <f>IF(OR(BL109="",BL110=""),"",IF(LEN(BL109)&lt;=BL110,BL109,IFERROR(LEFT(BL109,FIND("♦",SUBSTITUTE(LEFT(BL109,BL110+1)," ","♦",LEN(LEFT(BL109,BL110+1))-LEN(SUBSTITUTE(LEFT(BL109,BL110+1)," ",""))))),LEFT(BL109,IFERROR(FIND(" ",BL109)-1,LEN(BL109))))))</f>
        <v>9 Servez le bœuf bourguignon bien chaud accompagné de pommes de terre de pâtes ou de riz</v>
      </c>
      <c r="BN108" s="3166" t="str">
        <f>IF(BM108="","",TRIM(RIGHT(BL109,LEN(BL109)-LEN(BM108))))</f>
        <v/>
      </c>
      <c r="BO108" s="3157" t="str">
        <f>BE43</f>
        <v xml:space="preserve"> ◄ ligne 43</v>
      </c>
      <c r="BP108" s="3173"/>
      <c r="BQ108" s="3174"/>
      <c r="BR108" s="2384"/>
      <c r="BS108" s="2675" t="s">
        <v>3994</v>
      </c>
      <c r="BT108" s="2672"/>
      <c r="BU108" s="2673" t="str" cm="1">
        <f t="array" ref="BU108">IF(TRIM(BS108)="","&lt; VIDE",IF(SUMPRODUCT((UPPER(TRIM($BS$92:BS108))=UPPER(TRIM(BS108)))*1)&gt;1,"◄ Doublon","Unique"))</f>
        <v>Unique</v>
      </c>
      <c r="BV108" s="222" t="s">
        <v>3693</v>
      </c>
      <c r="BW108" s="2674" t="s">
        <v>3995</v>
      </c>
      <c r="BX108" s="3"/>
      <c r="BY108" s="3"/>
      <c r="BZ108" s="3"/>
      <c r="CA108" s="3"/>
      <c r="CC108" s="3225"/>
      <c r="CD108" s="3225"/>
      <c r="CE108" s="3225"/>
      <c r="CG108" s="3226"/>
      <c r="CH108" s="3226"/>
      <c r="CI108" s="3226"/>
      <c r="CK108" s="3227"/>
      <c r="CL108" s="3227"/>
      <c r="CM108" s="3227"/>
      <c r="CW108" s="3223"/>
      <c r="CX108" s="3223"/>
      <c r="CY108" s="3223"/>
      <c r="DA108" s="3224"/>
      <c r="DB108" s="3224"/>
      <c r="DC108" s="3224"/>
      <c r="DE108" s="3"/>
      <c r="DF108" s="3"/>
      <c r="DG108" s="3"/>
      <c r="DH108" s="3"/>
      <c r="DI108" s="3"/>
      <c r="DJ108" s="3"/>
      <c r="DK108" s="3"/>
      <c r="DL108" s="3"/>
      <c r="DM108" s="3"/>
      <c r="DN108" s="3"/>
      <c r="DO108" s="3"/>
      <c r="DP108" s="3"/>
      <c r="DQ108" s="3"/>
      <c r="DR108" s="3"/>
      <c r="DS108" s="3"/>
      <c r="DT108" s="3"/>
      <c r="DU108" s="3"/>
      <c r="DV108" s="3"/>
      <c r="DW108" s="3"/>
      <c r="DX108" s="3"/>
      <c r="DY108" s="3"/>
      <c r="DZ108" s="1050" t="s">
        <v>1526</v>
      </c>
      <c r="EA108" s="1051" t="s">
        <v>1527</v>
      </c>
      <c r="EB108" s="1052" t="s">
        <v>1528</v>
      </c>
      <c r="EC108" s="1053" t="s">
        <v>1529</v>
      </c>
      <c r="ED108" s="1054" t="s">
        <v>1530</v>
      </c>
      <c r="EE108" s="1055" t="s">
        <v>1531</v>
      </c>
      <c r="EF108" s="1056" t="s">
        <v>1532</v>
      </c>
      <c r="EG108" s="1057" t="s">
        <v>1533</v>
      </c>
      <c r="EH108" s="1058" t="s">
        <v>1534</v>
      </c>
      <c r="EK108" s="1059"/>
      <c r="EL108" s="205" t="s">
        <v>1535</v>
      </c>
      <c r="EM108" s="206" t="s">
        <v>1536</v>
      </c>
      <c r="EN108" s="207">
        <v>89</v>
      </c>
      <c r="EO108" s="208">
        <v>89</v>
      </c>
      <c r="EP108" s="209">
        <v>171</v>
      </c>
      <c r="EQ108"/>
      <c r="ER108" s="1060"/>
      <c r="ES108" s="272" t="s">
        <v>1537</v>
      </c>
      <c r="ET108" s="192" t="s">
        <v>1538</v>
      </c>
      <c r="EU108" s="193">
        <v>239</v>
      </c>
      <c r="EV108" s="194">
        <v>216</v>
      </c>
      <c r="EW108" s="195">
        <v>7</v>
      </c>
      <c r="EX108"/>
      <c r="EY108" s="1061"/>
      <c r="EZ108" s="197" t="s">
        <v>1539</v>
      </c>
      <c r="FA108" s="192" t="s">
        <v>1540</v>
      </c>
      <c r="FB108" s="193">
        <v>205</v>
      </c>
      <c r="FC108" s="194">
        <v>197</v>
      </c>
      <c r="FD108" s="195">
        <v>191</v>
      </c>
      <c r="FE108" s="10">
        <v>1</v>
      </c>
    </row>
    <row r="109" spans="1:161" ht="21" customHeight="1">
      <c r="A109" s="3"/>
      <c r="B109" s="218" t="str">
        <f t="shared" si="70"/>
        <v>►</v>
      </c>
      <c r="C109" s="2565"/>
      <c r="D109" s="2566"/>
      <c r="E109" s="2566"/>
      <c r="F109" s="2566"/>
      <c r="G109" s="2566"/>
      <c r="H109" s="2566"/>
      <c r="I109" s="2566"/>
      <c r="J109" s="2566"/>
      <c r="K109" s="2566"/>
      <c r="L109" s="2566"/>
      <c r="M109" s="2566"/>
      <c r="N109" s="2566"/>
      <c r="O109" s="2566"/>
      <c r="P109" s="2566"/>
      <c r="Q109" s="2566"/>
      <c r="R109" s="369" t="str">
        <f>IF(ISBLANK(S109),"",LARGE(R93:R108,1)+1)</f>
        <v/>
      </c>
      <c r="S109" s="370"/>
      <c r="T109" s="371"/>
      <c r="U109" s="371"/>
      <c r="V109" s="371"/>
      <c r="W109" s="371"/>
      <c r="X109" s="371"/>
      <c r="Y109" s="371"/>
      <c r="Z109" s="371"/>
      <c r="AA109" s="371"/>
      <c r="AB109" s="371"/>
      <c r="AC109" s="369" t="str">
        <f>IF(ISBLANK(AD109),"",LARGE(AC93:AC108,1)+1)</f>
        <v/>
      </c>
      <c r="AD109" s="370"/>
      <c r="AE109" s="371"/>
      <c r="AF109" s="371"/>
      <c r="AG109" s="371"/>
      <c r="AH109" s="371"/>
      <c r="AI109" s="371"/>
      <c r="AJ109" s="371"/>
      <c r="AK109" s="371"/>
      <c r="AL109" s="371"/>
      <c r="AM109" s="372"/>
      <c r="AN109" s="3"/>
      <c r="AO109" s="218" t="str">
        <f t="shared" si="64"/>
        <v>►</v>
      </c>
      <c r="AP109" s="5"/>
      <c r="AQ109" s="3"/>
      <c r="AR109" s="198">
        <f t="array" ref="AR109">SUMPRODUCT(LEN(AS109:AY109))</f>
        <v>0</v>
      </c>
      <c r="AS109" s="199"/>
      <c r="AT109" s="200"/>
      <c r="AU109" s="200"/>
      <c r="AV109" s="200"/>
      <c r="AW109" s="200"/>
      <c r="AX109" s="200"/>
      <c r="AY109" s="201"/>
      <c r="AZ109" s="3"/>
      <c r="BD109" s="3174"/>
      <c r="BF109" s="3151" t="str">
        <f t="shared" si="71"/>
        <v/>
      </c>
      <c r="BG109" s="3155" t="str">
        <f t="shared" si="72"/>
        <v/>
      </c>
      <c r="BH109" s="3156" t="str">
        <f>IF(LEN(TRIM(BM109))&gt;0,MAX(BH29:BH108)+1,"")</f>
        <v/>
      </c>
      <c r="BI109" s="3109" t="str">
        <f>IFERROR(INDEX(BM30:BM299,MATCH(ROW()-ROW(BM30)+1,BH30:BH299,0)),"")</f>
        <v/>
      </c>
      <c r="BJ109" s="419"/>
      <c r="BL109" s="3165" t="str">
        <f>TRIM(SUBSTITUTE(SUBSTITUTE(SUBSTITUTE(SUBSTITUTE(IF(OR(LEFT(BL108,1)="-",LEFT(BL108,1)="="),MID(BL108,2,9999),BL108),CHAR(160)," "),","," "),";"," "),"."," "))</f>
        <v>9 Servez le bœuf bourguignon bien chaud accompagné de pommes de terre de pâtes ou de riz</v>
      </c>
      <c r="BM109" s="3166" t="str">
        <f>IF(OR(BN108="",BL110=""),"",IF(LEN(BN108)&lt;=BL110,BN108,IFERROR(LEFT(BN108,FIND("♦",SUBSTITUTE(LEFT(BN108,BL110+1)," ","♦",LEN(LEFT(BN108,BL110+1))-LEN(SUBSTITUTE(LEFT(BN108,BL110+1)," ",""))))),LEFT(BN108,IFERROR(FIND(" ",BN108)-1,LEN(BN108))))))</f>
        <v/>
      </c>
      <c r="BN109" s="3166" t="str">
        <f>IF(BM109="","",TRIM(RIGHT(BN108,LEN(BN108)-LEN(BM109))))</f>
        <v/>
      </c>
      <c r="BO109" s="3180"/>
      <c r="BP109" s="3173"/>
      <c r="BQ109" s="3174"/>
      <c r="BR109" s="3"/>
      <c r="BS109" s="2675" t="s">
        <v>3652</v>
      </c>
      <c r="BT109" s="2672"/>
      <c r="BU109" s="2673" t="str" cm="1">
        <f t="array" ref="BU109">IF(TRIM(BS109)="","&lt; VIDE",IF(SUMPRODUCT((UPPER(TRIM($BS$92:BS109))=UPPER(TRIM(BS109)))*1)&gt;1,"◄ Doublon","Unique"))</f>
        <v>Unique</v>
      </c>
      <c r="BV109" s="222" t="s">
        <v>3694</v>
      </c>
      <c r="BW109" s="2674" t="s">
        <v>3996</v>
      </c>
      <c r="BX109" s="3"/>
      <c r="BY109" s="3"/>
      <c r="BZ109" s="3"/>
      <c r="CA109" s="3"/>
      <c r="CW109" s="1025">
        <v>1</v>
      </c>
      <c r="CX109" s="1025"/>
      <c r="CY109" s="1025">
        <v>1</v>
      </c>
      <c r="DA109" s="1025">
        <v>1</v>
      </c>
      <c r="DB109" s="1025"/>
      <c r="DC109" s="1025">
        <v>1</v>
      </c>
      <c r="DE109" s="3"/>
      <c r="DF109" s="3"/>
      <c r="DG109" s="3"/>
      <c r="DH109" s="3"/>
      <c r="DI109" s="3"/>
      <c r="DJ109" s="3"/>
      <c r="DK109" s="3"/>
      <c r="DL109" s="3"/>
      <c r="DM109" s="3"/>
      <c r="DN109" s="3"/>
      <c r="DO109" s="3"/>
      <c r="DP109" s="3"/>
      <c r="DQ109" s="3"/>
      <c r="DR109" s="3"/>
      <c r="DS109" s="3"/>
      <c r="DT109" s="3"/>
      <c r="DU109" s="3"/>
      <c r="DV109" s="3"/>
      <c r="DW109" s="3"/>
      <c r="DX109" s="3"/>
      <c r="DY109" s="3"/>
      <c r="DZ109" s="1062" t="s">
        <v>1541</v>
      </c>
      <c r="EA109" s="1063" t="s">
        <v>1542</v>
      </c>
      <c r="EB109" s="1064" t="s">
        <v>1543</v>
      </c>
      <c r="EC109" s="1065" t="s">
        <v>1544</v>
      </c>
      <c r="ED109" s="1066" t="s">
        <v>1545</v>
      </c>
      <c r="EE109" s="1067" t="s">
        <v>1546</v>
      </c>
      <c r="EF109" s="1068" t="s">
        <v>1547</v>
      </c>
      <c r="EG109" s="1069" t="s">
        <v>1548</v>
      </c>
      <c r="EH109" s="1070" t="s">
        <v>1549</v>
      </c>
      <c r="EK109" s="1071"/>
      <c r="EL109" s="236" t="s">
        <v>1550</v>
      </c>
      <c r="EM109" s="206" t="s">
        <v>1551</v>
      </c>
      <c r="EN109" s="207">
        <v>84</v>
      </c>
      <c r="EO109" s="208">
        <v>90</v>
      </c>
      <c r="EP109" s="209">
        <v>167</v>
      </c>
      <c r="EQ109"/>
      <c r="ER109" s="1072"/>
      <c r="ES109" s="272" t="s">
        <v>1552</v>
      </c>
      <c r="ET109" s="192" t="s">
        <v>1553</v>
      </c>
      <c r="EU109" s="193">
        <v>232</v>
      </c>
      <c r="EV109" s="194">
        <v>214</v>
      </c>
      <c r="EW109" s="195">
        <v>48</v>
      </c>
      <c r="EX109"/>
      <c r="EY109" s="1073"/>
      <c r="EZ109" s="212" t="s">
        <v>1554</v>
      </c>
      <c r="FA109" s="192" t="s">
        <v>1555</v>
      </c>
      <c r="FB109" s="193">
        <v>250</v>
      </c>
      <c r="FC109" s="194">
        <v>181</v>
      </c>
      <c r="FD109" s="195">
        <v>127</v>
      </c>
      <c r="FE109" s="10">
        <v>1</v>
      </c>
    </row>
    <row r="110" spans="1:161" ht="21" customHeight="1">
      <c r="A110" s="3"/>
      <c r="B110" s="218" t="str">
        <f t="shared" si="70"/>
        <v>►</v>
      </c>
      <c r="C110" s="2565"/>
      <c r="D110" s="2565"/>
      <c r="E110" s="2565"/>
      <c r="F110" s="2565"/>
      <c r="G110" s="2565"/>
      <c r="H110" s="2565"/>
      <c r="I110" s="2565"/>
      <c r="J110" s="2560"/>
      <c r="K110" s="2567"/>
      <c r="L110" s="2566"/>
      <c r="M110" s="2566"/>
      <c r="N110" s="2566"/>
      <c r="O110" s="2566"/>
      <c r="P110" s="2566"/>
      <c r="Q110" s="2566"/>
      <c r="R110" s="369" t="str">
        <f>IF(ISBLANK(S110),"",LARGE(R93:R109,1)+1)</f>
        <v/>
      </c>
      <c r="S110" s="370"/>
      <c r="T110" s="371"/>
      <c r="U110" s="371"/>
      <c r="V110" s="371"/>
      <c r="W110" s="371"/>
      <c r="X110" s="371"/>
      <c r="Y110" s="371"/>
      <c r="Z110" s="371"/>
      <c r="AA110" s="371"/>
      <c r="AB110" s="371"/>
      <c r="AC110" s="369" t="str">
        <f>IF(ISBLANK(AD110),"",LARGE(AC93:AC109,1)+1)</f>
        <v/>
      </c>
      <c r="AD110" s="370"/>
      <c r="AE110" s="371"/>
      <c r="AF110" s="371"/>
      <c r="AG110" s="371"/>
      <c r="AH110" s="371"/>
      <c r="AI110" s="371"/>
      <c r="AJ110" s="371"/>
      <c r="AK110" s="371"/>
      <c r="AL110" s="371"/>
      <c r="AM110" s="372"/>
      <c r="AN110" s="3"/>
      <c r="AO110" s="218" t="str">
        <f t="shared" si="64"/>
        <v>►</v>
      </c>
      <c r="AP110" s="5"/>
      <c r="AQ110" s="3"/>
      <c r="AR110" s="198">
        <f t="array" ref="AR110">SUMPRODUCT(LEN(AS110:AY110))</f>
        <v>0</v>
      </c>
      <c r="AS110" s="199"/>
      <c r="AT110" s="200"/>
      <c r="AU110" s="200"/>
      <c r="AV110" s="200"/>
      <c r="AW110" s="200"/>
      <c r="AX110" s="200"/>
      <c r="AY110" s="201"/>
      <c r="AZ110" s="3"/>
      <c r="BD110" s="3174"/>
      <c r="BF110" s="3151" t="str">
        <f t="shared" si="71"/>
        <v/>
      </c>
      <c r="BG110" s="3155" t="str">
        <f t="shared" si="72"/>
        <v/>
      </c>
      <c r="BH110" s="3156" t="str">
        <f>IF(LEN(TRIM(BM110))&gt;0,MAX(BH29:BH109)+1,"")</f>
        <v/>
      </c>
      <c r="BI110" s="3109" t="str">
        <f>IFERROR(INDEX(BM30:BM299,MATCH(ROW()-ROW(BM30)+1,BH30:BH299,0)),"")</f>
        <v/>
      </c>
      <c r="BJ110" s="419"/>
      <c r="BL110" s="3112">
        <f>BI17</f>
        <v>100</v>
      </c>
      <c r="BM110" s="3166" t="str">
        <f>IF(OR(BN109="",BL110=""),"",IF(LEN(BN109)&lt;=BL110,BN109,IFERROR(LEFT(BN109,FIND("♦",SUBSTITUTE(LEFT(BN109,BL110+1)," ","♦",LEN(LEFT(BN109,BL110+1))-LEN(SUBSTITUTE(LEFT(BN109,BL110+1)," ",""))))),LEFT(BN109,IFERROR(FIND(" ",BN109)-1,LEN(BN109))))))</f>
        <v/>
      </c>
      <c r="BN110" s="3166" t="str">
        <f t="shared" ref="BN110:BN113" si="75">IF(BM110="","",TRIM(RIGHT(BN109,LEN(BN109)-LEN(BM110))))</f>
        <v/>
      </c>
      <c r="BO110" s="3180"/>
      <c r="BP110" s="3173"/>
      <c r="BQ110" s="3174"/>
      <c r="BR110" s="3"/>
      <c r="BS110" s="2675" t="s">
        <v>3997</v>
      </c>
      <c r="BT110" s="2672"/>
      <c r="BU110" s="2673" t="str" cm="1">
        <f t="array" ref="BU110">IF(TRIM(BS110)="","&lt; VIDE",IF(SUMPRODUCT((UPPER(TRIM($BS$92:BS110))=UPPER(TRIM(BS110)))*1)&gt;1,"◄ Doublon","Unique"))</f>
        <v>Unique</v>
      </c>
      <c r="BV110" s="222" t="s">
        <v>3695</v>
      </c>
      <c r="BW110" s="2674" t="s">
        <v>3998</v>
      </c>
      <c r="BX110" s="3"/>
      <c r="BY110" s="3"/>
      <c r="BZ110" s="3"/>
      <c r="CA110" s="3"/>
      <c r="CC110" s="3225" t="s">
        <v>1556</v>
      </c>
      <c r="CD110" s="3225"/>
      <c r="CE110" s="3225"/>
      <c r="CK110" s="3227"/>
      <c r="CL110" s="3227"/>
      <c r="CM110" s="3227"/>
      <c r="CW110" s="3223" t="s">
        <v>1557</v>
      </c>
      <c r="CX110" s="3223"/>
      <c r="CY110" s="3223"/>
      <c r="DA110" s="3224" t="s">
        <v>1558</v>
      </c>
      <c r="DB110" s="3224"/>
      <c r="DC110" s="3224"/>
      <c r="DE110" s="3"/>
      <c r="DF110" s="3"/>
      <c r="DG110" s="3"/>
      <c r="DH110" s="3"/>
      <c r="DI110" s="3"/>
      <c r="DJ110" s="3"/>
      <c r="DK110" s="3"/>
      <c r="DL110" s="3"/>
      <c r="DM110" s="3"/>
      <c r="DN110" s="3"/>
      <c r="DO110" s="3"/>
      <c r="DP110" s="3"/>
      <c r="DQ110" s="3"/>
      <c r="DR110" s="3"/>
      <c r="DS110" s="3"/>
      <c r="DT110" s="3"/>
      <c r="DU110" s="3"/>
      <c r="DV110" s="3"/>
      <c r="DW110" s="3"/>
      <c r="DX110" s="3"/>
      <c r="DY110" s="3"/>
      <c r="DZ110" s="1074" t="s">
        <v>1559</v>
      </c>
      <c r="EA110" s="1075" t="s">
        <v>1560</v>
      </c>
      <c r="EB110" s="1076" t="s">
        <v>1561</v>
      </c>
      <c r="EC110" s="1077" t="s">
        <v>1562</v>
      </c>
      <c r="ED110" s="1078" t="s">
        <v>1563</v>
      </c>
      <c r="EE110" s="1079" t="s">
        <v>1564</v>
      </c>
      <c r="EF110" s="1080" t="s">
        <v>1565</v>
      </c>
      <c r="EG110" s="1081" t="s">
        <v>1566</v>
      </c>
      <c r="EH110" s="1082" t="s">
        <v>1567</v>
      </c>
      <c r="EK110" s="1083"/>
      <c r="EL110" s="236" t="s">
        <v>1568</v>
      </c>
      <c r="EM110" s="206" t="s">
        <v>1569</v>
      </c>
      <c r="EN110" s="207">
        <v>1</v>
      </c>
      <c r="EO110" s="208">
        <v>49</v>
      </c>
      <c r="EP110" s="209">
        <v>180</v>
      </c>
      <c r="EQ110"/>
      <c r="ER110" s="1084"/>
      <c r="ES110" s="191" t="s">
        <v>1570</v>
      </c>
      <c r="ET110" s="192" t="s">
        <v>1571</v>
      </c>
      <c r="EU110" s="193">
        <v>205</v>
      </c>
      <c r="EV110" s="194">
        <v>198</v>
      </c>
      <c r="EW110" s="195">
        <v>115</v>
      </c>
      <c r="EX110"/>
      <c r="EY110" s="1085"/>
      <c r="EZ110" s="212" t="s">
        <v>1572</v>
      </c>
      <c r="FA110" s="192" t="s">
        <v>1573</v>
      </c>
      <c r="FB110" s="193">
        <v>233</v>
      </c>
      <c r="FC110" s="194">
        <v>201</v>
      </c>
      <c r="FD110" s="195">
        <v>177</v>
      </c>
      <c r="FE110" s="10">
        <v>1</v>
      </c>
    </row>
    <row r="111" spans="1:161" ht="21" customHeight="1">
      <c r="A111" s="3"/>
      <c r="B111" s="218" t="str">
        <f t="shared" si="70"/>
        <v>►</v>
      </c>
      <c r="C111" s="2565"/>
      <c r="D111" s="2565"/>
      <c r="E111" s="2565"/>
      <c r="F111" s="2565"/>
      <c r="G111" s="2565"/>
      <c r="H111" s="2565"/>
      <c r="I111" s="2565"/>
      <c r="J111" s="2560"/>
      <c r="K111" s="2567"/>
      <c r="L111" s="2566"/>
      <c r="M111" s="2566"/>
      <c r="N111" s="2566"/>
      <c r="O111" s="2566"/>
      <c r="P111" s="2566"/>
      <c r="Q111" s="2566"/>
      <c r="R111" s="369" t="str">
        <f>IF(ISBLANK(S111),"",LARGE(R93:R110,1)+1)</f>
        <v/>
      </c>
      <c r="S111" s="370"/>
      <c r="T111" s="371"/>
      <c r="U111" s="371"/>
      <c r="V111" s="371"/>
      <c r="W111" s="371"/>
      <c r="X111" s="371"/>
      <c r="Y111" s="371"/>
      <c r="Z111" s="371"/>
      <c r="AA111" s="371"/>
      <c r="AB111" s="371"/>
      <c r="AC111" s="369" t="str">
        <f>IF(ISBLANK(AD111),"",LARGE(AC93:AC110,1)+1)</f>
        <v/>
      </c>
      <c r="AD111" s="370"/>
      <c r="AE111" s="371"/>
      <c r="AF111" s="371"/>
      <c r="AG111" s="371"/>
      <c r="AH111" s="371"/>
      <c r="AI111" s="371"/>
      <c r="AJ111" s="371"/>
      <c r="AK111" s="371"/>
      <c r="AL111" s="371"/>
      <c r="AM111" s="372"/>
      <c r="AN111" s="3"/>
      <c r="AO111" s="218" t="str">
        <f t="shared" si="64"/>
        <v>►</v>
      </c>
      <c r="AP111" s="5"/>
      <c r="AQ111" s="3"/>
      <c r="AR111" s="198">
        <f t="array" ref="AR111">SUMPRODUCT(LEN(AS111:AY111))</f>
        <v>0</v>
      </c>
      <c r="AS111" s="199"/>
      <c r="AT111" s="200"/>
      <c r="AU111" s="200"/>
      <c r="AV111" s="200"/>
      <c r="AW111" s="200"/>
      <c r="AX111" s="200"/>
      <c r="AY111" s="201"/>
      <c r="BD111" s="3174"/>
      <c r="BF111" s="3151" t="str">
        <f t="shared" si="71"/>
        <v/>
      </c>
      <c r="BG111" s="3155" t="str">
        <f t="shared" si="72"/>
        <v/>
      </c>
      <c r="BH111" s="3156" t="str">
        <f>IF(LEN(TRIM(BM111))&gt;0,MAX(BH29:BH110)+1,"")</f>
        <v/>
      </c>
      <c r="BI111" s="3109" t="str">
        <f>IFERROR(INDEX(BM30:BM299,MATCH(ROW()-ROW(BM30)+1,BH30:BH299,0)),"")</f>
        <v/>
      </c>
      <c r="BJ111" s="419"/>
      <c r="BL111" s="3165"/>
      <c r="BM111" s="3166" t="str">
        <f>IF(OR(BN110="",BL110=""),"",IF(LEN(BN110)&lt;=BL110,BN110,IFERROR(LEFT(BN110,FIND("♦",SUBSTITUTE(LEFT(BN110,BL110+1)," ","♦",LEN(LEFT(BN110,BL110+1))-LEN(SUBSTITUTE(LEFT(BN110,BL110+1)," ",""))))),LEFT(BN110,IFERROR(FIND(" ",BN110)-1,LEN(BN110))))))</f>
        <v/>
      </c>
      <c r="BN111" s="3166" t="str">
        <f t="shared" si="75"/>
        <v/>
      </c>
      <c r="BO111" s="3180"/>
      <c r="BP111" s="3173"/>
      <c r="BQ111" s="3174"/>
      <c r="BS111" s="2675" t="s">
        <v>3975</v>
      </c>
      <c r="BT111" s="2672"/>
      <c r="BU111" s="2673" t="str" cm="1">
        <f t="array" ref="BU111">IF(TRIM(BS111)="","&lt; VIDE",IF(SUMPRODUCT((UPPER(TRIM($BS$92:BS111))=UPPER(TRIM(BS111)))*1)&gt;1,"◄ Doublon","Unique"))</f>
        <v>Unique</v>
      </c>
      <c r="BV111" s="222" t="s">
        <v>3696</v>
      </c>
      <c r="BW111" s="2674" t="s">
        <v>3994</v>
      </c>
      <c r="BX111" s="3"/>
      <c r="BY111" s="3"/>
      <c r="BZ111" s="3"/>
      <c r="CA111" s="3"/>
      <c r="CC111" s="3225"/>
      <c r="CD111" s="3225"/>
      <c r="CE111" s="3225"/>
      <c r="CK111" s="3227"/>
      <c r="CL111" s="3227"/>
      <c r="CM111" s="3227"/>
      <c r="CW111" s="3223"/>
      <c r="CX111" s="3223"/>
      <c r="CY111" s="3223"/>
      <c r="DA111" s="3224"/>
      <c r="DB111" s="3224"/>
      <c r="DC111" s="3224"/>
      <c r="DE111" s="3"/>
      <c r="DF111" s="3"/>
      <c r="DG111" s="3"/>
      <c r="DH111" s="3"/>
      <c r="DI111" s="3"/>
      <c r="DJ111" s="3"/>
      <c r="DK111" s="3"/>
      <c r="DL111" s="3"/>
      <c r="DM111" s="3"/>
      <c r="DN111" s="3"/>
      <c r="DO111" s="3"/>
      <c r="DP111" s="3"/>
      <c r="DQ111" s="3"/>
      <c r="DR111" s="3"/>
      <c r="DS111" s="3"/>
      <c r="DT111" s="3"/>
      <c r="DU111" s="3"/>
      <c r="DV111" s="3"/>
      <c r="DW111" s="3"/>
      <c r="DX111" s="3"/>
      <c r="DY111" s="3"/>
      <c r="DZ111" s="1086" t="s">
        <v>1574</v>
      </c>
      <c r="EA111" s="1087" t="s">
        <v>1575</v>
      </c>
      <c r="EB111" s="1088" t="s">
        <v>1576</v>
      </c>
      <c r="EC111" s="1089" t="s">
        <v>1577</v>
      </c>
      <c r="ED111" s="1090" t="s">
        <v>1578</v>
      </c>
      <c r="EE111" s="1091" t="s">
        <v>1579</v>
      </c>
      <c r="EF111" s="1092" t="s">
        <v>1580</v>
      </c>
      <c r="EG111" s="1093" t="s">
        <v>1581</v>
      </c>
      <c r="EH111" s="1094" t="s">
        <v>1582</v>
      </c>
      <c r="EK111" s="1095"/>
      <c r="EL111" s="205" t="s">
        <v>1583</v>
      </c>
      <c r="EM111" s="206" t="s">
        <v>1584</v>
      </c>
      <c r="EN111" s="207">
        <v>0</v>
      </c>
      <c r="EO111" s="208">
        <v>0</v>
      </c>
      <c r="EP111" s="209">
        <v>156</v>
      </c>
      <c r="EQ111"/>
      <c r="ER111" s="1096"/>
      <c r="ES111" s="272" t="s">
        <v>1585</v>
      </c>
      <c r="ET111" s="192" t="s">
        <v>1586</v>
      </c>
      <c r="EU111" s="193">
        <v>220</v>
      </c>
      <c r="EV111" s="194">
        <v>211</v>
      </c>
      <c r="EW111" s="195">
        <v>0</v>
      </c>
      <c r="EX111"/>
      <c r="EY111" s="1097"/>
      <c r="EZ111" s="197" t="s">
        <v>1587</v>
      </c>
      <c r="FA111" s="192" t="s">
        <v>1588</v>
      </c>
      <c r="FB111" s="193">
        <v>238</v>
      </c>
      <c r="FC111" s="194">
        <v>203</v>
      </c>
      <c r="FD111" s="195">
        <v>173</v>
      </c>
      <c r="FE111" s="10">
        <v>1</v>
      </c>
    </row>
    <row r="112" spans="1:161" ht="21" customHeight="1">
      <c r="A112" s="3"/>
      <c r="B112" s="218" t="str">
        <f t="shared" si="70"/>
        <v>►</v>
      </c>
      <c r="C112" s="2565"/>
      <c r="D112" s="2565"/>
      <c r="E112" s="2565"/>
      <c r="F112" s="2565"/>
      <c r="G112" s="2565"/>
      <c r="H112" s="2565"/>
      <c r="I112" s="2565"/>
      <c r="J112" s="2560"/>
      <c r="K112" s="2567"/>
      <c r="L112" s="2566"/>
      <c r="M112" s="2566"/>
      <c r="N112" s="2566"/>
      <c r="O112" s="2566"/>
      <c r="P112" s="2566"/>
      <c r="Q112" s="2566"/>
      <c r="R112" s="369" t="str">
        <f>IF(ISBLANK(S112),"",LARGE(R93:R111,1)+1)</f>
        <v/>
      </c>
      <c r="S112" s="370"/>
      <c r="T112" s="371"/>
      <c r="U112" s="371"/>
      <c r="V112" s="371"/>
      <c r="W112" s="371"/>
      <c r="X112" s="371"/>
      <c r="Y112" s="371"/>
      <c r="Z112" s="371"/>
      <c r="AA112" s="371"/>
      <c r="AB112" s="371"/>
      <c r="AC112" s="369" t="str">
        <f>IF(ISBLANK(AD112),"",LARGE(AC93:AC111,1)+1)</f>
        <v/>
      </c>
      <c r="AD112" s="370"/>
      <c r="AE112" s="371"/>
      <c r="AF112" s="371"/>
      <c r="AG112" s="371"/>
      <c r="AH112" s="371"/>
      <c r="AI112" s="371"/>
      <c r="AJ112" s="371"/>
      <c r="AK112" s="371"/>
      <c r="AL112" s="371"/>
      <c r="AM112" s="372"/>
      <c r="AN112" s="3"/>
      <c r="AO112" s="218" t="str">
        <f t="shared" si="64"/>
        <v>►</v>
      </c>
      <c r="AP112" s="5"/>
      <c r="AQ112" s="3"/>
      <c r="AR112" s="198">
        <f t="array" ref="AR112">SUMPRODUCT(LEN(AS112:AY112))</f>
        <v>0</v>
      </c>
      <c r="AS112" s="199"/>
      <c r="AT112" s="200"/>
      <c r="AU112" s="200"/>
      <c r="AV112" s="200"/>
      <c r="AW112" s="200"/>
      <c r="AX112" s="200"/>
      <c r="AY112" s="201"/>
      <c r="BD112" s="3174"/>
      <c r="BF112" s="3151" t="str">
        <f t="shared" si="71"/>
        <v/>
      </c>
      <c r="BG112" s="3155" t="str">
        <f t="shared" si="72"/>
        <v/>
      </c>
      <c r="BH112" s="3156" t="str">
        <f>IF(LEN(TRIM(BM112))&gt;0,MAX(BH29:BH111)+1,"")</f>
        <v/>
      </c>
      <c r="BI112" s="3109" t="str">
        <f>IFERROR(INDEX(BM30:BM299,MATCH(ROW()-ROW(BM30)+1,BH30:BH299,0)),"")</f>
        <v/>
      </c>
      <c r="BJ112" s="419"/>
      <c r="BL112" s="3168"/>
      <c r="BM112" s="3166" t="str">
        <f>IF(OR(BN111="",BL110=""),"",IF(LEN(BN111)&lt;=BL110,BN111,IFERROR(LEFT(BN111,FIND("♦",SUBSTITUTE(LEFT(BN111,BL110+1)," ","♦",LEN(LEFT(BN111,BL110+1))-LEN(SUBSTITUTE(LEFT(BN111,BL110+1)," ",""))))),LEFT(BN111,IFERROR(FIND(" ",BN111)-1,LEN(BN111))))))</f>
        <v/>
      </c>
      <c r="BN112" s="3166" t="str">
        <f t="shared" si="75"/>
        <v/>
      </c>
      <c r="BO112" s="3180"/>
      <c r="BP112" s="3173"/>
      <c r="BQ112" s="3174"/>
      <c r="BS112" s="2675" t="s">
        <v>3658</v>
      </c>
      <c r="BT112" s="2672"/>
      <c r="BU112" s="2673" t="str" cm="1">
        <f t="array" ref="BU112">IF(TRIM(BS112)="","&lt; VIDE",IF(SUMPRODUCT((UPPER(TRIM($BS$92:BS112))=UPPER(TRIM(BS112)))*1)&gt;1,"◄ Doublon","Unique"))</f>
        <v>Unique</v>
      </c>
      <c r="BV112" s="222" t="s">
        <v>3697</v>
      </c>
      <c r="BW112" s="2674" t="s">
        <v>3658</v>
      </c>
      <c r="BX112" s="3"/>
      <c r="BY112" s="3"/>
      <c r="BZ112" s="3"/>
      <c r="CA112" s="3"/>
      <c r="CW112" s="1025">
        <v>1</v>
      </c>
      <c r="CX112" s="1025"/>
      <c r="CY112" s="1025">
        <v>1</v>
      </c>
      <c r="DA112" s="1025">
        <v>1</v>
      </c>
      <c r="DB112" s="1025"/>
      <c r="DC112" s="1025">
        <v>1</v>
      </c>
      <c r="DE112" s="3"/>
      <c r="DF112" s="3"/>
      <c r="DG112" s="3"/>
      <c r="DH112" s="3"/>
      <c r="DI112" s="3"/>
      <c r="DJ112" s="3"/>
      <c r="DK112" s="3"/>
      <c r="DL112" s="3"/>
      <c r="DM112" s="3"/>
      <c r="DN112" s="3"/>
      <c r="DO112" s="3"/>
      <c r="DP112" s="3"/>
      <c r="DQ112" s="3"/>
      <c r="DR112" s="3"/>
      <c r="DS112" s="3"/>
      <c r="DT112" s="3"/>
      <c r="DU112" s="3"/>
      <c r="DV112" s="3"/>
      <c r="DW112" s="3"/>
      <c r="DX112" s="3"/>
      <c r="DY112" s="3"/>
      <c r="DZ112" s="1098" t="s">
        <v>1589</v>
      </c>
      <c r="EA112" s="1099" t="s">
        <v>1590</v>
      </c>
      <c r="EB112" s="1100" t="s">
        <v>1591</v>
      </c>
      <c r="EC112" s="1101" t="s">
        <v>1592</v>
      </c>
      <c r="ED112" s="1102" t="s">
        <v>1593</v>
      </c>
      <c r="EE112" s="1103" t="s">
        <v>1594</v>
      </c>
      <c r="EF112" s="1104" t="s">
        <v>1595</v>
      </c>
      <c r="EG112" s="1105" t="s">
        <v>1596</v>
      </c>
      <c r="EH112" s="1106" t="s">
        <v>1597</v>
      </c>
      <c r="EK112" s="1107"/>
      <c r="EL112" s="236" t="s">
        <v>1598</v>
      </c>
      <c r="EM112" s="206" t="s">
        <v>1599</v>
      </c>
      <c r="EN112" s="207">
        <v>27</v>
      </c>
      <c r="EO112" s="208">
        <v>1</v>
      </c>
      <c r="EP112" s="209">
        <v>155</v>
      </c>
      <c r="EQ112"/>
      <c r="ER112" s="1108"/>
      <c r="ES112" s="272" t="s">
        <v>1600</v>
      </c>
      <c r="ET112" s="192" t="s">
        <v>1601</v>
      </c>
      <c r="EU112" s="193">
        <v>185</v>
      </c>
      <c r="EV112" s="194">
        <v>181</v>
      </c>
      <c r="EW112" s="195">
        <v>125</v>
      </c>
      <c r="EX112"/>
      <c r="EY112" s="1109"/>
      <c r="EZ112" s="197" t="s">
        <v>1602</v>
      </c>
      <c r="FA112" s="192" t="s">
        <v>1603</v>
      </c>
      <c r="FB112" s="193">
        <v>245</v>
      </c>
      <c r="FC112" s="194">
        <v>204</v>
      </c>
      <c r="FD112" s="195">
        <v>176</v>
      </c>
      <c r="FE112" s="10">
        <v>1</v>
      </c>
    </row>
    <row r="113" spans="1:161" ht="21" customHeight="1">
      <c r="A113" s="3"/>
      <c r="B113" s="218" t="str">
        <f t="shared" si="70"/>
        <v>►</v>
      </c>
      <c r="C113" s="2559"/>
      <c r="D113" s="2559"/>
      <c r="E113" s="2559"/>
      <c r="F113" s="2559"/>
      <c r="G113" s="2559"/>
      <c r="H113" s="2559"/>
      <c r="I113" s="2559"/>
      <c r="J113" s="2560"/>
      <c r="K113" s="2567"/>
      <c r="L113" s="2566"/>
      <c r="M113" s="2566"/>
      <c r="N113" s="2566"/>
      <c r="O113" s="2566"/>
      <c r="P113" s="2566"/>
      <c r="Q113" s="2566"/>
      <c r="R113" s="369" t="str">
        <f>IF(ISBLANK(S113),"",LARGE(R93:R112,1)+1)</f>
        <v/>
      </c>
      <c r="S113" s="370"/>
      <c r="T113" s="371"/>
      <c r="U113" s="371"/>
      <c r="V113" s="371"/>
      <c r="W113" s="371"/>
      <c r="X113" s="371"/>
      <c r="Y113" s="371"/>
      <c r="Z113" s="371"/>
      <c r="AA113" s="371"/>
      <c r="AB113" s="371"/>
      <c r="AC113" s="369" t="str">
        <f>IF(ISBLANK(AD113),"",LARGE(AC93:AC112,1)+1)</f>
        <v/>
      </c>
      <c r="AD113" s="370"/>
      <c r="AE113" s="371"/>
      <c r="AF113" s="371"/>
      <c r="AG113" s="371"/>
      <c r="AH113" s="371"/>
      <c r="AI113" s="371"/>
      <c r="AJ113" s="371"/>
      <c r="AK113" s="371"/>
      <c r="AL113" s="371"/>
      <c r="AM113" s="372"/>
      <c r="AN113" s="3"/>
      <c r="AO113" s="218" t="str">
        <f t="shared" si="64"/>
        <v>►</v>
      </c>
      <c r="AP113" s="5"/>
      <c r="AQ113" s="3"/>
      <c r="AR113" s="198">
        <f t="array" ref="AR113">SUMPRODUCT(LEN(AS113:AY113))</f>
        <v>0</v>
      </c>
      <c r="AS113" s="199"/>
      <c r="AT113" s="200"/>
      <c r="AU113" s="200"/>
      <c r="AV113" s="200"/>
      <c r="AW113" s="200"/>
      <c r="AX113" s="200"/>
      <c r="AY113" s="201"/>
      <c r="AZ113" s="3"/>
      <c r="BD113" s="3174"/>
      <c r="BF113" s="3151" t="str">
        <f t="shared" si="71"/>
        <v/>
      </c>
      <c r="BG113" s="3155" t="str">
        <f t="shared" si="72"/>
        <v/>
      </c>
      <c r="BH113" s="3156" t="str">
        <f>IF(LEN(TRIM(BM113))&gt;0,MAX(BH29:BH112)+1,"")</f>
        <v/>
      </c>
      <c r="BI113" s="3109" t="str">
        <f>IFERROR(INDEX(BM30:BM299,MATCH(ROW()-ROW(BM30)+1,BH30:BH299,0)),"")</f>
        <v/>
      </c>
      <c r="BJ113" s="419"/>
      <c r="BL113" s="3169"/>
      <c r="BM113" s="3166" t="str">
        <f>IF(OR(BN112="",BL110=""),"",IF(LEN(BN112)&lt;=BL110,BN112,IFERROR(LEFT(BN112,FIND("♦",SUBSTITUTE(LEFT(BN112,BL110+1)," ","♦",LEN(LEFT(BN112,BL110+1))-LEN(SUBSTITUTE(LEFT(BN112,BL110+1)," ",""))))),LEFT(BN112,IFERROR(FIND(" ",BN112)-1,LEN(BN112))))))</f>
        <v/>
      </c>
      <c r="BN113" s="3166" t="str">
        <f t="shared" si="75"/>
        <v/>
      </c>
      <c r="BO113" s="3180"/>
      <c r="BP113" s="3173"/>
      <c r="BQ113" s="3174"/>
      <c r="BR113" s="3"/>
      <c r="BS113" s="2675" t="s">
        <v>3999</v>
      </c>
      <c r="BT113" s="2672"/>
      <c r="BU113" s="2673" t="str" cm="1">
        <f t="array" ref="BU113">IF(TRIM(BS113)="","&lt; VIDE",IF(SUMPRODUCT((UPPER(TRIM($BS$92:BS113))=UPPER(TRIM(BS113)))*1)&gt;1,"◄ Doublon","Unique"))</f>
        <v>Unique</v>
      </c>
      <c r="BV113" s="222" t="s">
        <v>3698</v>
      </c>
      <c r="BW113" s="2674" t="s">
        <v>4000</v>
      </c>
      <c r="BX113" s="3"/>
      <c r="BY113" s="3"/>
      <c r="BZ113" s="3"/>
      <c r="CA113" s="3"/>
      <c r="CC113" s="3225" t="s">
        <v>1604</v>
      </c>
      <c r="CD113" s="3225"/>
      <c r="CE113" s="3225"/>
      <c r="CW113" s="3223" t="s">
        <v>1605</v>
      </c>
      <c r="CX113" s="3223"/>
      <c r="CY113" s="3223"/>
      <c r="DA113" s="3224" t="s">
        <v>1606</v>
      </c>
      <c r="DB113" s="3224"/>
      <c r="DC113" s="3224"/>
      <c r="DE113" s="3"/>
      <c r="DF113" s="3"/>
      <c r="DG113" s="3"/>
      <c r="DH113" s="3"/>
      <c r="DI113" s="3"/>
      <c r="DJ113" s="3"/>
      <c r="DK113" s="3"/>
      <c r="DL113" s="3"/>
      <c r="DM113" s="3"/>
      <c r="DN113" s="3"/>
      <c r="DO113" s="3"/>
      <c r="DP113" s="3"/>
      <c r="DQ113" s="3"/>
      <c r="DR113" s="3"/>
      <c r="DS113" s="3"/>
      <c r="DT113" s="3"/>
      <c r="DU113" s="3"/>
      <c r="DV113" s="3"/>
      <c r="DW113" s="3"/>
      <c r="DX113" s="3"/>
      <c r="DY113" s="3"/>
      <c r="DZ113" s="1110" t="s">
        <v>1607</v>
      </c>
      <c r="EA113" s="1111" t="s">
        <v>1608</v>
      </c>
      <c r="EB113" s="1112" t="s">
        <v>1609</v>
      </c>
      <c r="EC113" s="1113" t="s">
        <v>1610</v>
      </c>
      <c r="ED113" s="1114" t="s">
        <v>1611</v>
      </c>
      <c r="EE113" s="1115" t="s">
        <v>1612</v>
      </c>
      <c r="EF113" s="1116" t="s">
        <v>1613</v>
      </c>
      <c r="EG113" s="1117" t="s">
        <v>1614</v>
      </c>
      <c r="EH113" s="1118" t="s">
        <v>1615</v>
      </c>
      <c r="EK113" s="1119"/>
      <c r="EL113" s="236" t="s">
        <v>1616</v>
      </c>
      <c r="EM113" s="206" t="s">
        <v>1617</v>
      </c>
      <c r="EN113" s="207">
        <v>78</v>
      </c>
      <c r="EO113" s="208">
        <v>81</v>
      </c>
      <c r="EP113" s="209">
        <v>128</v>
      </c>
      <c r="EQ113"/>
      <c r="ER113" s="1120"/>
      <c r="ES113" s="272" t="s">
        <v>1618</v>
      </c>
      <c r="ET113" s="192" t="s">
        <v>1619</v>
      </c>
      <c r="EU113" s="193">
        <v>185</v>
      </c>
      <c r="EV113" s="194">
        <v>178</v>
      </c>
      <c r="EW113" s="195">
        <v>118</v>
      </c>
      <c r="EX113"/>
      <c r="EY113" s="1121"/>
      <c r="EZ113" s="212" t="s">
        <v>1620</v>
      </c>
      <c r="FA113" s="192" t="s">
        <v>1621</v>
      </c>
      <c r="FB113" s="193">
        <v>236</v>
      </c>
      <c r="FC113" s="194">
        <v>213</v>
      </c>
      <c r="FD113" s="195">
        <v>197</v>
      </c>
      <c r="FE113" s="10">
        <v>1</v>
      </c>
    </row>
    <row r="114" spans="1:161" ht="21" customHeight="1">
      <c r="A114" s="3"/>
      <c r="B114" s="218" t="str">
        <f t="shared" si="70"/>
        <v>►</v>
      </c>
      <c r="C114" s="2559"/>
      <c r="D114" s="2559"/>
      <c r="E114" s="2559"/>
      <c r="F114" s="2559"/>
      <c r="G114" s="2559"/>
      <c r="H114" s="2559"/>
      <c r="I114" s="2559"/>
      <c r="J114" s="2560"/>
      <c r="K114" s="2567"/>
      <c r="L114" s="2566"/>
      <c r="M114" s="2566"/>
      <c r="N114" s="2566"/>
      <c r="O114" s="2566"/>
      <c r="P114" s="2566"/>
      <c r="Q114" s="2566"/>
      <c r="R114" s="369" t="str">
        <f>IF(ISBLANK(S114),"",LARGE(R93:R113,1)+1)</f>
        <v/>
      </c>
      <c r="S114" s="370"/>
      <c r="T114" s="371"/>
      <c r="U114" s="371"/>
      <c r="V114" s="371"/>
      <c r="W114" s="371"/>
      <c r="X114" s="371"/>
      <c r="Y114" s="371"/>
      <c r="Z114" s="371"/>
      <c r="AA114" s="371"/>
      <c r="AB114" s="371"/>
      <c r="AC114" s="369" t="str">
        <f>IF(ISBLANK(AD114),"",LARGE(AC93:AC113,1)+1)</f>
        <v/>
      </c>
      <c r="AD114" s="370"/>
      <c r="AE114" s="371"/>
      <c r="AF114" s="371"/>
      <c r="AG114" s="371"/>
      <c r="AH114" s="371"/>
      <c r="AI114" s="371"/>
      <c r="AJ114" s="371"/>
      <c r="AK114" s="371"/>
      <c r="AL114" s="371"/>
      <c r="AM114" s="372"/>
      <c r="AN114" s="3"/>
      <c r="AO114" s="218" t="str">
        <f t="shared" si="64"/>
        <v>►</v>
      </c>
      <c r="AP114" s="5"/>
      <c r="AQ114" s="3"/>
      <c r="AR114" s="198">
        <f t="array" ref="AR114">SUMPRODUCT(LEN(AS114:AY114))</f>
        <v>0</v>
      </c>
      <c r="AS114" s="199"/>
      <c r="AT114" s="200"/>
      <c r="AU114" s="200"/>
      <c r="AV114" s="200"/>
      <c r="AW114" s="200"/>
      <c r="AX114" s="200"/>
      <c r="AY114" s="201"/>
      <c r="AZ114" s="3"/>
      <c r="BD114" s="3174"/>
      <c r="BF114" s="3151" t="str">
        <f t="shared" si="71"/>
        <v/>
      </c>
      <c r="BG114" s="3155" t="str">
        <f t="shared" si="72"/>
        <v/>
      </c>
      <c r="BH114" s="3156" t="str">
        <f>IF(LEN(TRIM(BM114))&gt;0,MAX(BH29:BH113)+1,"")</f>
        <v/>
      </c>
      <c r="BI114" s="3109" t="str">
        <f>IFERROR(INDEX(BM30:BM299,MATCH(ROW()-ROW(BM30)+1,BH30:BH299,0)),"")</f>
        <v/>
      </c>
      <c r="BJ114" s="419"/>
      <c r="BL114" s="2462" t="str">
        <f>(SUBSTITUTE(SUBSTITUTE(BD44,CHAR(13)&amp;CHAR(10)," "),CHAR(10)," "))</f>
        <v/>
      </c>
      <c r="BM114" s="3110" t="str">
        <f>IF(OR(BL115="",BL116=""),"",IF(LEN(BL115)&lt;=BL116,BL115,IFERROR(LEFT(BL115,FIND("♦",SUBSTITUTE(LEFT(BL115,BL116+1)," ","♦",LEN(LEFT(BL115,BL116+1))-LEN(SUBSTITUTE(LEFT(BL115,BL116+1)," ",""))))),LEFT(BL115,IFERROR(FIND(" ",BL115)-1,LEN(BL115))))))</f>
        <v/>
      </c>
      <c r="BN114" s="3111" t="str">
        <f>IF(BM114="","",TRIM(RIGHT(BL115,LEN(BL115)-LEN(BM114))))</f>
        <v/>
      </c>
      <c r="BO114" s="3157" t="str">
        <f>BE44</f>
        <v xml:space="preserve"> ◄ ligne 44</v>
      </c>
      <c r="BP114" s="3173"/>
      <c r="BQ114" s="3174"/>
      <c r="BR114" s="3"/>
      <c r="BS114" s="2675" t="s">
        <v>3654</v>
      </c>
      <c r="BT114" s="2672"/>
      <c r="BU114" s="2673" t="str" cm="1">
        <f t="array" ref="BU114">IF(TRIM(BS114)="","&lt; VIDE",IF(SUMPRODUCT((UPPER(TRIM($BS$92:BS114))=UPPER(TRIM(BS114)))*1)&gt;1,"◄ Doublon","Unique"))</f>
        <v>Unique</v>
      </c>
      <c r="BV114" s="222" t="s">
        <v>3699</v>
      </c>
      <c r="BW114" s="2674" t="s">
        <v>3997</v>
      </c>
      <c r="BX114" s="3"/>
      <c r="BY114" s="3"/>
      <c r="BZ114" s="3"/>
      <c r="CA114" s="3"/>
      <c r="CC114" s="3225"/>
      <c r="CD114" s="3225"/>
      <c r="CE114" s="3225"/>
      <c r="CW114" s="3223"/>
      <c r="CX114" s="3223"/>
      <c r="CY114" s="3223"/>
      <c r="DA114" s="3224"/>
      <c r="DB114" s="3224"/>
      <c r="DC114" s="3224"/>
      <c r="DE114" s="3"/>
      <c r="DF114" s="3"/>
      <c r="DG114" s="3"/>
      <c r="DH114" s="3"/>
      <c r="DI114" s="3"/>
      <c r="DJ114" s="3"/>
      <c r="DK114" s="3"/>
      <c r="DL114" s="3"/>
      <c r="DM114" s="3"/>
      <c r="DN114" s="3"/>
      <c r="DO114" s="3"/>
      <c r="DP114" s="3"/>
      <c r="DQ114" s="3"/>
      <c r="DR114" s="3"/>
      <c r="DS114" s="3"/>
      <c r="DT114" s="3"/>
      <c r="DU114" s="3"/>
      <c r="DV114" s="3"/>
      <c r="DW114" s="3"/>
      <c r="DX114" s="3"/>
      <c r="DY114" s="3"/>
      <c r="DZ114" s="1122" t="s">
        <v>1622</v>
      </c>
      <c r="EA114" s="1123" t="s">
        <v>1623</v>
      </c>
      <c r="EB114" s="1124" t="s">
        <v>1624</v>
      </c>
      <c r="EC114" s="1125" t="s">
        <v>1625</v>
      </c>
      <c r="ED114" s="1126" t="s">
        <v>1626</v>
      </c>
      <c r="EE114" s="1127" t="s">
        <v>1627</v>
      </c>
      <c r="EF114" s="1128" t="s">
        <v>1628</v>
      </c>
      <c r="EG114" s="1129" t="s">
        <v>1629</v>
      </c>
      <c r="EH114" s="1130" t="s">
        <v>1630</v>
      </c>
      <c r="EK114" s="1131"/>
      <c r="EL114" s="205" t="s">
        <v>1631</v>
      </c>
      <c r="EM114" s="206" t="s">
        <v>1632</v>
      </c>
      <c r="EN114" s="207">
        <v>35</v>
      </c>
      <c r="EO114" s="208">
        <v>35</v>
      </c>
      <c r="EP114" s="209">
        <v>142</v>
      </c>
      <c r="EQ114"/>
      <c r="ER114" s="1132"/>
      <c r="ES114" s="191" t="s">
        <v>1633</v>
      </c>
      <c r="ET114" s="192" t="s">
        <v>1634</v>
      </c>
      <c r="EU114" s="193">
        <v>189</v>
      </c>
      <c r="EV114" s="194">
        <v>183</v>
      </c>
      <c r="EW114" s="195">
        <v>107</v>
      </c>
      <c r="EX114"/>
      <c r="EY114" s="1133"/>
      <c r="EZ114" s="197" t="s">
        <v>1635</v>
      </c>
      <c r="FA114" s="192" t="s">
        <v>1636</v>
      </c>
      <c r="FB114" s="193">
        <v>255</v>
      </c>
      <c r="FC114" s="194">
        <v>218</v>
      </c>
      <c r="FD114" s="195">
        <v>185</v>
      </c>
      <c r="FE114" s="10">
        <v>1</v>
      </c>
    </row>
    <row r="115" spans="1:161" ht="21" customHeight="1">
      <c r="A115" s="3"/>
      <c r="B115" s="218" t="str">
        <f t="shared" si="70"/>
        <v>►</v>
      </c>
      <c r="C115" s="2559"/>
      <c r="D115" s="2559"/>
      <c r="E115" s="2559"/>
      <c r="F115" s="2559"/>
      <c r="G115" s="2559"/>
      <c r="H115" s="2559"/>
      <c r="I115" s="2559"/>
      <c r="J115" s="2560"/>
      <c r="K115" s="2567"/>
      <c r="L115" s="2566"/>
      <c r="M115" s="2566"/>
      <c r="N115" s="2566"/>
      <c r="O115" s="2566"/>
      <c r="P115" s="2566"/>
      <c r="Q115" s="2566"/>
      <c r="R115" s="369" t="str">
        <f>IF(ISBLANK(S115),"",LARGE(R93:R114,1)+1)</f>
        <v/>
      </c>
      <c r="S115" s="370"/>
      <c r="T115" s="371"/>
      <c r="U115" s="371"/>
      <c r="V115" s="371"/>
      <c r="W115" s="371"/>
      <c r="X115" s="371"/>
      <c r="Y115" s="371"/>
      <c r="Z115" s="371"/>
      <c r="AA115" s="371"/>
      <c r="AB115" s="371"/>
      <c r="AC115" s="369" t="str">
        <f>IF(ISBLANK(AD115),"",LARGE(AC93:AC114,1)+1)</f>
        <v/>
      </c>
      <c r="AD115" s="370"/>
      <c r="AE115" s="371"/>
      <c r="AF115" s="371"/>
      <c r="AG115" s="371"/>
      <c r="AH115" s="371"/>
      <c r="AI115" s="371"/>
      <c r="AJ115" s="371"/>
      <c r="AK115" s="371"/>
      <c r="AL115" s="371"/>
      <c r="AM115" s="372"/>
      <c r="AN115" s="3"/>
      <c r="AO115" s="218" t="str">
        <f t="shared" si="64"/>
        <v>►</v>
      </c>
      <c r="AP115" s="5"/>
      <c r="AQ115" s="3"/>
      <c r="AR115" s="198">
        <f t="array" ref="AR115">SUMPRODUCT(LEN(AS115:AY115))</f>
        <v>0</v>
      </c>
      <c r="AS115" s="199"/>
      <c r="AT115" s="200"/>
      <c r="AU115" s="200"/>
      <c r="AV115" s="200"/>
      <c r="AW115" s="200"/>
      <c r="AX115" s="200"/>
      <c r="AY115" s="201"/>
      <c r="AZ115" s="3"/>
      <c r="BD115" s="3174"/>
      <c r="BF115" s="3151" t="str">
        <f t="shared" si="71"/>
        <v/>
      </c>
      <c r="BG115" s="3155" t="str">
        <f t="shared" si="72"/>
        <v/>
      </c>
      <c r="BH115" s="3156" t="str">
        <f>IF(LEN(TRIM(BM115))&gt;0,MAX(BH29:BH114)+1,"")</f>
        <v/>
      </c>
      <c r="BI115" s="3109" t="str">
        <f>IFERROR(INDEX(BM30:BM299,MATCH(ROW()-ROW(BM30)+1,BH30:BH299,0)),"")</f>
        <v/>
      </c>
      <c r="BJ115" s="419"/>
      <c r="BL115" s="3110" t="str">
        <f>TRIM(SUBSTITUTE(SUBSTITUTE(SUBSTITUTE(SUBSTITUTE(IF(OR(LEFT(BL114,1)="-",LEFT(BL114,1)="="),MID(BL114,2,9999),BL114),CHAR(160)," "),","," "),";"," "),"."," "))</f>
        <v/>
      </c>
      <c r="BM115" s="3111" t="str">
        <f>IF(OR(BN114="",BL116=""),"",IF(LEN(BN114)&lt;=BL116,BN114,IFERROR(LEFT(BN114,FIND("♦",SUBSTITUTE(LEFT(BN114,BL116+1)," ","♦",LEN(LEFT(BN114,BL116+1))-LEN(SUBSTITUTE(LEFT(BN114,BL116+1)," ",""))))),LEFT(BN114,IFERROR(FIND(" ",BN114)-1,LEN(BN114))))))</f>
        <v/>
      </c>
      <c r="BN115" s="3111" t="str">
        <f>IF(BM115="","",TRIM(RIGHT(BN114,LEN(BN114)-LEN(BM115))))</f>
        <v/>
      </c>
      <c r="BO115" s="3179"/>
      <c r="BP115" s="3173"/>
      <c r="BQ115" s="3174"/>
      <c r="BR115" s="3"/>
      <c r="BS115" s="2675" t="s">
        <v>4001</v>
      </c>
      <c r="BT115" s="2672"/>
      <c r="BU115" s="2673" t="str" cm="1">
        <f t="array" ref="BU115">IF(TRIM(BS115)="","&lt; VIDE",IF(SUMPRODUCT((UPPER(TRIM($BS$92:BS115))=UPPER(TRIM(BS115)))*1)&gt;1,"◄ Doublon","Unique"))</f>
        <v>Unique</v>
      </c>
      <c r="BV115" s="222" t="s">
        <v>3700</v>
      </c>
      <c r="BW115" s="2674" t="s">
        <v>4002</v>
      </c>
      <c r="BX115" s="3"/>
      <c r="BY115" s="3"/>
      <c r="BZ115" s="3"/>
      <c r="CA115" s="3"/>
      <c r="CW115" s="1025">
        <v>1</v>
      </c>
      <c r="CX115" s="1025"/>
      <c r="CY115" s="1025">
        <v>1</v>
      </c>
      <c r="DA115" s="1025">
        <v>1</v>
      </c>
      <c r="DB115" s="1025"/>
      <c r="DC115" s="1025">
        <v>1</v>
      </c>
      <c r="DE115" s="3"/>
      <c r="DF115" s="3"/>
      <c r="DG115" s="3"/>
      <c r="DH115" s="3"/>
      <c r="DI115" s="3"/>
      <c r="DJ115" s="3"/>
      <c r="DK115" s="3"/>
      <c r="DL115" s="3"/>
      <c r="DM115" s="3"/>
      <c r="DN115" s="3"/>
      <c r="DO115" s="3"/>
      <c r="DP115" s="3"/>
      <c r="DQ115" s="3"/>
      <c r="DR115" s="3"/>
      <c r="DS115" s="3"/>
      <c r="DT115" s="3"/>
      <c r="DU115" s="3"/>
      <c r="DV115" s="3"/>
      <c r="DW115" s="3"/>
      <c r="DX115" s="3"/>
      <c r="DY115" s="3"/>
      <c r="DZ115" s="1134" t="s">
        <v>1637</v>
      </c>
      <c r="EA115" s="1135" t="s">
        <v>1638</v>
      </c>
      <c r="EB115" s="1136" t="s">
        <v>1639</v>
      </c>
      <c r="EC115" s="1137" t="s">
        <v>1640</v>
      </c>
      <c r="ED115" s="1138" t="s">
        <v>1641</v>
      </c>
      <c r="EE115" s="1139" t="s">
        <v>1642</v>
      </c>
      <c r="EF115" s="1140" t="s">
        <v>1643</v>
      </c>
      <c r="EG115" s="1141" t="s">
        <v>1644</v>
      </c>
      <c r="EH115" s="1142" t="s">
        <v>1645</v>
      </c>
      <c r="EK115" s="1143"/>
      <c r="EL115" s="205" t="s">
        <v>1646</v>
      </c>
      <c r="EM115" s="206" t="s">
        <v>1647</v>
      </c>
      <c r="EN115" s="207">
        <v>0</v>
      </c>
      <c r="EO115" s="208">
        <v>0</v>
      </c>
      <c r="EP115" s="209">
        <v>139</v>
      </c>
      <c r="EQ115"/>
      <c r="ER115" s="1144"/>
      <c r="ES115" s="272" t="s">
        <v>1648</v>
      </c>
      <c r="ET115" s="192" t="s">
        <v>1649</v>
      </c>
      <c r="EU115" s="193">
        <v>175</v>
      </c>
      <c r="EV115" s="194">
        <v>167</v>
      </c>
      <c r="EW115" s="195">
        <v>123</v>
      </c>
      <c r="EX115"/>
      <c r="EY115" s="1145"/>
      <c r="EZ115" s="197" t="s">
        <v>1650</v>
      </c>
      <c r="FA115" s="192" t="s">
        <v>1651</v>
      </c>
      <c r="FB115" s="193">
        <v>238</v>
      </c>
      <c r="FC115" s="194">
        <v>229</v>
      </c>
      <c r="FD115" s="195">
        <v>222</v>
      </c>
      <c r="FE115" s="10">
        <v>1</v>
      </c>
    </row>
    <row r="116" spans="1:161" ht="21" customHeight="1">
      <c r="A116" s="3"/>
      <c r="B116" s="218" t="str">
        <f t="shared" si="70"/>
        <v>►</v>
      </c>
      <c r="C116" s="2559"/>
      <c r="D116" s="2559"/>
      <c r="E116" s="2559"/>
      <c r="F116" s="2559"/>
      <c r="G116" s="2559"/>
      <c r="H116" s="2559"/>
      <c r="I116" s="2559"/>
      <c r="J116" s="2560"/>
      <c r="K116" s="2567"/>
      <c r="L116" s="2566"/>
      <c r="M116" s="2566"/>
      <c r="N116" s="2566"/>
      <c r="O116" s="2566"/>
      <c r="P116" s="2566"/>
      <c r="Q116" s="2566"/>
      <c r="R116" s="369" t="str">
        <f>IF(ISBLANK(S116),"",LARGE(R93:R115,1)+1)</f>
        <v/>
      </c>
      <c r="S116" s="370"/>
      <c r="T116" s="371"/>
      <c r="U116" s="371"/>
      <c r="V116" s="371"/>
      <c r="W116" s="371"/>
      <c r="X116" s="371"/>
      <c r="Y116" s="371"/>
      <c r="Z116" s="371"/>
      <c r="AA116" s="371"/>
      <c r="AB116" s="371"/>
      <c r="AC116" s="369" t="str">
        <f>IF(ISBLANK(AD116),"",LARGE(AC93:AC115,1)+1)</f>
        <v/>
      </c>
      <c r="AD116" s="370"/>
      <c r="AE116" s="371"/>
      <c r="AF116" s="371"/>
      <c r="AG116" s="371"/>
      <c r="AH116" s="371"/>
      <c r="AI116" s="371"/>
      <c r="AJ116" s="371"/>
      <c r="AK116" s="371"/>
      <c r="AL116" s="371"/>
      <c r="AM116" s="372"/>
      <c r="AN116" s="3"/>
      <c r="AO116" s="218" t="str">
        <f t="shared" si="64"/>
        <v>►</v>
      </c>
      <c r="AP116" s="5"/>
      <c r="AQ116" s="3"/>
      <c r="AR116" s="198">
        <f t="array" ref="AR116">SUMPRODUCT(LEN(AS116:AY116))</f>
        <v>0</v>
      </c>
      <c r="AS116" s="199"/>
      <c r="AT116" s="200"/>
      <c r="AU116" s="200"/>
      <c r="AV116" s="200"/>
      <c r="AW116" s="200"/>
      <c r="AX116" s="200"/>
      <c r="AY116" s="201"/>
      <c r="AZ116" s="3"/>
      <c r="BD116" s="3174"/>
      <c r="BF116" s="3151" t="str">
        <f t="shared" si="71"/>
        <v/>
      </c>
      <c r="BG116" s="3155" t="str">
        <f t="shared" si="72"/>
        <v/>
      </c>
      <c r="BH116" s="3156" t="str">
        <f>IF(LEN(TRIM(BM116))&gt;0,MAX(BH29:BH115)+1,"")</f>
        <v/>
      </c>
      <c r="BI116" s="3109" t="str">
        <f>IFERROR(INDEX(BM30:BM299,MATCH(ROW()-ROW(BM30)+1,BH30:BH299,0)),"")</f>
        <v/>
      </c>
      <c r="BJ116" s="419"/>
      <c r="BL116" s="3112">
        <f>BI17</f>
        <v>100</v>
      </c>
      <c r="BM116" s="3111" t="str">
        <f>IF(OR(BN115="",BL116=""),"",IF(LEN(BN115)&lt;=BL116,BN115,IFERROR(LEFT(BN115,FIND("♦",SUBSTITUTE(LEFT(BN115,BL116+1)," ","♦",LEN(LEFT(BN115,BL116+1))-LEN(SUBSTITUTE(LEFT(BN115,BL116+1)," ",""))))),LEFT(BN115,IFERROR(FIND(" ",BN115)-1,LEN(BN115))))))</f>
        <v/>
      </c>
      <c r="BN116" s="3111" t="str">
        <f t="shared" ref="BN116:BN119" si="76">IF(BM116="","",TRIM(RIGHT(BN115,LEN(BN115)-LEN(BM116))))</f>
        <v/>
      </c>
      <c r="BO116" s="3179"/>
      <c r="BP116" s="3173"/>
      <c r="BQ116" s="3174"/>
      <c r="BR116" s="3"/>
      <c r="BS116" s="2675" t="s">
        <v>4002</v>
      </c>
      <c r="BT116" s="2672"/>
      <c r="BU116" s="2673" t="str" cm="1">
        <f t="array" ref="BU116">IF(TRIM(BS116)="","&lt; VIDE",IF(SUMPRODUCT((UPPER(TRIM($BS$92:BS116))=UPPER(TRIM(BS116)))*1)&gt;1,"◄ Doublon","Unique"))</f>
        <v>Unique</v>
      </c>
      <c r="BV116" s="222" t="s">
        <v>3701</v>
      </c>
      <c r="BW116" s="2674" t="s">
        <v>4003</v>
      </c>
      <c r="BX116" s="3"/>
      <c r="BY116" s="3"/>
      <c r="BZ116" s="3"/>
      <c r="CA116" s="3"/>
      <c r="CC116" s="3225" t="s">
        <v>1652</v>
      </c>
      <c r="CD116" s="3225"/>
      <c r="CE116" s="3225"/>
      <c r="CW116" s="3223" t="s">
        <v>1653</v>
      </c>
      <c r="CX116" s="3223"/>
      <c r="CY116" s="3223"/>
      <c r="DA116" s="3224" t="s">
        <v>1654</v>
      </c>
      <c r="DB116" s="3224"/>
      <c r="DC116" s="3224"/>
      <c r="DE116" s="3"/>
      <c r="DF116" s="3"/>
      <c r="DG116" s="3"/>
      <c r="DH116" s="3"/>
      <c r="DI116" s="3"/>
      <c r="DJ116" s="3"/>
      <c r="DK116" s="3"/>
      <c r="DL116" s="3"/>
      <c r="DM116" s="3"/>
      <c r="DN116" s="3"/>
      <c r="DO116" s="3"/>
      <c r="DP116" s="3"/>
      <c r="DQ116" s="3"/>
      <c r="DR116" s="3"/>
      <c r="DS116" s="3"/>
      <c r="DT116" s="3"/>
      <c r="DU116" s="3"/>
      <c r="DV116" s="3"/>
      <c r="DW116" s="3"/>
      <c r="DX116" s="3"/>
      <c r="DY116" s="3"/>
      <c r="DZ116" s="1146" t="s">
        <v>1655</v>
      </c>
      <c r="EA116" s="1147" t="s">
        <v>1656</v>
      </c>
      <c r="EB116" s="1148" t="s">
        <v>1657</v>
      </c>
      <c r="EC116" s="1149" t="s">
        <v>1658</v>
      </c>
      <c r="ED116" s="1150" t="s">
        <v>1659</v>
      </c>
      <c r="EE116" s="1151" t="s">
        <v>1660</v>
      </c>
      <c r="EF116" s="1152" t="s">
        <v>1661</v>
      </c>
      <c r="EG116" s="1153" t="s">
        <v>1662</v>
      </c>
      <c r="EH116" s="1154" t="s">
        <v>1663</v>
      </c>
      <c r="EK116" s="1155"/>
      <c r="EL116" s="205" t="s">
        <v>1664</v>
      </c>
      <c r="EM116" s="206" t="s">
        <v>1665</v>
      </c>
      <c r="EN116" s="207">
        <v>36</v>
      </c>
      <c r="EO116" s="208">
        <v>24</v>
      </c>
      <c r="EP116" s="209">
        <v>130</v>
      </c>
      <c r="EQ116"/>
      <c r="ER116" s="1156"/>
      <c r="ES116" s="272" t="s">
        <v>1666</v>
      </c>
      <c r="ET116" s="192" t="s">
        <v>1667</v>
      </c>
      <c r="EU116" s="193">
        <v>185</v>
      </c>
      <c r="EV116" s="194">
        <v>180</v>
      </c>
      <c r="EW116" s="195">
        <v>89</v>
      </c>
      <c r="EX116"/>
      <c r="EY116" s="1157"/>
      <c r="EZ116" s="197" t="s">
        <v>1668</v>
      </c>
      <c r="FA116" s="192" t="s">
        <v>1669</v>
      </c>
      <c r="FB116" s="193">
        <v>255</v>
      </c>
      <c r="FC116" s="194">
        <v>245</v>
      </c>
      <c r="FD116" s="195">
        <v>238</v>
      </c>
      <c r="FE116" s="10">
        <v>1</v>
      </c>
    </row>
    <row r="117" spans="1:161" ht="21" customHeight="1">
      <c r="A117" s="3"/>
      <c r="B117" s="218" t="str">
        <f t="shared" si="70"/>
        <v>►</v>
      </c>
      <c r="C117" s="2559"/>
      <c r="D117" s="2568"/>
      <c r="E117" s="2568"/>
      <c r="F117" s="2568"/>
      <c r="G117" s="2568"/>
      <c r="H117" s="2568"/>
      <c r="I117" s="2568"/>
      <c r="J117" s="2568"/>
      <c r="K117" s="2568"/>
      <c r="L117" s="2566"/>
      <c r="M117" s="2566"/>
      <c r="N117" s="2566"/>
      <c r="O117" s="2566"/>
      <c r="P117" s="2566"/>
      <c r="Q117" s="2566"/>
      <c r="R117" s="369" t="str">
        <f>IF(ISBLANK(S117),"",LARGE(R93:R116,1)+1)</f>
        <v/>
      </c>
      <c r="S117" s="370"/>
      <c r="T117" s="371"/>
      <c r="U117" s="371"/>
      <c r="V117" s="371"/>
      <c r="W117" s="371"/>
      <c r="X117" s="371"/>
      <c r="Y117" s="371"/>
      <c r="Z117" s="371"/>
      <c r="AA117" s="371"/>
      <c r="AB117" s="371"/>
      <c r="AC117" s="369" t="str">
        <f>IF(ISBLANK(AD117),"",LARGE(AC93:AC116,1)+1)</f>
        <v/>
      </c>
      <c r="AD117" s="370"/>
      <c r="AE117" s="371"/>
      <c r="AF117" s="371"/>
      <c r="AG117" s="371"/>
      <c r="AH117" s="371"/>
      <c r="AI117" s="371"/>
      <c r="AJ117" s="371"/>
      <c r="AK117" s="371"/>
      <c r="AL117" s="371"/>
      <c r="AM117" s="372"/>
      <c r="AN117" s="3"/>
      <c r="AO117" s="218" t="str">
        <f t="shared" si="64"/>
        <v>►</v>
      </c>
      <c r="AP117" s="5"/>
      <c r="AQ117" s="3"/>
      <c r="AR117" s="198">
        <f t="array" ref="AR117">SUMPRODUCT(LEN(AS117:AY117))</f>
        <v>0</v>
      </c>
      <c r="AS117" s="199"/>
      <c r="AT117" s="200"/>
      <c r="AU117" s="200"/>
      <c r="AV117" s="200"/>
      <c r="AW117" s="200"/>
      <c r="AX117" s="200"/>
      <c r="AY117" s="201"/>
      <c r="AZ117" s="3"/>
      <c r="BD117" s="3174"/>
      <c r="BF117" s="3151" t="str">
        <f t="shared" si="71"/>
        <v/>
      </c>
      <c r="BG117" s="3155" t="str">
        <f t="shared" si="72"/>
        <v/>
      </c>
      <c r="BH117" s="3156" t="str">
        <f>IF(LEN(TRIM(BM117))&gt;0,MAX(BH29:BH116)+1,"")</f>
        <v/>
      </c>
      <c r="BI117" s="3109" t="str">
        <f>IFERROR(INDEX(BM30:BM299,MATCH(ROW()-ROW(BM30)+1,BH30:BH299,0)),"")</f>
        <v/>
      </c>
      <c r="BJ117" s="419"/>
      <c r="BL117" s="3110"/>
      <c r="BM117" s="3111" t="str">
        <f>IF(OR(BN116="",BL116=""),"",IF(LEN(BN116)&lt;=BL116,BN116,IFERROR(LEFT(BN116,FIND("♦",SUBSTITUTE(LEFT(BN116,BL116+1)," ","♦",LEN(LEFT(BN116,BL116+1))-LEN(SUBSTITUTE(LEFT(BN116,BL116+1)," ",""))))),LEFT(BN116,IFERROR(FIND(" ",BN116)-1,LEN(BN116))))))</f>
        <v/>
      </c>
      <c r="BN117" s="3111" t="str">
        <f t="shared" si="76"/>
        <v/>
      </c>
      <c r="BO117" s="3179"/>
      <c r="BP117" s="3173"/>
      <c r="BQ117" s="3174"/>
      <c r="BR117" s="3"/>
      <c r="BS117" s="2675" t="s">
        <v>3996</v>
      </c>
      <c r="BT117" s="2672"/>
      <c r="BU117" s="2673" t="str" cm="1">
        <f t="array" ref="BU117">IF(TRIM(BS117)="","&lt; VIDE",IF(SUMPRODUCT((UPPER(TRIM($BS$92:BS117))=UPPER(TRIM(BS117)))*1)&gt;1,"◄ Doublon","Unique"))</f>
        <v>Unique</v>
      </c>
      <c r="BV117" s="222" t="s">
        <v>3702</v>
      </c>
      <c r="BW117" s="2674" t="s">
        <v>4004</v>
      </c>
      <c r="BX117" s="3"/>
      <c r="BY117" s="3"/>
      <c r="BZ117" s="3"/>
      <c r="CA117" s="3"/>
      <c r="CC117" s="3225"/>
      <c r="CD117" s="3225"/>
      <c r="CE117" s="3225"/>
      <c r="CW117" s="3223"/>
      <c r="CX117" s="3223"/>
      <c r="CY117" s="3223"/>
      <c r="DA117" s="3224"/>
      <c r="DB117" s="3224"/>
      <c r="DC117" s="3224"/>
      <c r="DE117" s="3"/>
      <c r="DF117" s="3"/>
      <c r="DG117" s="3"/>
      <c r="DH117" s="3"/>
      <c r="DI117" s="3"/>
      <c r="DJ117" s="3"/>
      <c r="DK117" s="3"/>
      <c r="DL117" s="3"/>
      <c r="DM117" s="3"/>
      <c r="DN117" s="3"/>
      <c r="DO117" s="3"/>
      <c r="DP117" s="3"/>
      <c r="DQ117" s="3"/>
      <c r="DR117" s="3"/>
      <c r="DS117" s="3"/>
      <c r="DT117" s="3"/>
      <c r="DU117" s="3"/>
      <c r="DV117" s="3"/>
      <c r="DW117" s="3"/>
      <c r="DX117" s="3"/>
      <c r="DY117" s="3"/>
      <c r="DZ117" s="1158" t="s">
        <v>1670</v>
      </c>
      <c r="EA117" s="1159" t="s">
        <v>1671</v>
      </c>
      <c r="EB117" s="1160" t="s">
        <v>1672</v>
      </c>
      <c r="EC117" s="1161" t="s">
        <v>1673</v>
      </c>
      <c r="ED117" s="1162" t="s">
        <v>1674</v>
      </c>
      <c r="EE117" s="1163" t="s">
        <v>1675</v>
      </c>
      <c r="EF117" s="1164" t="s">
        <v>1676</v>
      </c>
      <c r="EG117" s="1165" t="s">
        <v>1677</v>
      </c>
      <c r="EH117" s="1166" t="s">
        <v>1678</v>
      </c>
      <c r="EK117" s="1167"/>
      <c r="EL117" s="205" t="s">
        <v>1679</v>
      </c>
      <c r="EM117" s="206" t="s">
        <v>1680</v>
      </c>
      <c r="EN117" s="207">
        <v>0</v>
      </c>
      <c r="EO117" s="208">
        <v>0</v>
      </c>
      <c r="EP117" s="209">
        <v>128</v>
      </c>
      <c r="EQ117"/>
      <c r="ER117" s="1168"/>
      <c r="ES117" s="272" t="s">
        <v>1681</v>
      </c>
      <c r="ET117" s="192" t="s">
        <v>1682</v>
      </c>
      <c r="EU117" s="193">
        <v>190</v>
      </c>
      <c r="EV117" s="194">
        <v>183</v>
      </c>
      <c r="EW117" s="195">
        <v>46</v>
      </c>
      <c r="EX117"/>
      <c r="EY117" s="1169"/>
      <c r="EZ117" s="197" t="s">
        <v>1683</v>
      </c>
      <c r="FA117" s="192" t="s">
        <v>1684</v>
      </c>
      <c r="FB117" s="193">
        <v>238</v>
      </c>
      <c r="FC117" s="194">
        <v>154</v>
      </c>
      <c r="FD117" s="195">
        <v>73</v>
      </c>
      <c r="FE117" s="10">
        <v>1</v>
      </c>
    </row>
    <row r="118" spans="1:161" ht="21" customHeight="1">
      <c r="A118" s="3"/>
      <c r="B118" s="218" t="str">
        <f t="shared" si="70"/>
        <v>►</v>
      </c>
      <c r="C118" s="2559"/>
      <c r="D118" s="2568"/>
      <c r="E118" s="2568"/>
      <c r="F118" s="2568"/>
      <c r="G118" s="2568"/>
      <c r="H118" s="2568"/>
      <c r="I118" s="2568"/>
      <c r="J118" s="2568"/>
      <c r="K118" s="2568"/>
      <c r="L118" s="2566"/>
      <c r="M118" s="2566"/>
      <c r="N118" s="2566"/>
      <c r="O118" s="2566"/>
      <c r="P118" s="2566"/>
      <c r="Q118" s="2566"/>
      <c r="R118" s="369" t="str">
        <f>IF(ISBLANK(S118),"",LARGE(R93:R117,1)+1)</f>
        <v/>
      </c>
      <c r="S118" s="370"/>
      <c r="T118" s="371"/>
      <c r="U118" s="371"/>
      <c r="V118" s="371"/>
      <c r="W118" s="371"/>
      <c r="X118" s="371"/>
      <c r="Y118" s="371"/>
      <c r="Z118" s="371"/>
      <c r="AA118" s="371"/>
      <c r="AB118" s="371"/>
      <c r="AC118" s="369" t="str">
        <f>IF(ISBLANK(AD118),"",LARGE(AC93:AC117,1)+1)</f>
        <v/>
      </c>
      <c r="AD118" s="370"/>
      <c r="AE118" s="371"/>
      <c r="AF118" s="371"/>
      <c r="AG118" s="371"/>
      <c r="AH118" s="371"/>
      <c r="AI118" s="371"/>
      <c r="AJ118" s="371"/>
      <c r="AK118" s="371"/>
      <c r="AL118" s="371"/>
      <c r="AM118" s="372"/>
      <c r="AN118" s="3"/>
      <c r="AO118" s="218" t="str">
        <f t="shared" si="64"/>
        <v>►</v>
      </c>
      <c r="AP118" s="5"/>
      <c r="AQ118" s="3"/>
      <c r="AR118" s="198">
        <f t="array" ref="AR118">SUMPRODUCT(LEN(AS118:AY118))</f>
        <v>0</v>
      </c>
      <c r="AS118" s="199"/>
      <c r="AT118" s="200"/>
      <c r="AU118" s="200"/>
      <c r="AV118" s="200"/>
      <c r="AW118" s="200"/>
      <c r="AX118" s="200"/>
      <c r="AY118" s="201"/>
      <c r="AZ118" s="3"/>
      <c r="BD118" s="3174"/>
      <c r="BF118" s="3151" t="str">
        <f t="shared" si="71"/>
        <v/>
      </c>
      <c r="BG118" s="3155" t="str">
        <f t="shared" si="72"/>
        <v/>
      </c>
      <c r="BH118" s="3156" t="str">
        <f>IF(LEN(TRIM(BM118))&gt;0,MAX(BH29:BH117)+1,"")</f>
        <v/>
      </c>
      <c r="BI118" s="3109" t="str">
        <f>IFERROR(INDEX(BM30:BM299,MATCH(ROW()-ROW(BM30)+1,BH30:BH299,0)),"")</f>
        <v/>
      </c>
      <c r="BJ118" s="419"/>
      <c r="BL118" s="3163"/>
      <c r="BM118" s="3111" t="str">
        <f>IF(OR(BN117="",BL116=""),"",IF(LEN(BN117)&lt;=BL116,BN117,IFERROR(LEFT(BN117,FIND("♦",SUBSTITUTE(LEFT(BN117,BL116+1)," ","♦",LEN(LEFT(BN117,BL116+1))-LEN(SUBSTITUTE(LEFT(BN117,BL116+1)," ",""))))),LEFT(BN117,IFERROR(FIND(" ",BN117)-1,LEN(BN117))))))</f>
        <v/>
      </c>
      <c r="BN118" s="3111" t="str">
        <f t="shared" si="76"/>
        <v/>
      </c>
      <c r="BO118" s="3179"/>
      <c r="BP118" s="3173"/>
      <c r="BQ118" s="3174"/>
      <c r="BR118" s="3"/>
      <c r="BS118" s="2675"/>
      <c r="BT118" s="2672"/>
      <c r="BU118" s="2673" t="str" cm="1">
        <f t="array" ref="BU118">IF(TRIM(BS118)="","&lt; VIDE",IF(SUMPRODUCT((UPPER(TRIM($BS$92:BS118))=UPPER(TRIM(BS118)))*1)&gt;1,"◄ Doublon","Unique"))</f>
        <v>&lt; VIDE</v>
      </c>
      <c r="BV118" s="222" t="s">
        <v>3703</v>
      </c>
      <c r="BW118" s="2674" t="s">
        <v>3981</v>
      </c>
      <c r="BX118" s="3"/>
      <c r="BY118" s="3"/>
      <c r="BZ118" s="3"/>
      <c r="CA118" s="3"/>
      <c r="CW118" s="1025">
        <v>1</v>
      </c>
      <c r="CX118" s="1025"/>
      <c r="CY118" s="1025">
        <v>1</v>
      </c>
      <c r="DA118" s="1025">
        <v>1</v>
      </c>
      <c r="DB118" s="1025"/>
      <c r="DC118" s="1025">
        <v>1</v>
      </c>
      <c r="DE118" s="3"/>
      <c r="DF118" s="3"/>
      <c r="DG118" s="3"/>
      <c r="DH118" s="3"/>
      <c r="DI118" s="3"/>
      <c r="DJ118" s="3"/>
      <c r="DK118" s="3"/>
      <c r="DL118" s="3"/>
      <c r="DM118" s="3"/>
      <c r="DN118" s="3"/>
      <c r="DO118" s="3"/>
      <c r="DP118" s="3"/>
      <c r="DQ118" s="3"/>
      <c r="DR118" s="3"/>
      <c r="DS118" s="3"/>
      <c r="DT118" s="3"/>
      <c r="DU118" s="3"/>
      <c r="DV118" s="3"/>
      <c r="DW118" s="3"/>
      <c r="DX118" s="3"/>
      <c r="DY118" s="3"/>
      <c r="DZ118" s="1170" t="s">
        <v>1685</v>
      </c>
      <c r="EA118" s="1171" t="s">
        <v>1686</v>
      </c>
      <c r="EB118" s="1172" t="s">
        <v>1687</v>
      </c>
      <c r="EC118" s="1173" t="s">
        <v>1688</v>
      </c>
      <c r="ED118" s="1174" t="s">
        <v>1689</v>
      </c>
      <c r="EE118" s="1175" t="s">
        <v>1690</v>
      </c>
      <c r="EF118" s="1176" t="s">
        <v>1691</v>
      </c>
      <c r="EG118" s="1177" t="s">
        <v>1692</v>
      </c>
      <c r="EH118" s="1178" t="s">
        <v>1693</v>
      </c>
      <c r="EK118" s="1179"/>
      <c r="EL118" s="205" t="s">
        <v>1694</v>
      </c>
      <c r="EM118" s="206" t="s">
        <v>1695</v>
      </c>
      <c r="EN118" s="207">
        <v>66</v>
      </c>
      <c r="EO118" s="208">
        <v>66</v>
      </c>
      <c r="EP118" s="209">
        <v>111</v>
      </c>
      <c r="EQ118"/>
      <c r="ER118" s="1180"/>
      <c r="ES118" s="191" t="s">
        <v>1696</v>
      </c>
      <c r="ET118" s="192" t="s">
        <v>1697</v>
      </c>
      <c r="EU118" s="193">
        <v>181</v>
      </c>
      <c r="EV118" s="194">
        <v>166</v>
      </c>
      <c r="EW118" s="195">
        <v>66</v>
      </c>
      <c r="EX118"/>
      <c r="EY118" s="1181"/>
      <c r="EZ118" s="197" t="s">
        <v>1698</v>
      </c>
      <c r="FA118" s="192" t="s">
        <v>1699</v>
      </c>
      <c r="FB118" s="193">
        <v>205</v>
      </c>
      <c r="FC118" s="194">
        <v>175</v>
      </c>
      <c r="FD118" s="195">
        <v>149</v>
      </c>
      <c r="FE118" s="10">
        <v>1</v>
      </c>
    </row>
    <row r="119" spans="1:161" ht="21" customHeight="1">
      <c r="A119" s="3"/>
      <c r="B119" s="218" t="str">
        <f t="shared" si="70"/>
        <v>►</v>
      </c>
      <c r="C119" s="2559"/>
      <c r="D119" s="2568"/>
      <c r="E119" s="2568"/>
      <c r="F119" s="2568"/>
      <c r="G119" s="2568"/>
      <c r="H119" s="2568"/>
      <c r="I119" s="2568"/>
      <c r="J119" s="2568"/>
      <c r="K119" s="2568"/>
      <c r="L119" s="2566"/>
      <c r="M119" s="2566"/>
      <c r="N119" s="2566"/>
      <c r="O119" s="2566"/>
      <c r="P119" s="2566"/>
      <c r="Q119" s="2566"/>
      <c r="R119" s="369" t="str">
        <f>IF(ISBLANK(S119),"",LARGE(R93:R118,1)+1)</f>
        <v/>
      </c>
      <c r="S119" s="370"/>
      <c r="T119" s="371"/>
      <c r="U119" s="371"/>
      <c r="V119" s="371"/>
      <c r="W119" s="371"/>
      <c r="X119" s="371"/>
      <c r="Y119" s="371"/>
      <c r="Z119" s="371"/>
      <c r="AA119" s="371"/>
      <c r="AB119" s="371"/>
      <c r="AC119" s="369" t="str">
        <f>IF(ISBLANK(AD119),"",LARGE(AC93:AC118,1)+1)</f>
        <v/>
      </c>
      <c r="AD119" s="370"/>
      <c r="AE119" s="371"/>
      <c r="AF119" s="371"/>
      <c r="AG119" s="371"/>
      <c r="AH119" s="371"/>
      <c r="AI119" s="371"/>
      <c r="AJ119" s="371"/>
      <c r="AK119" s="371"/>
      <c r="AL119" s="371"/>
      <c r="AM119" s="372"/>
      <c r="AN119" s="3"/>
      <c r="AO119" s="218" t="str">
        <f t="shared" si="64"/>
        <v>►</v>
      </c>
      <c r="AP119" s="5"/>
      <c r="AQ119" s="3"/>
      <c r="AR119" s="198">
        <f t="array" ref="AR119">SUMPRODUCT(LEN(AS119:AY119))</f>
        <v>0</v>
      </c>
      <c r="AS119" s="199"/>
      <c r="AT119" s="200"/>
      <c r="AU119" s="200"/>
      <c r="AV119" s="200"/>
      <c r="AW119" s="200"/>
      <c r="AX119" s="200"/>
      <c r="AY119" s="201"/>
      <c r="AZ119" s="3"/>
      <c r="BD119" s="3174"/>
      <c r="BF119" s="3151" t="str">
        <f t="shared" si="71"/>
        <v/>
      </c>
      <c r="BG119" s="3155" t="str">
        <f t="shared" si="72"/>
        <v/>
      </c>
      <c r="BH119" s="3156" t="str">
        <f>IF(LEN(TRIM(BM119))&gt;0,MAX(BH29:BH118)+1,"")</f>
        <v/>
      </c>
      <c r="BI119" s="3109" t="str">
        <f>IFERROR(INDEX(BM30:BM299,MATCH(ROW()-ROW(BM30)+1,BH30:BH299,0)),"")</f>
        <v/>
      </c>
      <c r="BJ119" s="419"/>
      <c r="BL119" s="3164"/>
      <c r="BM119" s="3111" t="str">
        <f>IF(OR(BN118="",BL116=""),"",IF(LEN(BN118)&lt;=BL116,BN118,IFERROR(LEFT(BN118,FIND("♦",SUBSTITUTE(LEFT(BN118,BL116+1)," ","♦",LEN(LEFT(BN118,BL116+1))-LEN(SUBSTITUTE(LEFT(BN118,BL116+1)," ",""))))),LEFT(BN118,IFERROR(FIND(" ",BN118)-1,LEN(BN118))))))</f>
        <v/>
      </c>
      <c r="BN119" s="3111" t="str">
        <f t="shared" si="76"/>
        <v/>
      </c>
      <c r="BO119" s="3179"/>
      <c r="BP119" s="3173"/>
      <c r="BQ119" s="3174"/>
      <c r="BR119" s="3"/>
      <c r="BS119" s="2679"/>
      <c r="BT119" s="2680"/>
      <c r="BU119" s="2673" t="str" cm="1">
        <f t="array" ref="BU119">IF(TRIM(BS119)="","&lt; VIDE",IF(SUMPRODUCT((UPPER(TRIM($BS$92:BS119))=UPPER(TRIM(BS119)))*1)&gt;1,"◄ Doublon","Unique"))</f>
        <v>&lt; VIDE</v>
      </c>
      <c r="BV119" s="222" t="s">
        <v>3704</v>
      </c>
      <c r="BW119" s="2674" t="s">
        <v>3984</v>
      </c>
      <c r="BX119" s="3"/>
      <c r="BY119" s="3"/>
      <c r="BZ119" s="3"/>
      <c r="CA119" s="3"/>
      <c r="CC119" s="3225" t="s">
        <v>1700</v>
      </c>
      <c r="CD119" s="3225"/>
      <c r="CE119" s="3225"/>
      <c r="CW119" s="3223" t="s">
        <v>1701</v>
      </c>
      <c r="CX119" s="3223"/>
      <c r="CY119" s="3223"/>
      <c r="DA119" s="3224" t="s">
        <v>1702</v>
      </c>
      <c r="DB119" s="3224"/>
      <c r="DC119" s="3224"/>
      <c r="DE119" s="3"/>
      <c r="DF119" s="3"/>
      <c r="DG119" s="3"/>
      <c r="DH119" s="3"/>
      <c r="DI119" s="3"/>
      <c r="DJ119" s="3"/>
      <c r="DK119" s="3"/>
      <c r="DL119" s="3"/>
      <c r="DM119" s="3"/>
      <c r="DN119" s="3"/>
      <c r="DO119" s="3"/>
      <c r="DP119" s="3"/>
      <c r="DQ119" s="3"/>
      <c r="DR119" s="3"/>
      <c r="DS119" s="3"/>
      <c r="DT119" s="3"/>
      <c r="DU119" s="3"/>
      <c r="DV119" s="3"/>
      <c r="DW119" s="3"/>
      <c r="DX119" s="3"/>
      <c r="DY119" s="3"/>
      <c r="DZ119" s="1182" t="s">
        <v>1703</v>
      </c>
      <c r="EA119" s="1183" t="s">
        <v>1704</v>
      </c>
      <c r="EB119" s="1184" t="s">
        <v>1705</v>
      </c>
      <c r="EC119" s="1185" t="s">
        <v>1706</v>
      </c>
      <c r="ED119" s="1186" t="s">
        <v>1707</v>
      </c>
      <c r="EE119" s="1187" t="s">
        <v>1708</v>
      </c>
      <c r="EF119" s="1188" t="s">
        <v>1709</v>
      </c>
      <c r="EG119" s="1189" t="s">
        <v>1710</v>
      </c>
      <c r="EH119" s="1190" t="s">
        <v>1711</v>
      </c>
      <c r="EK119" s="1191"/>
      <c r="EL119" s="236" t="s">
        <v>1712</v>
      </c>
      <c r="EM119" s="206" t="s">
        <v>1713</v>
      </c>
      <c r="EN119" s="207">
        <v>48</v>
      </c>
      <c r="EO119" s="208">
        <v>38</v>
      </c>
      <c r="EP119" s="209">
        <v>122</v>
      </c>
      <c r="EQ119"/>
      <c r="ER119" s="1192"/>
      <c r="ES119" s="191" t="s">
        <v>1714</v>
      </c>
      <c r="ET119" s="192" t="s">
        <v>1715</v>
      </c>
      <c r="EU119" s="193">
        <v>139</v>
      </c>
      <c r="EV119" s="194">
        <v>136</v>
      </c>
      <c r="EW119" s="195">
        <v>120</v>
      </c>
      <c r="EX119"/>
      <c r="EY119" s="1193"/>
      <c r="EZ119" s="212" t="s">
        <v>1716</v>
      </c>
      <c r="FA119" s="192" t="s">
        <v>1717</v>
      </c>
      <c r="FB119" s="193">
        <v>246</v>
      </c>
      <c r="FC119" s="194">
        <v>166</v>
      </c>
      <c r="FD119" s="195">
        <v>0</v>
      </c>
      <c r="FE119" s="10">
        <v>1</v>
      </c>
    </row>
    <row r="120" spans="1:161" ht="21" customHeight="1">
      <c r="A120" s="3"/>
      <c r="B120" s="218" t="str">
        <f t="shared" si="70"/>
        <v>►</v>
      </c>
      <c r="C120" s="2559"/>
      <c r="D120" s="2569"/>
      <c r="E120" s="2569"/>
      <c r="F120" s="2569"/>
      <c r="G120" s="2569"/>
      <c r="H120" s="2569"/>
      <c r="I120" s="2569"/>
      <c r="J120" s="2569"/>
      <c r="K120" s="2569"/>
      <c r="L120" s="2566"/>
      <c r="M120" s="2566"/>
      <c r="N120" s="2566"/>
      <c r="O120" s="2566"/>
      <c r="P120" s="2566"/>
      <c r="Q120" s="2566"/>
      <c r="R120" s="369" t="str">
        <f>IF(ISBLANK(S120),"",LARGE(R93:R119,1)+1)</f>
        <v/>
      </c>
      <c r="S120" s="370"/>
      <c r="T120" s="371"/>
      <c r="U120" s="371"/>
      <c r="V120" s="371"/>
      <c r="W120" s="371"/>
      <c r="X120" s="371"/>
      <c r="Y120" s="371"/>
      <c r="Z120" s="371"/>
      <c r="AA120" s="371"/>
      <c r="AB120" s="371"/>
      <c r="AC120" s="369" t="str">
        <f>IF(ISBLANK(AD120),"",LARGE(AC93:AC119,1)+1)</f>
        <v/>
      </c>
      <c r="AD120" s="370"/>
      <c r="AE120" s="371"/>
      <c r="AF120" s="371"/>
      <c r="AG120" s="371"/>
      <c r="AH120" s="371"/>
      <c r="AI120" s="371"/>
      <c r="AJ120" s="371"/>
      <c r="AK120" s="371"/>
      <c r="AL120" s="371"/>
      <c r="AM120" s="372"/>
      <c r="AN120" s="3"/>
      <c r="AO120" s="218" t="str">
        <f t="shared" si="64"/>
        <v>►</v>
      </c>
      <c r="AP120" s="5"/>
      <c r="AQ120" s="3"/>
      <c r="AR120" s="198">
        <f t="array" ref="AR120">SUMPRODUCT(LEN(AS120:AY120))</f>
        <v>0</v>
      </c>
      <c r="AS120" s="199"/>
      <c r="AT120" s="200"/>
      <c r="AU120" s="200"/>
      <c r="AV120" s="200"/>
      <c r="AW120" s="200"/>
      <c r="AX120" s="200"/>
      <c r="AY120" s="201"/>
      <c r="AZ120" s="3"/>
      <c r="BD120" s="3174"/>
      <c r="BF120" s="3151" t="str">
        <f t="shared" si="71"/>
        <v/>
      </c>
      <c r="BG120" s="3155" t="str">
        <f t="shared" si="72"/>
        <v/>
      </c>
      <c r="BH120" s="3156" t="str">
        <f>IF(LEN(TRIM(BM120))&gt;0,MAX(BH29:BH119)+1,"")</f>
        <v/>
      </c>
      <c r="BI120" s="3109" t="str">
        <f>IFERROR(INDEX(BM30:BM299,MATCH(ROW()-ROW(BM30)+1,BH30:BH299,0)),"")</f>
        <v/>
      </c>
      <c r="BJ120" s="419"/>
      <c r="BL120" s="2462" t="str">
        <f>(SUBSTITUTE(SUBSTITUTE(BD45,CHAR(13)&amp;CHAR(10)," "),CHAR(10)," "))</f>
        <v/>
      </c>
      <c r="BM120" s="3165" t="str">
        <f>IF(OR(BL121="",BL122=""),"",IF(LEN(BL121)&lt;=BL122,BL121,IFERROR(LEFT(BL121,FIND("♦",SUBSTITUTE(LEFT(BL121,BL122+1)," ","♦",LEN(LEFT(BL121,BL122+1))-LEN(SUBSTITUTE(LEFT(BL121,BL122+1)," ",""))))),LEFT(BL121,IFERROR(FIND(" ",BL121)-1,LEN(BL121))))))</f>
        <v/>
      </c>
      <c r="BN120" s="3166" t="str">
        <f>IF(BM120="","",TRIM(RIGHT(BL121,LEN(BL121)-LEN(BM120))))</f>
        <v/>
      </c>
      <c r="BO120" s="3157" t="str">
        <f>BE45</f>
        <v xml:space="preserve"> ◄ ligne 45</v>
      </c>
      <c r="BP120" s="3173"/>
      <c r="BQ120" s="3174"/>
      <c r="BR120" s="3"/>
      <c r="BS120" s="2681"/>
      <c r="BT120" s="2672"/>
      <c r="BU120" s="2673" t="str" cm="1">
        <f t="array" ref="BU120">IF(TRIM(BS120)="","&lt; VIDE",IF(SUMPRODUCT((UPPER(TRIM($BS$92:BS120))=UPPER(TRIM(BS120)))*1)&gt;1,"◄ Doublon","Unique"))</f>
        <v>&lt; VIDE</v>
      </c>
      <c r="BV120" s="222" t="s">
        <v>3705</v>
      </c>
      <c r="BW120" s="2674" t="s">
        <v>3986</v>
      </c>
      <c r="BX120" s="3"/>
      <c r="BY120" s="3"/>
      <c r="BZ120" s="3"/>
      <c r="CA120" s="3"/>
      <c r="CC120" s="3225"/>
      <c r="CD120" s="3225"/>
      <c r="CE120" s="3225"/>
      <c r="CW120" s="3223"/>
      <c r="CX120" s="3223"/>
      <c r="CY120" s="3223"/>
      <c r="DA120" s="3224"/>
      <c r="DB120" s="3224"/>
      <c r="DC120" s="3224"/>
      <c r="DE120" s="3"/>
      <c r="DF120" s="3"/>
      <c r="DG120" s="3"/>
      <c r="DH120" s="3"/>
      <c r="DI120" s="3"/>
      <c r="DJ120" s="3"/>
      <c r="DK120" s="3"/>
      <c r="DL120" s="3"/>
      <c r="DM120" s="3"/>
      <c r="DN120" s="3"/>
      <c r="DO120" s="3"/>
      <c r="DP120" s="3"/>
      <c r="DQ120" s="3"/>
      <c r="DR120" s="3"/>
      <c r="DS120" s="3"/>
      <c r="DT120" s="3"/>
      <c r="DU120" s="3"/>
      <c r="DV120" s="3"/>
      <c r="DW120" s="3"/>
      <c r="DX120" s="3"/>
      <c r="DY120" s="3"/>
      <c r="DZ120" s="1194" t="s">
        <v>1718</v>
      </c>
      <c r="EA120" s="1195" t="s">
        <v>1719</v>
      </c>
      <c r="EB120" s="1196" t="s">
        <v>1720</v>
      </c>
      <c r="EC120" s="1197" t="s">
        <v>1721</v>
      </c>
      <c r="ED120" s="1198" t="s">
        <v>1722</v>
      </c>
      <c r="EE120" s="1199" t="s">
        <v>1723</v>
      </c>
      <c r="EF120" s="1200" t="s">
        <v>1724</v>
      </c>
      <c r="EG120" s="1201" t="s">
        <v>1725</v>
      </c>
      <c r="EH120" s="1202" t="s">
        <v>1726</v>
      </c>
      <c r="EK120" s="1203"/>
      <c r="EL120" s="236" t="s">
        <v>1727</v>
      </c>
      <c r="EM120" s="206" t="s">
        <v>1728</v>
      </c>
      <c r="EN120" s="207">
        <v>33</v>
      </c>
      <c r="EO120" s="208">
        <v>23</v>
      </c>
      <c r="EP120" s="209">
        <v>125</v>
      </c>
      <c r="EQ120"/>
      <c r="ER120" s="1204"/>
      <c r="ES120" s="272" t="s">
        <v>1729</v>
      </c>
      <c r="ET120" s="192" t="s">
        <v>1730</v>
      </c>
      <c r="EU120" s="193">
        <v>138</v>
      </c>
      <c r="EV120" s="194">
        <v>135</v>
      </c>
      <c r="EW120" s="195">
        <v>118</v>
      </c>
      <c r="EX120"/>
      <c r="EY120" s="1205"/>
      <c r="EZ120" s="212" t="s">
        <v>1731</v>
      </c>
      <c r="FA120" s="192" t="s">
        <v>1732</v>
      </c>
      <c r="FB120" s="193">
        <v>231</v>
      </c>
      <c r="FC120" s="194">
        <v>168</v>
      </c>
      <c r="FD120" s="195">
        <v>84</v>
      </c>
      <c r="FE120" s="10">
        <v>1</v>
      </c>
    </row>
    <row r="121" spans="1:161" ht="21" customHeight="1">
      <c r="A121" s="3"/>
      <c r="B121" s="218" t="str">
        <f t="shared" si="70"/>
        <v>►</v>
      </c>
      <c r="C121" s="2559"/>
      <c r="D121" s="2559"/>
      <c r="E121" s="2559"/>
      <c r="F121" s="2559"/>
      <c r="G121" s="2559"/>
      <c r="H121" s="2559"/>
      <c r="I121" s="2559"/>
      <c r="J121" s="2560"/>
      <c r="K121" s="2567"/>
      <c r="L121" s="2566"/>
      <c r="M121" s="2566"/>
      <c r="N121" s="2566"/>
      <c r="O121" s="2566"/>
      <c r="P121" s="2566"/>
      <c r="Q121" s="2566"/>
      <c r="R121" s="369" t="str">
        <f>IF(ISBLANK(S121),"",LARGE(R93:R120,1)+1)</f>
        <v/>
      </c>
      <c r="S121" s="370"/>
      <c r="T121" s="371"/>
      <c r="U121" s="371"/>
      <c r="V121" s="371"/>
      <c r="W121" s="371"/>
      <c r="X121" s="371"/>
      <c r="Y121" s="371"/>
      <c r="Z121" s="371"/>
      <c r="AA121" s="371"/>
      <c r="AB121" s="371"/>
      <c r="AC121" s="369" t="str">
        <f>IF(ISBLANK(AD121),"",LARGE(AC93:AC120,1)+1)</f>
        <v/>
      </c>
      <c r="AD121" s="370"/>
      <c r="AE121" s="371"/>
      <c r="AF121" s="371"/>
      <c r="AG121" s="371"/>
      <c r="AH121" s="371"/>
      <c r="AI121" s="371"/>
      <c r="AJ121" s="371"/>
      <c r="AK121" s="371"/>
      <c r="AL121" s="371"/>
      <c r="AM121" s="372"/>
      <c r="AN121" s="3"/>
      <c r="AO121" s="218" t="str">
        <f t="shared" si="64"/>
        <v>►</v>
      </c>
      <c r="AP121" s="5"/>
      <c r="AQ121" s="3"/>
      <c r="AR121" s="198">
        <f t="array" ref="AR121">SUMPRODUCT(LEN(AS121:AY121))</f>
        <v>0</v>
      </c>
      <c r="AS121" s="199"/>
      <c r="AT121" s="200"/>
      <c r="AU121" s="200"/>
      <c r="AV121" s="200"/>
      <c r="AW121" s="200"/>
      <c r="AX121" s="200"/>
      <c r="AY121" s="201"/>
      <c r="AZ121" s="3"/>
      <c r="BD121" s="3174"/>
      <c r="BF121" s="3151" t="str">
        <f t="shared" si="71"/>
        <v/>
      </c>
      <c r="BG121" s="3155" t="str">
        <f t="shared" si="72"/>
        <v/>
      </c>
      <c r="BH121" s="3156" t="str">
        <f>IF(LEN(TRIM(BM121))&gt;0,MAX(BH29:BH120)+1,"")</f>
        <v/>
      </c>
      <c r="BI121" s="3109" t="str">
        <f>IFERROR(INDEX(BM30:BM299,MATCH(ROW()-ROW(BM30)+1,BH30:BH299,0)),"")</f>
        <v/>
      </c>
      <c r="BJ121" s="419"/>
      <c r="BL121" s="3165" t="str">
        <f>TRIM(SUBSTITUTE(SUBSTITUTE(SUBSTITUTE(SUBSTITUTE(IF(OR(LEFT(BL120,1)="-",LEFT(BL120,1)="="),MID(BL120,2,9999),BL120),CHAR(160)," "),","," "),";"," "),"."," "))</f>
        <v/>
      </c>
      <c r="BM121" s="3166" t="str">
        <f>IF(OR(BN120="",BL122=""),"",IF(LEN(BN120)&lt;=BL122,BN120,IFERROR(LEFT(BN120,FIND("♦",SUBSTITUTE(LEFT(BN120,BL122+1)," ","♦",LEN(LEFT(BN120,BL122+1))-LEN(SUBSTITUTE(LEFT(BN120,BL122+1)," ",""))))),LEFT(BN120,IFERROR(FIND(" ",BN120)-1,LEN(BN120))))))</f>
        <v/>
      </c>
      <c r="BN121" s="3166" t="str">
        <f>IF(BM121="","",TRIM(RIGHT(BN120,LEN(BN120)-LEN(BM121))))</f>
        <v/>
      </c>
      <c r="BO121" s="3180"/>
      <c r="BP121" s="3173"/>
      <c r="BQ121" s="3174"/>
      <c r="BR121" s="3"/>
      <c r="BS121" s="2671" t="s">
        <v>4005</v>
      </c>
      <c r="BT121" s="2682"/>
      <c r="BU121" s="2673" t="str" cm="1">
        <f t="array" ref="BU121">IF(TRIM(BS121)="","&lt; VIDE",IF(SUMPRODUCT((UPPER(TRIM($BS$92:BS121))=UPPER(TRIM(BS121)))*1)&gt;1,"◄ Doublon","Unique"))</f>
        <v>Unique</v>
      </c>
      <c r="BV121" s="222" t="s">
        <v>3706</v>
      </c>
      <c r="BW121" s="2674" t="s">
        <v>4006</v>
      </c>
      <c r="BX121" s="3"/>
      <c r="BY121" s="3"/>
      <c r="BZ121" s="3"/>
      <c r="CA121" s="3"/>
      <c r="CW121" s="1025">
        <v>1</v>
      </c>
      <c r="CX121" s="1025"/>
      <c r="CY121" s="1025">
        <v>1</v>
      </c>
      <c r="DA121" s="1025">
        <v>1</v>
      </c>
      <c r="DB121" s="1025"/>
      <c r="DC121" s="1025">
        <v>1</v>
      </c>
      <c r="DE121" s="3"/>
      <c r="DF121" s="3"/>
      <c r="DG121" s="3"/>
      <c r="DH121" s="3"/>
      <c r="DI121" s="3"/>
      <c r="DJ121" s="3"/>
      <c r="DK121" s="3"/>
      <c r="DL121" s="3"/>
      <c r="DM121" s="3"/>
      <c r="DN121" s="3"/>
      <c r="DO121" s="3"/>
      <c r="DP121" s="3"/>
      <c r="DQ121" s="3"/>
      <c r="DR121" s="3"/>
      <c r="DS121" s="3"/>
      <c r="DT121" s="3"/>
      <c r="DU121" s="3"/>
      <c r="DV121" s="3"/>
      <c r="DW121" s="3"/>
      <c r="DX121" s="3"/>
      <c r="DY121" s="3"/>
      <c r="DZ121" s="1206" t="s">
        <v>1733</v>
      </c>
      <c r="EA121" s="1207" t="s">
        <v>1734</v>
      </c>
      <c r="EB121" s="1208" t="s">
        <v>1735</v>
      </c>
      <c r="EC121" s="1209" t="s">
        <v>1736</v>
      </c>
      <c r="ED121" s="1210" t="s">
        <v>1737</v>
      </c>
      <c r="EE121" s="1211" t="s">
        <v>1738</v>
      </c>
      <c r="EF121" s="1212" t="s">
        <v>1739</v>
      </c>
      <c r="EG121" s="1213" t="s">
        <v>1740</v>
      </c>
      <c r="EH121" s="1214" t="s">
        <v>1741</v>
      </c>
      <c r="EK121" s="1215"/>
      <c r="EL121" s="205" t="s">
        <v>1742</v>
      </c>
      <c r="EM121" s="206" t="s">
        <v>1743</v>
      </c>
      <c r="EN121" s="207">
        <v>25</v>
      </c>
      <c r="EO121" s="208">
        <v>25</v>
      </c>
      <c r="EP121" s="209">
        <v>112</v>
      </c>
      <c r="EQ121"/>
      <c r="ER121" s="1216"/>
      <c r="ES121" s="191" t="s">
        <v>1744</v>
      </c>
      <c r="ET121" s="192" t="s">
        <v>1745</v>
      </c>
      <c r="EU121" s="193">
        <v>139</v>
      </c>
      <c r="EV121" s="194">
        <v>137</v>
      </c>
      <c r="EW121" s="195">
        <v>112</v>
      </c>
      <c r="EX121"/>
      <c r="EY121" s="1217"/>
      <c r="EZ121" s="212" t="s">
        <v>1746</v>
      </c>
      <c r="FA121" s="192" t="s">
        <v>1747</v>
      </c>
      <c r="FB121" s="193">
        <v>194</v>
      </c>
      <c r="FC121" s="194">
        <v>172</v>
      </c>
      <c r="FD121" s="195">
        <v>153</v>
      </c>
      <c r="FE121" s="10">
        <v>1</v>
      </c>
    </row>
    <row r="122" spans="1:161" ht="21" customHeight="1">
      <c r="A122" s="3"/>
      <c r="B122" s="218" t="str">
        <f t="shared" si="70"/>
        <v>►</v>
      </c>
      <c r="C122" s="2559"/>
      <c r="D122" s="2559"/>
      <c r="E122" s="2559"/>
      <c r="F122" s="2559"/>
      <c r="G122" s="2559"/>
      <c r="H122" s="2559"/>
      <c r="I122" s="2559"/>
      <c r="J122" s="2560"/>
      <c r="K122" s="2567"/>
      <c r="L122" s="2566"/>
      <c r="M122" s="2566"/>
      <c r="N122" s="2566"/>
      <c r="O122" s="2566"/>
      <c r="P122" s="2566"/>
      <c r="Q122" s="2566"/>
      <c r="R122" s="369" t="str">
        <f>IF(ISBLANK(S122),"",LARGE(R93:R121,1)+1)</f>
        <v/>
      </c>
      <c r="S122" s="370"/>
      <c r="T122" s="371"/>
      <c r="U122" s="371"/>
      <c r="V122" s="371"/>
      <c r="W122" s="371"/>
      <c r="X122" s="371"/>
      <c r="Y122" s="371"/>
      <c r="Z122" s="371"/>
      <c r="AA122" s="371"/>
      <c r="AB122" s="371"/>
      <c r="AC122" s="369" t="str">
        <f>IF(ISBLANK(AD122),"",LARGE(AC93:AC121,1)+1)</f>
        <v/>
      </c>
      <c r="AD122" s="370"/>
      <c r="AE122" s="371"/>
      <c r="AF122" s="371"/>
      <c r="AG122" s="371"/>
      <c r="AH122" s="371"/>
      <c r="AI122" s="371"/>
      <c r="AJ122" s="371"/>
      <c r="AK122" s="371"/>
      <c r="AL122" s="371"/>
      <c r="AM122" s="372"/>
      <c r="AN122" s="3"/>
      <c r="AO122" s="218" t="str">
        <f t="shared" si="64"/>
        <v>►</v>
      </c>
      <c r="AP122" s="5"/>
      <c r="AQ122" s="3"/>
      <c r="AR122" s="198">
        <f t="array" ref="AR122">SUMPRODUCT(LEN(AS122:AY122))</f>
        <v>0</v>
      </c>
      <c r="AS122" s="199"/>
      <c r="AT122" s="200"/>
      <c r="AU122" s="200"/>
      <c r="AV122" s="200"/>
      <c r="AW122" s="200"/>
      <c r="AX122" s="200"/>
      <c r="AY122" s="201"/>
      <c r="AZ122" s="3"/>
      <c r="BD122" s="3174"/>
      <c r="BF122" s="3151" t="str">
        <f t="shared" si="71"/>
        <v/>
      </c>
      <c r="BG122" s="3155" t="str">
        <f t="shared" si="72"/>
        <v/>
      </c>
      <c r="BH122" s="3156" t="str">
        <f>IF(LEN(TRIM(BM122))&gt;0,MAX(BH29:BH121)+1,"")</f>
        <v/>
      </c>
      <c r="BI122" s="3109" t="str">
        <f>IFERROR(INDEX(BM30:BM299,MATCH(ROW()-ROW(BM30)+1,BH30:BH299,0)),"")</f>
        <v/>
      </c>
      <c r="BJ122" s="419"/>
      <c r="BL122" s="3112">
        <f>BI17</f>
        <v>100</v>
      </c>
      <c r="BM122" s="3166" t="str">
        <f>IF(OR(BN121="",BL122=""),"",IF(LEN(BN121)&lt;=BL122,BN121,IFERROR(LEFT(BN121,FIND("♦",SUBSTITUTE(LEFT(BN121,BL122+1)," ","♦",LEN(LEFT(BN121,BL122+1))-LEN(SUBSTITUTE(LEFT(BN121,BL122+1)," ",""))))),LEFT(BN121,IFERROR(FIND(" ",BN121)-1,LEN(BN121))))))</f>
        <v/>
      </c>
      <c r="BN122" s="3166" t="str">
        <f t="shared" ref="BN122:BN125" si="77">IF(BM122="","",TRIM(RIGHT(BN121,LEN(BN121)-LEN(BM122))))</f>
        <v/>
      </c>
      <c r="BO122" s="3180"/>
      <c r="BP122" s="3173"/>
      <c r="BQ122" s="3174"/>
      <c r="BR122" s="3"/>
      <c r="BS122" s="2681" t="s">
        <v>4006</v>
      </c>
      <c r="BT122" s="2672">
        <v>1050</v>
      </c>
      <c r="BU122" s="2673" t="str" cm="1">
        <f t="array" ref="BU122">IF(TRIM(BS122)="","&lt; VIDE",IF(SUMPRODUCT((UPPER(TRIM($BS$92:BS122))=UPPER(TRIM(BS122)))*1)&gt;1,"◄ Doublon","Unique"))</f>
        <v>Unique</v>
      </c>
      <c r="BV122" s="222" t="s">
        <v>3707</v>
      </c>
      <c r="BW122" s="2674" t="s">
        <v>3999</v>
      </c>
      <c r="BX122" s="3"/>
      <c r="BY122" s="3"/>
      <c r="BZ122" s="3"/>
      <c r="CA122" s="3"/>
      <c r="CC122" s="3225"/>
      <c r="CD122" s="3225"/>
      <c r="CE122" s="3225"/>
      <c r="CW122" s="3223" t="s">
        <v>1748</v>
      </c>
      <c r="CX122" s="3223"/>
      <c r="CY122" s="3223"/>
      <c r="DA122" s="3224" t="s">
        <v>1749</v>
      </c>
      <c r="DB122" s="3224"/>
      <c r="DC122" s="3224"/>
      <c r="DE122" s="3"/>
      <c r="DF122" s="3"/>
      <c r="DG122" s="3"/>
      <c r="DH122" s="3"/>
      <c r="DI122" s="3"/>
      <c r="DJ122" s="3"/>
      <c r="DK122" s="3"/>
      <c r="DL122" s="3"/>
      <c r="DM122" s="3"/>
      <c r="DN122" s="3"/>
      <c r="DO122" s="3"/>
      <c r="DP122" s="3"/>
      <c r="DQ122" s="3"/>
      <c r="DR122" s="3"/>
      <c r="DS122" s="3"/>
      <c r="DT122" s="3"/>
      <c r="DU122" s="3"/>
      <c r="DV122" s="3"/>
      <c r="DW122" s="3"/>
      <c r="DX122" s="3"/>
      <c r="DY122" s="3"/>
      <c r="DZ122" s="1218" t="s">
        <v>1750</v>
      </c>
      <c r="EA122" s="1219" t="s">
        <v>1751</v>
      </c>
      <c r="EB122" s="1220" t="s">
        <v>1752</v>
      </c>
      <c r="EC122" s="1221" t="s">
        <v>1753</v>
      </c>
      <c r="ED122" s="1222" t="s">
        <v>1754</v>
      </c>
      <c r="EE122" s="1223" t="s">
        <v>1755</v>
      </c>
      <c r="EF122" s="1224" t="s">
        <v>1756</v>
      </c>
      <c r="EG122" s="1225" t="s">
        <v>1757</v>
      </c>
      <c r="EH122" s="1226" t="s">
        <v>1758</v>
      </c>
      <c r="EK122" s="1227"/>
      <c r="EL122" s="236" t="s">
        <v>1759</v>
      </c>
      <c r="EM122" s="206" t="s">
        <v>1760</v>
      </c>
      <c r="EN122" s="207">
        <v>15</v>
      </c>
      <c r="EO122" s="208">
        <v>5</v>
      </c>
      <c r="EP122" s="209">
        <v>107</v>
      </c>
      <c r="EQ122"/>
      <c r="ER122" s="1228"/>
      <c r="ES122" s="272" t="s">
        <v>1761</v>
      </c>
      <c r="ET122" s="192" t="s">
        <v>1762</v>
      </c>
      <c r="EU122" s="193">
        <v>140</v>
      </c>
      <c r="EV122" s="194">
        <v>135</v>
      </c>
      <c r="EW122" s="195">
        <v>103</v>
      </c>
      <c r="EX122"/>
      <c r="EY122" s="1229"/>
      <c r="EZ122" s="197" t="s">
        <v>1763</v>
      </c>
      <c r="FA122" s="192" t="s">
        <v>1764</v>
      </c>
      <c r="FB122" s="193">
        <v>238</v>
      </c>
      <c r="FC122" s="194">
        <v>154</v>
      </c>
      <c r="FD122" s="195">
        <v>0</v>
      </c>
      <c r="FE122" s="10">
        <v>1</v>
      </c>
    </row>
    <row r="123" spans="1:161" ht="21" customHeight="1">
      <c r="A123" s="3"/>
      <c r="B123" s="218" t="str">
        <f t="shared" si="70"/>
        <v>►</v>
      </c>
      <c r="C123" s="2559"/>
      <c r="D123" s="2559"/>
      <c r="E123" s="2559"/>
      <c r="F123" s="2559"/>
      <c r="G123" s="2559"/>
      <c r="H123" s="2559"/>
      <c r="I123" s="2559"/>
      <c r="J123" s="2560"/>
      <c r="K123" s="2567"/>
      <c r="L123" s="2566"/>
      <c r="M123" s="2566"/>
      <c r="N123" s="2566"/>
      <c r="O123" s="2566"/>
      <c r="P123" s="2566"/>
      <c r="Q123" s="2566"/>
      <c r="R123" s="369" t="str">
        <f>IF(ISBLANK(S123),"",LARGE(R93:R122,1)+1)</f>
        <v/>
      </c>
      <c r="S123" s="370"/>
      <c r="T123" s="371"/>
      <c r="U123" s="371"/>
      <c r="V123" s="371"/>
      <c r="W123" s="371"/>
      <c r="X123" s="371"/>
      <c r="Y123" s="371"/>
      <c r="Z123" s="371"/>
      <c r="AA123" s="371"/>
      <c r="AB123" s="371"/>
      <c r="AC123" s="369" t="str">
        <f>IF(ISBLANK(AD123),"",LARGE(AC93:AC122,1)+1)</f>
        <v/>
      </c>
      <c r="AD123" s="370"/>
      <c r="AE123" s="371"/>
      <c r="AF123" s="371"/>
      <c r="AG123" s="371"/>
      <c r="AH123" s="371"/>
      <c r="AI123" s="371"/>
      <c r="AJ123" s="371"/>
      <c r="AK123" s="371"/>
      <c r="AL123" s="371"/>
      <c r="AM123" s="372"/>
      <c r="AN123" s="3"/>
      <c r="AO123" s="218" t="str">
        <f t="shared" si="64"/>
        <v>►</v>
      </c>
      <c r="AP123" s="5"/>
      <c r="AQ123" s="3"/>
      <c r="AR123" s="198">
        <f t="array" ref="AR123">SUMPRODUCT(LEN(AS123:AY123))</f>
        <v>0</v>
      </c>
      <c r="AS123" s="199"/>
      <c r="AT123" s="200"/>
      <c r="AU123" s="200"/>
      <c r="AV123" s="200"/>
      <c r="AW123" s="200"/>
      <c r="AX123" s="200"/>
      <c r="AY123" s="201"/>
      <c r="AZ123" s="3"/>
      <c r="BD123" s="3174"/>
      <c r="BF123" s="3151" t="str">
        <f t="shared" si="71"/>
        <v/>
      </c>
      <c r="BG123" s="3155" t="str">
        <f t="shared" si="72"/>
        <v/>
      </c>
      <c r="BH123" s="3156" t="str">
        <f>IF(LEN(TRIM(BM123))&gt;0,MAX(BH29:BH122)+1,"")</f>
        <v/>
      </c>
      <c r="BI123" s="3109" t="str">
        <f>IFERROR(INDEX(BM30:BM299,MATCH(ROW()-ROW(BM30)+1,BH30:BH299,0)),"")</f>
        <v/>
      </c>
      <c r="BJ123" s="419"/>
      <c r="BL123" s="3165"/>
      <c r="BM123" s="3166" t="str">
        <f>IF(OR(BN122="",BL122=""),"",IF(LEN(BN122)&lt;=BL122,BN122,IFERROR(LEFT(BN122,FIND("♦",SUBSTITUTE(LEFT(BN122,BL122+1)," ","♦",LEN(LEFT(BN122,BL122+1))-LEN(SUBSTITUTE(LEFT(BN122,BL122+1)," ",""))))),LEFT(BN122,IFERROR(FIND(" ",BN122)-1,LEN(BN122))))))</f>
        <v/>
      </c>
      <c r="BN123" s="3166" t="str">
        <f t="shared" si="77"/>
        <v/>
      </c>
      <c r="BO123" s="3180"/>
      <c r="BP123" s="3173"/>
      <c r="BQ123" s="3174"/>
      <c r="BR123" s="3"/>
      <c r="BS123" s="2681" t="s">
        <v>3989</v>
      </c>
      <c r="BT123" s="2672">
        <v>810</v>
      </c>
      <c r="BU123" s="2673" t="str" cm="1">
        <f t="array" ref="BU123">IF(TRIM(BS123)="","&lt; VIDE",IF(SUMPRODUCT((UPPER(TRIM($BS$92:BS123))=UPPER(TRIM(BS123)))*1)&gt;1,"◄ Doublon","Unique"))</f>
        <v>Unique</v>
      </c>
      <c r="BV123" s="222" t="s">
        <v>3708</v>
      </c>
      <c r="BW123" s="2674" t="s">
        <v>4001</v>
      </c>
      <c r="BX123" s="3"/>
      <c r="BY123" s="3"/>
      <c r="BZ123" s="3"/>
      <c r="CA123" s="3"/>
      <c r="CC123" s="3225"/>
      <c r="CD123" s="3225"/>
      <c r="CE123" s="3225"/>
      <c r="CW123" s="3223"/>
      <c r="CX123" s="3223"/>
      <c r="CY123" s="3223"/>
      <c r="DA123" s="3224"/>
      <c r="DB123" s="3224"/>
      <c r="DC123" s="3224"/>
      <c r="DE123" s="3"/>
      <c r="DF123" s="3"/>
      <c r="DG123" s="3"/>
      <c r="DH123" s="3"/>
      <c r="DI123" s="3"/>
      <c r="DJ123" s="3"/>
      <c r="DK123" s="3"/>
      <c r="DL123" s="3"/>
      <c r="DM123" s="3"/>
      <c r="DN123" s="3"/>
      <c r="DO123" s="3"/>
      <c r="DP123" s="3"/>
      <c r="DQ123" s="3"/>
      <c r="DR123" s="3"/>
      <c r="DS123" s="3"/>
      <c r="DT123" s="3"/>
      <c r="DU123" s="3"/>
      <c r="DV123" s="3"/>
      <c r="DW123" s="3"/>
      <c r="DX123" s="3"/>
      <c r="DY123" s="3"/>
      <c r="DZ123" s="1230" t="s">
        <v>1765</v>
      </c>
      <c r="EA123" s="1231" t="s">
        <v>1766</v>
      </c>
      <c r="EB123" s="1232" t="s">
        <v>1767</v>
      </c>
      <c r="EC123" s="1233" t="s">
        <v>1768</v>
      </c>
      <c r="ED123" s="1234" t="s">
        <v>1769</v>
      </c>
      <c r="EE123" s="1235" t="s">
        <v>1770</v>
      </c>
      <c r="EF123" s="1236" t="s">
        <v>1771</v>
      </c>
      <c r="EG123" s="1237" t="s">
        <v>1772</v>
      </c>
      <c r="EH123" s="1238" t="s">
        <v>1773</v>
      </c>
      <c r="EK123" s="1239"/>
      <c r="EL123" s="236" t="s">
        <v>1774</v>
      </c>
      <c r="EM123" s="206" t="s">
        <v>1775</v>
      </c>
      <c r="EN123" s="207">
        <v>39</v>
      </c>
      <c r="EO123" s="208">
        <v>36</v>
      </c>
      <c r="EP123" s="209">
        <v>88</v>
      </c>
      <c r="EQ123"/>
      <c r="ER123" s="1240"/>
      <c r="ES123" s="191" t="s">
        <v>1776</v>
      </c>
      <c r="ET123" s="192" t="s">
        <v>1777</v>
      </c>
      <c r="EU123" s="193">
        <v>139</v>
      </c>
      <c r="EV123" s="194">
        <v>134</v>
      </c>
      <c r="EW123" s="195">
        <v>78</v>
      </c>
      <c r="EX123"/>
      <c r="EY123" s="1241"/>
      <c r="EZ123" s="212" t="s">
        <v>1778</v>
      </c>
      <c r="FA123" s="192" t="s">
        <v>1779</v>
      </c>
      <c r="FB123" s="193">
        <v>234</v>
      </c>
      <c r="FC123" s="194">
        <v>162</v>
      </c>
      <c r="FD123" s="195">
        <v>33</v>
      </c>
      <c r="FE123" s="10">
        <v>1</v>
      </c>
    </row>
    <row r="124" spans="1:161" ht="21" customHeight="1">
      <c r="A124" s="3"/>
      <c r="B124" s="218" t="str">
        <f t="shared" si="70"/>
        <v>►</v>
      </c>
      <c r="C124" s="2559"/>
      <c r="D124" s="2559"/>
      <c r="E124" s="2559"/>
      <c r="F124" s="2559"/>
      <c r="G124" s="2559"/>
      <c r="H124" s="2559"/>
      <c r="I124" s="2559"/>
      <c r="J124" s="2560"/>
      <c r="K124" s="2567"/>
      <c r="L124" s="2566"/>
      <c r="M124" s="2566"/>
      <c r="N124" s="2566"/>
      <c r="O124" s="2566"/>
      <c r="P124" s="2566"/>
      <c r="Q124" s="2566"/>
      <c r="R124" s="369" t="str">
        <f>IF(ISBLANK(S124),"",LARGE(R93:R123,1)+1)</f>
        <v/>
      </c>
      <c r="S124" s="370"/>
      <c r="T124" s="371"/>
      <c r="U124" s="371"/>
      <c r="V124" s="371"/>
      <c r="W124" s="371"/>
      <c r="X124" s="371"/>
      <c r="Y124" s="371"/>
      <c r="Z124" s="371"/>
      <c r="AA124" s="371"/>
      <c r="AB124" s="371"/>
      <c r="AC124" s="369" t="str">
        <f>IF(ISBLANK(AD124),"",LARGE(AC93:AC123,1)+1)</f>
        <v/>
      </c>
      <c r="AD124" s="370"/>
      <c r="AE124" s="371"/>
      <c r="AF124" s="371"/>
      <c r="AG124" s="371"/>
      <c r="AH124" s="371"/>
      <c r="AI124" s="371"/>
      <c r="AJ124" s="371"/>
      <c r="AK124" s="371"/>
      <c r="AL124" s="371"/>
      <c r="AM124" s="372"/>
      <c r="AN124" s="3"/>
      <c r="AO124" s="218" t="str">
        <f t="shared" si="64"/>
        <v>►</v>
      </c>
      <c r="AP124" s="5"/>
      <c r="AQ124" s="3"/>
      <c r="AR124" s="198">
        <f t="array" ref="AR124">SUMPRODUCT(LEN(AS124:AY124))</f>
        <v>0</v>
      </c>
      <c r="AS124" s="199"/>
      <c r="AT124" s="200"/>
      <c r="AU124" s="200"/>
      <c r="AV124" s="200"/>
      <c r="AW124" s="200"/>
      <c r="AX124" s="200"/>
      <c r="AY124" s="201"/>
      <c r="AZ124" s="3"/>
      <c r="BD124" s="3174"/>
      <c r="BF124" s="3151" t="str">
        <f t="shared" si="71"/>
        <v/>
      </c>
      <c r="BG124" s="3155" t="str">
        <f t="shared" si="72"/>
        <v/>
      </c>
      <c r="BH124" s="3156" t="str">
        <f>IF(LEN(TRIM(BM124))&gt;0,MAX(BH29:BH123)+1,"")</f>
        <v/>
      </c>
      <c r="BI124" s="3109" t="str">
        <f>IFERROR(INDEX(BM30:BM299,MATCH(ROW()-ROW(BM30)+1,BH30:BH299,0)),"")</f>
        <v/>
      </c>
      <c r="BJ124" s="419"/>
      <c r="BL124" s="3168"/>
      <c r="BM124" s="3166" t="str">
        <f>IF(OR(BN123="",BL122=""),"",IF(LEN(BN123)&lt;=BL122,BN123,IFERROR(LEFT(BN123,FIND("♦",SUBSTITUTE(LEFT(BN123,BL122+1)," ","♦",LEN(LEFT(BN123,BL122+1))-LEN(SUBSTITUTE(LEFT(BN123,BL122+1)," ",""))))),LEFT(BN123,IFERROR(FIND(" ",BN123)-1,LEN(BN123))))))</f>
        <v/>
      </c>
      <c r="BN124" s="3166" t="str">
        <f t="shared" si="77"/>
        <v/>
      </c>
      <c r="BO124" s="3180"/>
      <c r="BP124" s="3173"/>
      <c r="BQ124" s="3174"/>
      <c r="BR124" s="3"/>
      <c r="BS124" s="2681" t="s">
        <v>3987</v>
      </c>
      <c r="BT124" s="2672">
        <v>600</v>
      </c>
      <c r="BU124" s="2673" t="str" cm="1">
        <f t="array" ref="BU124">IF(TRIM(BS124)="","&lt; VIDE",IF(SUMPRODUCT((UPPER(TRIM($BS$92:BS124))=UPPER(TRIM(BS124)))*1)&gt;1,"◄ Doublon","Unique"))</f>
        <v>Unique</v>
      </c>
      <c r="BV124" s="222" t="s">
        <v>3709</v>
      </c>
      <c r="BW124" s="2674" t="s">
        <v>4007</v>
      </c>
      <c r="BX124" s="3"/>
      <c r="BY124" s="3"/>
      <c r="BZ124" s="3"/>
      <c r="CA124" s="3"/>
      <c r="CW124" s="1025">
        <v>1</v>
      </c>
      <c r="CX124" s="1025"/>
      <c r="CY124" s="1025">
        <v>1</v>
      </c>
      <c r="DA124" s="1025">
        <v>1</v>
      </c>
      <c r="DB124" s="1025"/>
      <c r="DC124" s="1025">
        <v>1</v>
      </c>
      <c r="DE124" s="3"/>
      <c r="DF124" s="3"/>
      <c r="DG124" s="3"/>
      <c r="DH124" s="3"/>
      <c r="DI124" s="3"/>
      <c r="DJ124" s="3"/>
      <c r="DK124" s="3"/>
      <c r="DL124" s="3"/>
      <c r="DM124" s="3"/>
      <c r="DN124" s="3"/>
      <c r="DO124" s="3"/>
      <c r="DP124" s="3"/>
      <c r="DQ124" s="3"/>
      <c r="DR124" s="3"/>
      <c r="DS124" s="3"/>
      <c r="DT124" s="3"/>
      <c r="DU124" s="3"/>
      <c r="DV124" s="3"/>
      <c r="DW124" s="3"/>
      <c r="DX124" s="3"/>
      <c r="DY124" s="3"/>
      <c r="DZ124" s="1242" t="s">
        <v>1780</v>
      </c>
      <c r="EA124" s="1243" t="s">
        <v>1781</v>
      </c>
      <c r="EB124" s="1244" t="s">
        <v>1782</v>
      </c>
      <c r="EC124" s="1245" t="s">
        <v>1783</v>
      </c>
      <c r="ED124" s="1246" t="s">
        <v>1784</v>
      </c>
      <c r="EE124" s="1247" t="s">
        <v>1785</v>
      </c>
      <c r="EF124" s="1248" t="s">
        <v>1786</v>
      </c>
      <c r="EG124" s="1249" t="s">
        <v>1787</v>
      </c>
      <c r="EH124" s="1250" t="s">
        <v>1788</v>
      </c>
      <c r="EK124" s="1251"/>
      <c r="EL124" s="205" t="s">
        <v>1789</v>
      </c>
      <c r="EM124" s="206" t="s">
        <v>1790</v>
      </c>
      <c r="EN124" s="207">
        <v>47</v>
      </c>
      <c r="EO124" s="208">
        <v>47</v>
      </c>
      <c r="EP124" s="209">
        <v>79</v>
      </c>
      <c r="EQ124"/>
      <c r="ER124" s="1252"/>
      <c r="ES124" s="191" t="s">
        <v>1791</v>
      </c>
      <c r="ET124" s="192" t="s">
        <v>1792</v>
      </c>
      <c r="EU124" s="193">
        <v>139</v>
      </c>
      <c r="EV124" s="194">
        <v>129</v>
      </c>
      <c r="EW124" s="195">
        <v>76</v>
      </c>
      <c r="EX124"/>
      <c r="EY124" s="1253"/>
      <c r="EZ124" s="212" t="s">
        <v>1793</v>
      </c>
      <c r="FA124" s="192" t="s">
        <v>1794</v>
      </c>
      <c r="FB124" s="193">
        <v>221</v>
      </c>
      <c r="FC124" s="194">
        <v>152</v>
      </c>
      <c r="FD124" s="195">
        <v>92</v>
      </c>
      <c r="FE124" s="10">
        <v>1</v>
      </c>
    </row>
    <row r="125" spans="1:161" ht="21" customHeight="1">
      <c r="A125" s="3"/>
      <c r="B125" s="218" t="str">
        <f t="shared" si="70"/>
        <v>►</v>
      </c>
      <c r="C125" s="2559"/>
      <c r="D125" s="2559"/>
      <c r="E125" s="2559"/>
      <c r="F125" s="2559"/>
      <c r="G125" s="2559"/>
      <c r="H125" s="2559"/>
      <c r="I125" s="2559"/>
      <c r="J125" s="2560"/>
      <c r="K125" s="2567"/>
      <c r="L125" s="2566"/>
      <c r="M125" s="2566"/>
      <c r="N125" s="2566"/>
      <c r="O125" s="2566"/>
      <c r="P125" s="2566"/>
      <c r="Q125" s="2566"/>
      <c r="R125" s="369" t="str">
        <f>IF(ISBLANK(S125),"",LARGE(R93:R124,1)+1)</f>
        <v/>
      </c>
      <c r="S125" s="370"/>
      <c r="T125" s="371"/>
      <c r="U125" s="371"/>
      <c r="V125" s="371"/>
      <c r="W125" s="371"/>
      <c r="X125" s="371"/>
      <c r="Y125" s="371"/>
      <c r="Z125" s="371"/>
      <c r="AA125" s="371"/>
      <c r="AB125" s="371"/>
      <c r="AC125" s="369" t="str">
        <f>IF(ISBLANK(AD125),"",LARGE(AC93:AC124,1)+1)</f>
        <v/>
      </c>
      <c r="AD125" s="370"/>
      <c r="AE125" s="371"/>
      <c r="AF125" s="371"/>
      <c r="AG125" s="371"/>
      <c r="AH125" s="371"/>
      <c r="AI125" s="371"/>
      <c r="AJ125" s="371"/>
      <c r="AK125" s="371"/>
      <c r="AL125" s="371"/>
      <c r="AM125" s="372"/>
      <c r="AN125" s="3"/>
      <c r="AO125" s="218" t="str">
        <f t="shared" si="64"/>
        <v>►</v>
      </c>
      <c r="AP125" s="5"/>
      <c r="AQ125" s="3"/>
      <c r="AR125" s="198">
        <f t="array" ref="AR125">SUMPRODUCT(LEN(AS125:AY125))</f>
        <v>0</v>
      </c>
      <c r="AS125" s="199"/>
      <c r="AT125" s="200"/>
      <c r="AU125" s="200"/>
      <c r="AV125" s="200"/>
      <c r="AW125" s="200"/>
      <c r="AX125" s="200"/>
      <c r="AY125" s="201"/>
      <c r="AZ125" s="3"/>
      <c r="BD125" s="3174"/>
      <c r="BF125" s="3151" t="str">
        <f t="shared" si="71"/>
        <v/>
      </c>
      <c r="BG125" s="3155" t="str">
        <f t="shared" si="72"/>
        <v/>
      </c>
      <c r="BH125" s="3156" t="str">
        <f>IF(LEN(TRIM(BM125))&gt;0,MAX(BH29:BH124)+1,"")</f>
        <v/>
      </c>
      <c r="BI125" s="3109" t="str">
        <f>IFERROR(INDEX(BM30:BM299,MATCH(ROW()-ROW(BM30)+1,BH30:BH299,0)),"")</f>
        <v/>
      </c>
      <c r="BJ125" s="419"/>
      <c r="BL125" s="3169"/>
      <c r="BM125" s="3166" t="str">
        <f>IF(OR(BN124="",BL122=""),"",IF(LEN(BN124)&lt;=BL122,BN124,IFERROR(LEFT(BN124,FIND("♦",SUBSTITUTE(LEFT(BN124,BL122+1)," ","♦",LEN(LEFT(BN124,BL122+1))-LEN(SUBSTITUTE(LEFT(BN124,BL122+1)," ",""))))),LEFT(BN124,IFERROR(FIND(" ",BN124)-1,LEN(BN124))))))</f>
        <v/>
      </c>
      <c r="BN125" s="3166" t="str">
        <f t="shared" si="77"/>
        <v/>
      </c>
      <c r="BO125" s="3180"/>
      <c r="BP125" s="3173"/>
      <c r="BQ125" s="3174"/>
      <c r="BR125" s="3"/>
      <c r="BS125" s="2681" t="s">
        <v>3980</v>
      </c>
      <c r="BT125" s="2672">
        <v>9</v>
      </c>
      <c r="BU125" s="2673" t="str" cm="1">
        <f t="array" ref="BU125">IF(TRIM(BS125)="","&lt; VIDE",IF(SUMPRODUCT((UPPER(TRIM($BS$92:BS125))=UPPER(TRIM(BS125)))*1)&gt;1,"◄ Doublon","Unique"))</f>
        <v>Unique</v>
      </c>
      <c r="BV125" s="222" t="s">
        <v>3710</v>
      </c>
      <c r="BW125" s="397"/>
      <c r="BX125" s="3"/>
      <c r="BY125" s="3"/>
      <c r="BZ125" s="3"/>
      <c r="CA125" s="3"/>
      <c r="CW125" s="3223" t="s">
        <v>1795</v>
      </c>
      <c r="CX125" s="3223"/>
      <c r="CY125" s="3223"/>
      <c r="DA125" s="3224" t="s">
        <v>1796</v>
      </c>
      <c r="DB125" s="3224"/>
      <c r="DC125" s="3224"/>
      <c r="DE125" s="3"/>
      <c r="DF125" s="3"/>
      <c r="DG125" s="3"/>
      <c r="DH125" s="3"/>
      <c r="DI125" s="3"/>
      <c r="DJ125" s="3"/>
      <c r="DK125" s="3"/>
      <c r="DL125" s="3"/>
      <c r="DM125" s="3"/>
      <c r="DN125" s="3"/>
      <c r="DO125" s="3"/>
      <c r="DP125" s="3"/>
      <c r="DQ125" s="3"/>
      <c r="DR125" s="3"/>
      <c r="DS125" s="3"/>
      <c r="DT125" s="3"/>
      <c r="DU125" s="3"/>
      <c r="DV125" s="3"/>
      <c r="DW125" s="3"/>
      <c r="DX125" s="3"/>
      <c r="DY125" s="3"/>
      <c r="DZ125" s="1254" t="s">
        <v>1797</v>
      </c>
      <c r="EA125" s="1255" t="s">
        <v>1798</v>
      </c>
      <c r="EB125" s="1256" t="s">
        <v>1799</v>
      </c>
      <c r="EC125" s="1257" t="s">
        <v>1800</v>
      </c>
      <c r="ED125" s="1258" t="s">
        <v>1801</v>
      </c>
      <c r="EE125" s="1259" t="s">
        <v>1802</v>
      </c>
      <c r="EF125" s="1260" t="s">
        <v>1803</v>
      </c>
      <c r="EG125" s="1261" t="s">
        <v>1804</v>
      </c>
      <c r="EH125" s="1262" t="s">
        <v>1805</v>
      </c>
      <c r="EK125" s="1263"/>
      <c r="EL125" s="236" t="s">
        <v>1806</v>
      </c>
      <c r="EM125" s="206" t="s">
        <v>1807</v>
      </c>
      <c r="EN125" s="207">
        <v>37</v>
      </c>
      <c r="EO125" s="208">
        <v>36</v>
      </c>
      <c r="EP125" s="209">
        <v>64</v>
      </c>
      <c r="EQ125"/>
      <c r="ER125" s="1264"/>
      <c r="ES125" s="272" t="s">
        <v>1808</v>
      </c>
      <c r="ET125" s="192" t="s">
        <v>1809</v>
      </c>
      <c r="EU125" s="193">
        <v>155</v>
      </c>
      <c r="EV125" s="194">
        <v>148</v>
      </c>
      <c r="EW125" s="195">
        <v>0</v>
      </c>
      <c r="EX125"/>
      <c r="EY125" s="1265"/>
      <c r="EZ125" s="212" t="s">
        <v>1810</v>
      </c>
      <c r="FA125" s="192" t="s">
        <v>1811</v>
      </c>
      <c r="FB125" s="193">
        <v>222</v>
      </c>
      <c r="FC125" s="194">
        <v>152</v>
      </c>
      <c r="FD125" s="195">
        <v>22</v>
      </c>
      <c r="FE125" s="10">
        <v>1</v>
      </c>
    </row>
    <row r="126" spans="1:161" ht="21" customHeight="1">
      <c r="A126" s="3"/>
      <c r="B126" s="218" t="str">
        <f t="shared" si="70"/>
        <v>►</v>
      </c>
      <c r="C126" s="2559"/>
      <c r="D126" s="2559"/>
      <c r="E126" s="2559"/>
      <c r="F126" s="2559"/>
      <c r="G126" s="2559"/>
      <c r="H126" s="2559"/>
      <c r="I126" s="2559"/>
      <c r="J126" s="2560"/>
      <c r="K126" s="2567"/>
      <c r="L126" s="2566"/>
      <c r="M126" s="2566"/>
      <c r="N126" s="2566"/>
      <c r="O126" s="2566"/>
      <c r="P126" s="2566"/>
      <c r="Q126" s="2566"/>
      <c r="R126" s="369" t="str">
        <f>IF(ISBLANK(S126),"",LARGE(R93:R125,1)+1)</f>
        <v/>
      </c>
      <c r="S126" s="370"/>
      <c r="T126" s="371"/>
      <c r="U126" s="371"/>
      <c r="V126" s="371"/>
      <c r="W126" s="371"/>
      <c r="X126" s="371"/>
      <c r="Y126" s="371"/>
      <c r="Z126" s="371"/>
      <c r="AA126" s="371"/>
      <c r="AB126" s="371"/>
      <c r="AC126" s="369" t="str">
        <f>IF(ISBLANK(AD126),"",LARGE(AC93:AC125,1)+1)</f>
        <v/>
      </c>
      <c r="AD126" s="370"/>
      <c r="AE126" s="371"/>
      <c r="AF126" s="371"/>
      <c r="AG126" s="371"/>
      <c r="AH126" s="371"/>
      <c r="AI126" s="371"/>
      <c r="AJ126" s="371"/>
      <c r="AK126" s="371"/>
      <c r="AL126" s="371"/>
      <c r="AM126" s="372"/>
      <c r="AN126" s="3"/>
      <c r="AO126" s="218" t="str">
        <f t="shared" si="64"/>
        <v>►</v>
      </c>
      <c r="AP126" s="5"/>
      <c r="AQ126" s="3"/>
      <c r="AR126" s="198">
        <f t="array" ref="AR126">SUMPRODUCT(LEN(AS126:AY126))</f>
        <v>0</v>
      </c>
      <c r="AS126" s="199"/>
      <c r="AT126" s="200"/>
      <c r="AU126" s="200"/>
      <c r="AV126" s="200"/>
      <c r="AW126" s="200"/>
      <c r="AX126" s="200"/>
      <c r="AY126" s="201"/>
      <c r="AZ126" s="3"/>
      <c r="BD126" s="3174"/>
      <c r="BF126" s="3151" t="str">
        <f t="shared" si="71"/>
        <v/>
      </c>
      <c r="BG126" s="3155" t="str">
        <f t="shared" si="72"/>
        <v/>
      </c>
      <c r="BH126" s="3156" t="str">
        <f>IF(LEN(TRIM(BM126))&gt;0,MAX(BH29:BH125)+1,"")</f>
        <v/>
      </c>
      <c r="BI126" s="3109" t="str">
        <f>IFERROR(INDEX(BM30:BM299,MATCH(ROW()-ROW(BM30)+1,BH30:BH299,0)),"")</f>
        <v/>
      </c>
      <c r="BJ126" s="419"/>
      <c r="BL126" s="2462" t="str">
        <f>(SUBSTITUTE(SUBSTITUTE(BD46,CHAR(13)&amp;CHAR(10)," "),CHAR(10)," "))</f>
        <v/>
      </c>
      <c r="BM126" s="3110" t="str">
        <f>IF(OR(BL127="",BL128=""),"",IF(LEN(BL127)&lt;=BL128,BL127,IFERROR(LEFT(BL127,FIND("♦",SUBSTITUTE(LEFT(BL127,BL128+1)," ","♦",LEN(LEFT(BL127,BL128+1))-LEN(SUBSTITUTE(LEFT(BL127,BL128+1)," ",""))))),LEFT(BL127,IFERROR(FIND(" ",BL127)-1,LEN(BL127))))))</f>
        <v/>
      </c>
      <c r="BN126" s="3111" t="str">
        <f>IF(BM126="","",TRIM(RIGHT(BL127,LEN(BL127)-LEN(BM126))))</f>
        <v/>
      </c>
      <c r="BO126" s="3157" t="str">
        <f>BE46</f>
        <v xml:space="preserve"> ◄ ligne 46</v>
      </c>
      <c r="BP126" s="3173"/>
      <c r="BQ126" s="3174"/>
      <c r="BR126" s="3"/>
      <c r="BS126" s="2681" t="s">
        <v>4000</v>
      </c>
      <c r="BT126" s="2672">
        <v>21</v>
      </c>
      <c r="BU126" s="2673" t="str" cm="1">
        <f t="array" ref="BU126">IF(TRIM(BS126)="","&lt; VIDE",IF(SUMPRODUCT((UPPER(TRIM($BS$92:BS126))=UPPER(TRIM(BS126)))*1)&gt;1,"◄ Doublon","Unique"))</f>
        <v>Unique</v>
      </c>
      <c r="BV126" s="222" t="s">
        <v>3711</v>
      </c>
      <c r="BW126" s="397"/>
      <c r="BX126" s="3"/>
      <c r="BY126" s="3"/>
      <c r="BZ126" s="3"/>
      <c r="CA126" s="3"/>
      <c r="CW126" s="3223"/>
      <c r="CX126" s="3223"/>
      <c r="CY126" s="3223"/>
      <c r="DA126" s="3224"/>
      <c r="DB126" s="3224"/>
      <c r="DC126" s="3224"/>
      <c r="DE126" s="3"/>
      <c r="DF126" s="3"/>
      <c r="DG126" s="3"/>
      <c r="DH126" s="3"/>
      <c r="DI126" s="3"/>
      <c r="DJ126" s="3"/>
      <c r="DK126" s="3"/>
      <c r="DL126" s="3"/>
      <c r="DM126" s="3"/>
      <c r="DN126" s="3"/>
      <c r="DO126" s="3"/>
      <c r="DP126" s="3"/>
      <c r="DQ126" s="3"/>
      <c r="DR126" s="3"/>
      <c r="DS126" s="3"/>
      <c r="DT126" s="3"/>
      <c r="DU126" s="3"/>
      <c r="DV126" s="3"/>
      <c r="DW126" s="3"/>
      <c r="DX126" s="3"/>
      <c r="DY126" s="3"/>
      <c r="DZ126" s="1266" t="s">
        <v>1812</v>
      </c>
      <c r="EA126" s="1267" t="s">
        <v>1813</v>
      </c>
      <c r="EB126" s="1268" t="s">
        <v>1814</v>
      </c>
      <c r="EC126" s="1269" t="s">
        <v>1815</v>
      </c>
      <c r="ED126" s="1270" t="s">
        <v>1816</v>
      </c>
      <c r="EE126" s="1271" t="s">
        <v>1817</v>
      </c>
      <c r="EF126" s="1272" t="s">
        <v>1818</v>
      </c>
      <c r="EG126" s="1273" t="s">
        <v>1819</v>
      </c>
      <c r="EH126" s="1274" t="s">
        <v>1820</v>
      </c>
      <c r="EK126" s="1275"/>
      <c r="EL126" s="236" t="s">
        <v>1821</v>
      </c>
      <c r="EM126" s="206" t="s">
        <v>1822</v>
      </c>
      <c r="EN126" s="207">
        <v>0</v>
      </c>
      <c r="EO126" s="208">
        <v>0</v>
      </c>
      <c r="EP126" s="209">
        <v>16</v>
      </c>
      <c r="EQ126"/>
      <c r="ER126" s="1276"/>
      <c r="ES126" s="272" t="s">
        <v>1823</v>
      </c>
      <c r="ET126" s="192" t="s">
        <v>1824</v>
      </c>
      <c r="EU126" s="193">
        <v>134</v>
      </c>
      <c r="EV126" s="194">
        <v>126</v>
      </c>
      <c r="EW126" s="195">
        <v>54</v>
      </c>
      <c r="EX126"/>
      <c r="EY126" s="1277"/>
      <c r="EZ126" s="197" t="s">
        <v>1825</v>
      </c>
      <c r="FA126" s="192" t="s">
        <v>1826</v>
      </c>
      <c r="FB126" s="193">
        <v>217</v>
      </c>
      <c r="FC126" s="194">
        <v>135</v>
      </c>
      <c r="FD126" s="195">
        <v>25</v>
      </c>
      <c r="FE126" s="10">
        <v>1</v>
      </c>
    </row>
    <row r="127" spans="1:161" ht="21" customHeight="1">
      <c r="A127" s="3"/>
      <c r="B127" s="218" t="str">
        <f t="shared" si="70"/>
        <v>►</v>
      </c>
      <c r="C127" s="2559"/>
      <c r="D127" s="2566"/>
      <c r="E127" s="2566"/>
      <c r="F127" s="2566"/>
      <c r="G127" s="2566"/>
      <c r="H127" s="2566"/>
      <c r="I127" s="2566"/>
      <c r="J127" s="2566"/>
      <c r="K127" s="2566"/>
      <c r="L127" s="2566"/>
      <c r="M127" s="2566"/>
      <c r="N127" s="2566"/>
      <c r="O127" s="2566"/>
      <c r="P127" s="2566"/>
      <c r="Q127" s="2566"/>
      <c r="R127" s="369" t="str">
        <f>IF(ISBLANK(S127),"",LARGE(R93:R126,1)+1)</f>
        <v/>
      </c>
      <c r="S127" s="370"/>
      <c r="T127" s="371"/>
      <c r="U127" s="371"/>
      <c r="V127" s="371"/>
      <c r="W127" s="371"/>
      <c r="X127" s="371"/>
      <c r="Y127" s="371"/>
      <c r="Z127" s="371"/>
      <c r="AA127" s="371"/>
      <c r="AB127" s="371"/>
      <c r="AC127" s="369" t="str">
        <f>IF(ISBLANK(AD127),"",LARGE(AC93:AC126,1)+1)</f>
        <v/>
      </c>
      <c r="AD127" s="370"/>
      <c r="AE127" s="371"/>
      <c r="AF127" s="371"/>
      <c r="AG127" s="371"/>
      <c r="AH127" s="371"/>
      <c r="AI127" s="371"/>
      <c r="AJ127" s="371"/>
      <c r="AK127" s="371"/>
      <c r="AL127" s="371"/>
      <c r="AM127" s="372"/>
      <c r="AN127" s="3"/>
      <c r="AO127" s="218" t="str">
        <f t="shared" si="64"/>
        <v>►</v>
      </c>
      <c r="AP127" s="5"/>
      <c r="AQ127" s="3"/>
      <c r="AR127" s="198">
        <f t="array" ref="AR127">SUMPRODUCT(LEN(AS127:AY127))</f>
        <v>0</v>
      </c>
      <c r="AS127" s="199"/>
      <c r="AT127" s="200"/>
      <c r="AU127" s="200"/>
      <c r="AV127" s="200"/>
      <c r="AW127" s="200"/>
      <c r="AX127" s="200"/>
      <c r="AY127" s="201"/>
      <c r="AZ127" s="3"/>
      <c r="BD127" s="3174"/>
      <c r="BF127" s="3151" t="str">
        <f t="shared" si="71"/>
        <v/>
      </c>
      <c r="BG127" s="3155" t="str">
        <f t="shared" si="72"/>
        <v/>
      </c>
      <c r="BH127" s="3156" t="str">
        <f>IF(LEN(TRIM(BM127))&gt;0,MAX(BH29:BH126)+1,"")</f>
        <v/>
      </c>
      <c r="BI127" s="3109" t="str">
        <f>IFERROR(INDEX(BM30:BM299,MATCH(ROW()-ROW(BM30)+1,BH30:BH299,0)),"")</f>
        <v/>
      </c>
      <c r="BJ127" s="419"/>
      <c r="BL127" s="3110" t="str">
        <f>TRIM(SUBSTITUTE(SUBSTITUTE(SUBSTITUTE(SUBSTITUTE(IF(OR(LEFT(BL126,1)="-",LEFT(BL126,1)="="),MID(BL126,2,9999),BL126),CHAR(160)," "),","," "),";"," "),"."," "))</f>
        <v/>
      </c>
      <c r="BM127" s="3111" t="str">
        <f>IF(OR(BN126="",BL128=""),"",IF(LEN(BN126)&lt;=BL128,BN126,IFERROR(LEFT(BN126,FIND("♦",SUBSTITUTE(LEFT(BN126,BL128+1)," ","♦",LEN(LEFT(BN126,BL128+1))-LEN(SUBSTITUTE(LEFT(BN126,BL128+1)," ",""))))),LEFT(BN126,IFERROR(FIND(" ",BN126)-1,LEN(BN126))))))</f>
        <v/>
      </c>
      <c r="BN127" s="3111" t="str">
        <f>IF(BM127="","",TRIM(RIGHT(BN126,LEN(BN126)-LEN(BM127))))</f>
        <v/>
      </c>
      <c r="BO127" s="3179"/>
      <c r="BP127" s="3173"/>
      <c r="BQ127" s="3174"/>
      <c r="BR127" s="3"/>
      <c r="BS127" s="2681" t="s">
        <v>4003</v>
      </c>
      <c r="BT127" s="2672">
        <v>3</v>
      </c>
      <c r="BU127" s="2673" t="str" cm="1">
        <f t="array" ref="BU127">IF(TRIM(BS127)="","&lt; VIDE",IF(SUMPRODUCT((UPPER(TRIM($BS$92:BS127))=UPPER(TRIM(BS127)))*1)&gt;1,"◄ Doublon","Unique"))</f>
        <v>Unique</v>
      </c>
      <c r="BV127" s="222" t="s">
        <v>3712</v>
      </c>
      <c r="BW127" s="397"/>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1025">
        <v>1</v>
      </c>
      <c r="DB127" s="1025"/>
      <c r="DC127" s="1025">
        <v>1</v>
      </c>
      <c r="DE127" s="3"/>
      <c r="DF127" s="3"/>
      <c r="DG127" s="3"/>
      <c r="DH127" s="3"/>
      <c r="DI127" s="3"/>
      <c r="DJ127" s="3"/>
      <c r="DK127" s="3"/>
      <c r="DL127" s="3"/>
      <c r="DM127" s="3"/>
      <c r="DN127" s="3"/>
      <c r="DO127" s="3"/>
      <c r="DP127" s="3"/>
      <c r="DQ127" s="3"/>
      <c r="DR127" s="3"/>
      <c r="DS127" s="3"/>
      <c r="DT127" s="3"/>
      <c r="DU127" s="3"/>
      <c r="DV127" s="3"/>
      <c r="DW127" s="3"/>
      <c r="DX127" s="3"/>
      <c r="DY127" s="3"/>
      <c r="DZ127" s="1278" t="s">
        <v>1827</v>
      </c>
      <c r="EA127" s="1279" t="s">
        <v>1828</v>
      </c>
      <c r="EB127" s="1280" t="s">
        <v>1829</v>
      </c>
      <c r="EC127" s="1281" t="s">
        <v>1830</v>
      </c>
      <c r="ED127" s="1282" t="s">
        <v>1831</v>
      </c>
      <c r="EE127" s="1283" t="s">
        <v>1832</v>
      </c>
      <c r="EF127" s="1284" t="s">
        <v>1833</v>
      </c>
      <c r="EG127" s="1285" t="s">
        <v>1834</v>
      </c>
      <c r="EH127" s="1286" t="s">
        <v>1835</v>
      </c>
      <c r="EK127" s="1287"/>
      <c r="EL127" s="236" t="s">
        <v>1836</v>
      </c>
      <c r="EM127" s="206" t="s">
        <v>1837</v>
      </c>
      <c r="EN127" s="207">
        <v>44</v>
      </c>
      <c r="EO127" s="208">
        <v>117</v>
      </c>
      <c r="EP127" s="209">
        <v>255</v>
      </c>
      <c r="EQ127"/>
      <c r="ER127" s="1288"/>
      <c r="ES127" s="272" t="s">
        <v>1838</v>
      </c>
      <c r="ET127" s="192" t="s">
        <v>1839</v>
      </c>
      <c r="EU127" s="193">
        <v>87</v>
      </c>
      <c r="EV127" s="194">
        <v>85</v>
      </c>
      <c r="EW127" s="195">
        <v>76</v>
      </c>
      <c r="EX127"/>
      <c r="EY127" s="1289"/>
      <c r="EZ127" s="212" t="s">
        <v>1840</v>
      </c>
      <c r="FA127" s="192" t="s">
        <v>1841</v>
      </c>
      <c r="FB127" s="193">
        <v>205</v>
      </c>
      <c r="FC127" s="194">
        <v>133</v>
      </c>
      <c r="FD127" s="195">
        <v>63</v>
      </c>
      <c r="FE127" s="10">
        <v>1</v>
      </c>
    </row>
    <row r="128" spans="1:161" ht="21" customHeight="1">
      <c r="A128" s="3"/>
      <c r="B128" s="218" t="str">
        <f t="shared" si="70"/>
        <v>►</v>
      </c>
      <c r="C128" s="2559"/>
      <c r="D128" s="2559"/>
      <c r="E128" s="2559"/>
      <c r="F128" s="2559"/>
      <c r="G128" s="2559"/>
      <c r="H128" s="2559"/>
      <c r="I128" s="2559"/>
      <c r="J128" s="2559"/>
      <c r="K128" s="2559"/>
      <c r="L128" s="2559"/>
      <c r="M128" s="2559"/>
      <c r="N128" s="2566"/>
      <c r="O128" s="2566"/>
      <c r="P128" s="2566"/>
      <c r="Q128" s="2566"/>
      <c r="R128" s="369" t="str">
        <f>IF(ISBLANK(S128),"",LARGE(R93:R127,1)+1)</f>
        <v/>
      </c>
      <c r="S128" s="370"/>
      <c r="T128" s="371"/>
      <c r="U128" s="371"/>
      <c r="V128" s="371"/>
      <c r="W128" s="371"/>
      <c r="X128" s="371"/>
      <c r="Y128" s="371"/>
      <c r="Z128" s="371"/>
      <c r="AA128" s="371"/>
      <c r="AB128" s="371"/>
      <c r="AC128" s="369" t="str">
        <f>IF(ISBLANK(AD128),"",LARGE(AC93:AC127,1)+1)</f>
        <v/>
      </c>
      <c r="AD128" s="370"/>
      <c r="AE128" s="371"/>
      <c r="AF128" s="371"/>
      <c r="AG128" s="371"/>
      <c r="AH128" s="371"/>
      <c r="AI128" s="371"/>
      <c r="AJ128" s="371"/>
      <c r="AK128" s="371"/>
      <c r="AL128" s="371"/>
      <c r="AM128" s="372"/>
      <c r="AN128" s="3"/>
      <c r="AO128" s="218" t="str">
        <f t="shared" si="64"/>
        <v>►</v>
      </c>
      <c r="AP128" s="5"/>
      <c r="AQ128" s="3"/>
      <c r="AR128" s="198">
        <f t="array" ref="AR128">SUMPRODUCT(LEN(AS128:AY128))</f>
        <v>0</v>
      </c>
      <c r="AS128" s="199"/>
      <c r="AT128" s="200"/>
      <c r="AU128" s="200"/>
      <c r="AV128" s="200"/>
      <c r="AW128" s="200"/>
      <c r="AX128" s="200"/>
      <c r="AY128" s="201"/>
      <c r="AZ128" s="3"/>
      <c r="BD128" s="3174"/>
      <c r="BF128" s="3151" t="str">
        <f t="shared" si="71"/>
        <v/>
      </c>
      <c r="BG128" s="3155" t="str">
        <f t="shared" si="72"/>
        <v/>
      </c>
      <c r="BH128" s="3156" t="str">
        <f>IF(LEN(TRIM(BM128))&gt;0,MAX(BH29:BH127)+1,"")</f>
        <v/>
      </c>
      <c r="BI128" s="3109" t="str">
        <f>IFERROR(INDEX(BM30:BM299,MATCH(ROW()-ROW(BM30)+1,BH30:BH299,0)),"")</f>
        <v/>
      </c>
      <c r="BJ128" s="419"/>
      <c r="BL128" s="3112">
        <f>BI17</f>
        <v>100</v>
      </c>
      <c r="BM128" s="3111" t="str">
        <f>IF(OR(BN127="",BL128=""),"",IF(LEN(BN127)&lt;=BL128,BN127,IFERROR(LEFT(BN127,FIND("♦",SUBSTITUTE(LEFT(BN127,BL128+1)," ","♦",LEN(LEFT(BN127,BL128+1))-LEN(SUBSTITUTE(LEFT(BN127,BL128+1)," ",""))))),LEFT(BN127,IFERROR(FIND(" ",BN127)-1,LEN(BN127))))))</f>
        <v/>
      </c>
      <c r="BN128" s="3111" t="str">
        <f t="shared" ref="BN128:BN131" si="78">IF(BM128="","",TRIM(RIGHT(BN127,LEN(BN127)-LEN(BM128))))</f>
        <v/>
      </c>
      <c r="BO128" s="3179"/>
      <c r="BP128" s="3173"/>
      <c r="BQ128" s="3174"/>
      <c r="BR128" s="3"/>
      <c r="BS128" s="2681" t="s">
        <v>3998</v>
      </c>
      <c r="BT128" s="2683">
        <v>1.8</v>
      </c>
      <c r="BU128" s="2673" t="str" cm="1">
        <f t="array" ref="BU128">IF(TRIM(BS128)="","&lt; VIDE",IF(SUMPRODUCT((UPPER(TRIM($BS$92:BS128))=UPPER(TRIM(BS128)))*1)&gt;1,"◄ Doublon","Unique"))</f>
        <v>Unique</v>
      </c>
      <c r="BV128" s="222" t="s">
        <v>3713</v>
      </c>
      <c r="BW128" s="397"/>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224" t="s">
        <v>1842</v>
      </c>
      <c r="DB128" s="3224"/>
      <c r="DC128" s="3224"/>
      <c r="DE128" s="3"/>
      <c r="DF128" s="3"/>
      <c r="DG128" s="3"/>
      <c r="DH128" s="3"/>
      <c r="DI128" s="3"/>
      <c r="DJ128" s="3"/>
      <c r="DK128" s="3"/>
      <c r="DL128" s="3"/>
      <c r="DM128" s="3"/>
      <c r="DN128" s="3"/>
      <c r="DO128" s="3"/>
      <c r="DP128" s="3"/>
      <c r="DQ128" s="3"/>
      <c r="DR128" s="3"/>
      <c r="DS128" s="3"/>
      <c r="DT128" s="3"/>
      <c r="DU128" s="3"/>
      <c r="DV128" s="3"/>
      <c r="DW128" s="3"/>
      <c r="DX128" s="3"/>
      <c r="DY128" s="3"/>
      <c r="DZ128" s="1290" t="s">
        <v>1843</v>
      </c>
      <c r="EA128" s="1291" t="s">
        <v>1844</v>
      </c>
      <c r="EB128" s="1292" t="s">
        <v>1845</v>
      </c>
      <c r="EC128" s="1293" t="s">
        <v>1846</v>
      </c>
      <c r="ED128" s="1294" t="s">
        <v>1847</v>
      </c>
      <c r="EE128" s="1295" t="s">
        <v>1848</v>
      </c>
      <c r="EF128" s="1296" t="s">
        <v>1849</v>
      </c>
      <c r="EG128" s="1297" t="s">
        <v>1850</v>
      </c>
      <c r="EH128" s="1298" t="s">
        <v>1851</v>
      </c>
      <c r="EK128" s="1299"/>
      <c r="EL128" s="205" t="s">
        <v>1852</v>
      </c>
      <c r="EM128" s="206" t="s">
        <v>1853</v>
      </c>
      <c r="EN128" s="207">
        <v>72</v>
      </c>
      <c r="EO128" s="208">
        <v>118</v>
      </c>
      <c r="EP128" s="209">
        <v>255</v>
      </c>
      <c r="EQ128"/>
      <c r="ER128" s="1300"/>
      <c r="ES128" s="272" t="s">
        <v>1854</v>
      </c>
      <c r="ET128" s="192" t="s">
        <v>1855</v>
      </c>
      <c r="EU128" s="193">
        <v>91</v>
      </c>
      <c r="EV128" s="194">
        <v>88</v>
      </c>
      <c r="EW128" s="195">
        <v>66</v>
      </c>
      <c r="EX128"/>
      <c r="EY128" s="1301"/>
      <c r="EZ128" s="197" t="s">
        <v>1856</v>
      </c>
      <c r="FA128" s="192" t="s">
        <v>1857</v>
      </c>
      <c r="FB128" s="193">
        <v>205</v>
      </c>
      <c r="FC128" s="194">
        <v>133</v>
      </c>
      <c r="FD128" s="195">
        <v>0</v>
      </c>
      <c r="FE128" s="10">
        <v>1</v>
      </c>
    </row>
    <row r="129" spans="1:161" ht="21" customHeight="1">
      <c r="A129" s="3"/>
      <c r="B129" s="218" t="str">
        <f t="shared" si="70"/>
        <v>►</v>
      </c>
      <c r="C129" s="2559"/>
      <c r="D129" s="2559"/>
      <c r="E129" s="2559"/>
      <c r="F129" s="2559"/>
      <c r="G129" s="2559"/>
      <c r="H129" s="2559"/>
      <c r="I129" s="2559"/>
      <c r="J129" s="2559"/>
      <c r="K129" s="2559"/>
      <c r="L129" s="2559"/>
      <c r="M129" s="2559"/>
      <c r="N129" s="2566"/>
      <c r="O129" s="2566"/>
      <c r="P129" s="2566"/>
      <c r="Q129" s="2566"/>
      <c r="R129" s="369" t="str">
        <f>IF(ISBLANK(S129),"",LARGE(R93:R128,1)+1)</f>
        <v/>
      </c>
      <c r="S129" s="370"/>
      <c r="T129" s="371"/>
      <c r="U129" s="371"/>
      <c r="V129" s="371"/>
      <c r="W129" s="371"/>
      <c r="X129" s="371"/>
      <c r="Y129" s="371"/>
      <c r="Z129" s="371"/>
      <c r="AA129" s="371"/>
      <c r="AB129" s="371"/>
      <c r="AC129" s="369" t="str">
        <f>IF(ISBLANK(AD129),"",LARGE(AC93:AC128,1)+1)</f>
        <v/>
      </c>
      <c r="AD129" s="370"/>
      <c r="AE129" s="371"/>
      <c r="AF129" s="371"/>
      <c r="AG129" s="371"/>
      <c r="AH129" s="371"/>
      <c r="AI129" s="371"/>
      <c r="AJ129" s="371"/>
      <c r="AK129" s="371"/>
      <c r="AL129" s="371"/>
      <c r="AM129" s="372"/>
      <c r="AN129" s="3"/>
      <c r="AO129" s="218" t="str">
        <f t="shared" si="64"/>
        <v>►</v>
      </c>
      <c r="AP129" s="5"/>
      <c r="AQ129" s="3"/>
      <c r="AR129" s="198">
        <f t="array" ref="AR129">SUMPRODUCT(LEN(AS129:AY129))</f>
        <v>0</v>
      </c>
      <c r="AS129" s="199"/>
      <c r="AT129" s="200"/>
      <c r="AU129" s="200"/>
      <c r="AV129" s="200"/>
      <c r="AW129" s="200"/>
      <c r="AX129" s="200"/>
      <c r="AY129" s="201"/>
      <c r="AZ129" s="3"/>
      <c r="BD129" s="3174"/>
      <c r="BF129" s="3151" t="str">
        <f t="shared" si="71"/>
        <v/>
      </c>
      <c r="BG129" s="3155" t="str">
        <f t="shared" si="72"/>
        <v/>
      </c>
      <c r="BH129" s="3156" t="str">
        <f>IF(LEN(TRIM(BM129))&gt;0,MAX(BH29:BH128)+1,"")</f>
        <v/>
      </c>
      <c r="BI129" s="3109" t="str">
        <f>IFERROR(INDEX(BM30:BM299,MATCH(ROW()-ROW(BM30)+1,BH30:BH299,0)),"")</f>
        <v/>
      </c>
      <c r="BJ129" s="419"/>
      <c r="BL129" s="3110"/>
      <c r="BM129" s="3111" t="str">
        <f>IF(OR(BN128="",BL128=""),"",IF(LEN(BN128)&lt;=BL128,BN128,IFERROR(LEFT(BN128,FIND("♦",SUBSTITUTE(LEFT(BN128,BL128+1)," ","♦",LEN(LEFT(BN128,BL128+1))-LEN(SUBSTITUTE(LEFT(BN128,BL128+1)," ",""))))),LEFT(BN128,IFERROR(FIND(" ",BN128)-1,LEN(BN128))))))</f>
        <v/>
      </c>
      <c r="BN129" s="3111" t="str">
        <f t="shared" si="78"/>
        <v/>
      </c>
      <c r="BO129" s="3179"/>
      <c r="BP129" s="3173"/>
      <c r="BQ129" s="3174"/>
      <c r="BR129" s="3"/>
      <c r="BS129" s="2681" t="s">
        <v>3973</v>
      </c>
      <c r="BT129" s="2683">
        <v>0.6</v>
      </c>
      <c r="BU129" s="2673" t="str" cm="1">
        <f t="array" ref="BU129">IF(TRIM(BS129)="","&lt; VIDE",IF(SUMPRODUCT((UPPER(TRIM($BS$92:BS129))=UPPER(TRIM(BS129)))*1)&gt;1,"◄ Doublon","Unique"))</f>
        <v>Unique</v>
      </c>
      <c r="BV129" s="222" t="s">
        <v>3714</v>
      </c>
      <c r="BW129" s="397"/>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224"/>
      <c r="DB129" s="3224"/>
      <c r="DC129" s="3224"/>
      <c r="DE129" s="3"/>
      <c r="DF129" s="3"/>
      <c r="DG129" s="3"/>
      <c r="DH129" s="3"/>
      <c r="DI129" s="3"/>
      <c r="DJ129" s="3"/>
      <c r="DK129" s="3"/>
      <c r="DL129" s="3"/>
      <c r="DM129" s="3"/>
      <c r="DN129" s="3"/>
      <c r="DO129" s="3"/>
      <c r="DP129" s="3"/>
      <c r="DQ129" s="3"/>
      <c r="DR129" s="3"/>
      <c r="DS129" s="3"/>
      <c r="DT129" s="3"/>
      <c r="DU129" s="3"/>
      <c r="DV129" s="3"/>
      <c r="DW129" s="3"/>
      <c r="DX129" s="3"/>
      <c r="DY129" s="3"/>
      <c r="DZ129" s="1302" t="s">
        <v>1858</v>
      </c>
      <c r="EA129" s="1303" t="s">
        <v>1859</v>
      </c>
      <c r="EB129" s="1304" t="s">
        <v>1860</v>
      </c>
      <c r="EC129" s="1305" t="s">
        <v>1861</v>
      </c>
      <c r="ED129" s="1306" t="s">
        <v>1862</v>
      </c>
      <c r="EE129" s="1307" t="s">
        <v>1863</v>
      </c>
      <c r="EF129" s="1308" t="s">
        <v>1864</v>
      </c>
      <c r="EG129" s="1309" t="s">
        <v>1865</v>
      </c>
      <c r="EH129" s="1310" t="s">
        <v>1866</v>
      </c>
      <c r="EK129" s="1311"/>
      <c r="EL129" s="236" t="s">
        <v>1867</v>
      </c>
      <c r="EM129" s="206" t="s">
        <v>1868</v>
      </c>
      <c r="EN129" s="207">
        <v>179</v>
      </c>
      <c r="EO129" s="208">
        <v>188</v>
      </c>
      <c r="EP129" s="209">
        <v>226</v>
      </c>
      <c r="EQ129"/>
      <c r="ER129" s="1312"/>
      <c r="ES129" s="272" t="s">
        <v>1869</v>
      </c>
      <c r="ET129" s="192" t="s">
        <v>1870</v>
      </c>
      <c r="EU129" s="193">
        <v>102</v>
      </c>
      <c r="EV129" s="194">
        <v>93</v>
      </c>
      <c r="EW129" s="195">
        <v>30</v>
      </c>
      <c r="EX129"/>
      <c r="EY129" s="1313"/>
      <c r="EZ129" s="212" t="s">
        <v>1871</v>
      </c>
      <c r="FA129" s="192" t="s">
        <v>1872</v>
      </c>
      <c r="FB129" s="193">
        <v>201</v>
      </c>
      <c r="FC129" s="194">
        <v>133</v>
      </c>
      <c r="FD129" s="195">
        <v>0</v>
      </c>
      <c r="FE129" s="10">
        <v>1</v>
      </c>
    </row>
    <row r="130" spans="1:161" ht="21" customHeight="1">
      <c r="A130" s="3"/>
      <c r="B130" s="74" t="s">
        <v>28</v>
      </c>
      <c r="C130" s="566"/>
      <c r="D130" s="566"/>
      <c r="E130" s="566"/>
      <c r="F130" s="566"/>
      <c r="G130" s="566"/>
      <c r="H130" s="566"/>
      <c r="I130" s="566"/>
      <c r="J130" s="566"/>
      <c r="K130" s="566"/>
      <c r="L130" s="566"/>
      <c r="M130" s="566"/>
      <c r="N130" s="568"/>
      <c r="O130" s="568"/>
      <c r="P130" s="568"/>
      <c r="Q130" s="568"/>
      <c r="R130" s="568"/>
      <c r="S130" s="567"/>
      <c r="T130" s="567"/>
      <c r="U130" s="568"/>
      <c r="V130" s="568"/>
      <c r="W130" s="568"/>
      <c r="X130" s="568"/>
      <c r="Y130" s="568"/>
      <c r="Z130" s="568"/>
      <c r="AA130" s="568"/>
      <c r="AB130" s="568"/>
      <c r="AC130" s="568"/>
      <c r="AD130" s="568"/>
      <c r="AE130" s="568"/>
      <c r="AF130" s="568"/>
      <c r="AG130" s="568"/>
      <c r="AH130" s="568"/>
      <c r="AI130" s="568"/>
      <c r="AJ130" s="568"/>
      <c r="AK130" s="568"/>
      <c r="AL130" s="568"/>
      <c r="AM130" s="569"/>
      <c r="AN130" s="3"/>
      <c r="AO130" s="74" t="str">
        <f t="shared" si="64"/>
        <v>A</v>
      </c>
      <c r="AP130" s="5">
        <v>1</v>
      </c>
      <c r="AQ130" s="3"/>
      <c r="AR130" s="198">
        <f t="array" ref="AR130">SUMPRODUCT(LEN(AS130:AY130))</f>
        <v>0</v>
      </c>
      <c r="AS130" s="199"/>
      <c r="AT130" s="200"/>
      <c r="AU130" s="200"/>
      <c r="AV130" s="200"/>
      <c r="AW130" s="200"/>
      <c r="AX130" s="200"/>
      <c r="AY130" s="201"/>
      <c r="AZ130" s="3"/>
      <c r="BD130" s="3174"/>
      <c r="BF130" s="3151" t="str">
        <f t="shared" si="71"/>
        <v/>
      </c>
      <c r="BG130" s="3155" t="str">
        <f t="shared" si="72"/>
        <v/>
      </c>
      <c r="BH130" s="3156" t="str">
        <f>IF(LEN(TRIM(BM130))&gt;0,MAX(BH29:BH129)+1,"")</f>
        <v/>
      </c>
      <c r="BI130" s="3109" t="str">
        <f>IFERROR(INDEX(BM30:BM299,MATCH(ROW()-ROW(BM30)+1,BH30:BH299,0)),"")</f>
        <v/>
      </c>
      <c r="BJ130" s="419"/>
      <c r="BL130" s="3163"/>
      <c r="BM130" s="3111" t="str">
        <f>IF(OR(BN129="",BL128=""),"",IF(LEN(BN129)&lt;=BL128,BN129,IFERROR(LEFT(BN129,FIND("♦",SUBSTITUTE(LEFT(BN129,BL128+1)," ","♦",LEN(LEFT(BN129,BL128+1))-LEN(SUBSTITUTE(LEFT(BN129,BL128+1)," ",""))))),LEFT(BN129,IFERROR(FIND(" ",BN129)-1,LEN(BN129))))))</f>
        <v/>
      </c>
      <c r="BN130" s="3111" t="str">
        <f t="shared" si="78"/>
        <v/>
      </c>
      <c r="BO130" s="3179"/>
      <c r="BP130" s="3173"/>
      <c r="BQ130" s="3174"/>
      <c r="BR130" s="3"/>
      <c r="BS130" s="2681" t="s">
        <v>3993</v>
      </c>
      <c r="BT130" s="2683">
        <v>0.6</v>
      </c>
      <c r="BU130" s="2673" t="str" cm="1">
        <f t="array" ref="BU130">IF(TRIM(BS130)="","&lt; VIDE",IF(SUMPRODUCT((UPPER(TRIM($BS$92:BS130))=UPPER(TRIM(BS130)))*1)&gt;1,"◄ Doublon","Unique"))</f>
        <v>Unique</v>
      </c>
      <c r="BV130" s="222" t="s">
        <v>3715</v>
      </c>
      <c r="BW130" s="397"/>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1025">
        <v>1</v>
      </c>
      <c r="DB130" s="1025"/>
      <c r="DC130" s="1025">
        <v>1</v>
      </c>
      <c r="DE130" s="3"/>
      <c r="DF130" s="3"/>
      <c r="DG130" s="3"/>
      <c r="DH130" s="3"/>
      <c r="DI130" s="3"/>
      <c r="DJ130" s="3"/>
      <c r="DK130" s="3"/>
      <c r="DL130" s="3"/>
      <c r="DM130" s="3"/>
      <c r="DN130" s="3"/>
      <c r="DO130" s="3"/>
      <c r="DP130" s="3"/>
      <c r="DQ130" s="3"/>
      <c r="DR130" s="3"/>
      <c r="DS130" s="3"/>
      <c r="DT130" s="3"/>
      <c r="DU130" s="3"/>
      <c r="DV130" s="3"/>
      <c r="DW130" s="3"/>
      <c r="DX130" s="3"/>
      <c r="DY130" s="3"/>
      <c r="DZ130" s="1314" t="s">
        <v>1873</v>
      </c>
      <c r="EA130" s="1315" t="s">
        <v>1874</v>
      </c>
      <c r="EB130" s="1316" t="s">
        <v>1875</v>
      </c>
      <c r="EC130" s="1317" t="s">
        <v>1876</v>
      </c>
      <c r="ED130" s="1318" t="s">
        <v>1877</v>
      </c>
      <c r="EE130" s="1319" t="s">
        <v>1878</v>
      </c>
      <c r="EF130" s="1320" t="s">
        <v>1879</v>
      </c>
      <c r="EG130" s="1321" t="s">
        <v>1880</v>
      </c>
      <c r="EH130" s="1322" t="s">
        <v>1881</v>
      </c>
      <c r="EK130" s="1323"/>
      <c r="EL130" s="205" t="s">
        <v>1882</v>
      </c>
      <c r="EM130" s="206" t="s">
        <v>1883</v>
      </c>
      <c r="EN130" s="207">
        <v>230</v>
      </c>
      <c r="EO130" s="208">
        <v>232</v>
      </c>
      <c r="EP130" s="209">
        <v>250</v>
      </c>
      <c r="EQ130"/>
      <c r="ER130" s="1324"/>
      <c r="ES130" s="272" t="s">
        <v>1884</v>
      </c>
      <c r="ET130" s="192" t="s">
        <v>1885</v>
      </c>
      <c r="EU130" s="193">
        <v>64</v>
      </c>
      <c r="EV130" s="194">
        <v>61</v>
      </c>
      <c r="EW130" s="195">
        <v>33</v>
      </c>
      <c r="EX130"/>
      <c r="EY130" s="1325"/>
      <c r="EZ130" s="212" t="s">
        <v>1886</v>
      </c>
      <c r="FA130" s="192" t="s">
        <v>1887</v>
      </c>
      <c r="FB130" s="193">
        <v>174</v>
      </c>
      <c r="FC130" s="194">
        <v>137</v>
      </c>
      <c r="FD130" s="195">
        <v>100</v>
      </c>
      <c r="FE130" s="10">
        <v>1</v>
      </c>
    </row>
    <row r="131" spans="1:161" ht="21" customHeight="1">
      <c r="A131" s="3"/>
      <c r="B131" s="74" t="s">
        <v>28</v>
      </c>
      <c r="C131" s="582"/>
      <c r="D131" s="582"/>
      <c r="E131" s="582"/>
      <c r="F131" s="582"/>
      <c r="G131" s="582"/>
      <c r="H131" s="582"/>
      <c r="I131" s="582"/>
      <c r="J131" s="582"/>
      <c r="K131" s="582"/>
      <c r="L131" s="582"/>
      <c r="M131" s="582"/>
      <c r="N131" s="582"/>
      <c r="O131" s="582"/>
      <c r="P131" s="582"/>
      <c r="Q131" s="582"/>
      <c r="R131" s="2287"/>
      <c r="S131" s="2281" t="s">
        <v>134</v>
      </c>
      <c r="T131" s="2285" t="s">
        <v>3623</v>
      </c>
      <c r="U131" s="2287" t="s">
        <v>3630</v>
      </c>
      <c r="V131" s="2283"/>
      <c r="W131" s="2283"/>
      <c r="X131" s="2283"/>
      <c r="Y131" s="2283"/>
      <c r="Z131" s="2283"/>
      <c r="AA131" s="2283"/>
      <c r="AB131" s="2283"/>
      <c r="AC131" s="2283"/>
      <c r="AD131" s="2283"/>
      <c r="AE131" s="2283"/>
      <c r="AF131" s="2283"/>
      <c r="AG131" s="2283"/>
      <c r="AH131" s="2283"/>
      <c r="AI131" s="2283"/>
      <c r="AJ131" s="2283"/>
      <c r="AK131" s="2283"/>
      <c r="AL131" s="2283"/>
      <c r="AM131" s="2284"/>
      <c r="AN131" s="3"/>
      <c r="AO131" s="74" t="str">
        <f t="shared" si="64"/>
        <v>A</v>
      </c>
      <c r="AP131" s="5">
        <v>1</v>
      </c>
      <c r="AQ131" s="3"/>
      <c r="AR131" s="198">
        <f t="array" ref="AR131">SUMPRODUCT(LEN(AS131:AY131))</f>
        <v>0</v>
      </c>
      <c r="AS131" s="199"/>
      <c r="AT131" s="200"/>
      <c r="AU131" s="200"/>
      <c r="AV131" s="200"/>
      <c r="AW131" s="200"/>
      <c r="AX131" s="200"/>
      <c r="AY131" s="201"/>
      <c r="AZ131" s="3"/>
      <c r="BD131" s="3174"/>
      <c r="BF131" s="3151" t="str">
        <f t="shared" si="71"/>
        <v/>
      </c>
      <c r="BG131" s="3155" t="str">
        <f t="shared" si="72"/>
        <v/>
      </c>
      <c r="BH131" s="3156" t="str">
        <f>IF(LEN(TRIM(BM131))&gt;0,MAX(BH29:BH130)+1,"")</f>
        <v/>
      </c>
      <c r="BI131" s="3109" t="str">
        <f>IFERROR(INDEX(BM30:BM299,MATCH(ROW()-ROW(BM30)+1,BH30:BH299,0)),"")</f>
        <v/>
      </c>
      <c r="BJ131" s="419"/>
      <c r="BL131" s="3164"/>
      <c r="BM131" s="3111" t="str">
        <f>IF(OR(BN130="",BL128=""),"",IF(LEN(BN130)&lt;=BL128,BN130,IFERROR(LEFT(BN130,FIND("♦",SUBSTITUTE(LEFT(BN130,BL128+1)," ","♦",LEN(LEFT(BN130,BL128+1))-LEN(SUBSTITUTE(LEFT(BN130,BL128+1)," ",""))))),LEFT(BN130,IFERROR(FIND(" ",BN130)-1,LEN(BN130))))))</f>
        <v/>
      </c>
      <c r="BN131" s="3111" t="str">
        <f t="shared" si="78"/>
        <v/>
      </c>
      <c r="BO131" s="3179"/>
      <c r="BP131" s="3173"/>
      <c r="BQ131" s="3174"/>
      <c r="BR131" s="3"/>
      <c r="BS131" s="2681" t="s">
        <v>4007</v>
      </c>
      <c r="BT131" s="2672">
        <v>9</v>
      </c>
      <c r="BU131" s="2673" t="str" cm="1">
        <f t="array" ref="BU131">IF(TRIM(BS131)="","&lt; VIDE",IF(SUMPRODUCT((UPPER(TRIM($BS$92:BS131))=UPPER(TRIM(BS131)))*1)&gt;1,"◄ Doublon","Unique"))</f>
        <v>Unique</v>
      </c>
      <c r="BV131" s="222" t="s">
        <v>3716</v>
      </c>
      <c r="BW131" s="397"/>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224" t="s">
        <v>1888</v>
      </c>
      <c r="DB131" s="3224"/>
      <c r="DC131" s="3224"/>
      <c r="DE131" s="3"/>
      <c r="DF131" s="3"/>
      <c r="DG131" s="3"/>
      <c r="DH131" s="3"/>
      <c r="DI131" s="3"/>
      <c r="DJ131" s="3"/>
      <c r="DK131" s="3"/>
      <c r="DL131" s="3"/>
      <c r="DM131" s="3"/>
      <c r="DN131" s="3"/>
      <c r="DO131" s="3"/>
      <c r="DP131" s="3"/>
      <c r="DQ131" s="3"/>
      <c r="DR131" s="3"/>
      <c r="DS131" s="3"/>
      <c r="DT131" s="3"/>
      <c r="DU131" s="3"/>
      <c r="DV131" s="3"/>
      <c r="DW131" s="3"/>
      <c r="DX131" s="3"/>
      <c r="DY131" s="3"/>
      <c r="DZ131" s="1326" t="s">
        <v>1889</v>
      </c>
      <c r="EA131" s="1327" t="s">
        <v>1890</v>
      </c>
      <c r="EB131" s="1328" t="s">
        <v>1891</v>
      </c>
      <c r="EC131" s="1329" t="s">
        <v>1892</v>
      </c>
      <c r="ED131" s="1330" t="s">
        <v>1893</v>
      </c>
      <c r="EE131" s="1331" t="s">
        <v>1894</v>
      </c>
      <c r="EF131" s="1332" t="s">
        <v>1895</v>
      </c>
      <c r="EG131" s="1333" t="s">
        <v>1896</v>
      </c>
      <c r="EH131" s="1334" t="s">
        <v>1897</v>
      </c>
      <c r="EK131" s="1335"/>
      <c r="EL131" s="205" t="s">
        <v>1898</v>
      </c>
      <c r="EM131" s="206" t="s">
        <v>1899</v>
      </c>
      <c r="EN131" s="207">
        <v>67</v>
      </c>
      <c r="EO131" s="208">
        <v>110</v>
      </c>
      <c r="EP131" s="209">
        <v>238</v>
      </c>
      <c r="EQ131"/>
      <c r="ER131" s="1336"/>
      <c r="ES131" s="272" t="s">
        <v>1900</v>
      </c>
      <c r="ET131" s="192" t="s">
        <v>1901</v>
      </c>
      <c r="EU131" s="193">
        <v>54</v>
      </c>
      <c r="EV131" s="194">
        <v>53</v>
      </c>
      <c r="EW131" s="195">
        <v>39</v>
      </c>
      <c r="EX131"/>
      <c r="EY131" s="1337"/>
      <c r="EZ131" s="197" t="s">
        <v>1902</v>
      </c>
      <c r="FA131" s="192" t="s">
        <v>1903</v>
      </c>
      <c r="FB131" s="193">
        <v>166</v>
      </c>
      <c r="FC131" s="194">
        <v>128</v>
      </c>
      <c r="FD131" s="195">
        <v>100</v>
      </c>
      <c r="FE131" s="10">
        <v>1</v>
      </c>
    </row>
    <row r="132" spans="1:161" ht="21" customHeight="1">
      <c r="A132" s="3"/>
      <c r="B132" s="74" t="s">
        <v>28</v>
      </c>
      <c r="C132" s="582"/>
      <c r="D132" s="582"/>
      <c r="E132" s="582"/>
      <c r="F132" s="582"/>
      <c r="G132" s="582"/>
      <c r="H132" s="582"/>
      <c r="I132" s="582"/>
      <c r="J132" s="582"/>
      <c r="K132" s="582"/>
      <c r="L132" s="582"/>
      <c r="M132" s="582"/>
      <c r="N132" s="582"/>
      <c r="O132" s="582"/>
      <c r="P132" s="582"/>
      <c r="Q132" s="582"/>
      <c r="R132" s="2287"/>
      <c r="S132" s="2282" t="s">
        <v>135</v>
      </c>
      <c r="T132" s="2286" t="s">
        <v>3623</v>
      </c>
      <c r="U132" s="2287"/>
      <c r="V132" s="2283"/>
      <c r="W132" s="2283"/>
      <c r="X132" s="2283"/>
      <c r="Y132" s="2283"/>
      <c r="Z132" s="2283"/>
      <c r="AA132" s="2283"/>
      <c r="AB132" s="2283"/>
      <c r="AC132" s="2283"/>
      <c r="AD132" s="2283"/>
      <c r="AE132" s="2283"/>
      <c r="AF132" s="2283"/>
      <c r="AG132" s="2283"/>
      <c r="AH132" s="2283"/>
      <c r="AI132" s="2283"/>
      <c r="AJ132" s="2283"/>
      <c r="AK132" s="2283"/>
      <c r="AL132" s="2283"/>
      <c r="AM132" s="2284"/>
      <c r="AN132" s="3"/>
      <c r="AO132" s="74" t="str">
        <f t="shared" si="64"/>
        <v>A</v>
      </c>
      <c r="AP132" s="5">
        <v>1</v>
      </c>
      <c r="AQ132" s="3"/>
      <c r="AR132" s="198">
        <f t="array" ref="AR132">SUMPRODUCT(LEN(AS132:AY132))</f>
        <v>0</v>
      </c>
      <c r="AS132" s="199"/>
      <c r="AT132" s="200"/>
      <c r="AU132" s="200"/>
      <c r="AV132" s="200"/>
      <c r="AW132" s="200"/>
      <c r="AX132" s="200"/>
      <c r="AY132" s="201"/>
      <c r="AZ132" s="3"/>
      <c r="BD132" s="3174"/>
      <c r="BF132" s="3151" t="str">
        <f t="shared" si="71"/>
        <v/>
      </c>
      <c r="BG132" s="3155" t="str">
        <f t="shared" si="72"/>
        <v/>
      </c>
      <c r="BH132" s="3156" t="str">
        <f>IF(LEN(TRIM(BM132))&gt;0,MAX(BH29:BH131)+1,"")</f>
        <v/>
      </c>
      <c r="BI132" s="3109" t="str">
        <f>IFERROR(INDEX(BM30:BM299,MATCH(ROW()-ROW(BM30)+1,BH30:BH299,0)),"")</f>
        <v/>
      </c>
      <c r="BJ132" s="419"/>
      <c r="BL132" s="2462" t="str">
        <f>(SUBSTITUTE(SUBSTITUTE(BD47,CHAR(13)&amp;CHAR(10)," "),CHAR(10)," "))</f>
        <v/>
      </c>
      <c r="BM132" s="3165" t="str">
        <f>IF(OR(BL133="",BL134=""),"",IF(LEN(BL133)&lt;=BL134,BL133,IFERROR(LEFT(BL133,FIND("♦",SUBSTITUTE(LEFT(BL133,BL134+1)," ","♦",LEN(LEFT(BL133,BL134+1))-LEN(SUBSTITUTE(LEFT(BL133,BL134+1)," ",""))))),LEFT(BL133,IFERROR(FIND(" ",BL133)-1,LEN(BL133))))))</f>
        <v/>
      </c>
      <c r="BN132" s="3166" t="str">
        <f>IF(BM132="","",TRIM(RIGHT(BL133,LEN(BL133)-LEN(BM132))))</f>
        <v/>
      </c>
      <c r="BO132" s="3157" t="str">
        <f>BE47</f>
        <v xml:space="preserve"> ◄ ligne 47</v>
      </c>
      <c r="BP132" s="3173"/>
      <c r="BQ132" s="3174"/>
      <c r="BR132" s="3"/>
      <c r="BS132" s="2675" t="s">
        <v>3985</v>
      </c>
      <c r="BT132" s="2672">
        <v>150</v>
      </c>
      <c r="BU132" s="2673" t="str" cm="1">
        <f t="array" ref="BU132">IF(TRIM(BS132)="","&lt; VIDE",IF(SUMPRODUCT((UPPER(TRIM($BS$92:BS132))=UPPER(TRIM(BS132)))*1)&gt;1,"◄ Doublon","Unique"))</f>
        <v>Unique</v>
      </c>
      <c r="BV132" s="222" t="s">
        <v>3717</v>
      </c>
      <c r="BW132" s="397"/>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224"/>
      <c r="DB132" s="3224"/>
      <c r="DC132" s="3224"/>
      <c r="DE132" s="3"/>
      <c r="DF132" s="3"/>
      <c r="DG132" s="3"/>
      <c r="DH132" s="3"/>
      <c r="DI132" s="3"/>
      <c r="DJ132" s="3"/>
      <c r="DK132" s="3"/>
      <c r="DL132" s="3"/>
      <c r="DM132" s="3"/>
      <c r="DN132" s="3"/>
      <c r="DO132" s="3"/>
      <c r="DP132" s="3"/>
      <c r="DQ132" s="3"/>
      <c r="DR132" s="3"/>
      <c r="DS132" s="3"/>
      <c r="DT132" s="3"/>
      <c r="DU132" s="3"/>
      <c r="DV132" s="3"/>
      <c r="DW132" s="3"/>
      <c r="DX132" s="3"/>
      <c r="DY132" s="3"/>
      <c r="DZ132" s="1338" t="s">
        <v>1904</v>
      </c>
      <c r="EA132" s="1339" t="s">
        <v>1905</v>
      </c>
      <c r="EB132" s="1340" t="s">
        <v>1906</v>
      </c>
      <c r="EC132" s="1341" t="s">
        <v>1907</v>
      </c>
      <c r="ED132" s="1342" t="s">
        <v>1908</v>
      </c>
      <c r="EE132" s="1343" t="s">
        <v>1909</v>
      </c>
      <c r="EF132" s="1344" t="s">
        <v>1910</v>
      </c>
      <c r="EG132" s="1345" t="s">
        <v>1911</v>
      </c>
      <c r="EH132" s="1346" t="s">
        <v>1912</v>
      </c>
      <c r="EK132" s="1347"/>
      <c r="EL132" s="205" t="s">
        <v>1913</v>
      </c>
      <c r="EM132" s="206" t="s">
        <v>1914</v>
      </c>
      <c r="EN132" s="207">
        <v>65</v>
      </c>
      <c r="EO132" s="208">
        <v>105</v>
      </c>
      <c r="EP132" s="209">
        <v>225</v>
      </c>
      <c r="EQ132"/>
      <c r="ER132" s="1348"/>
      <c r="ES132" s="272" t="s">
        <v>1915</v>
      </c>
      <c r="ET132" s="192" t="s">
        <v>1916</v>
      </c>
      <c r="EU132" s="193">
        <v>37</v>
      </c>
      <c r="EV132" s="194">
        <v>36</v>
      </c>
      <c r="EW132" s="195">
        <v>29</v>
      </c>
      <c r="EX132"/>
      <c r="EY132" s="1349"/>
      <c r="EZ132" s="212" t="s">
        <v>1840</v>
      </c>
      <c r="FA132" s="192" t="s">
        <v>1917</v>
      </c>
      <c r="FB132" s="193">
        <v>166</v>
      </c>
      <c r="FC132" s="194">
        <v>123</v>
      </c>
      <c r="FD132" s="195">
        <v>91</v>
      </c>
      <c r="FE132" s="10">
        <v>1</v>
      </c>
    </row>
    <row r="133" spans="1:161" ht="21" customHeight="1">
      <c r="A133" s="3"/>
      <c r="B133" s="74" t="s">
        <v>28</v>
      </c>
      <c r="C133" s="582"/>
      <c r="D133" s="582"/>
      <c r="E133" s="582"/>
      <c r="F133" s="582"/>
      <c r="G133" s="582"/>
      <c r="H133" s="582"/>
      <c r="I133" s="582"/>
      <c r="J133" s="582"/>
      <c r="K133" s="582"/>
      <c r="L133" s="582"/>
      <c r="M133" s="582"/>
      <c r="N133" s="582"/>
      <c r="O133" s="582"/>
      <c r="P133" s="582"/>
      <c r="Q133" s="582"/>
      <c r="R133" s="2287"/>
      <c r="S133" s="2385" t="s">
        <v>136</v>
      </c>
      <c r="T133" s="2389" t="s">
        <v>3623</v>
      </c>
      <c r="U133" s="2287"/>
      <c r="V133" s="2283"/>
      <c r="W133" s="2283"/>
      <c r="X133" s="2283"/>
      <c r="Y133" s="2283"/>
      <c r="Z133" s="583"/>
      <c r="AA133" s="583"/>
      <c r="AB133" s="583"/>
      <c r="AC133" s="583"/>
      <c r="AD133" s="583"/>
      <c r="AE133" s="583"/>
      <c r="AF133" s="583"/>
      <c r="AG133" s="583"/>
      <c r="AH133" s="583"/>
      <c r="AI133" s="583"/>
      <c r="AJ133" s="583"/>
      <c r="AK133" s="583"/>
      <c r="AL133" s="583"/>
      <c r="AM133" s="584"/>
      <c r="AN133" s="3"/>
      <c r="AO133" s="74" t="str">
        <f t="shared" si="64"/>
        <v>A</v>
      </c>
      <c r="AP133" s="5"/>
      <c r="AQ133" s="3"/>
      <c r="AR133" s="198">
        <f t="array" ref="AR133">SUMPRODUCT(LEN(AS133:AY133))</f>
        <v>0</v>
      </c>
      <c r="AS133" s="199"/>
      <c r="AT133" s="200"/>
      <c r="AU133" s="200"/>
      <c r="AV133" s="200"/>
      <c r="AW133" s="200"/>
      <c r="AX133" s="200"/>
      <c r="AY133" s="201"/>
      <c r="AZ133" s="3"/>
      <c r="BD133" s="3174"/>
      <c r="BF133" s="3151" t="str">
        <f t="shared" si="71"/>
        <v/>
      </c>
      <c r="BG133" s="3155" t="str">
        <f t="shared" si="72"/>
        <v/>
      </c>
      <c r="BH133" s="3156" t="str">
        <f>IF(LEN(TRIM(BM133))&gt;0,MAX(BH29:BH132)+1,"")</f>
        <v/>
      </c>
      <c r="BI133" s="3109" t="str">
        <f>IFERROR(INDEX(BM30:BM299,MATCH(ROW()-ROW(BM30)+1,BH30:BH299,0)),"")</f>
        <v/>
      </c>
      <c r="BJ133" s="419"/>
      <c r="BL133" s="3165" t="str">
        <f>TRIM(SUBSTITUTE(SUBSTITUTE(SUBSTITUTE(SUBSTITUTE(IF(OR(LEFT(BL132,1)="-",LEFT(BL132,1)="="),MID(BL132,2,9999),BL132),CHAR(160)," "),","," "),";"," "),"."," "))</f>
        <v/>
      </c>
      <c r="BM133" s="3166" t="str">
        <f>IF(OR(BN132="",BL134=""),"",IF(LEN(BN132)&lt;=BL134,BN132,IFERROR(LEFT(BN132,FIND("♦",SUBSTITUTE(LEFT(BN132,BL134+1)," ","♦",LEN(LEFT(BN132,BL134+1))-LEN(SUBSTITUTE(LEFT(BN132,BL134+1)," ",""))))),LEFT(BN132,IFERROR(FIND(" ",BN132)-1,LEN(BN132))))))</f>
        <v/>
      </c>
      <c r="BN133" s="3166" t="str">
        <f>IF(BM133="","",TRIM(RIGHT(BN132,LEN(BN132)-LEN(BM133))))</f>
        <v/>
      </c>
      <c r="BO133" s="3180"/>
      <c r="BP133" s="3173"/>
      <c r="BQ133" s="3174"/>
      <c r="BR133" s="3"/>
      <c r="BS133" s="2675" t="s">
        <v>4004</v>
      </c>
      <c r="BT133" s="2672">
        <v>300</v>
      </c>
      <c r="BU133" s="2673" t="str" cm="1">
        <f t="array" ref="BU133">IF(TRIM(BS133)="","&lt; VIDE",IF(SUMPRODUCT((UPPER(TRIM($BS$92:BS133))=UPPER(TRIM(BS133)))*1)&gt;1,"◄ Doublon","Unique"))</f>
        <v>Unique</v>
      </c>
      <c r="BV133" s="222" t="s">
        <v>3718</v>
      </c>
      <c r="BW133" s="397"/>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1025">
        <v>1</v>
      </c>
      <c r="DB133" s="1025"/>
      <c r="DC133" s="1025">
        <v>1</v>
      </c>
      <c r="DE133" s="3"/>
      <c r="DF133" s="3"/>
      <c r="DG133" s="3"/>
      <c r="DH133" s="3"/>
      <c r="DI133" s="3"/>
      <c r="DJ133" s="3"/>
      <c r="DK133" s="3"/>
      <c r="DL133" s="3"/>
      <c r="DM133" s="3"/>
      <c r="DN133" s="3"/>
      <c r="DO133" s="3"/>
      <c r="DP133" s="3"/>
      <c r="DQ133" s="3"/>
      <c r="DR133" s="3"/>
      <c r="DS133" s="3"/>
      <c r="DT133" s="3"/>
      <c r="DU133" s="3"/>
      <c r="DV133" s="3"/>
      <c r="DW133" s="3"/>
      <c r="DX133" s="3"/>
      <c r="DY133" s="3"/>
      <c r="DZ133" s="1350" t="s">
        <v>1918</v>
      </c>
      <c r="EA133" s="1351" t="s">
        <v>1919</v>
      </c>
      <c r="EB133" s="1352" t="s">
        <v>1920</v>
      </c>
      <c r="EC133" s="1353" t="s">
        <v>1921</v>
      </c>
      <c r="ED133" s="1354" t="s">
        <v>1922</v>
      </c>
      <c r="EE133" s="1355" t="s">
        <v>1923</v>
      </c>
      <c r="EF133" s="1356" t="s">
        <v>1924</v>
      </c>
      <c r="EG133" s="1357" t="s">
        <v>1925</v>
      </c>
      <c r="EH133" s="1358" t="s">
        <v>1926</v>
      </c>
      <c r="EK133" s="1359"/>
      <c r="EL133" s="236" t="s">
        <v>1927</v>
      </c>
      <c r="EM133" s="206" t="s">
        <v>1928</v>
      </c>
      <c r="EN133" s="207">
        <v>135</v>
      </c>
      <c r="EO133" s="208">
        <v>145</v>
      </c>
      <c r="EP133" s="209">
        <v>191</v>
      </c>
      <c r="EQ133"/>
      <c r="ER133" s="1360"/>
      <c r="ES133" s="272" t="s">
        <v>1929</v>
      </c>
      <c r="ET133" s="192" t="s">
        <v>1930</v>
      </c>
      <c r="EU133" s="193">
        <v>255</v>
      </c>
      <c r="EV133" s="194">
        <v>0</v>
      </c>
      <c r="EW133" s="195">
        <v>255</v>
      </c>
      <c r="EX133"/>
      <c r="EY133" s="1361"/>
      <c r="EZ133" s="197" t="s">
        <v>1931</v>
      </c>
      <c r="FA133" s="192" t="s">
        <v>1932</v>
      </c>
      <c r="FB133" s="193">
        <v>139</v>
      </c>
      <c r="FC133" s="194">
        <v>134</v>
      </c>
      <c r="FD133" s="195">
        <v>130</v>
      </c>
      <c r="FE133" s="10">
        <v>1</v>
      </c>
    </row>
    <row r="134" spans="1:161" ht="21" customHeight="1">
      <c r="A134" s="3"/>
      <c r="B134" s="74" t="s">
        <v>28</v>
      </c>
      <c r="C134" s="582"/>
      <c r="D134" s="582"/>
      <c r="E134" s="582"/>
      <c r="F134" s="582"/>
      <c r="G134" s="582"/>
      <c r="H134" s="582"/>
      <c r="I134" s="582"/>
      <c r="J134" s="582"/>
      <c r="K134" s="582"/>
      <c r="L134" s="582"/>
      <c r="M134" s="582"/>
      <c r="N134" s="582"/>
      <c r="O134" s="582"/>
      <c r="P134" s="582"/>
      <c r="Q134" s="582"/>
      <c r="R134" s="621"/>
      <c r="S134" s="621"/>
      <c r="T134" s="621" t="s">
        <v>930</v>
      </c>
      <c r="U134" s="621"/>
      <c r="V134" s="621"/>
      <c r="W134" s="621"/>
      <c r="X134" s="621"/>
      <c r="Y134" s="621"/>
      <c r="Z134" s="621"/>
      <c r="AA134" s="621"/>
      <c r="AB134" s="621"/>
      <c r="AC134" s="621"/>
      <c r="AD134" s="621"/>
      <c r="AE134" s="621"/>
      <c r="AF134" s="621"/>
      <c r="AG134" s="621"/>
      <c r="AH134" s="621"/>
      <c r="AI134" s="621"/>
      <c r="AJ134" s="621"/>
      <c r="AK134" s="621"/>
      <c r="AL134" s="621"/>
      <c r="AM134" s="622"/>
      <c r="AN134" s="3"/>
      <c r="AO134" s="74" t="str">
        <f t="shared" si="64"/>
        <v>A</v>
      </c>
      <c r="AP134" s="5">
        <v>1</v>
      </c>
      <c r="AQ134" s="3"/>
      <c r="AR134" s="198">
        <f t="array" ref="AR134">SUMPRODUCT(LEN(AS134:AY134))</f>
        <v>0</v>
      </c>
      <c r="AS134" s="199"/>
      <c r="AT134" s="200"/>
      <c r="AU134" s="200"/>
      <c r="AV134" s="200"/>
      <c r="AW134" s="200"/>
      <c r="AX134" s="200"/>
      <c r="AY134" s="201"/>
      <c r="AZ134" s="3"/>
      <c r="BD134" s="3174"/>
      <c r="BF134" s="3151" t="str">
        <f t="shared" si="71"/>
        <v/>
      </c>
      <c r="BG134" s="3155" t="str">
        <f t="shared" si="72"/>
        <v/>
      </c>
      <c r="BH134" s="3156" t="str">
        <f>IF(LEN(TRIM(BM134))&gt;0,MAX(BH29:BH133)+1,"")</f>
        <v/>
      </c>
      <c r="BI134" s="3109" t="str">
        <f>IFERROR(INDEX(BM30:BM299,MATCH(ROW()-ROW(BM30)+1,BH30:BH299,0)),"")</f>
        <v/>
      </c>
      <c r="BJ134" s="419"/>
      <c r="BL134" s="3112">
        <f>BI17</f>
        <v>100</v>
      </c>
      <c r="BM134" s="3166" t="str">
        <f>IF(OR(BN133="",BL134=""),"",IF(LEN(BN133)&lt;=BL134,BN133,IFERROR(LEFT(BN133,FIND("♦",SUBSTITUTE(LEFT(BN133,BL134+1)," ","♦",LEN(LEFT(BN133,BL134+1))-LEN(SUBSTITUTE(LEFT(BN133,BL134+1)," ",""))))),LEFT(BN133,IFERROR(FIND(" ",BN133)-1,LEN(BN133))))))</f>
        <v/>
      </c>
      <c r="BN134" s="3166" t="str">
        <f t="shared" ref="BN134:BN137" si="79">IF(BM134="","",TRIM(RIGHT(BN133,LEN(BN133)-LEN(BM134))))</f>
        <v/>
      </c>
      <c r="BO134" s="3180"/>
      <c r="BP134" s="3173"/>
      <c r="BQ134" s="3174"/>
      <c r="BR134" s="3"/>
      <c r="BS134" s="2675" t="s">
        <v>3991</v>
      </c>
      <c r="BT134" s="2672">
        <v>45</v>
      </c>
      <c r="BU134" s="2673" t="str" cm="1">
        <f t="array" ref="BU134">IF(TRIM(BS134)="","&lt; VIDE",IF(SUMPRODUCT((UPPER(TRIM($BS$92:BS134))=UPPER(TRIM(BS134)))*1)&gt;1,"◄ Doublon","Unique"))</f>
        <v>Unique</v>
      </c>
      <c r="BV134" s="222" t="s">
        <v>3719</v>
      </c>
      <c r="BW134" s="397"/>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224" t="s">
        <v>1933</v>
      </c>
      <c r="DB134" s="3224"/>
      <c r="DC134" s="3224"/>
      <c r="DE134" s="3"/>
      <c r="DF134" s="3"/>
      <c r="DG134" s="3"/>
      <c r="DH134" s="3"/>
      <c r="DI134" s="3"/>
      <c r="DJ134" s="3"/>
      <c r="DK134" s="3"/>
      <c r="DL134" s="3"/>
      <c r="DM134" s="3"/>
      <c r="DN134" s="3"/>
      <c r="DO134" s="3"/>
      <c r="DP134" s="3"/>
      <c r="DQ134" s="3"/>
      <c r="DR134" s="3"/>
      <c r="DS134" s="3"/>
      <c r="DT134" s="3"/>
      <c r="DU134" s="3"/>
      <c r="DV134" s="3"/>
      <c r="DW134" s="3"/>
      <c r="DX134" s="3"/>
      <c r="DY134" s="3"/>
      <c r="DZ134" s="1362" t="s">
        <v>1934</v>
      </c>
      <c r="EA134" s="1363" t="s">
        <v>1935</v>
      </c>
      <c r="EB134" s="1364" t="s">
        <v>1936</v>
      </c>
      <c r="EC134" s="1365" t="s">
        <v>1937</v>
      </c>
      <c r="ED134" s="1366" t="s">
        <v>1938</v>
      </c>
      <c r="EE134" s="1367" t="s">
        <v>1939</v>
      </c>
      <c r="EF134" s="1368" t="s">
        <v>1940</v>
      </c>
      <c r="EG134" s="1369" t="s">
        <v>1941</v>
      </c>
      <c r="EH134" s="1370" t="s">
        <v>1942</v>
      </c>
      <c r="EK134" s="1371"/>
      <c r="EL134" s="236" t="s">
        <v>1943</v>
      </c>
      <c r="EM134" s="206" t="s">
        <v>1944</v>
      </c>
      <c r="EN134" s="207">
        <v>140</v>
      </c>
      <c r="EO134" s="208">
        <v>146</v>
      </c>
      <c r="EP134" s="209">
        <v>172</v>
      </c>
      <c r="EQ134"/>
      <c r="ER134" s="1372"/>
      <c r="ES134" s="191" t="s">
        <v>1945</v>
      </c>
      <c r="ET134" s="192" t="s">
        <v>1946</v>
      </c>
      <c r="EU134" s="193">
        <v>238</v>
      </c>
      <c r="EV134" s="194">
        <v>122</v>
      </c>
      <c r="EW134" s="195">
        <v>233</v>
      </c>
      <c r="EX134"/>
      <c r="EY134" s="1373"/>
      <c r="EZ134" s="212" t="s">
        <v>1947</v>
      </c>
      <c r="FA134" s="192" t="s">
        <v>1948</v>
      </c>
      <c r="FB134" s="193">
        <v>182</v>
      </c>
      <c r="FC134" s="194">
        <v>120</v>
      </c>
      <c r="FD134" s="195">
        <v>35</v>
      </c>
      <c r="FE134" s="10">
        <v>1</v>
      </c>
    </row>
    <row r="135" spans="1:161" ht="21" customHeight="1">
      <c r="A135" s="3"/>
      <c r="B135" s="74" t="s">
        <v>28</v>
      </c>
      <c r="C135" s="566"/>
      <c r="D135" s="566"/>
      <c r="E135" s="566"/>
      <c r="F135" s="566"/>
      <c r="G135" s="566"/>
      <c r="H135" s="566"/>
      <c r="I135" s="566"/>
      <c r="J135" s="2420"/>
      <c r="K135" s="566"/>
      <c r="L135" s="636"/>
      <c r="M135" s="636"/>
      <c r="N135" s="636"/>
      <c r="O135" s="636"/>
      <c r="P135" s="636"/>
      <c r="Q135" s="636"/>
      <c r="R135" s="635" t="s">
        <v>13</v>
      </c>
      <c r="S135" s="636" t="str">
        <f ca="1">CELL("nomfichier")</f>
        <v>D:\Données\1.UPRT\0-UPRT.fait\1-UPRT.FR-SITE-WEB\ff-fiches-fabrications\ff.fiches.fabrication.2023\ffr.restaurant.2023\[ff.3.OU.6.RECETTES.29.11.2025.xlsx]62.col.55.lignes</v>
      </c>
      <c r="T135" s="636"/>
      <c r="U135" s="636"/>
      <c r="V135" s="636"/>
      <c r="W135" s="636"/>
      <c r="X135" s="636"/>
      <c r="Y135" s="636"/>
      <c r="Z135" s="636"/>
      <c r="AA135" s="636"/>
      <c r="AB135" s="636"/>
      <c r="AC135" s="636"/>
      <c r="AD135" s="636"/>
      <c r="AE135" s="636"/>
      <c r="AF135" s="636"/>
      <c r="AG135" s="636"/>
      <c r="AH135" s="636"/>
      <c r="AI135" s="636"/>
      <c r="AJ135" s="636"/>
      <c r="AK135" s="636"/>
      <c r="AL135" s="636"/>
      <c r="AM135" s="2288"/>
      <c r="AN135" s="3"/>
      <c r="AO135" s="74" t="str">
        <f t="shared" si="64"/>
        <v>A</v>
      </c>
      <c r="AP135" s="5">
        <v>1</v>
      </c>
      <c r="AQ135" s="3"/>
      <c r="AR135" s="198">
        <f t="array" ref="AR135">SUMPRODUCT(LEN(AS135:AY135))</f>
        <v>0</v>
      </c>
      <c r="AS135" s="199"/>
      <c r="AT135" s="200"/>
      <c r="AU135" s="200"/>
      <c r="AV135" s="200"/>
      <c r="AW135" s="200"/>
      <c r="AX135" s="200"/>
      <c r="AY135" s="201"/>
      <c r="AZ135" s="3"/>
      <c r="BD135" s="3174"/>
      <c r="BF135" s="3151" t="str">
        <f t="shared" si="71"/>
        <v/>
      </c>
      <c r="BG135" s="3155" t="str">
        <f t="shared" si="72"/>
        <v/>
      </c>
      <c r="BH135" s="3156" t="str">
        <f>IF(LEN(TRIM(BM135))&gt;0,MAX(BH29:BH134)+1,"")</f>
        <v/>
      </c>
      <c r="BI135" s="3109" t="str">
        <f>IFERROR(INDEX(BM30:BM299,MATCH(ROW()-ROW(BM30)+1,BH30:BH299,0)),"")</f>
        <v/>
      </c>
      <c r="BJ135" s="419"/>
      <c r="BL135" s="3165"/>
      <c r="BM135" s="3166" t="str">
        <f>IF(OR(BN134="",BL134=""),"",IF(LEN(BN134)&lt;=BL134,BN134,IFERROR(LEFT(BN134,FIND("♦",SUBSTITUTE(LEFT(BN134,BL134+1)," ","♦",LEN(LEFT(BN134,BL134+1))-LEN(SUBSTITUTE(LEFT(BN134,BL134+1)," ",""))))),LEFT(BN134,IFERROR(FIND(" ",BN134)-1,LEN(BN134))))))</f>
        <v/>
      </c>
      <c r="BN135" s="3166" t="str">
        <f t="shared" si="79"/>
        <v/>
      </c>
      <c r="BO135" s="3180"/>
      <c r="BP135" s="3173"/>
      <c r="BQ135" s="3174"/>
      <c r="BR135" s="3"/>
      <c r="BS135" s="2675" t="s">
        <v>3995</v>
      </c>
      <c r="BT135" s="2672" t="s">
        <v>4008</v>
      </c>
      <c r="BU135" s="2673" t="str" cm="1">
        <f t="array" ref="BU135">IF(TRIM(BS135)="","&lt; VIDE",IF(SUMPRODUCT((UPPER(TRIM($BS$92:BS135))=UPPER(TRIM(BS135)))*1)&gt;1,"◄ Doublon","Unique"))</f>
        <v>Unique</v>
      </c>
      <c r="BV135" s="222" t="s">
        <v>3720</v>
      </c>
      <c r="BW135" s="397"/>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224"/>
      <c r="DB135" s="3224"/>
      <c r="DC135" s="3224"/>
      <c r="DE135" s="3"/>
      <c r="DF135" s="3"/>
      <c r="DG135" s="3"/>
      <c r="DH135" s="3"/>
      <c r="DI135" s="3"/>
      <c r="DJ135" s="3"/>
      <c r="DK135" s="3"/>
      <c r="DL135" s="3"/>
      <c r="DM135" s="3"/>
      <c r="DN135" s="3"/>
      <c r="DO135" s="3"/>
      <c r="DP135" s="3"/>
      <c r="DQ135" s="3"/>
      <c r="DR135" s="3"/>
      <c r="DS135" s="3"/>
      <c r="DT135" s="3"/>
      <c r="DU135" s="3"/>
      <c r="DV135" s="3"/>
      <c r="DW135" s="3"/>
      <c r="DX135" s="3"/>
      <c r="DY135" s="3"/>
      <c r="DZ135" s="1374" t="s">
        <v>1949</v>
      </c>
      <c r="EA135" s="1375" t="s">
        <v>1950</v>
      </c>
      <c r="EB135" s="1376" t="s">
        <v>1951</v>
      </c>
      <c r="EC135" s="1377" t="s">
        <v>1952</v>
      </c>
      <c r="ED135" s="1378" t="s">
        <v>1953</v>
      </c>
      <c r="EE135" s="1379" t="s">
        <v>1954</v>
      </c>
      <c r="EF135" s="1380" t="s">
        <v>1955</v>
      </c>
      <c r="EG135" s="1381" t="s">
        <v>1956</v>
      </c>
      <c r="EH135" s="1382" t="s">
        <v>1957</v>
      </c>
      <c r="EK135" s="1383"/>
      <c r="EL135" s="205" t="s">
        <v>1958</v>
      </c>
      <c r="EM135" s="206" t="s">
        <v>1959</v>
      </c>
      <c r="EN135" s="207">
        <v>58</v>
      </c>
      <c r="EO135" s="208">
        <v>95</v>
      </c>
      <c r="EP135" s="209">
        <v>205</v>
      </c>
      <c r="EQ135"/>
      <c r="ER135" s="1384"/>
      <c r="ES135" s="191" t="s">
        <v>1960</v>
      </c>
      <c r="ET135" s="192" t="s">
        <v>1961</v>
      </c>
      <c r="EU135" s="193">
        <v>238</v>
      </c>
      <c r="EV135" s="194">
        <v>130</v>
      </c>
      <c r="EW135" s="195">
        <v>238</v>
      </c>
      <c r="EX135"/>
      <c r="EY135" s="1385"/>
      <c r="EZ135" s="212" t="s">
        <v>1962</v>
      </c>
      <c r="FA135" s="192" t="s">
        <v>1963</v>
      </c>
      <c r="FB135" s="193">
        <v>149</v>
      </c>
      <c r="FC135" s="194">
        <v>128</v>
      </c>
      <c r="FD135" s="195">
        <v>112</v>
      </c>
      <c r="FE135" s="10">
        <v>1</v>
      </c>
    </row>
    <row r="136" spans="1:161" ht="21" customHeight="1" thickBot="1">
      <c r="A136" s="3"/>
      <c r="B136" s="649" t="s">
        <v>28</v>
      </c>
      <c r="C136" s="650">
        <v>6</v>
      </c>
      <c r="D136" s="650">
        <v>8</v>
      </c>
      <c r="E136" s="650">
        <v>8</v>
      </c>
      <c r="F136" s="650">
        <v>8</v>
      </c>
      <c r="G136" s="650">
        <v>55</v>
      </c>
      <c r="H136" s="650">
        <v>7</v>
      </c>
      <c r="I136" s="650">
        <v>11</v>
      </c>
      <c r="J136" s="650">
        <v>10</v>
      </c>
      <c r="K136" s="650">
        <v>10</v>
      </c>
      <c r="L136" s="650">
        <v>10</v>
      </c>
      <c r="M136" s="650">
        <v>10</v>
      </c>
      <c r="N136" s="650">
        <v>10</v>
      </c>
      <c r="O136" s="650">
        <v>10</v>
      </c>
      <c r="P136" s="650">
        <v>10</v>
      </c>
      <c r="Q136" s="650">
        <v>10</v>
      </c>
      <c r="R136" s="650">
        <v>9</v>
      </c>
      <c r="S136" s="650">
        <v>9</v>
      </c>
      <c r="T136" s="650">
        <v>14</v>
      </c>
      <c r="U136" s="650">
        <v>20</v>
      </c>
      <c r="V136" s="650">
        <v>10</v>
      </c>
      <c r="W136" s="650">
        <v>10</v>
      </c>
      <c r="X136" s="650">
        <v>10</v>
      </c>
      <c r="Y136" s="650">
        <v>10</v>
      </c>
      <c r="Z136" s="650">
        <v>10</v>
      </c>
      <c r="AA136" s="650">
        <v>10</v>
      </c>
      <c r="AB136" s="650">
        <v>10</v>
      </c>
      <c r="AC136" s="650">
        <v>10</v>
      </c>
      <c r="AD136" s="650">
        <v>10</v>
      </c>
      <c r="AE136" s="650">
        <v>10</v>
      </c>
      <c r="AF136" s="650">
        <v>10</v>
      </c>
      <c r="AG136" s="650">
        <v>10</v>
      </c>
      <c r="AH136" s="650">
        <v>10</v>
      </c>
      <c r="AI136" s="650">
        <v>29</v>
      </c>
      <c r="AJ136" s="650">
        <v>12</v>
      </c>
      <c r="AK136" s="650">
        <v>9</v>
      </c>
      <c r="AL136" s="650">
        <v>11</v>
      </c>
      <c r="AM136" s="2289">
        <v>17</v>
      </c>
      <c r="AN136" s="3"/>
      <c r="AO136" s="649" t="str">
        <f t="shared" si="64"/>
        <v>A</v>
      </c>
      <c r="AP136" s="651">
        <v>41</v>
      </c>
      <c r="AQ136" s="3"/>
      <c r="AR136" s="198">
        <f t="array" ref="AR136">SUMPRODUCT(LEN(AS136:AY136))</f>
        <v>0</v>
      </c>
      <c r="AS136" s="199"/>
      <c r="AT136" s="200"/>
      <c r="AU136" s="200"/>
      <c r="AV136" s="200"/>
      <c r="AW136" s="200"/>
      <c r="AX136" s="200"/>
      <c r="AY136" s="201"/>
      <c r="AZ136" s="3"/>
      <c r="BD136" s="3174"/>
      <c r="BF136" s="3151" t="str">
        <f t="shared" si="71"/>
        <v/>
      </c>
      <c r="BG136" s="3155" t="str">
        <f t="shared" si="72"/>
        <v/>
      </c>
      <c r="BH136" s="3156" t="str">
        <f>IF(LEN(TRIM(BM136))&gt;0,MAX(BH29:BH135)+1,"")</f>
        <v/>
      </c>
      <c r="BI136" s="3109" t="str">
        <f>IFERROR(INDEX(BM30:BM299,MATCH(ROW()-ROW(BM30)+1,BH30:BH299,0)),"")</f>
        <v/>
      </c>
      <c r="BJ136" s="419"/>
      <c r="BL136" s="3168"/>
      <c r="BM136" s="3166" t="str">
        <f>IF(OR(BN135="",BL134=""),"",IF(LEN(BN135)&lt;=BL134,BN135,IFERROR(LEFT(BN135,FIND("♦",SUBSTITUTE(LEFT(BN135,BL134+1)," ","♦",LEN(LEFT(BN135,BL134+1))-LEN(SUBSTITUTE(LEFT(BN135,BL134+1)," ",""))))),LEFT(BN135,IFERROR(FIND(" ",BN135)-1,LEN(BN135))))))</f>
        <v/>
      </c>
      <c r="BN136" s="3166" t="str">
        <f t="shared" si="79"/>
        <v/>
      </c>
      <c r="BO136" s="3180"/>
      <c r="BP136" s="3173"/>
      <c r="BQ136" s="3174"/>
      <c r="BR136" s="3"/>
      <c r="BS136" s="2675" t="s">
        <v>3977</v>
      </c>
      <c r="BT136" s="2682"/>
      <c r="BU136" s="2673" t="str" cm="1">
        <f t="array" ref="BU136">IF(TRIM(BS136)="","&lt; VIDE",IF(SUMPRODUCT((UPPER(TRIM($BS$92:BS136))=UPPER(TRIM(BS136)))*1)&gt;1,"◄ Doublon","Unique"))</f>
        <v>Unique</v>
      </c>
      <c r="BV136" s="222" t="s">
        <v>3721</v>
      </c>
      <c r="BW136" s="397"/>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1025">
        <v>1</v>
      </c>
      <c r="DB136" s="1025"/>
      <c r="DC136" s="1025">
        <v>1</v>
      </c>
      <c r="DE136" s="3"/>
      <c r="DF136" s="3"/>
      <c r="DG136" s="3"/>
      <c r="DH136" s="3"/>
      <c r="DI136" s="3"/>
      <c r="DJ136" s="3"/>
      <c r="DK136" s="3"/>
      <c r="DL136" s="3"/>
      <c r="DM136" s="3"/>
      <c r="DN136" s="3"/>
      <c r="DO136" s="3"/>
      <c r="DP136" s="3"/>
      <c r="DQ136" s="3"/>
      <c r="DR136" s="3"/>
      <c r="DS136" s="3"/>
      <c r="DT136" s="3"/>
      <c r="DU136" s="3"/>
      <c r="DV136" s="3"/>
      <c r="DW136" s="3"/>
      <c r="DX136" s="3"/>
      <c r="DY136" s="3"/>
      <c r="DZ136" s="1386" t="s">
        <v>1964</v>
      </c>
      <c r="EA136" s="1387" t="s">
        <v>1965</v>
      </c>
      <c r="EB136" s="1388" t="s">
        <v>1966</v>
      </c>
      <c r="EC136" s="1389" t="s">
        <v>1967</v>
      </c>
      <c r="ED136" s="1390" t="s">
        <v>1968</v>
      </c>
      <c r="EE136" s="1391" t="s">
        <v>1969</v>
      </c>
      <c r="EF136" s="1392" t="s">
        <v>1970</v>
      </c>
      <c r="EG136" s="1393" t="s">
        <v>1971</v>
      </c>
      <c r="EH136" s="1394" t="s">
        <v>1972</v>
      </c>
      <c r="EK136" s="1395"/>
      <c r="EL136" s="236" t="s">
        <v>1973</v>
      </c>
      <c r="EM136" s="206" t="s">
        <v>1974</v>
      </c>
      <c r="EN136" s="207">
        <v>108</v>
      </c>
      <c r="EO136" s="208">
        <v>121</v>
      </c>
      <c r="EP136" s="209">
        <v>184</v>
      </c>
      <c r="EQ136"/>
      <c r="ER136" s="1396"/>
      <c r="ES136" s="191" t="s">
        <v>1975</v>
      </c>
      <c r="ET136" s="192" t="s">
        <v>1976</v>
      </c>
      <c r="EU136" s="193">
        <v>205</v>
      </c>
      <c r="EV136" s="194">
        <v>181</v>
      </c>
      <c r="EW136" s="195">
        <v>205</v>
      </c>
      <c r="EX136"/>
      <c r="EY136" s="1397"/>
      <c r="EZ136" s="212" t="s">
        <v>1977</v>
      </c>
      <c r="FA136" s="192" t="s">
        <v>1978</v>
      </c>
      <c r="FB136" s="193">
        <v>142</v>
      </c>
      <c r="FC136" s="194">
        <v>130</v>
      </c>
      <c r="FD136" s="195">
        <v>121</v>
      </c>
      <c r="FE136" s="10">
        <v>1</v>
      </c>
    </row>
    <row r="137" spans="1:161" ht="21" customHeight="1">
      <c r="A137" s="3"/>
      <c r="B137" s="13">
        <f t="shared" ref="B137:AM137" ca="1" si="80">CELL("largeur",B137)</f>
        <v>3</v>
      </c>
      <c r="C137" s="13">
        <f t="shared" ca="1" si="80"/>
        <v>6</v>
      </c>
      <c r="D137" s="13">
        <f t="shared" ca="1" si="80"/>
        <v>8</v>
      </c>
      <c r="E137" s="13">
        <f t="shared" ca="1" si="80"/>
        <v>8</v>
      </c>
      <c r="F137" s="13">
        <f t="shared" ca="1" si="80"/>
        <v>8</v>
      </c>
      <c r="G137" s="13">
        <f t="shared" ca="1" si="80"/>
        <v>56</v>
      </c>
      <c r="H137" s="13">
        <f t="shared" ca="1" si="80"/>
        <v>7</v>
      </c>
      <c r="I137" s="13">
        <f t="shared" ca="1" si="80"/>
        <v>11</v>
      </c>
      <c r="J137" s="13">
        <f t="shared" ca="1" si="80"/>
        <v>10</v>
      </c>
      <c r="K137" s="13">
        <f t="shared" ca="1" si="80"/>
        <v>10</v>
      </c>
      <c r="L137" s="13">
        <f t="shared" ca="1" si="80"/>
        <v>10</v>
      </c>
      <c r="M137" s="13">
        <f t="shared" ca="1" si="80"/>
        <v>10</v>
      </c>
      <c r="N137" s="13">
        <f t="shared" ca="1" si="80"/>
        <v>10</v>
      </c>
      <c r="O137" s="13">
        <f t="shared" ca="1" si="80"/>
        <v>10</v>
      </c>
      <c r="P137" s="13">
        <f t="shared" ca="1" si="80"/>
        <v>10</v>
      </c>
      <c r="Q137" s="13">
        <f t="shared" ca="1" si="80"/>
        <v>10</v>
      </c>
      <c r="R137" s="13">
        <f ca="1">CELL("largeur",R137)</f>
        <v>9</v>
      </c>
      <c r="S137" s="13">
        <f t="shared" ca="1" si="80"/>
        <v>9</v>
      </c>
      <c r="T137" s="13">
        <f t="shared" ca="1" si="80"/>
        <v>14</v>
      </c>
      <c r="U137" s="13">
        <f t="shared" ca="1" si="80"/>
        <v>20</v>
      </c>
      <c r="V137" s="13">
        <f t="shared" ca="1" si="80"/>
        <v>10</v>
      </c>
      <c r="W137" s="13">
        <f t="shared" ca="1" si="80"/>
        <v>10</v>
      </c>
      <c r="X137" s="13">
        <f t="shared" ca="1" si="80"/>
        <v>10</v>
      </c>
      <c r="Y137" s="13">
        <f t="shared" ca="1" si="80"/>
        <v>10</v>
      </c>
      <c r="Z137" s="13">
        <f t="shared" ca="1" si="80"/>
        <v>10</v>
      </c>
      <c r="AA137" s="13">
        <f t="shared" ca="1" si="80"/>
        <v>10</v>
      </c>
      <c r="AB137" s="13">
        <f t="shared" ca="1" si="80"/>
        <v>10</v>
      </c>
      <c r="AC137" s="13">
        <f t="shared" ca="1" si="80"/>
        <v>10</v>
      </c>
      <c r="AD137" s="13">
        <f t="shared" ca="1" si="80"/>
        <v>10</v>
      </c>
      <c r="AE137" s="13">
        <f t="shared" ca="1" si="80"/>
        <v>10</v>
      </c>
      <c r="AF137" s="13">
        <f t="shared" ca="1" si="80"/>
        <v>10</v>
      </c>
      <c r="AG137" s="13">
        <f t="shared" ca="1" si="80"/>
        <v>10</v>
      </c>
      <c r="AH137" s="13">
        <f t="shared" ca="1" si="80"/>
        <v>10</v>
      </c>
      <c r="AI137" s="13">
        <f t="shared" ca="1" si="80"/>
        <v>29</v>
      </c>
      <c r="AJ137" s="13">
        <f t="shared" ca="1" si="80"/>
        <v>12</v>
      </c>
      <c r="AK137" s="13">
        <f t="shared" ca="1" si="80"/>
        <v>9</v>
      </c>
      <c r="AL137" s="13">
        <f t="shared" ca="1" si="80"/>
        <v>11</v>
      </c>
      <c r="AM137" s="13">
        <f t="shared" ca="1" si="80"/>
        <v>17</v>
      </c>
      <c r="AN137" s="3"/>
      <c r="AO137" s="13">
        <f ca="1">CELL("largeur",AO137)</f>
        <v>5</v>
      </c>
      <c r="AP137" s="13">
        <f ca="1">CELL("largeur",AP137)</f>
        <v>41</v>
      </c>
      <c r="AQ137" s="3"/>
      <c r="AR137" s="198">
        <f t="array" ref="AR137">SUMPRODUCT(LEN(AS137:AY137))</f>
        <v>0</v>
      </c>
      <c r="AS137" s="199"/>
      <c r="AT137" s="200"/>
      <c r="AU137" s="200"/>
      <c r="AV137" s="200"/>
      <c r="AW137" s="200"/>
      <c r="AX137" s="200"/>
      <c r="AY137" s="201"/>
      <c r="AZ137" s="3"/>
      <c r="BD137" s="3174"/>
      <c r="BF137" s="3151" t="str">
        <f t="shared" si="71"/>
        <v/>
      </c>
      <c r="BG137" s="3155" t="str">
        <f t="shared" si="72"/>
        <v/>
      </c>
      <c r="BH137" s="3156" t="str">
        <f>IF(LEN(TRIM(BM137))&gt;0,MAX(BH29:BH136)+1,"")</f>
        <v/>
      </c>
      <c r="BI137" s="3109" t="str">
        <f>IFERROR(INDEX(BM30:BM299,MATCH(ROW()-ROW(BM30)+1,BH30:BH299,0)),"")</f>
        <v/>
      </c>
      <c r="BJ137" s="419"/>
      <c r="BL137" s="3169"/>
      <c r="BM137" s="3166" t="str">
        <f>IF(OR(BN136="",BL134=""),"",IF(LEN(BN136)&lt;=BL134,BN136,IFERROR(LEFT(BN136,FIND("♦",SUBSTITUTE(LEFT(BN136,BL134+1)," ","♦",LEN(LEFT(BN136,BL134+1))-LEN(SUBSTITUTE(LEFT(BN136,BL134+1)," ",""))))),LEFT(BN136,IFERROR(FIND(" ",BN136)-1,LEN(BN136))))))</f>
        <v/>
      </c>
      <c r="BN137" s="3166" t="str">
        <f t="shared" si="79"/>
        <v/>
      </c>
      <c r="BO137" s="3180"/>
      <c r="BP137" s="3173"/>
      <c r="BQ137" s="3174"/>
      <c r="BR137" s="3"/>
      <c r="BS137" s="2675" t="s">
        <v>3982</v>
      </c>
      <c r="BT137" s="2672"/>
      <c r="BU137" s="2673" t="str" cm="1">
        <f t="array" ref="BU137">IF(TRIM(BS137)="","&lt; VIDE",IF(SUMPRODUCT((UPPER(TRIM($BS$92:BS137))=UPPER(TRIM(BS137)))*1)&gt;1,"◄ Doublon","Unique"))</f>
        <v>Unique</v>
      </c>
      <c r="BV137" s="222" t="s">
        <v>3722</v>
      </c>
      <c r="BW137" s="397"/>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224" t="s">
        <v>1979</v>
      </c>
      <c r="DB137" s="3224"/>
      <c r="DC137" s="3224"/>
      <c r="DE137" s="3"/>
      <c r="DF137" s="3"/>
      <c r="DG137" s="3"/>
      <c r="DH137" s="3"/>
      <c r="DI137" s="3"/>
      <c r="DJ137" s="3"/>
      <c r="DK137" s="3"/>
      <c r="DL137" s="3"/>
      <c r="DM137" s="3"/>
      <c r="DN137" s="3"/>
      <c r="DO137" s="3"/>
      <c r="DP137" s="3"/>
      <c r="DQ137" s="3"/>
      <c r="DR137" s="3"/>
      <c r="DS137" s="3"/>
      <c r="DT137" s="3"/>
      <c r="DU137" s="3"/>
      <c r="DV137" s="3"/>
      <c r="DW137" s="3"/>
      <c r="DX137" s="3"/>
      <c r="DY137" s="3"/>
      <c r="EK137" s="1398"/>
      <c r="EL137" s="205" t="s">
        <v>1980</v>
      </c>
      <c r="EM137" s="206" t="s">
        <v>1981</v>
      </c>
      <c r="EN137" s="207">
        <v>65</v>
      </c>
      <c r="EO137" s="208">
        <v>86</v>
      </c>
      <c r="EP137" s="209">
        <v>197</v>
      </c>
      <c r="EQ137"/>
      <c r="ER137" s="1399"/>
      <c r="ES137" s="191" t="s">
        <v>1982</v>
      </c>
      <c r="ET137" s="192" t="s">
        <v>1983</v>
      </c>
      <c r="EU137" s="193">
        <v>221</v>
      </c>
      <c r="EV137" s="194">
        <v>160</v>
      </c>
      <c r="EW137" s="195">
        <v>221</v>
      </c>
      <c r="EX137"/>
      <c r="EY137" s="1400"/>
      <c r="EZ137" s="197" t="s">
        <v>1984</v>
      </c>
      <c r="FA137" s="192" t="s">
        <v>1985</v>
      </c>
      <c r="FB137" s="193">
        <v>139</v>
      </c>
      <c r="FC137" s="194">
        <v>119</v>
      </c>
      <c r="FD137" s="195">
        <v>101</v>
      </c>
      <c r="FE137" s="10">
        <v>1</v>
      </c>
    </row>
    <row r="138" spans="1:161" ht="21" customHeight="1">
      <c r="A138" s="3"/>
      <c r="AN138" s="3"/>
      <c r="AQ138" s="3"/>
      <c r="AR138" s="198">
        <f t="array" ref="AR138">SUMPRODUCT(LEN(AS138:AY138))</f>
        <v>0</v>
      </c>
      <c r="AS138" s="199"/>
      <c r="AT138" s="200"/>
      <c r="AU138" s="200"/>
      <c r="AV138" s="200"/>
      <c r="AW138" s="200"/>
      <c r="AX138" s="200"/>
      <c r="AY138" s="201"/>
      <c r="AZ138" s="3"/>
      <c r="BD138" s="3174"/>
      <c r="BF138" s="3151" t="str">
        <f t="shared" si="71"/>
        <v/>
      </c>
      <c r="BG138" s="3155" t="str">
        <f t="shared" si="72"/>
        <v/>
      </c>
      <c r="BH138" s="3156" t="str">
        <f>IF(LEN(TRIM(BM138))&gt;0,MAX(BH29:BH137)+1,"")</f>
        <v/>
      </c>
      <c r="BI138" s="3109" t="str">
        <f>IFERROR(INDEX(BM30:BM299,MATCH(ROW()-ROW(BM30)+1,BH30:BH299,0)),"")</f>
        <v/>
      </c>
      <c r="BJ138" s="419"/>
      <c r="BL138" s="2462" t="str">
        <f>(SUBSTITUTE(SUBSTITUTE(BD48,CHAR(13)&amp;CHAR(10)," "),CHAR(10)," "))</f>
        <v/>
      </c>
      <c r="BM138" s="3110" t="str">
        <f>IF(OR(BL139="",BL140=""),"",IF(LEN(BL139)&lt;=BL140,BL139,IFERROR(LEFT(BL139,FIND("♦",SUBSTITUTE(LEFT(BL139,BL140+1)," ","♦",LEN(LEFT(BL139,BL140+1))-LEN(SUBSTITUTE(LEFT(BL139,BL140+1)," ",""))))),LEFT(BL139,IFERROR(FIND(" ",BL139)-1,LEN(BL139))))))</f>
        <v/>
      </c>
      <c r="BN138" s="3111" t="str">
        <f>IF(BM138="","",TRIM(RIGHT(BL139,LEN(BL139)-LEN(BM138))))</f>
        <v/>
      </c>
      <c r="BO138" s="3157" t="str">
        <f>BE48</f>
        <v xml:space="preserve"> ◄ ligne 48</v>
      </c>
      <c r="BP138" s="3173"/>
      <c r="BQ138" s="3174"/>
      <c r="BR138" s="3"/>
      <c r="BS138" s="2676" t="s">
        <v>3983</v>
      </c>
      <c r="BT138" s="2677">
        <v>3</v>
      </c>
      <c r="BU138" s="2673" t="str" cm="1">
        <f t="array" ref="BU138">IF(TRIM(BS138)="","&lt; VIDE",IF(SUMPRODUCT((UPPER(TRIM($BS$92:BS138))=UPPER(TRIM(BS138)))*1)&gt;1,"◄ Doublon","Unique"))</f>
        <v>◄ Doublon</v>
      </c>
      <c r="BV138" s="222" t="s">
        <v>3723</v>
      </c>
      <c r="BW138" s="397"/>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224"/>
      <c r="DB138" s="3224"/>
      <c r="DC138" s="3224"/>
      <c r="DE138" s="3"/>
      <c r="DF138" s="3"/>
      <c r="DG138" s="3"/>
      <c r="DH138" s="3"/>
      <c r="DI138" s="3"/>
      <c r="DJ138" s="3"/>
      <c r="DK138" s="3"/>
      <c r="DL138" s="3"/>
      <c r="DM138" s="3"/>
      <c r="DN138" s="3"/>
      <c r="DO138" s="3"/>
      <c r="DP138" s="3"/>
      <c r="DQ138" s="3"/>
      <c r="DR138" s="3"/>
      <c r="DS138" s="3"/>
      <c r="DT138" s="3"/>
      <c r="DU138" s="3"/>
      <c r="DV138" s="3"/>
      <c r="DW138" s="3"/>
      <c r="DX138" s="3"/>
      <c r="DY138" s="3"/>
      <c r="EK138" s="1401"/>
      <c r="EL138" s="236" t="s">
        <v>1986</v>
      </c>
      <c r="EM138" s="206" t="s">
        <v>1987</v>
      </c>
      <c r="EN138" s="207">
        <v>104</v>
      </c>
      <c r="EO138" s="208">
        <v>111</v>
      </c>
      <c r="EP138" s="209">
        <v>140</v>
      </c>
      <c r="EQ138"/>
      <c r="ER138" s="1402"/>
      <c r="ES138" s="191" t="s">
        <v>1988</v>
      </c>
      <c r="ET138" s="192" t="s">
        <v>1989</v>
      </c>
      <c r="EU138" s="193">
        <v>216</v>
      </c>
      <c r="EV138" s="194">
        <v>191</v>
      </c>
      <c r="EW138" s="195">
        <v>216</v>
      </c>
      <c r="EX138"/>
      <c r="EY138" s="1403"/>
      <c r="EZ138" s="212" t="s">
        <v>1990</v>
      </c>
      <c r="FA138" s="192" t="s">
        <v>1991</v>
      </c>
      <c r="FB138" s="193">
        <v>153</v>
      </c>
      <c r="FC138" s="194">
        <v>101</v>
      </c>
      <c r="FD138" s="195">
        <v>21</v>
      </c>
      <c r="FE138" s="10">
        <v>1</v>
      </c>
    </row>
    <row r="139" spans="1:161" ht="21" customHeight="1">
      <c r="A139" s="3"/>
      <c r="AQ139" s="3"/>
      <c r="AR139" s="198">
        <f t="array" ref="AR139">SUMPRODUCT(LEN(AS139:AY139))</f>
        <v>0</v>
      </c>
      <c r="AS139" s="199"/>
      <c r="AT139" s="200"/>
      <c r="AU139" s="200"/>
      <c r="AV139" s="200"/>
      <c r="AW139" s="200"/>
      <c r="AX139" s="200"/>
      <c r="AY139" s="201"/>
      <c r="AZ139" s="3"/>
      <c r="BD139" s="3174"/>
      <c r="BF139" s="3151" t="str">
        <f t="shared" si="71"/>
        <v/>
      </c>
      <c r="BG139" s="3155" t="str">
        <f t="shared" si="72"/>
        <v/>
      </c>
      <c r="BH139" s="3156" t="str">
        <f>IF(LEN(TRIM(BM139))&gt;0,MAX(BH29:BH138)+1,"")</f>
        <v/>
      </c>
      <c r="BI139" s="3109" t="str">
        <f>IFERROR(INDEX(BM30:BM299,MATCH(ROW()-ROW(BM30)+1,BH30:BH299,0)),"")</f>
        <v/>
      </c>
      <c r="BJ139" s="419"/>
      <c r="BL139" s="3110" t="str">
        <f>TRIM(SUBSTITUTE(SUBSTITUTE(SUBSTITUTE(SUBSTITUTE(IF(OR(LEFT(BL138,1)="-",LEFT(BL138,1)="="),MID(BL138,2,9999),BL138),CHAR(160)," "),","," "),";"," "),"."," "))</f>
        <v/>
      </c>
      <c r="BM139" s="3111" t="str">
        <f>IF(OR(BN138="",BL140=""),"",IF(LEN(BN138)&lt;=BL140,BN138,IFERROR(LEFT(BN138,FIND("♦",SUBSTITUTE(LEFT(BN138,BL140+1)," ","♦",LEN(LEFT(BN138,BL140+1))-LEN(SUBSTITUTE(LEFT(BN138,BL140+1)," ",""))))),LEFT(BN138,IFERROR(FIND(" ",BN138)-1,LEN(BN138))))))</f>
        <v/>
      </c>
      <c r="BN139" s="3111" t="str">
        <f>IF(BM139="","",TRIM(RIGHT(BN138,LEN(BN138)-LEN(BM139))))</f>
        <v/>
      </c>
      <c r="BO139" s="3179"/>
      <c r="BP139" s="3173"/>
      <c r="BQ139" s="3174"/>
      <c r="BR139" s="3"/>
      <c r="BS139" s="2684"/>
      <c r="BT139" s="2568"/>
      <c r="BU139" s="2568"/>
      <c r="BV139" s="222" t="s">
        <v>3724</v>
      </c>
      <c r="BW139" s="397"/>
      <c r="BX139" s="3"/>
      <c r="BY139" s="2245"/>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1025">
        <v>1</v>
      </c>
      <c r="DB139" s="1025"/>
      <c r="DC139" s="1025">
        <v>1</v>
      </c>
      <c r="DE139" s="3"/>
      <c r="DF139" s="3"/>
      <c r="DG139" s="3"/>
      <c r="DH139" s="3"/>
      <c r="DI139" s="3"/>
      <c r="DJ139" s="3"/>
      <c r="DK139" s="3"/>
      <c r="DL139" s="3"/>
      <c r="DM139" s="3"/>
      <c r="DN139" s="3"/>
      <c r="DO139" s="3"/>
      <c r="DP139" s="3"/>
      <c r="DQ139" s="3"/>
      <c r="DR139" s="3"/>
      <c r="DS139" s="3"/>
      <c r="DT139" s="3"/>
      <c r="DU139" s="3"/>
      <c r="DV139" s="3"/>
      <c r="DW139" s="3"/>
      <c r="DX139" s="3"/>
      <c r="DY139" s="3"/>
      <c r="EK139" s="1404"/>
      <c r="EL139" s="236" t="s">
        <v>1992</v>
      </c>
      <c r="EM139" s="206" t="s">
        <v>1993</v>
      </c>
      <c r="EN139" s="207">
        <v>0</v>
      </c>
      <c r="EO139" s="208">
        <v>51</v>
      </c>
      <c r="EP139" s="209">
        <v>153</v>
      </c>
      <c r="EQ139"/>
      <c r="ER139" s="1405"/>
      <c r="ES139" s="191" t="s">
        <v>1994</v>
      </c>
      <c r="ET139" s="192" t="s">
        <v>1995</v>
      </c>
      <c r="EU139" s="193">
        <v>255</v>
      </c>
      <c r="EV139" s="194">
        <v>131</v>
      </c>
      <c r="EW139" s="195">
        <v>250</v>
      </c>
      <c r="EX139"/>
      <c r="EY139" s="1406"/>
      <c r="EZ139" s="212" t="s">
        <v>1996</v>
      </c>
      <c r="FA139" s="192" t="s">
        <v>1997</v>
      </c>
      <c r="FB139" s="193">
        <v>143</v>
      </c>
      <c r="FC139" s="194">
        <v>89</v>
      </c>
      <c r="FD139" s="195">
        <v>34</v>
      </c>
      <c r="FE139" s="10">
        <v>1</v>
      </c>
    </row>
    <row r="140" spans="1:161" ht="21" customHeight="1">
      <c r="A140" s="3"/>
      <c r="AQ140" s="3"/>
      <c r="AR140" s="198">
        <f t="array" ref="AR140">SUMPRODUCT(LEN(AS140:AY140))</f>
        <v>0</v>
      </c>
      <c r="AS140" s="199"/>
      <c r="AT140" s="200"/>
      <c r="AU140" s="200"/>
      <c r="AV140" s="200"/>
      <c r="AW140" s="200"/>
      <c r="AX140" s="200"/>
      <c r="AY140" s="201"/>
      <c r="AZ140" s="3"/>
      <c r="BD140" s="3174"/>
      <c r="BF140" s="3151" t="str">
        <f t="shared" si="71"/>
        <v/>
      </c>
      <c r="BG140" s="3155" t="str">
        <f t="shared" si="72"/>
        <v/>
      </c>
      <c r="BH140" s="3156" t="str">
        <f>IF(LEN(TRIM(BM140))&gt;0,MAX(BH29:BH139)+1,"")</f>
        <v/>
      </c>
      <c r="BI140" s="3109" t="str">
        <f>IFERROR(INDEX(BM30:BM299,MATCH(ROW()-ROW(BM30)+1,BH30:BH299,0)),"")</f>
        <v/>
      </c>
      <c r="BJ140" s="419"/>
      <c r="BL140" s="3112">
        <f>BI17</f>
        <v>100</v>
      </c>
      <c r="BM140" s="3111" t="str">
        <f>IF(OR(BN139="",BL140=""),"",IF(LEN(BN139)&lt;=BL140,BN139,IFERROR(LEFT(BN139,FIND("♦",SUBSTITUTE(LEFT(BN139,BL140+1)," ","♦",LEN(LEFT(BN139,BL140+1))-LEN(SUBSTITUTE(LEFT(BN139,BL140+1)," ",""))))),LEFT(BN139,IFERROR(FIND(" ",BN139)-1,LEN(BN139))))))</f>
        <v/>
      </c>
      <c r="BN140" s="3111" t="str">
        <f t="shared" ref="BN140:BN143" si="81">IF(BM140="","",TRIM(RIGHT(BN139,LEN(BN139)-LEN(BM140))))</f>
        <v/>
      </c>
      <c r="BO140" s="3179"/>
      <c r="BP140" s="3173"/>
      <c r="BQ140" s="3174"/>
      <c r="BR140" s="3"/>
      <c r="BS140" s="2684"/>
      <c r="BT140" s="2568"/>
      <c r="BU140" s="2568"/>
      <c r="BV140" s="222" t="s">
        <v>3725</v>
      </c>
      <c r="BW140" s="397"/>
      <c r="BX140" s="3"/>
      <c r="BY140" s="2245"/>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224" t="s">
        <v>1998</v>
      </c>
      <c r="DB140" s="3224"/>
      <c r="DC140" s="3224"/>
      <c r="DE140" s="3"/>
      <c r="DF140" s="3"/>
      <c r="DG140" s="3"/>
      <c r="DH140" s="3"/>
      <c r="DI140" s="3"/>
      <c r="DJ140" s="3"/>
      <c r="DK140" s="3"/>
      <c r="DL140" s="3"/>
      <c r="DM140" s="3"/>
      <c r="DN140" s="3"/>
      <c r="DO140" s="3"/>
      <c r="DP140" s="3"/>
      <c r="DQ140" s="3"/>
      <c r="DR140" s="3"/>
      <c r="DS140" s="3"/>
      <c r="DT140" s="3"/>
      <c r="DU140" s="3"/>
      <c r="DV140" s="3"/>
      <c r="DW140" s="3"/>
      <c r="DX140" s="3"/>
      <c r="DY140" s="3"/>
      <c r="EK140" s="1407"/>
      <c r="EL140" s="205" t="s">
        <v>1999</v>
      </c>
      <c r="EM140" s="206" t="s">
        <v>2000</v>
      </c>
      <c r="EN140" s="207">
        <v>39</v>
      </c>
      <c r="EO140" s="208">
        <v>64</v>
      </c>
      <c r="EP140" s="209">
        <v>139</v>
      </c>
      <c r="EQ140"/>
      <c r="ER140" s="1408"/>
      <c r="ES140" s="191" t="s">
        <v>2001</v>
      </c>
      <c r="ET140" s="192" t="s">
        <v>2002</v>
      </c>
      <c r="EU140" s="193">
        <v>234</v>
      </c>
      <c r="EV140" s="194">
        <v>173</v>
      </c>
      <c r="EW140" s="195">
        <v>234</v>
      </c>
      <c r="EX140"/>
      <c r="EY140" s="1409"/>
      <c r="EZ140" s="197" t="s">
        <v>2003</v>
      </c>
      <c r="FA140" s="192" t="s">
        <v>2004</v>
      </c>
      <c r="FB140" s="193">
        <v>139</v>
      </c>
      <c r="FC140" s="194">
        <v>90</v>
      </c>
      <c r="FD140" s="195">
        <v>43</v>
      </c>
      <c r="FE140" s="10">
        <v>1</v>
      </c>
    </row>
    <row r="141" spans="1:161" ht="21" customHeight="1">
      <c r="A141" s="3"/>
      <c r="AI141" s="3"/>
      <c r="AJ141" s="3"/>
      <c r="AK141" s="3"/>
      <c r="AL141" s="3"/>
      <c r="AM141" s="3"/>
      <c r="AN141" s="3"/>
      <c r="AO141" s="3"/>
      <c r="AP141" s="3"/>
      <c r="AQ141" s="3"/>
      <c r="AR141" s="198">
        <f t="array" ref="AR141">SUMPRODUCT(LEN(AS141:AY141))</f>
        <v>0</v>
      </c>
      <c r="AS141" s="199"/>
      <c r="AT141" s="200"/>
      <c r="AU141" s="200"/>
      <c r="AV141" s="200"/>
      <c r="AW141" s="200"/>
      <c r="AX141" s="200"/>
      <c r="AY141" s="201"/>
      <c r="AZ141" s="3"/>
      <c r="BD141" s="3174"/>
      <c r="BF141" s="3151" t="str">
        <f t="shared" si="71"/>
        <v/>
      </c>
      <c r="BG141" s="3155" t="str">
        <f t="shared" si="72"/>
        <v/>
      </c>
      <c r="BH141" s="3156" t="str">
        <f>IF(LEN(TRIM(BM141))&gt;0,MAX(BH29:BH140)+1,"")</f>
        <v/>
      </c>
      <c r="BI141" s="3109" t="str">
        <f>IFERROR(INDEX(BM30:BM299,MATCH(ROW()-ROW(BM30)+1,BH30:BH299,0)),"")</f>
        <v/>
      </c>
      <c r="BJ141" s="419"/>
      <c r="BL141" s="3110"/>
      <c r="BM141" s="3111" t="str">
        <f>IF(OR(BN140="",BL140=""),"",IF(LEN(BN140)&lt;=BL140,BN140,IFERROR(LEFT(BN140,FIND("♦",SUBSTITUTE(LEFT(BN140,BL140+1)," ","♦",LEN(LEFT(BN140,BL140+1))-LEN(SUBSTITUTE(LEFT(BN140,BL140+1)," ",""))))),LEFT(BN140,IFERROR(FIND(" ",BN140)-1,LEN(BN140))))))</f>
        <v/>
      </c>
      <c r="BN141" s="3111" t="str">
        <f t="shared" si="81"/>
        <v/>
      </c>
      <c r="BO141" s="3179"/>
      <c r="BP141" s="3173"/>
      <c r="BQ141" s="3174"/>
      <c r="BR141" s="3"/>
      <c r="BS141" s="2684"/>
      <c r="BT141" s="2568"/>
      <c r="BU141" s="2568"/>
      <c r="BV141" s="222" t="s">
        <v>3726</v>
      </c>
      <c r="BW141" s="397"/>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224"/>
      <c r="DB141" s="3224"/>
      <c r="DC141" s="3224"/>
      <c r="DE141" s="3"/>
      <c r="DF141" s="3"/>
      <c r="DG141" s="3"/>
      <c r="DH141" s="3"/>
      <c r="DI141" s="3"/>
      <c r="DJ141" s="3"/>
      <c r="DK141" s="3"/>
      <c r="DL141" s="3"/>
      <c r="DM141" s="3"/>
      <c r="DN141" s="3"/>
      <c r="DO141" s="3"/>
      <c r="DP141" s="3"/>
      <c r="DQ141" s="3"/>
      <c r="DR141" s="3"/>
      <c r="DS141" s="3"/>
      <c r="DT141" s="3"/>
      <c r="DU141" s="3"/>
      <c r="DV141" s="3"/>
      <c r="DW141" s="3"/>
      <c r="DX141" s="3"/>
      <c r="DY141" s="3"/>
      <c r="EK141" s="1410"/>
      <c r="EL141" s="236" t="s">
        <v>2005</v>
      </c>
      <c r="EM141" s="206" t="s">
        <v>2006</v>
      </c>
      <c r="EN141" s="207">
        <v>76</v>
      </c>
      <c r="EO141" s="208">
        <v>81</v>
      </c>
      <c r="EP141" s="209">
        <v>109</v>
      </c>
      <c r="EQ141"/>
      <c r="ER141" s="1411"/>
      <c r="ES141" s="191" t="s">
        <v>2007</v>
      </c>
      <c r="ET141" s="192" t="s">
        <v>2008</v>
      </c>
      <c r="EU141" s="193">
        <v>238</v>
      </c>
      <c r="EV141" s="194">
        <v>174</v>
      </c>
      <c r="EW141" s="195">
        <v>238</v>
      </c>
      <c r="EX141"/>
      <c r="EY141" s="1412"/>
      <c r="EZ141" s="197" t="s">
        <v>2009</v>
      </c>
      <c r="FA141" s="192" t="s">
        <v>2010</v>
      </c>
      <c r="FB141" s="193">
        <v>139</v>
      </c>
      <c r="FC141" s="194">
        <v>90</v>
      </c>
      <c r="FD141" s="195">
        <v>0</v>
      </c>
      <c r="FE141" s="10">
        <v>1</v>
      </c>
    </row>
    <row r="142" spans="1:161" ht="21" customHeight="1">
      <c r="A142" s="3"/>
      <c r="J142" s="688"/>
      <c r="K142" s="688"/>
      <c r="L142" s="688"/>
      <c r="M142" s="688"/>
      <c r="N142" s="688"/>
      <c r="O142" s="688"/>
      <c r="P142" s="688"/>
      <c r="AD142" s="3"/>
      <c r="AE142" s="3"/>
      <c r="AF142" s="3"/>
      <c r="AG142" s="3"/>
      <c r="AH142" s="3"/>
      <c r="AI142" s="3"/>
      <c r="AJ142" s="3"/>
      <c r="AK142" s="3"/>
      <c r="AL142" s="3"/>
      <c r="AM142" s="3"/>
      <c r="AN142" s="3"/>
      <c r="AO142" s="3"/>
      <c r="AP142" s="3"/>
      <c r="AQ142" s="3"/>
      <c r="AR142" s="198">
        <f t="array" ref="AR142">SUMPRODUCT(LEN(AS142:AY142))</f>
        <v>0</v>
      </c>
      <c r="AS142" s="199"/>
      <c r="AT142" s="200"/>
      <c r="AU142" s="200"/>
      <c r="AV142" s="200"/>
      <c r="AW142" s="200"/>
      <c r="AX142" s="200"/>
      <c r="AY142" s="201"/>
      <c r="AZ142" s="3"/>
      <c r="BD142" s="3174"/>
      <c r="BF142" s="3151" t="str">
        <f t="shared" si="71"/>
        <v/>
      </c>
      <c r="BG142" s="3155" t="str">
        <f t="shared" si="72"/>
        <v/>
      </c>
      <c r="BH142" s="3156" t="str">
        <f>IF(LEN(TRIM(BM142))&gt;0,MAX(BH29:BH141)+1,"")</f>
        <v/>
      </c>
      <c r="BI142" s="3109" t="str">
        <f>IFERROR(INDEX(BM30:BM299,MATCH(ROW()-ROW(BM30)+1,BH30:BH299,0)),"")</f>
        <v/>
      </c>
      <c r="BJ142" s="419"/>
      <c r="BL142" s="3163"/>
      <c r="BM142" s="3111" t="str">
        <f>IF(OR(BN141="",BL140=""),"",IF(LEN(BN141)&lt;=BL140,BN141,IFERROR(LEFT(BN141,FIND("♦",SUBSTITUTE(LEFT(BN141,BL140+1)," ","♦",LEN(LEFT(BN141,BL140+1))-LEN(SUBSTITUTE(LEFT(BN141,BL140+1)," ",""))))),LEFT(BN141,IFERROR(FIND(" ",BN141)-1,LEN(BN141))))))</f>
        <v/>
      </c>
      <c r="BN142" s="3111" t="str">
        <f t="shared" si="81"/>
        <v/>
      </c>
      <c r="BO142" s="3179"/>
      <c r="BP142" s="3173"/>
      <c r="BQ142" s="3174"/>
      <c r="BR142" s="3"/>
      <c r="BS142" s="2684"/>
      <c r="BT142" s="2568"/>
      <c r="BU142" s="2568"/>
      <c r="BV142" s="222" t="s">
        <v>3727</v>
      </c>
      <c r="BW142" s="397"/>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1025">
        <v>1</v>
      </c>
      <c r="DB142" s="1025"/>
      <c r="DC142" s="1025">
        <v>1</v>
      </c>
      <c r="DE142" s="3"/>
      <c r="DF142" s="3"/>
      <c r="DG142" s="3"/>
      <c r="DH142" s="3"/>
      <c r="DI142" s="3"/>
      <c r="DJ142" s="3"/>
      <c r="DK142" s="3"/>
      <c r="DL142" s="3"/>
      <c r="DM142" s="3"/>
      <c r="DN142" s="3"/>
      <c r="DO142" s="3"/>
      <c r="DP142" s="3"/>
      <c r="DQ142" s="3"/>
      <c r="DR142" s="3"/>
      <c r="DS142" s="3"/>
      <c r="DT142" s="3"/>
      <c r="DU142" s="3"/>
      <c r="DV142" s="3"/>
      <c r="DW142" s="3"/>
      <c r="DX142" s="3"/>
      <c r="DY142" s="3"/>
      <c r="EK142" s="1413"/>
      <c r="EL142" s="205" t="s">
        <v>2011</v>
      </c>
      <c r="EM142" s="206" t="s">
        <v>2012</v>
      </c>
      <c r="EN142" s="207">
        <v>0</v>
      </c>
      <c r="EO142" s="208">
        <v>34</v>
      </c>
      <c r="EP142" s="209">
        <v>102</v>
      </c>
      <c r="EQ142"/>
      <c r="ER142" s="1414"/>
      <c r="ES142" s="191" t="s">
        <v>2013</v>
      </c>
      <c r="ET142" s="192" t="s">
        <v>2014</v>
      </c>
      <c r="EU142" s="193">
        <v>255</v>
      </c>
      <c r="EV142" s="194">
        <v>187</v>
      </c>
      <c r="EW142" s="195">
        <v>255</v>
      </c>
      <c r="EX142"/>
      <c r="EY142" s="1415"/>
      <c r="EZ142" s="212" t="s">
        <v>2015</v>
      </c>
      <c r="FA142" s="192" t="s">
        <v>2016</v>
      </c>
      <c r="FB142" s="193">
        <v>135</v>
      </c>
      <c r="FC142" s="194">
        <v>89</v>
      </c>
      <c r="FD142" s="195">
        <v>26</v>
      </c>
      <c r="FE142" s="10">
        <v>1</v>
      </c>
    </row>
    <row r="143" spans="1:161" ht="21" customHeight="1">
      <c r="A143" s="3"/>
      <c r="B143" s="3"/>
      <c r="C143" s="3"/>
      <c r="D143" s="3"/>
      <c r="E143" s="3"/>
      <c r="F143" s="3"/>
      <c r="G143" s="3"/>
      <c r="H143" s="3"/>
      <c r="I143" s="3"/>
      <c r="J143" s="688"/>
      <c r="K143" s="688"/>
      <c r="L143" s="688"/>
      <c r="M143" s="688"/>
      <c r="N143" s="688"/>
      <c r="O143" s="3"/>
      <c r="P143" s="3"/>
      <c r="Q143" s="3"/>
      <c r="R143" s="3"/>
      <c r="S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198">
        <f t="array" ref="AR143">SUMPRODUCT(LEN(AS143:AY143))</f>
        <v>0</v>
      </c>
      <c r="AS143" s="199"/>
      <c r="AT143" s="200"/>
      <c r="AU143" s="200"/>
      <c r="AV143" s="200"/>
      <c r="AW143" s="200"/>
      <c r="AX143" s="200"/>
      <c r="AY143" s="201"/>
      <c r="AZ143" s="3"/>
      <c r="BD143" s="3174"/>
      <c r="BF143" s="3151" t="str">
        <f t="shared" si="71"/>
        <v/>
      </c>
      <c r="BG143" s="3155" t="str">
        <f t="shared" si="72"/>
        <v/>
      </c>
      <c r="BH143" s="3156" t="str">
        <f>IF(LEN(TRIM(BM143))&gt;0,MAX(BH29:BH142)+1,"")</f>
        <v/>
      </c>
      <c r="BI143" s="3109" t="str">
        <f>IFERROR(INDEX(BM30:BM299,MATCH(ROW()-ROW(BM30)+1,BH30:BH299,0)),"")</f>
        <v/>
      </c>
      <c r="BJ143" s="419"/>
      <c r="BL143" s="3164"/>
      <c r="BM143" s="3111" t="str">
        <f>IF(OR(BN142="",BL140=""),"",IF(LEN(BN142)&lt;=BL140,BN142,IFERROR(LEFT(BN142,FIND("♦",SUBSTITUTE(LEFT(BN142,BL140+1)," ","♦",LEN(LEFT(BN142,BL140+1))-LEN(SUBSTITUTE(LEFT(BN142,BL140+1)," ",""))))),LEFT(BN142,IFERROR(FIND(" ",BN142)-1,LEN(BN142))))))</f>
        <v/>
      </c>
      <c r="BN143" s="3111" t="str">
        <f t="shared" si="81"/>
        <v/>
      </c>
      <c r="BO143" s="3179"/>
      <c r="BP143" s="3173"/>
      <c r="BQ143" s="3174"/>
      <c r="BR143" s="3"/>
      <c r="BS143" s="2684"/>
      <c r="BT143" s="2568"/>
      <c r="BU143" s="2568"/>
      <c r="BV143" s="222" t="s">
        <v>3728</v>
      </c>
      <c r="BW143" s="397"/>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224" t="s">
        <v>2017</v>
      </c>
      <c r="DB143" s="3224"/>
      <c r="DC143" s="3224"/>
      <c r="DE143" s="3"/>
      <c r="DF143" s="3"/>
      <c r="DG143" s="3"/>
      <c r="DH143" s="3"/>
      <c r="DI143" s="3"/>
      <c r="DJ143" s="3"/>
      <c r="DK143" s="3"/>
      <c r="DL143" s="3"/>
      <c r="DM143" s="3"/>
      <c r="DN143" s="3"/>
      <c r="DO143" s="3"/>
      <c r="DP143" s="3"/>
      <c r="DQ143" s="3"/>
      <c r="DR143" s="3"/>
      <c r="DS143" s="3"/>
      <c r="DT143" s="3"/>
      <c r="DU143" s="3"/>
      <c r="DV143" s="3"/>
      <c r="DW143" s="3"/>
      <c r="DX143" s="3"/>
      <c r="DY143" s="3"/>
      <c r="EK143" s="1416"/>
      <c r="EL143" s="236" t="s">
        <v>2018</v>
      </c>
      <c r="EM143" s="206" t="s">
        <v>2019</v>
      </c>
      <c r="EN143" s="207">
        <v>102</v>
      </c>
      <c r="EO143" s="208">
        <v>0</v>
      </c>
      <c r="EP143" s="209">
        <v>255</v>
      </c>
      <c r="EQ143"/>
      <c r="ER143" s="1417"/>
      <c r="ES143" s="191" t="s">
        <v>2020</v>
      </c>
      <c r="ET143" s="192" t="s">
        <v>2021</v>
      </c>
      <c r="EU143" s="193">
        <v>238</v>
      </c>
      <c r="EV143" s="194">
        <v>210</v>
      </c>
      <c r="EW143" s="195">
        <v>238</v>
      </c>
      <c r="EX143"/>
      <c r="EY143" s="1418"/>
      <c r="EZ143" s="212" t="s">
        <v>2022</v>
      </c>
      <c r="FA143" s="192" t="s">
        <v>2023</v>
      </c>
      <c r="FB143" s="193">
        <v>126</v>
      </c>
      <c r="FC143" s="194">
        <v>88</v>
      </c>
      <c r="FD143" s="195">
        <v>53</v>
      </c>
      <c r="FE143" s="10">
        <v>1</v>
      </c>
    </row>
    <row r="144" spans="1:161" ht="21"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198">
        <f t="array" ref="AR144">SUMPRODUCT(LEN(AS144:AY144))</f>
        <v>0</v>
      </c>
      <c r="AS144" s="199"/>
      <c r="AT144" s="200"/>
      <c r="AU144" s="200"/>
      <c r="AV144" s="200"/>
      <c r="AW144" s="200"/>
      <c r="AX144" s="200"/>
      <c r="AY144" s="201"/>
      <c r="AZ144" s="3"/>
      <c r="BD144" s="3174"/>
      <c r="BF144" s="3151" t="str">
        <f t="shared" si="71"/>
        <v/>
      </c>
      <c r="BG144" s="3155" t="str">
        <f t="shared" si="72"/>
        <v/>
      </c>
      <c r="BH144" s="3156" t="str">
        <f>IF(LEN(TRIM(BM144))&gt;0,MAX(BH29:BH143)+1,"")</f>
        <v/>
      </c>
      <c r="BI144" s="3109" t="str">
        <f>IFERROR(INDEX(BM30:BM299,MATCH(ROW()-ROW(BM30)+1,BH30:BH299,0)),"")</f>
        <v/>
      </c>
      <c r="BJ144" s="419"/>
      <c r="BL144" s="2462" t="str">
        <f>(SUBSTITUTE(SUBSTITUTE(BD49,CHAR(13)&amp;CHAR(10)," "),CHAR(10)," "))</f>
        <v/>
      </c>
      <c r="BM144" s="3165" t="str">
        <f>IF(OR(BL145="",BL146=""),"",IF(LEN(BL145)&lt;=BL146,BL145,IFERROR(LEFT(BL145,FIND("♦",SUBSTITUTE(LEFT(BL145,BL146+1)," ","♦",LEN(LEFT(BL145,BL146+1))-LEN(SUBSTITUTE(LEFT(BL145,BL146+1)," ",""))))),LEFT(BL145,IFERROR(FIND(" ",BL145)-1,LEN(BL145))))))</f>
        <v/>
      </c>
      <c r="BN144" s="3166" t="str">
        <f>IF(BM144="","",TRIM(RIGHT(BL145,LEN(BL145)-LEN(BM144))))</f>
        <v/>
      </c>
      <c r="BO144" s="3157" t="str">
        <f>BE49</f>
        <v xml:space="preserve"> ◄ ligne 49</v>
      </c>
      <c r="BP144" s="3173"/>
      <c r="BQ144" s="3174"/>
      <c r="BR144" s="3"/>
      <c r="BS144" s="2684"/>
      <c r="BT144" s="2568"/>
      <c r="BU144" s="2568"/>
      <c r="BV144" s="222" t="s">
        <v>3729</v>
      </c>
      <c r="BW144" s="397"/>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224"/>
      <c r="DB144" s="3224"/>
      <c r="DC144" s="3224"/>
      <c r="DE144" s="3"/>
      <c r="DF144" s="3"/>
      <c r="DG144" s="3"/>
      <c r="DH144" s="3"/>
      <c r="DI144" s="3"/>
      <c r="DJ144" s="3"/>
      <c r="DK144" s="3"/>
      <c r="DL144" s="3"/>
      <c r="DM144" s="3"/>
      <c r="DN144" s="3"/>
      <c r="DO144" s="3"/>
      <c r="DP144" s="3"/>
      <c r="DQ144" s="3"/>
      <c r="DR144" s="3"/>
      <c r="DS144" s="3"/>
      <c r="DT144" s="3"/>
      <c r="DU144" s="3"/>
      <c r="DV144" s="3"/>
      <c r="DW144" s="3"/>
      <c r="DX144" s="3"/>
      <c r="DY144" s="3"/>
      <c r="EK144" s="1419"/>
      <c r="EL144" s="205" t="s">
        <v>2024</v>
      </c>
      <c r="EM144" s="206" t="s">
        <v>2025</v>
      </c>
      <c r="EN144" s="207">
        <v>123</v>
      </c>
      <c r="EO144" s="208">
        <v>104</v>
      </c>
      <c r="EP144" s="209">
        <v>238</v>
      </c>
      <c r="EQ144"/>
      <c r="ER144" s="1420"/>
      <c r="ES144" s="191" t="s">
        <v>2026</v>
      </c>
      <c r="ET144" s="192" t="s">
        <v>2027</v>
      </c>
      <c r="EU144" s="193">
        <v>255</v>
      </c>
      <c r="EV144" s="194">
        <v>225</v>
      </c>
      <c r="EW144" s="195">
        <v>255</v>
      </c>
      <c r="EX144"/>
      <c r="EY144" s="1421"/>
      <c r="EZ144" s="212" t="s">
        <v>2028</v>
      </c>
      <c r="FA144" s="192" t="s">
        <v>2029</v>
      </c>
      <c r="FB144" s="193">
        <v>133</v>
      </c>
      <c r="FC144" s="194">
        <v>83</v>
      </c>
      <c r="FD144" s="195">
        <v>15</v>
      </c>
      <c r="FE144" s="10">
        <v>1</v>
      </c>
    </row>
    <row r="145" spans="1:161" ht="21"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198">
        <f t="array" ref="AR145">SUMPRODUCT(LEN(AS145:AY145))</f>
        <v>0</v>
      </c>
      <c r="AS145" s="199"/>
      <c r="AT145" s="200"/>
      <c r="AU145" s="200"/>
      <c r="AV145" s="200"/>
      <c r="AW145" s="200"/>
      <c r="AX145" s="200"/>
      <c r="AY145" s="201"/>
      <c r="AZ145" s="3"/>
      <c r="BD145" s="3174"/>
      <c r="BF145" s="3151" t="str">
        <f t="shared" si="71"/>
        <v/>
      </c>
      <c r="BG145" s="3155" t="str">
        <f t="shared" si="72"/>
        <v/>
      </c>
      <c r="BH145" s="3156" t="str">
        <f>IF(LEN(TRIM(BM145))&gt;0,MAX(BH29:BH144)+1,"")</f>
        <v/>
      </c>
      <c r="BI145" s="3109" t="str">
        <f>IFERROR(INDEX(BM30:BM299,MATCH(ROW()-ROW(BM30)+1,BH30:BH299,0)),"")</f>
        <v/>
      </c>
      <c r="BJ145" s="419"/>
      <c r="BL145" s="3165" t="str">
        <f>TRIM(SUBSTITUTE(SUBSTITUTE(SUBSTITUTE(SUBSTITUTE(IF(OR(LEFT(BL144,1)="-",LEFT(BL144,1)="="),MID(BL144,2,9999),BL144),CHAR(160)," "),","," "),";"," "),"."," "))</f>
        <v/>
      </c>
      <c r="BM145" s="3166" t="str">
        <f>IF(OR(BN144="",BL146=""),"",IF(LEN(BN144)&lt;=BL146,BN144,IFERROR(LEFT(BN144,FIND("♦",SUBSTITUTE(LEFT(BN144,BL146+1)," ","♦",LEN(LEFT(BN144,BL146+1))-LEN(SUBSTITUTE(LEFT(BN144,BL146+1)," ",""))))),LEFT(BN144,IFERROR(FIND(" ",BN144)-1,LEN(BN144))))))</f>
        <v/>
      </c>
      <c r="BN145" s="3166" t="str">
        <f>IF(BM145="","",TRIM(RIGHT(BN144,LEN(BN144)-LEN(BM145))))</f>
        <v/>
      </c>
      <c r="BO145" s="3180"/>
      <c r="BP145" s="3173"/>
      <c r="BQ145" s="3174"/>
      <c r="BR145" s="3"/>
      <c r="BS145" s="2684"/>
      <c r="BT145" s="2568"/>
      <c r="BU145" s="2568"/>
      <c r="BV145" s="222" t="s">
        <v>3730</v>
      </c>
      <c r="BW145" s="397"/>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1025">
        <v>1</v>
      </c>
      <c r="DB145" s="1025"/>
      <c r="DC145" s="1025">
        <v>1</v>
      </c>
      <c r="DE145" s="3"/>
      <c r="DF145" s="3"/>
      <c r="DG145" s="3"/>
      <c r="DH145" s="3"/>
      <c r="DI145" s="3"/>
      <c r="DJ145" s="3"/>
      <c r="DK145" s="3"/>
      <c r="DL145" s="3"/>
      <c r="DM145" s="3"/>
      <c r="DN145" s="3"/>
      <c r="DO145" s="3"/>
      <c r="DP145" s="3"/>
      <c r="DQ145" s="3"/>
      <c r="DR145" s="3"/>
      <c r="DS145" s="3"/>
      <c r="DT145" s="3"/>
      <c r="DU145" s="3"/>
      <c r="DV145" s="3"/>
      <c r="DW145" s="3"/>
      <c r="DX145" s="3"/>
      <c r="DY145" s="3"/>
      <c r="EK145" s="1422"/>
      <c r="EL145" s="236" t="s">
        <v>2030</v>
      </c>
      <c r="EM145" s="206" t="s">
        <v>2031</v>
      </c>
      <c r="EN145" s="207">
        <v>150</v>
      </c>
      <c r="EO145" s="208">
        <v>131</v>
      </c>
      <c r="EP145" s="209">
        <v>236</v>
      </c>
      <c r="EQ145"/>
      <c r="ER145" s="1423"/>
      <c r="ES145" s="191" t="s">
        <v>2032</v>
      </c>
      <c r="ET145" s="192" t="s">
        <v>2033</v>
      </c>
      <c r="EU145" s="193">
        <v>205</v>
      </c>
      <c r="EV145" s="194">
        <v>150</v>
      </c>
      <c r="EW145" s="195">
        <v>205</v>
      </c>
      <c r="EX145"/>
      <c r="EY145" s="1424"/>
      <c r="EZ145" s="212" t="s">
        <v>2034</v>
      </c>
      <c r="FA145" s="192" t="s">
        <v>2035</v>
      </c>
      <c r="FB145" s="193">
        <v>97</v>
      </c>
      <c r="FC145" s="194">
        <v>75</v>
      </c>
      <c r="FD145" s="195">
        <v>58</v>
      </c>
      <c r="FE145" s="10">
        <v>1</v>
      </c>
    </row>
    <row r="146" spans="1:161" ht="21" customHeight="1">
      <c r="A146" s="3"/>
      <c r="B146" s="3"/>
      <c r="C146" s="3"/>
      <c r="D146" s="3"/>
      <c r="E146" s="3"/>
      <c r="F146" s="3"/>
      <c r="G146" s="3"/>
      <c r="H146" s="3"/>
      <c r="I146" s="3"/>
      <c r="J146" s="688"/>
      <c r="K146" s="688"/>
      <c r="L146" s="688"/>
      <c r="M146" s="688"/>
      <c r="N146" s="688"/>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198">
        <f t="array" ref="AR146">SUMPRODUCT(LEN(AS146:AY146))</f>
        <v>0</v>
      </c>
      <c r="AS146" s="199"/>
      <c r="AT146" s="200"/>
      <c r="AU146" s="200"/>
      <c r="AV146" s="200"/>
      <c r="AW146" s="200"/>
      <c r="AX146" s="200"/>
      <c r="AY146" s="201"/>
      <c r="AZ146" s="3"/>
      <c r="BD146" s="3174"/>
      <c r="BF146" s="3151" t="str">
        <f t="shared" si="71"/>
        <v/>
      </c>
      <c r="BG146" s="3155" t="str">
        <f t="shared" si="72"/>
        <v/>
      </c>
      <c r="BH146" s="3156" t="str">
        <f>IF(LEN(TRIM(BM146))&gt;0,MAX(BH29:BH145)+1,"")</f>
        <v/>
      </c>
      <c r="BI146" s="3109" t="str">
        <f>IFERROR(INDEX(BM30:BM299,MATCH(ROW()-ROW(BM30)+1,BH30:BH299,0)),"")</f>
        <v/>
      </c>
      <c r="BJ146" s="419"/>
      <c r="BL146" s="3112">
        <f>BI17</f>
        <v>100</v>
      </c>
      <c r="BM146" s="3166" t="str">
        <f>IF(OR(BN145="",BL146=""),"",IF(LEN(BN145)&lt;=BL146,BN145,IFERROR(LEFT(BN145,FIND("♦",SUBSTITUTE(LEFT(BN145,BL146+1)," ","♦",LEN(LEFT(BN145,BL146+1))-LEN(SUBSTITUTE(LEFT(BN145,BL146+1)," ",""))))),LEFT(BN145,IFERROR(FIND(" ",BN145)-1,LEN(BN145))))))</f>
        <v/>
      </c>
      <c r="BN146" s="3166" t="str">
        <f t="shared" ref="BN146:BN149" si="82">IF(BM146="","",TRIM(RIGHT(BN145,LEN(BN145)-LEN(BM146))))</f>
        <v/>
      </c>
      <c r="BO146" s="3180"/>
      <c r="BP146" s="3173"/>
      <c r="BQ146" s="3174"/>
      <c r="BR146" s="3"/>
      <c r="BS146" s="2684"/>
      <c r="BT146" s="2568"/>
      <c r="BU146" s="2568"/>
      <c r="BV146" s="222" t="s">
        <v>3731</v>
      </c>
      <c r="BW146" s="397"/>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224" t="s">
        <v>2036</v>
      </c>
      <c r="DB146" s="3224"/>
      <c r="DC146" s="3224"/>
      <c r="DE146" s="3"/>
      <c r="DF146" s="3"/>
      <c r="DG146" s="3"/>
      <c r="DH146" s="3"/>
      <c r="DI146" s="3"/>
      <c r="DJ146" s="3"/>
      <c r="DK146" s="3"/>
      <c r="DL146" s="3"/>
      <c r="DM146" s="3"/>
      <c r="DN146" s="3"/>
      <c r="DO146" s="3"/>
      <c r="DP146" s="3"/>
      <c r="DQ146" s="3"/>
      <c r="DR146" s="3"/>
      <c r="DS146" s="3"/>
      <c r="DT146" s="3"/>
      <c r="DU146" s="3"/>
      <c r="DV146" s="3"/>
      <c r="DW146" s="3"/>
      <c r="DX146" s="3"/>
      <c r="DY146" s="3"/>
      <c r="EK146" s="1425"/>
      <c r="EL146" s="205" t="s">
        <v>2037</v>
      </c>
      <c r="EM146" s="206" t="s">
        <v>2038</v>
      </c>
      <c r="EN146" s="207">
        <v>131</v>
      </c>
      <c r="EO146" s="208">
        <v>111</v>
      </c>
      <c r="EP146" s="209">
        <v>255</v>
      </c>
      <c r="EQ146"/>
      <c r="ER146" s="1426"/>
      <c r="ES146" s="191" t="s">
        <v>2039</v>
      </c>
      <c r="ET146" s="192" t="s">
        <v>2040</v>
      </c>
      <c r="EU146" s="193">
        <v>219</v>
      </c>
      <c r="EV146" s="194">
        <v>112</v>
      </c>
      <c r="EW146" s="195">
        <v>219</v>
      </c>
      <c r="EX146"/>
      <c r="EY146" s="1427"/>
      <c r="EZ146" s="212" t="s">
        <v>2041</v>
      </c>
      <c r="FA146" s="192" t="s">
        <v>2042</v>
      </c>
      <c r="FB146" s="193">
        <v>106</v>
      </c>
      <c r="FC146" s="194">
        <v>75</v>
      </c>
      <c r="FD146" s="195">
        <v>33</v>
      </c>
      <c r="FE146" s="10">
        <v>1</v>
      </c>
    </row>
    <row r="147" spans="1:161" ht="21" customHeight="1">
      <c r="A147" s="3"/>
      <c r="B147" s="3"/>
      <c r="C147" s="3"/>
      <c r="D147" s="3"/>
      <c r="E147" s="3"/>
      <c r="F147" s="3"/>
      <c r="G147" s="3"/>
      <c r="H147" s="3"/>
      <c r="I147" s="3"/>
      <c r="J147" s="688"/>
      <c r="K147" s="688"/>
      <c r="L147" s="688"/>
      <c r="M147" s="688"/>
      <c r="N147" s="688"/>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198">
        <f t="array" ref="AR147">SUMPRODUCT(LEN(AS147:AY147))</f>
        <v>0</v>
      </c>
      <c r="AS147" s="199"/>
      <c r="AT147" s="200"/>
      <c r="AU147" s="200"/>
      <c r="AV147" s="200"/>
      <c r="AW147" s="200"/>
      <c r="AX147" s="200"/>
      <c r="AY147" s="201"/>
      <c r="AZ147" s="3"/>
      <c r="BD147" s="3174"/>
      <c r="BF147" s="3151" t="str">
        <f t="shared" si="71"/>
        <v/>
      </c>
      <c r="BG147" s="3155" t="str">
        <f t="shared" si="72"/>
        <v/>
      </c>
      <c r="BH147" s="3156" t="str">
        <f>IF(LEN(TRIM(BM147))&gt;0,MAX(BH29:BH146)+1,"")</f>
        <v/>
      </c>
      <c r="BI147" s="3109" t="str">
        <f>IFERROR(INDEX(BM30:BM299,MATCH(ROW()-ROW(BM30)+1,BH30:BH299,0)),"")</f>
        <v/>
      </c>
      <c r="BJ147" s="419"/>
      <c r="BL147" s="3165"/>
      <c r="BM147" s="3166" t="str">
        <f>IF(OR(BN146="",BL146=""),"",IF(LEN(BN146)&lt;=BL146,BN146,IFERROR(LEFT(BN146,FIND("♦",SUBSTITUTE(LEFT(BN146,BL146+1)," ","♦",LEN(LEFT(BN146,BL146+1))-LEN(SUBSTITUTE(LEFT(BN146,BL146+1)," ",""))))),LEFT(BN146,IFERROR(FIND(" ",BN146)-1,LEN(BN146))))))</f>
        <v/>
      </c>
      <c r="BN147" s="3166" t="str">
        <f t="shared" si="82"/>
        <v/>
      </c>
      <c r="BO147" s="3180"/>
      <c r="BP147" s="3173"/>
      <c r="BQ147" s="3174"/>
      <c r="BR147" s="3"/>
      <c r="BS147" s="2684"/>
      <c r="BT147" s="2568"/>
      <c r="BU147" s="2568"/>
      <c r="BV147" s="2568"/>
      <c r="BW147" s="397"/>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224"/>
      <c r="DB147" s="3224"/>
      <c r="DC147" s="3224"/>
      <c r="DE147" s="3"/>
      <c r="DF147" s="3"/>
      <c r="DG147" s="3"/>
      <c r="DH147" s="3"/>
      <c r="DI147" s="3"/>
      <c r="DJ147" s="3"/>
      <c r="DK147" s="3"/>
      <c r="DL147" s="3"/>
      <c r="DM147" s="3"/>
      <c r="DN147" s="3"/>
      <c r="DO147" s="3"/>
      <c r="DP147" s="3"/>
      <c r="DQ147" s="3"/>
      <c r="DR147" s="3"/>
      <c r="DS147" s="3"/>
      <c r="DT147" s="3"/>
      <c r="DU147" s="3"/>
      <c r="DV147" s="3"/>
      <c r="DW147" s="3"/>
      <c r="DX147" s="3"/>
      <c r="DY147" s="3"/>
      <c r="EK147" s="1428"/>
      <c r="EL147" s="205" t="s">
        <v>2043</v>
      </c>
      <c r="EM147" s="206" t="s">
        <v>2044</v>
      </c>
      <c r="EN147" s="207">
        <v>132</v>
      </c>
      <c r="EO147" s="208">
        <v>112</v>
      </c>
      <c r="EP147" s="209">
        <v>255</v>
      </c>
      <c r="EQ147"/>
      <c r="ER147" s="1429"/>
      <c r="ES147" s="272" t="s">
        <v>2045</v>
      </c>
      <c r="ET147" s="192" t="s">
        <v>2046</v>
      </c>
      <c r="EU147" s="193">
        <v>218</v>
      </c>
      <c r="EV147" s="194">
        <v>112</v>
      </c>
      <c r="EW147" s="195">
        <v>214</v>
      </c>
      <c r="EX147"/>
      <c r="EY147" s="1430"/>
      <c r="EZ147" s="212" t="s">
        <v>2047</v>
      </c>
      <c r="FA147" s="192" t="s">
        <v>2048</v>
      </c>
      <c r="FB147" s="193">
        <v>101</v>
      </c>
      <c r="FC147" s="194">
        <v>69</v>
      </c>
      <c r="FD147" s="195">
        <v>34</v>
      </c>
      <c r="FE147" s="10">
        <v>1</v>
      </c>
    </row>
    <row r="148" spans="1:161" ht="21" customHeight="1">
      <c r="A148" s="3"/>
      <c r="B148" s="3"/>
      <c r="C148" s="3"/>
      <c r="D148" s="3"/>
      <c r="E148" s="3"/>
      <c r="F148" s="3"/>
      <c r="G148" s="3"/>
      <c r="H148" s="3"/>
      <c r="I148" s="3"/>
      <c r="J148" s="688"/>
      <c r="K148" s="688"/>
      <c r="L148" s="688"/>
      <c r="M148" s="688"/>
      <c r="N148" s="688"/>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198">
        <f t="array" ref="AR148">SUMPRODUCT(LEN(AS148:AY148))</f>
        <v>0</v>
      </c>
      <c r="AS148" s="199"/>
      <c r="AT148" s="200"/>
      <c r="AU148" s="200"/>
      <c r="AV148" s="200"/>
      <c r="AW148" s="200"/>
      <c r="AX148" s="200"/>
      <c r="AY148" s="201"/>
      <c r="AZ148" s="3"/>
      <c r="BD148" s="3174"/>
      <c r="BF148" s="3151" t="str">
        <f t="shared" si="71"/>
        <v/>
      </c>
      <c r="BG148" s="3155" t="str">
        <f t="shared" si="72"/>
        <v/>
      </c>
      <c r="BH148" s="3156" t="str">
        <f>IF(LEN(TRIM(BM148))&gt;0,MAX(BH29:BH147)+1,"")</f>
        <v/>
      </c>
      <c r="BI148" s="3109" t="str">
        <f>IFERROR(INDEX(BM30:BM299,MATCH(ROW()-ROW(BM30)+1,BH30:BH299,0)),"")</f>
        <v/>
      </c>
      <c r="BJ148" s="419"/>
      <c r="BL148" s="3168"/>
      <c r="BM148" s="3166" t="str">
        <f>IF(OR(BN147="",BL146=""),"",IF(LEN(BN147)&lt;=BL146,BN147,IFERROR(LEFT(BN147,FIND("♦",SUBSTITUTE(LEFT(BN147,BL146+1)," ","♦",LEN(LEFT(BN147,BL146+1))-LEN(SUBSTITUTE(LEFT(BN147,BL146+1)," ",""))))),LEFT(BN147,IFERROR(FIND(" ",BN147)-1,LEN(BN147))))))</f>
        <v/>
      </c>
      <c r="BN148" s="3166" t="str">
        <f t="shared" si="82"/>
        <v/>
      </c>
      <c r="BO148" s="3180"/>
      <c r="BP148" s="3173"/>
      <c r="BQ148" s="3174"/>
      <c r="BR148" s="3"/>
      <c r="BS148" s="142"/>
      <c r="BT148" s="25"/>
      <c r="BU148" s="25"/>
      <c r="BV148" s="25"/>
      <c r="BW148" s="170"/>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1025">
        <v>1</v>
      </c>
      <c r="DB148" s="1025"/>
      <c r="DC148" s="1025">
        <v>1</v>
      </c>
      <c r="DE148" s="3"/>
      <c r="DF148" s="3"/>
      <c r="DG148" s="3"/>
      <c r="DH148" s="3"/>
      <c r="DI148" s="3"/>
      <c r="DJ148" s="3"/>
      <c r="DK148" s="3"/>
      <c r="DL148" s="3"/>
      <c r="DM148" s="3"/>
      <c r="DN148" s="3"/>
      <c r="DO148" s="3"/>
      <c r="DP148" s="3"/>
      <c r="DQ148" s="3"/>
      <c r="DR148" s="3"/>
      <c r="DS148" s="3"/>
      <c r="DT148" s="3"/>
      <c r="DU148" s="3"/>
      <c r="DV148" s="3"/>
      <c r="DW148" s="3"/>
      <c r="DX148" s="3"/>
      <c r="DY148" s="3"/>
      <c r="EK148" s="1431"/>
      <c r="EL148" s="205" t="s">
        <v>2049</v>
      </c>
      <c r="EM148" s="206" t="s">
        <v>2050</v>
      </c>
      <c r="EN148" s="207">
        <v>122</v>
      </c>
      <c r="EO148" s="208">
        <v>103</v>
      </c>
      <c r="EP148" s="209">
        <v>238</v>
      </c>
      <c r="EQ148"/>
      <c r="ER148" s="1432"/>
      <c r="ES148" s="191" t="s">
        <v>2051</v>
      </c>
      <c r="ET148" s="192" t="s">
        <v>2052</v>
      </c>
      <c r="EU148" s="193">
        <v>238</v>
      </c>
      <c r="EV148" s="194">
        <v>0</v>
      </c>
      <c r="EW148" s="195">
        <v>238</v>
      </c>
      <c r="EX148"/>
      <c r="EY148" s="1433"/>
      <c r="EZ148" s="212" t="s">
        <v>2053</v>
      </c>
      <c r="FA148" s="192" t="s">
        <v>2054</v>
      </c>
      <c r="FB148" s="193">
        <v>91</v>
      </c>
      <c r="FC148" s="194">
        <v>60</v>
      </c>
      <c r="FD148" s="195">
        <v>17</v>
      </c>
      <c r="FE148" s="10">
        <v>1</v>
      </c>
    </row>
    <row r="149" spans="1:161" ht="21" customHeight="1">
      <c r="A149" s="3"/>
      <c r="B149" s="3"/>
      <c r="C149" s="3"/>
      <c r="D149" s="3"/>
      <c r="E149" s="3"/>
      <c r="F149" s="3"/>
      <c r="G149" s="3"/>
      <c r="H149" s="3"/>
      <c r="I149" s="3"/>
      <c r="J149" s="688"/>
      <c r="K149" s="688"/>
      <c r="L149" s="688"/>
      <c r="M149" s="688"/>
      <c r="N149" s="688"/>
      <c r="O149" s="688"/>
      <c r="P149" s="688"/>
      <c r="Q149" s="688"/>
      <c r="R149" s="688"/>
      <c r="S149" s="688"/>
      <c r="T149" s="688"/>
      <c r="U149" s="688"/>
      <c r="V149" s="688"/>
      <c r="W149" s="688"/>
      <c r="X149" s="688"/>
      <c r="Y149" s="688"/>
      <c r="Z149" s="688"/>
      <c r="AA149" s="3"/>
      <c r="AB149" s="3"/>
      <c r="AC149" s="3"/>
      <c r="AD149" s="3"/>
      <c r="AE149" s="3"/>
      <c r="AF149" s="3"/>
      <c r="AG149" s="3"/>
      <c r="AH149" s="3"/>
      <c r="AI149" s="3"/>
      <c r="AJ149" s="3"/>
      <c r="AK149" s="3"/>
      <c r="AL149" s="3"/>
      <c r="AM149" s="3"/>
      <c r="AN149" s="3"/>
      <c r="AO149" s="3"/>
      <c r="AP149" s="3"/>
      <c r="AQ149" s="3"/>
      <c r="AR149" s="198">
        <f t="array" ref="AR149">SUMPRODUCT(LEN(AS149:AY149))</f>
        <v>0</v>
      </c>
      <c r="AS149" s="199"/>
      <c r="AT149" s="200"/>
      <c r="AU149" s="200"/>
      <c r="AV149" s="200"/>
      <c r="AW149" s="200"/>
      <c r="AX149" s="200"/>
      <c r="AY149" s="201"/>
      <c r="AZ149" s="3"/>
      <c r="BD149" s="3174"/>
      <c r="BF149" s="3151" t="str">
        <f t="shared" si="71"/>
        <v/>
      </c>
      <c r="BG149" s="3155" t="str">
        <f t="shared" si="72"/>
        <v/>
      </c>
      <c r="BH149" s="3156" t="str">
        <f>IF(LEN(TRIM(BM149))&gt;0,MAX(BH29:BH148)+1,"")</f>
        <v/>
      </c>
      <c r="BI149" s="3109" t="str">
        <f>IFERROR(INDEX(BM30:BM299,MATCH(ROW()-ROW(BM30)+1,BH30:BH299,0)),"")</f>
        <v/>
      </c>
      <c r="BJ149" s="419"/>
      <c r="BL149" s="3169"/>
      <c r="BM149" s="3166" t="str">
        <f>IF(OR(BN148="",BL146=""),"",IF(LEN(BN148)&lt;=BL146,BN148,IFERROR(LEFT(BN148,FIND("♦",SUBSTITUTE(LEFT(BN148,BL146+1)," ","♦",LEN(LEFT(BN148,BL146+1))-LEN(SUBSTITUTE(LEFT(BN148,BL146+1)," ",""))))),LEFT(BN148,IFERROR(FIND(" ",BN148)-1,LEN(BN148))))))</f>
        <v/>
      </c>
      <c r="BN149" s="3166" t="str">
        <f t="shared" si="82"/>
        <v/>
      </c>
      <c r="BO149" s="3180"/>
      <c r="BP149" s="3173"/>
      <c r="BQ149" s="3174"/>
      <c r="BR149" s="3"/>
      <c r="BS149" s="2663" t="s">
        <v>4082</v>
      </c>
      <c r="BT149" s="25"/>
      <c r="BU149" s="25"/>
      <c r="BV149" s="2685" t="s">
        <v>4009</v>
      </c>
      <c r="BW149" s="170"/>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224" t="s">
        <v>2055</v>
      </c>
      <c r="DB149" s="3224"/>
      <c r="DC149" s="3224"/>
      <c r="DE149" s="3"/>
      <c r="DF149" s="3"/>
      <c r="DG149" s="3"/>
      <c r="DH149" s="3"/>
      <c r="DI149" s="3"/>
      <c r="DJ149" s="3"/>
      <c r="DK149" s="3"/>
      <c r="DL149" s="3"/>
      <c r="DM149" s="3"/>
      <c r="DN149" s="3"/>
      <c r="DO149" s="3"/>
      <c r="DP149" s="3"/>
      <c r="DQ149" s="3"/>
      <c r="DR149" s="3"/>
      <c r="DS149" s="3"/>
      <c r="DT149" s="3"/>
      <c r="DU149" s="3"/>
      <c r="DV149" s="3"/>
      <c r="DW149" s="3"/>
      <c r="DX149" s="3"/>
      <c r="DY149" s="3"/>
      <c r="EK149" s="1434"/>
      <c r="EL149" s="236" t="s">
        <v>2056</v>
      </c>
      <c r="EM149" s="206" t="s">
        <v>2057</v>
      </c>
      <c r="EN149" s="207">
        <v>121</v>
      </c>
      <c r="EO149" s="208">
        <v>28</v>
      </c>
      <c r="EP149" s="209">
        <v>248</v>
      </c>
      <c r="EQ149"/>
      <c r="ER149" s="1435"/>
      <c r="ES149" s="272" t="s">
        <v>2058</v>
      </c>
      <c r="ET149" s="192" t="s">
        <v>2059</v>
      </c>
      <c r="EU149" s="193">
        <v>212</v>
      </c>
      <c r="EV149" s="194">
        <v>115</v>
      </c>
      <c r="EW149" s="195">
        <v>212</v>
      </c>
      <c r="EX149"/>
      <c r="EY149" s="1436"/>
      <c r="EZ149" s="212" t="s">
        <v>2060</v>
      </c>
      <c r="FA149" s="192" t="s">
        <v>2061</v>
      </c>
      <c r="FB149" s="193">
        <v>72</v>
      </c>
      <c r="FC149" s="194">
        <v>60</v>
      </c>
      <c r="FD149" s="195">
        <v>50</v>
      </c>
      <c r="FE149" s="10">
        <v>1</v>
      </c>
    </row>
    <row r="150" spans="1:161" ht="21" customHeight="1">
      <c r="A150" s="3"/>
      <c r="B150" s="3"/>
      <c r="C150" s="3"/>
      <c r="D150" s="3"/>
      <c r="E150" s="3"/>
      <c r="F150" s="3"/>
      <c r="G150" s="3"/>
      <c r="H150" s="3"/>
      <c r="I150" s="3"/>
      <c r="J150" s="688"/>
      <c r="K150" s="688"/>
      <c r="L150" s="688"/>
      <c r="M150" s="688"/>
      <c r="N150" s="688"/>
      <c r="O150" s="688"/>
      <c r="P150" s="688"/>
      <c r="Q150" s="688"/>
      <c r="R150" s="688"/>
      <c r="S150" s="688"/>
      <c r="T150" s="688"/>
      <c r="U150" s="688"/>
      <c r="V150" s="688"/>
      <c r="W150" s="688"/>
      <c r="X150" s="688"/>
      <c r="Y150" s="688"/>
      <c r="Z150" s="688"/>
      <c r="AA150" s="3"/>
      <c r="AB150" s="3"/>
      <c r="AC150" s="3"/>
      <c r="AD150" s="3"/>
      <c r="AE150" s="3"/>
      <c r="AF150" s="3"/>
      <c r="AG150" s="3"/>
      <c r="AH150" s="3"/>
      <c r="AI150" s="3"/>
      <c r="AJ150" s="3"/>
      <c r="AK150" s="3"/>
      <c r="AL150" s="3"/>
      <c r="AM150" s="3"/>
      <c r="AN150" s="3"/>
      <c r="AO150" s="3"/>
      <c r="AP150" s="3"/>
      <c r="AQ150" s="3"/>
      <c r="AR150" s="198">
        <f t="array" ref="AR150">SUMPRODUCT(LEN(AS150:AY150))</f>
        <v>0</v>
      </c>
      <c r="AS150" s="199"/>
      <c r="AT150" s="200"/>
      <c r="AU150" s="200"/>
      <c r="AV150" s="200"/>
      <c r="AW150" s="200"/>
      <c r="AX150" s="200"/>
      <c r="AY150" s="201"/>
      <c r="AZ150" s="3"/>
      <c r="BD150" s="3174"/>
      <c r="BF150" s="3151" t="str">
        <f t="shared" si="71"/>
        <v/>
      </c>
      <c r="BG150" s="3155" t="str">
        <f t="shared" si="72"/>
        <v/>
      </c>
      <c r="BH150" s="3156" t="str">
        <f>IF(LEN(TRIM(BM150))&gt;0,MAX(BH29:BH149)+1,"")</f>
        <v/>
      </c>
      <c r="BI150" s="3109" t="str">
        <f>IFERROR(INDEX(BM30:BM299,MATCH(ROW()-ROW(BM30)+1,BH30:BH299,0)),"")</f>
        <v/>
      </c>
      <c r="BJ150" s="419"/>
      <c r="BL150" s="2462" t="str">
        <f>(SUBSTITUTE(SUBSTITUTE(BD50,CHAR(13)&amp;CHAR(10)," "),CHAR(10)," "))</f>
        <v/>
      </c>
      <c r="BM150" s="3110" t="str">
        <f>IF(OR(BL151="",BL152=""),"",IF(LEN(BL151)&lt;=BL152,BL151,IFERROR(LEFT(BL151,FIND("♦",SUBSTITUTE(LEFT(BL151,BL152+1)," ","♦",LEN(LEFT(BL151,BL152+1))-LEN(SUBSTITUTE(LEFT(BL151,BL152+1)," ",""))))),LEFT(BL151,IFERROR(FIND(" ",BL151)-1,LEN(BL151))))))</f>
        <v/>
      </c>
      <c r="BN150" s="3111" t="str">
        <f>IF(BM150="","",TRIM(RIGHT(BL151,LEN(BL151)-LEN(BM150))))</f>
        <v/>
      </c>
      <c r="BO150" s="3157" t="str">
        <f>BE50</f>
        <v xml:space="preserve"> ◄ ligne 50</v>
      </c>
      <c r="BP150" s="3173"/>
      <c r="BQ150" s="3174"/>
      <c r="BR150" s="3"/>
      <c r="BS150" s="142"/>
      <c r="BT150" s="25"/>
      <c r="BU150" s="25"/>
      <c r="BV150" s="2587" t="s">
        <v>4000</v>
      </c>
      <c r="BW150" s="170"/>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224"/>
      <c r="DB150" s="3224"/>
      <c r="DC150" s="3224"/>
      <c r="DE150" s="3"/>
      <c r="DF150" s="3"/>
      <c r="DG150" s="3"/>
      <c r="DH150" s="3"/>
      <c r="DI150" s="3"/>
      <c r="DJ150" s="3"/>
      <c r="DK150" s="3"/>
      <c r="DL150" s="3"/>
      <c r="DM150" s="3"/>
      <c r="DN150" s="3"/>
      <c r="DO150" s="3"/>
      <c r="DP150" s="3"/>
      <c r="DQ150" s="3"/>
      <c r="DR150" s="3"/>
      <c r="DS150" s="3"/>
      <c r="DT150" s="3"/>
      <c r="DU150" s="3"/>
      <c r="DV150" s="3"/>
      <c r="DW150" s="3"/>
      <c r="DX150" s="3"/>
      <c r="DY150" s="3"/>
      <c r="EK150" s="1437"/>
      <c r="EL150" s="205" t="s">
        <v>2062</v>
      </c>
      <c r="EM150" s="206" t="s">
        <v>2063</v>
      </c>
      <c r="EN150" s="207">
        <v>106</v>
      </c>
      <c r="EO150" s="208">
        <v>90</v>
      </c>
      <c r="EP150" s="209">
        <v>205</v>
      </c>
      <c r="EQ150"/>
      <c r="ER150" s="1438"/>
      <c r="ES150" s="191" t="s">
        <v>2064</v>
      </c>
      <c r="ET150" s="192" t="s">
        <v>2065</v>
      </c>
      <c r="EU150" s="193">
        <v>205</v>
      </c>
      <c r="EV150" s="194">
        <v>105</v>
      </c>
      <c r="EW150" s="195">
        <v>201</v>
      </c>
      <c r="EX150"/>
      <c r="EY150" s="1439"/>
      <c r="EZ150" s="212" t="s">
        <v>2066</v>
      </c>
      <c r="FA150" s="192" t="s">
        <v>2067</v>
      </c>
      <c r="FB150" s="193">
        <v>75</v>
      </c>
      <c r="FC150" s="194">
        <v>54</v>
      </c>
      <c r="FD150" s="195">
        <v>33</v>
      </c>
      <c r="FE150" s="10">
        <v>1</v>
      </c>
    </row>
    <row r="151" spans="1:161" ht="21" customHeight="1">
      <c r="A151" s="3"/>
      <c r="B151" s="3"/>
      <c r="C151" s="3"/>
      <c r="D151" s="3"/>
      <c r="E151" s="3"/>
      <c r="F151" s="3"/>
      <c r="G151" s="3"/>
      <c r="H151" s="3"/>
      <c r="I151" s="3"/>
      <c r="J151" s="688"/>
      <c r="K151" s="688"/>
      <c r="L151" s="688"/>
      <c r="M151" s="688"/>
      <c r="N151" s="688"/>
      <c r="O151" s="688"/>
      <c r="P151" s="688"/>
      <c r="Q151" s="688"/>
      <c r="R151" s="688"/>
      <c r="S151" s="688"/>
      <c r="T151" s="688"/>
      <c r="U151" s="688"/>
      <c r="V151" s="688"/>
      <c r="W151" s="688"/>
      <c r="X151" s="688"/>
      <c r="Y151" s="688"/>
      <c r="Z151" s="688"/>
      <c r="AA151" s="3"/>
      <c r="AB151" s="3"/>
      <c r="AC151" s="3"/>
      <c r="AD151" s="3"/>
      <c r="AE151" s="3"/>
      <c r="AF151" s="3"/>
      <c r="AG151" s="3"/>
      <c r="AH151" s="3"/>
      <c r="AI151" s="3"/>
      <c r="AJ151" s="3"/>
      <c r="AK151" s="3"/>
      <c r="AL151" s="3"/>
      <c r="AM151" s="3"/>
      <c r="AN151" s="3"/>
      <c r="AO151" s="3"/>
      <c r="AP151" s="3"/>
      <c r="AQ151" s="3"/>
      <c r="AR151" s="198">
        <f t="array" ref="AR151">SUMPRODUCT(LEN(AS151:AY151))</f>
        <v>0</v>
      </c>
      <c r="AS151" s="199"/>
      <c r="AT151" s="200"/>
      <c r="AU151" s="200"/>
      <c r="AV151" s="200"/>
      <c r="AW151" s="200"/>
      <c r="AX151" s="200"/>
      <c r="AY151" s="201"/>
      <c r="AZ151" s="3"/>
      <c r="BD151" s="3174"/>
      <c r="BF151" s="3151" t="str">
        <f t="shared" si="71"/>
        <v/>
      </c>
      <c r="BG151" s="3155" t="str">
        <f t="shared" si="72"/>
        <v/>
      </c>
      <c r="BH151" s="3156" t="str">
        <f>IF(LEN(TRIM(BM151))&gt;0,MAX(BH29:BH150)+1,"")</f>
        <v/>
      </c>
      <c r="BI151" s="3109" t="str">
        <f>IFERROR(INDEX(BM30:BM299,MATCH(ROW()-ROW(BM30)+1,BH30:BH299,0)),"")</f>
        <v/>
      </c>
      <c r="BJ151" s="419"/>
      <c r="BL151" s="3110" t="str">
        <f>TRIM(SUBSTITUTE(SUBSTITUTE(SUBSTITUTE(SUBSTITUTE(IF(OR(LEFT(BL150,1)="-",LEFT(BL150,1)="="),MID(BL150,2,9999),BL150),CHAR(160)," "),","," "),";"," "),"."," "))</f>
        <v/>
      </c>
      <c r="BM151" s="3111" t="str">
        <f>IF(OR(BN150="",BL152=""),"",IF(LEN(BN150)&lt;=BL152,BN150,IFERROR(LEFT(BN150,FIND("♦",SUBSTITUTE(LEFT(BN150,BL152+1)," ","♦",LEN(LEFT(BN150,BL152+1))-LEN(SUBSTITUTE(LEFT(BN150,BL152+1)," ",""))))),LEFT(BN150,IFERROR(FIND(" ",BN150)-1,LEN(BN150))))))</f>
        <v/>
      </c>
      <c r="BN151" s="3111" t="str">
        <f>IF(BM151="","",TRIM(RIGHT(BN150,LEN(BN150)-LEN(BM151))))</f>
        <v/>
      </c>
      <c r="BO151" s="3179"/>
      <c r="BP151" s="3174"/>
      <c r="BQ151" s="3174"/>
      <c r="BR151" s="3"/>
      <c r="BS151" s="142"/>
      <c r="BT151" s="25"/>
      <c r="BU151" s="25"/>
      <c r="BV151" s="2587" t="s">
        <v>3997</v>
      </c>
      <c r="BW151" s="170"/>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1025">
        <v>1</v>
      </c>
      <c r="DB151" s="1025"/>
      <c r="DC151" s="1025">
        <v>1</v>
      </c>
      <c r="DE151" s="3"/>
      <c r="DF151" s="3"/>
      <c r="DG151" s="3"/>
      <c r="DH151" s="3"/>
      <c r="DI151" s="3"/>
      <c r="DJ151" s="3"/>
      <c r="DK151" s="3"/>
      <c r="DL151" s="3"/>
      <c r="DM151" s="3"/>
      <c r="DN151" s="3"/>
      <c r="DO151" s="3"/>
      <c r="DP151" s="3"/>
      <c r="DQ151" s="3"/>
      <c r="DR151" s="3"/>
      <c r="DS151" s="3"/>
      <c r="DT151" s="3"/>
      <c r="DU151" s="3"/>
      <c r="DV151" s="3"/>
      <c r="DW151" s="3"/>
      <c r="DX151" s="3"/>
      <c r="DY151" s="3"/>
      <c r="EK151" s="1440"/>
      <c r="EL151" s="205" t="s">
        <v>2068</v>
      </c>
      <c r="EM151" s="206" t="s">
        <v>2069</v>
      </c>
      <c r="EN151" s="207">
        <v>105</v>
      </c>
      <c r="EO151" s="208">
        <v>89</v>
      </c>
      <c r="EP151" s="209">
        <v>205</v>
      </c>
      <c r="EQ151"/>
      <c r="ER151" s="1441"/>
      <c r="ES151" s="272" t="s">
        <v>2070</v>
      </c>
      <c r="ET151" s="192" t="s">
        <v>2071</v>
      </c>
      <c r="EU151" s="193">
        <v>170</v>
      </c>
      <c r="EV151" s="194">
        <v>152</v>
      </c>
      <c r="EW151" s="195">
        <v>169</v>
      </c>
      <c r="EX151"/>
      <c r="EY151" s="1442"/>
      <c r="EZ151" s="212" t="s">
        <v>2072</v>
      </c>
      <c r="FA151" s="192" t="s">
        <v>2073</v>
      </c>
      <c r="FB151" s="193">
        <v>70</v>
      </c>
      <c r="FC151" s="194">
        <v>46</v>
      </c>
      <c r="FD151" s="195">
        <v>1</v>
      </c>
      <c r="FE151" s="10">
        <v>1</v>
      </c>
    </row>
    <row r="152" spans="1:161" ht="21" customHeight="1">
      <c r="A152" s="3"/>
      <c r="B152" s="3"/>
      <c r="C152" s="3"/>
      <c r="D152" s="3"/>
      <c r="E152" s="3"/>
      <c r="F152" s="3"/>
      <c r="G152" s="3"/>
      <c r="H152" s="3"/>
      <c r="I152" s="3"/>
      <c r="J152" s="688"/>
      <c r="K152" s="688"/>
      <c r="L152" s="688"/>
      <c r="M152" s="688"/>
      <c r="N152" s="688"/>
      <c r="O152" s="688"/>
      <c r="P152" s="688"/>
      <c r="Q152" s="688"/>
      <c r="R152" s="688"/>
      <c r="S152" s="688"/>
      <c r="T152" s="688"/>
      <c r="U152" s="688"/>
      <c r="V152" s="688"/>
      <c r="W152" s="688"/>
      <c r="X152" s="688"/>
      <c r="Y152" s="688"/>
      <c r="Z152" s="688"/>
      <c r="AA152" s="3"/>
      <c r="AB152" s="3"/>
      <c r="AC152" s="3"/>
      <c r="AD152" s="3"/>
      <c r="AE152" s="3"/>
      <c r="AF152" s="3"/>
      <c r="AG152" s="3"/>
      <c r="AH152" s="3"/>
      <c r="AI152" s="3"/>
      <c r="AJ152" s="3"/>
      <c r="AK152" s="3"/>
      <c r="AL152" s="3"/>
      <c r="AM152" s="3"/>
      <c r="AN152" s="3"/>
      <c r="AO152" s="3"/>
      <c r="AP152" s="3"/>
      <c r="AQ152" s="3"/>
      <c r="AR152" s="198">
        <f t="array" ref="AR152">SUMPRODUCT(LEN(AS152:AY152))</f>
        <v>0</v>
      </c>
      <c r="AS152" s="199"/>
      <c r="AT152" s="200"/>
      <c r="AU152" s="200"/>
      <c r="AV152" s="200"/>
      <c r="AW152" s="200"/>
      <c r="AX152" s="200"/>
      <c r="AY152" s="201"/>
      <c r="AZ152" s="3"/>
      <c r="BD152" s="3174"/>
      <c r="BF152" s="3151" t="str">
        <f t="shared" si="71"/>
        <v/>
      </c>
      <c r="BG152" s="3155" t="str">
        <f t="shared" si="72"/>
        <v/>
      </c>
      <c r="BH152" s="3156" t="str">
        <f>IF(LEN(TRIM(BM152))&gt;0,MAX(BH29:BH151)+1,"")</f>
        <v/>
      </c>
      <c r="BI152" s="3109" t="str">
        <f>IFERROR(INDEX(BM30:BM299,MATCH(ROW()-ROW(BM30)+1,BH30:BH299,0)),"")</f>
        <v/>
      </c>
      <c r="BJ152" s="419"/>
      <c r="BL152" s="3112">
        <f>BI17</f>
        <v>100</v>
      </c>
      <c r="BM152" s="3111" t="str">
        <f>IF(OR(BN151="",BL152=""),"",IF(LEN(BN151)&lt;=BL152,BN151,IFERROR(LEFT(BN151,FIND("♦",SUBSTITUTE(LEFT(BN151,BL152+1)," ","♦",LEN(LEFT(BN151,BL152+1))-LEN(SUBSTITUTE(LEFT(BN151,BL152+1)," ",""))))),LEFT(BN151,IFERROR(FIND(" ",BN151)-1,LEN(BN151))))))</f>
        <v/>
      </c>
      <c r="BN152" s="3111" t="str">
        <f t="shared" ref="BN152:BN155" si="83">IF(BM152="","",TRIM(RIGHT(BN151,LEN(BN151)-LEN(BM152))))</f>
        <v/>
      </c>
      <c r="BO152" s="3179"/>
      <c r="BP152" s="3174"/>
      <c r="BQ152" s="3174"/>
      <c r="BR152" s="3"/>
      <c r="BS152" s="142"/>
      <c r="BT152" s="25"/>
      <c r="BU152" s="25"/>
      <c r="BV152" s="2587" t="s">
        <v>4002</v>
      </c>
      <c r="BW152" s="170"/>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224" t="s">
        <v>2074</v>
      </c>
      <c r="DB152" s="3224"/>
      <c r="DC152" s="3224"/>
      <c r="DE152" s="3"/>
      <c r="DF152" s="3"/>
      <c r="DG152" s="3"/>
      <c r="DH152" s="3"/>
      <c r="DI152" s="3"/>
      <c r="DJ152" s="3"/>
      <c r="DK152" s="3"/>
      <c r="DL152" s="3"/>
      <c r="DM152" s="3"/>
      <c r="DN152" s="3"/>
      <c r="DO152" s="3"/>
      <c r="DP152" s="3"/>
      <c r="DQ152" s="3"/>
      <c r="DR152" s="3"/>
      <c r="DS152" s="3"/>
      <c r="DT152" s="3"/>
      <c r="DU152" s="3"/>
      <c r="DV152" s="3"/>
      <c r="DW152" s="3"/>
      <c r="DX152" s="3"/>
      <c r="DY152" s="3"/>
      <c r="EK152" s="1443"/>
      <c r="EL152" s="236" t="s">
        <v>2075</v>
      </c>
      <c r="EM152" s="206" t="s">
        <v>2076</v>
      </c>
      <c r="EN152" s="207">
        <v>140</v>
      </c>
      <c r="EO152" s="208">
        <v>130</v>
      </c>
      <c r="EP152" s="209">
        <v>182</v>
      </c>
      <c r="EQ152"/>
      <c r="ER152" s="1444"/>
      <c r="ES152" s="191" t="s">
        <v>2077</v>
      </c>
      <c r="ET152" s="192" t="s">
        <v>2078</v>
      </c>
      <c r="EU152" s="193">
        <v>205</v>
      </c>
      <c r="EV152" s="194">
        <v>0</v>
      </c>
      <c r="EW152" s="195">
        <v>205</v>
      </c>
      <c r="EX152"/>
      <c r="EY152" s="1445"/>
      <c r="EZ152" s="212" t="s">
        <v>2079</v>
      </c>
      <c r="FA152" s="192" t="s">
        <v>2080</v>
      </c>
      <c r="FB152" s="193">
        <v>45</v>
      </c>
      <c r="FC152" s="194">
        <v>36</v>
      </c>
      <c r="FD152" s="195">
        <v>30</v>
      </c>
      <c r="FE152" s="10">
        <v>1</v>
      </c>
    </row>
    <row r="153" spans="1:161" ht="21" customHeight="1">
      <c r="A153" s="3"/>
      <c r="B153" s="3"/>
      <c r="C153" s="3"/>
      <c r="D153" s="3"/>
      <c r="E153" s="3"/>
      <c r="F153" s="3"/>
      <c r="G153" s="3"/>
      <c r="H153" s="3"/>
      <c r="I153" s="3"/>
      <c r="J153" s="688"/>
      <c r="K153" s="688"/>
      <c r="L153" s="688"/>
      <c r="M153" s="688"/>
      <c r="N153" s="688"/>
      <c r="O153" s="688"/>
      <c r="P153" s="688"/>
      <c r="Q153" s="688"/>
      <c r="R153" s="688"/>
      <c r="S153" s="688"/>
      <c r="T153" s="688"/>
      <c r="U153" s="688"/>
      <c r="V153" s="688"/>
      <c r="W153" s="688"/>
      <c r="X153" s="688"/>
      <c r="Y153" s="688"/>
      <c r="Z153" s="688"/>
      <c r="AA153" s="3"/>
      <c r="AB153" s="3"/>
      <c r="AC153" s="3"/>
      <c r="AD153" s="3"/>
      <c r="AE153" s="3"/>
      <c r="AF153" s="3"/>
      <c r="AG153" s="3"/>
      <c r="AH153" s="3"/>
      <c r="AI153" s="3"/>
      <c r="AJ153" s="3"/>
      <c r="AK153" s="3"/>
      <c r="AL153" s="3"/>
      <c r="AM153" s="3"/>
      <c r="AN153" s="3"/>
      <c r="AO153" s="3"/>
      <c r="AP153" s="3"/>
      <c r="AQ153" s="3"/>
      <c r="AR153" s="198">
        <f t="array" ref="AR153">SUMPRODUCT(LEN(AS153:AY153))</f>
        <v>0</v>
      </c>
      <c r="AS153" s="199"/>
      <c r="AT153" s="200"/>
      <c r="AU153" s="200"/>
      <c r="AV153" s="200"/>
      <c r="AW153" s="200"/>
      <c r="AX153" s="200"/>
      <c r="AY153" s="201"/>
      <c r="AZ153" s="3"/>
      <c r="BD153" s="3174"/>
      <c r="BF153" s="3151" t="str">
        <f t="shared" si="71"/>
        <v/>
      </c>
      <c r="BG153" s="3155" t="str">
        <f t="shared" si="72"/>
        <v/>
      </c>
      <c r="BH153" s="3156" t="str">
        <f>IF(LEN(TRIM(BM153))&gt;0,MAX(BH29:BH152)+1,"")</f>
        <v/>
      </c>
      <c r="BI153" s="3109" t="str">
        <f>IFERROR(INDEX(BM30:BM299,MATCH(ROW()-ROW(BM30)+1,BH30:BH299,0)),"")</f>
        <v/>
      </c>
      <c r="BJ153" s="419"/>
      <c r="BL153" s="3110"/>
      <c r="BM153" s="3111" t="str">
        <f>IF(OR(BN152="",BL152=""),"",IF(LEN(BN152)&lt;=BL152,BN152,IFERROR(LEFT(BN152,FIND("♦",SUBSTITUTE(LEFT(BN152,BL152+1)," ","♦",LEN(LEFT(BN152,BL152+1))-LEN(SUBSTITUTE(LEFT(BN152,BL152+1)," ",""))))),LEFT(BN152,IFERROR(FIND(" ",BN152)-1,LEN(BN152))))))</f>
        <v/>
      </c>
      <c r="BN153" s="3111" t="str">
        <f t="shared" si="83"/>
        <v/>
      </c>
      <c r="BO153" s="3179"/>
      <c r="BP153" s="3174"/>
      <c r="BQ153" s="3174"/>
      <c r="BR153" s="3"/>
      <c r="BS153" s="142"/>
      <c r="BT153" s="25"/>
      <c r="BU153" s="25"/>
      <c r="BV153" s="25"/>
      <c r="BW153" s="170"/>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224"/>
      <c r="DB153" s="3224"/>
      <c r="DC153" s="3224"/>
      <c r="DE153" s="3"/>
      <c r="DF153" s="3"/>
      <c r="DG153" s="3"/>
      <c r="DH153" s="3"/>
      <c r="DI153" s="3"/>
      <c r="DJ153" s="3"/>
      <c r="DK153" s="3"/>
      <c r="DL153" s="3"/>
      <c r="DM153" s="3"/>
      <c r="DN153" s="3"/>
      <c r="DO153" s="3"/>
      <c r="DP153" s="3"/>
      <c r="DQ153" s="3"/>
      <c r="DR153" s="3"/>
      <c r="DS153" s="3"/>
      <c r="DT153" s="3"/>
      <c r="DU153" s="3"/>
      <c r="DV153" s="3"/>
      <c r="DW153" s="3"/>
      <c r="DX153" s="3"/>
      <c r="DY153" s="3"/>
      <c r="EK153" s="1446"/>
      <c r="EL153" s="236" t="s">
        <v>2081</v>
      </c>
      <c r="EM153" s="206" t="s">
        <v>2082</v>
      </c>
      <c r="EN153" s="207">
        <v>150</v>
      </c>
      <c r="EO153" s="208">
        <v>144</v>
      </c>
      <c r="EP153" s="209">
        <v>171</v>
      </c>
      <c r="EQ153"/>
      <c r="ER153" s="1447"/>
      <c r="ES153" s="191" t="s">
        <v>2083</v>
      </c>
      <c r="ET153" s="192" t="s">
        <v>2084</v>
      </c>
      <c r="EU153" s="193">
        <v>159</v>
      </c>
      <c r="EV153" s="194">
        <v>95</v>
      </c>
      <c r="EW153" s="195">
        <v>159</v>
      </c>
      <c r="EX153"/>
      <c r="EY153" s="1448"/>
      <c r="EZ153" s="212" t="s">
        <v>2085</v>
      </c>
      <c r="FA153" s="192" t="s">
        <v>2086</v>
      </c>
      <c r="FB153" s="193">
        <v>47</v>
      </c>
      <c r="FC153" s="194">
        <v>30</v>
      </c>
      <c r="FD153" s="195">
        <v>14</v>
      </c>
      <c r="FE153" s="10">
        <v>1</v>
      </c>
    </row>
    <row r="154" spans="1:161" ht="21" customHeight="1">
      <c r="A154" s="3"/>
      <c r="B154" s="3"/>
      <c r="C154" s="3"/>
      <c r="D154" s="3"/>
      <c r="E154" s="3"/>
      <c r="F154" s="3"/>
      <c r="G154" s="3"/>
      <c r="H154" s="3"/>
      <c r="I154" s="3"/>
      <c r="J154" s="688"/>
      <c r="K154" s="688"/>
      <c r="L154" s="688"/>
      <c r="M154" s="688"/>
      <c r="N154" s="688"/>
      <c r="O154" s="688"/>
      <c r="P154" s="688"/>
      <c r="Q154" s="688"/>
      <c r="R154" s="688"/>
      <c r="S154" s="688"/>
      <c r="T154" s="688"/>
      <c r="U154" s="688"/>
      <c r="V154" s="688"/>
      <c r="W154" s="688"/>
      <c r="X154" s="688"/>
      <c r="Y154" s="688"/>
      <c r="Z154" s="688"/>
      <c r="AA154" s="3"/>
      <c r="AB154" s="3"/>
      <c r="AC154" s="3"/>
      <c r="AD154" s="3"/>
      <c r="AE154" s="3"/>
      <c r="AF154" s="3"/>
      <c r="AG154" s="3"/>
      <c r="AH154" s="3"/>
      <c r="AI154" s="3"/>
      <c r="AJ154" s="3"/>
      <c r="AK154" s="3"/>
      <c r="AL154" s="3"/>
      <c r="AM154" s="3"/>
      <c r="AN154" s="3"/>
      <c r="AO154" s="3"/>
      <c r="AP154" s="3"/>
      <c r="AQ154" s="3"/>
      <c r="AR154" s="198">
        <f t="array" ref="AR154">SUMPRODUCT(LEN(AS154:AY154))</f>
        <v>0</v>
      </c>
      <c r="AS154" s="199"/>
      <c r="AT154" s="200"/>
      <c r="AU154" s="200"/>
      <c r="AV154" s="200"/>
      <c r="AW154" s="200"/>
      <c r="AX154" s="200"/>
      <c r="AY154" s="201"/>
      <c r="AZ154" s="3"/>
      <c r="BD154" s="3174"/>
      <c r="BF154" s="3151" t="str">
        <f t="shared" si="71"/>
        <v/>
      </c>
      <c r="BG154" s="3155" t="str">
        <f t="shared" si="72"/>
        <v/>
      </c>
      <c r="BH154" s="3156" t="str">
        <f>IF(LEN(TRIM(BM154))&gt;0,MAX(BH29:BH153)+1,"")</f>
        <v/>
      </c>
      <c r="BI154" s="3109" t="str">
        <f>IFERROR(INDEX(BM30:BM299,MATCH(ROW()-ROW(BM30)+1,BH30:BH299,0)),"")</f>
        <v/>
      </c>
      <c r="BJ154" s="419"/>
      <c r="BL154" s="3163"/>
      <c r="BM154" s="3111" t="str">
        <f>IF(OR(BN153="",BL152=""),"",IF(LEN(BN153)&lt;=BL152,BN153,IFERROR(LEFT(BN153,FIND("♦",SUBSTITUTE(LEFT(BN153,BL152+1)," ","♦",LEN(LEFT(BN153,BL152+1))-LEN(SUBSTITUTE(LEFT(BN153,BL152+1)," ",""))))),LEFT(BN153,IFERROR(FIND(" ",BN153)-1,LEN(BN153))))))</f>
        <v/>
      </c>
      <c r="BN154" s="3111" t="str">
        <f t="shared" si="83"/>
        <v/>
      </c>
      <c r="BO154" s="3179"/>
      <c r="BP154" s="3174"/>
      <c r="BQ154" s="3174"/>
      <c r="BR154" s="3"/>
      <c r="BS154" s="2663" t="s">
        <v>4042</v>
      </c>
      <c r="BV154" s="25"/>
      <c r="BW154" s="170"/>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1025">
        <v>1</v>
      </c>
      <c r="DB154" s="1025"/>
      <c r="DC154" s="1025">
        <v>1</v>
      </c>
      <c r="DE154" s="3"/>
      <c r="DF154" s="3"/>
      <c r="DG154" s="3"/>
      <c r="DH154" s="3"/>
      <c r="DI154" s="3"/>
      <c r="DJ154" s="3"/>
      <c r="DK154" s="3"/>
      <c r="DL154" s="3"/>
      <c r="DM154" s="3"/>
      <c r="DN154" s="3"/>
      <c r="DO154" s="3"/>
      <c r="DP154" s="3"/>
      <c r="DQ154" s="3"/>
      <c r="DR154" s="3"/>
      <c r="DS154" s="3"/>
      <c r="DT154" s="3"/>
      <c r="DU154" s="3"/>
      <c r="DV154" s="3"/>
      <c r="DW154" s="3"/>
      <c r="DX154" s="3"/>
      <c r="DY154" s="3"/>
      <c r="EK154" s="1449"/>
      <c r="EL154" s="236" t="s">
        <v>2087</v>
      </c>
      <c r="EM154" s="206" t="s">
        <v>2088</v>
      </c>
      <c r="EN154" s="207">
        <v>126</v>
      </c>
      <c r="EO154" s="208">
        <v>115</v>
      </c>
      <c r="EP154" s="209">
        <v>184</v>
      </c>
      <c r="EQ154"/>
      <c r="ER154" s="1450"/>
      <c r="ES154" s="191" t="s">
        <v>2089</v>
      </c>
      <c r="ET154" s="192" t="s">
        <v>2090</v>
      </c>
      <c r="EU154" s="193">
        <v>139</v>
      </c>
      <c r="EV154" s="194">
        <v>123</v>
      </c>
      <c r="EW154" s="195">
        <v>139</v>
      </c>
      <c r="EX154"/>
      <c r="EY154" s="1451"/>
      <c r="EZ154" s="212" t="s">
        <v>2091</v>
      </c>
      <c r="FA154" s="192" t="s">
        <v>2092</v>
      </c>
      <c r="FB154" s="193">
        <v>19</v>
      </c>
      <c r="FC154" s="194">
        <v>14</v>
      </c>
      <c r="FD154" s="195">
        <v>10</v>
      </c>
      <c r="FE154" s="10">
        <v>1</v>
      </c>
    </row>
    <row r="155" spans="1:161" ht="21" customHeight="1">
      <c r="A155" s="3"/>
      <c r="B155" s="3"/>
      <c r="C155" s="3"/>
      <c r="D155" s="3"/>
      <c r="E155" s="3"/>
      <c r="F155" s="3"/>
      <c r="G155" s="3"/>
      <c r="H155" s="3"/>
      <c r="I155" s="3"/>
      <c r="J155" s="688"/>
      <c r="K155" s="688"/>
      <c r="L155" s="688"/>
      <c r="M155" s="688"/>
      <c r="N155" s="688"/>
      <c r="O155" s="688"/>
      <c r="P155" s="688"/>
      <c r="Q155" s="688"/>
      <c r="R155" s="688"/>
      <c r="S155" s="688"/>
      <c r="T155" s="688"/>
      <c r="U155" s="688"/>
      <c r="V155" s="688"/>
      <c r="W155" s="688"/>
      <c r="X155" s="688"/>
      <c r="Y155" s="688"/>
      <c r="Z155" s="688"/>
      <c r="AA155" s="3"/>
      <c r="AB155" s="3"/>
      <c r="AC155" s="3"/>
      <c r="AD155" s="3"/>
      <c r="AE155" s="3"/>
      <c r="AF155" s="3"/>
      <c r="AG155" s="3"/>
      <c r="AH155" s="3"/>
      <c r="AI155" s="3"/>
      <c r="AJ155" s="3"/>
      <c r="AK155" s="3"/>
      <c r="AL155" s="3"/>
      <c r="AM155" s="3"/>
      <c r="AN155" s="3"/>
      <c r="AO155" s="3"/>
      <c r="AP155" s="3"/>
      <c r="AQ155" s="3"/>
      <c r="AR155" s="198">
        <f t="array" ref="AR155">SUMPRODUCT(LEN(AS155:AY155))</f>
        <v>0</v>
      </c>
      <c r="AS155" s="199"/>
      <c r="AT155" s="200"/>
      <c r="AU155" s="200"/>
      <c r="AV155" s="200"/>
      <c r="AW155" s="200"/>
      <c r="AX155" s="200"/>
      <c r="AY155" s="201"/>
      <c r="AZ155" s="3"/>
      <c r="BD155" s="3174"/>
      <c r="BF155" s="3151" t="str">
        <f t="shared" si="71"/>
        <v/>
      </c>
      <c r="BG155" s="3155" t="str">
        <f t="shared" si="72"/>
        <v/>
      </c>
      <c r="BH155" s="3156" t="str">
        <f>IF(LEN(TRIM(BM155))&gt;0,MAX(BH29:BH154)+1,"")</f>
        <v/>
      </c>
      <c r="BI155" s="3109" t="str">
        <f>IFERROR(INDEX(BM30:BM299,MATCH(ROW()-ROW(BM30)+1,BH30:BH299,0)),"")</f>
        <v/>
      </c>
      <c r="BJ155" s="419"/>
      <c r="BL155" s="3164"/>
      <c r="BM155" s="3111" t="str">
        <f>IF(OR(BN154="",BL152=""),"",IF(LEN(BN154)&lt;=BL152,BN154,IFERROR(LEFT(BN154,FIND("♦",SUBSTITUTE(LEFT(BN154,BL152+1)," ","♦",LEN(LEFT(BN154,BL152+1))-LEN(SUBSTITUTE(LEFT(BN154,BL152+1)," ",""))))),LEFT(BN154,IFERROR(FIND(" ",BN154)-1,LEN(BN154))))))</f>
        <v/>
      </c>
      <c r="BN155" s="3111" t="str">
        <f t="shared" si="83"/>
        <v/>
      </c>
      <c r="BO155" s="3179"/>
      <c r="BP155" s="3174"/>
      <c r="BQ155" s="3174"/>
      <c r="BR155" s="3"/>
      <c r="BS155" s="2710" t="s">
        <v>4043</v>
      </c>
      <c r="BT155" s="2711" t="s">
        <v>4045</v>
      </c>
      <c r="BU155" s="2712"/>
      <c r="BV155" s="25"/>
      <c r="BW155" s="170"/>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224" t="s">
        <v>2093</v>
      </c>
      <c r="DB155" s="3224"/>
      <c r="DC155" s="3224"/>
      <c r="DE155" s="3"/>
      <c r="DF155" s="3"/>
      <c r="DG155" s="3"/>
      <c r="DH155" s="3"/>
      <c r="DI155" s="3"/>
      <c r="DJ155" s="3"/>
      <c r="DK155" s="3"/>
      <c r="DL155" s="3"/>
      <c r="DM155" s="3"/>
      <c r="DN155" s="3"/>
      <c r="DO155" s="3"/>
      <c r="DP155" s="3"/>
      <c r="DQ155" s="3"/>
      <c r="DR155" s="3"/>
      <c r="DS155" s="3"/>
      <c r="DT155" s="3"/>
      <c r="DU155" s="3"/>
      <c r="DV155" s="3"/>
      <c r="DW155" s="3"/>
      <c r="DX155" s="3"/>
      <c r="DY155" s="3"/>
      <c r="EK155" s="1452"/>
      <c r="EL155" s="236" t="s">
        <v>2094</v>
      </c>
      <c r="EM155" s="206" t="s">
        <v>2095</v>
      </c>
      <c r="EN155" s="207">
        <v>96</v>
      </c>
      <c r="EO155" s="208">
        <v>78</v>
      </c>
      <c r="EP155" s="209">
        <v>151</v>
      </c>
      <c r="EQ155"/>
      <c r="ER155" s="1453"/>
      <c r="ES155" s="191" t="s">
        <v>2096</v>
      </c>
      <c r="ET155" s="192" t="s">
        <v>2097</v>
      </c>
      <c r="EU155" s="193">
        <v>139</v>
      </c>
      <c r="EV155" s="194">
        <v>102</v>
      </c>
      <c r="EW155" s="195">
        <v>139</v>
      </c>
      <c r="EX155"/>
      <c r="EY155" s="1454"/>
      <c r="EZ155" s="212" t="s">
        <v>2098</v>
      </c>
      <c r="FA155" s="192" t="s">
        <v>2099</v>
      </c>
      <c r="FB155" s="193">
        <v>255</v>
      </c>
      <c r="FC155" s="194">
        <v>0</v>
      </c>
      <c r="FD155" s="195">
        <v>0</v>
      </c>
      <c r="FE155" s="10">
        <v>1</v>
      </c>
    </row>
    <row r="156" spans="1:161" ht="21" customHeight="1">
      <c r="A156" s="3"/>
      <c r="B156" s="3"/>
      <c r="C156" s="3"/>
      <c r="D156" s="3"/>
      <c r="E156" s="3"/>
      <c r="F156" s="3"/>
      <c r="G156" s="3"/>
      <c r="H156" s="3"/>
      <c r="I156" s="3"/>
      <c r="J156" s="688"/>
      <c r="K156" s="688"/>
      <c r="L156" s="688"/>
      <c r="M156" s="688"/>
      <c r="N156" s="688"/>
      <c r="O156" s="688"/>
      <c r="P156" s="688"/>
      <c r="Q156" s="688"/>
      <c r="R156" s="688"/>
      <c r="S156" s="688"/>
      <c r="T156" s="688"/>
      <c r="U156" s="688"/>
      <c r="V156" s="688"/>
      <c r="W156" s="688"/>
      <c r="X156" s="688"/>
      <c r="Y156" s="688"/>
      <c r="Z156" s="688"/>
      <c r="AA156" s="3"/>
      <c r="AB156" s="3"/>
      <c r="AC156" s="3"/>
      <c r="AD156" s="3"/>
      <c r="AE156" s="3"/>
      <c r="AF156" s="3"/>
      <c r="AG156" s="3"/>
      <c r="AH156" s="3"/>
      <c r="AI156" s="3"/>
      <c r="AJ156" s="3"/>
      <c r="AK156" s="3"/>
      <c r="AL156" s="3"/>
      <c r="AM156" s="3"/>
      <c r="AN156" s="3"/>
      <c r="AO156" s="3"/>
      <c r="AP156" s="3"/>
      <c r="AQ156" s="3"/>
      <c r="AR156" s="198">
        <f t="array" ref="AR156">SUMPRODUCT(LEN(AS156:AY156))</f>
        <v>0</v>
      </c>
      <c r="AS156" s="199"/>
      <c r="AT156" s="200"/>
      <c r="AU156" s="200"/>
      <c r="AV156" s="200"/>
      <c r="AW156" s="200"/>
      <c r="AX156" s="200"/>
      <c r="AY156" s="201"/>
      <c r="AZ156" s="3"/>
      <c r="BD156" s="3174"/>
      <c r="BF156" s="3151" t="str">
        <f t="shared" si="71"/>
        <v/>
      </c>
      <c r="BG156" s="3155" t="str">
        <f t="shared" si="72"/>
        <v/>
      </c>
      <c r="BH156" s="3156" t="str">
        <f>IF(LEN(TRIM(BM156))&gt;0,MAX(BH29:BH155)+1,"")</f>
        <v/>
      </c>
      <c r="BI156" s="3109" t="str">
        <f>IFERROR(INDEX(BM30:BM299,MATCH(ROW()-ROW(BM30)+1,BH30:BH299,0)),"")</f>
        <v/>
      </c>
      <c r="BJ156" s="419"/>
      <c r="BL156" s="2462" t="str">
        <f>(SUBSTITUTE(SUBSTITUTE(BD51,CHAR(13)&amp;CHAR(10)," "),CHAR(10)," "))</f>
        <v/>
      </c>
      <c r="BM156" s="3165" t="str">
        <f>IF(OR(BL157="",BL158=""),"",IF(LEN(BL157)&lt;=BL158,BL157,IFERROR(LEFT(BL157,FIND("♦",SUBSTITUTE(LEFT(BL157,BL158+1)," ","♦",LEN(LEFT(BL157,BL158+1))-LEN(SUBSTITUTE(LEFT(BL157,BL158+1)," ",""))))),LEFT(BL157,IFERROR(FIND(" ",BL157)-1,LEN(BL157))))))</f>
        <v/>
      </c>
      <c r="BN156" s="3166" t="str">
        <f>IF(BM156="","",TRIM(RIGHT(BL157,LEN(BL157)-LEN(BM156))))</f>
        <v/>
      </c>
      <c r="BO156" s="3157" t="str">
        <f>BE51</f>
        <v xml:space="preserve"> ◄ ligne 51</v>
      </c>
      <c r="BP156" s="3174"/>
      <c r="BQ156" s="3174"/>
      <c r="BR156" s="3"/>
      <c r="BS156" s="419" t="str">
        <f t="shared" ref="BS156:BS164" si="84">TRIM(LEFT(BT156,FIND(" .",BT156&amp;" .")-1))</f>
        <v>Navarin d’agneau</v>
      </c>
      <c r="BT156" t="s">
        <v>4018</v>
      </c>
      <c r="BV156" s="25"/>
      <c r="BW156" s="170"/>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224"/>
      <c r="DB156" s="3224"/>
      <c r="DC156" s="3224"/>
      <c r="DE156" s="3"/>
      <c r="DF156" s="3"/>
      <c r="DG156" s="3"/>
      <c r="DH156" s="3"/>
      <c r="DI156" s="3"/>
      <c r="DJ156" s="3"/>
      <c r="DK156" s="3"/>
      <c r="DL156" s="3"/>
      <c r="DM156" s="3"/>
      <c r="DN156" s="3"/>
      <c r="DO156" s="3"/>
      <c r="DP156" s="3"/>
      <c r="DQ156" s="3"/>
      <c r="DR156" s="3"/>
      <c r="DS156" s="3"/>
      <c r="DT156" s="3"/>
      <c r="DU156" s="3"/>
      <c r="DV156" s="3"/>
      <c r="DW156" s="3"/>
      <c r="DX156" s="3"/>
      <c r="DY156" s="3"/>
      <c r="EK156" s="1455"/>
      <c r="EL156" s="205" t="s">
        <v>2100</v>
      </c>
      <c r="EM156" s="206" t="s">
        <v>2101</v>
      </c>
      <c r="EN156" s="207">
        <v>72</v>
      </c>
      <c r="EO156" s="208">
        <v>61</v>
      </c>
      <c r="EP156" s="209">
        <v>139</v>
      </c>
      <c r="EQ156"/>
      <c r="ER156" s="1456"/>
      <c r="ES156" s="272" t="s">
        <v>2102</v>
      </c>
      <c r="ET156" s="192" t="s">
        <v>2103</v>
      </c>
      <c r="EU156" s="193">
        <v>121</v>
      </c>
      <c r="EV156" s="194">
        <v>104</v>
      </c>
      <c r="EW156" s="195">
        <v>120</v>
      </c>
      <c r="EX156"/>
      <c r="EY156" s="1457"/>
      <c r="EZ156" s="197" t="s">
        <v>2104</v>
      </c>
      <c r="FA156" s="192" t="s">
        <v>2099</v>
      </c>
      <c r="FB156" s="193">
        <v>255</v>
      </c>
      <c r="FC156" s="194">
        <v>36</v>
      </c>
      <c r="FD156" s="195">
        <v>0</v>
      </c>
      <c r="FE156" s="10">
        <v>1</v>
      </c>
    </row>
    <row r="157" spans="1:161" ht="21" customHeight="1">
      <c r="A157" s="3"/>
      <c r="B157" s="3"/>
      <c r="C157" s="3"/>
      <c r="D157" s="3"/>
      <c r="E157" s="3"/>
      <c r="F157" s="3"/>
      <c r="G157" s="3"/>
      <c r="H157" s="3"/>
      <c r="I157" s="3"/>
      <c r="J157" s="688"/>
      <c r="K157" s="688"/>
      <c r="L157" s="688"/>
      <c r="M157" s="688"/>
      <c r="N157" s="688"/>
      <c r="O157" s="688"/>
      <c r="P157" s="688"/>
      <c r="Q157" s="688"/>
      <c r="R157" s="688"/>
      <c r="S157" s="688"/>
      <c r="T157" s="688"/>
      <c r="U157" s="688"/>
      <c r="V157" s="688"/>
      <c r="W157" s="688"/>
      <c r="X157" s="688"/>
      <c r="Y157" s="688"/>
      <c r="Z157" s="688"/>
      <c r="AA157" s="3"/>
      <c r="AB157" s="3"/>
      <c r="AC157" s="3"/>
      <c r="AD157" s="3"/>
      <c r="AE157" s="3"/>
      <c r="AF157" s="3"/>
      <c r="AG157" s="3"/>
      <c r="AH157" s="3"/>
      <c r="AI157" s="3"/>
      <c r="AJ157" s="3"/>
      <c r="AK157" s="3"/>
      <c r="AL157" s="3"/>
      <c r="AM157" s="3"/>
      <c r="AN157" s="3"/>
      <c r="AO157" s="3"/>
      <c r="AP157" s="3"/>
      <c r="AQ157" s="3"/>
      <c r="AR157" s="198">
        <f t="array" ref="AR157">SUMPRODUCT(LEN(AS157:AY157))</f>
        <v>0</v>
      </c>
      <c r="AS157" s="199"/>
      <c r="AT157" s="200"/>
      <c r="AU157" s="200"/>
      <c r="AV157" s="200"/>
      <c r="AW157" s="200"/>
      <c r="AX157" s="200"/>
      <c r="AY157" s="201"/>
      <c r="AZ157" s="3"/>
      <c r="BD157" s="3174"/>
      <c r="BF157" s="3151" t="str">
        <f t="shared" si="71"/>
        <v/>
      </c>
      <c r="BG157" s="3155" t="str">
        <f t="shared" si="72"/>
        <v/>
      </c>
      <c r="BH157" s="3156" t="str">
        <f>IF(LEN(TRIM(BM157))&gt;0,MAX(BH29:BH156)+1,"")</f>
        <v/>
      </c>
      <c r="BI157" s="3109" t="str">
        <f>IFERROR(INDEX(BM30:BM299,MATCH(ROW()-ROW(BM30)+1,BH30:BH299,0)),"")</f>
        <v/>
      </c>
      <c r="BJ157" s="419"/>
      <c r="BL157" s="3165" t="str">
        <f>TRIM(SUBSTITUTE(SUBSTITUTE(SUBSTITUTE(SUBSTITUTE(IF(OR(LEFT(BL156,1)="-",LEFT(BL156,1)="="),MID(BL156,2,9999),BL156),CHAR(160)," "),","," "),";"," "),"."," "))</f>
        <v/>
      </c>
      <c r="BM157" s="3166" t="str">
        <f>IF(OR(BN156="",BL158=""),"",IF(LEN(BN156)&lt;=BL158,BN156,IFERROR(LEFT(BN156,FIND("♦",SUBSTITUTE(LEFT(BN156,BL158+1)," ","♦",LEN(LEFT(BN156,BL158+1))-LEN(SUBSTITUTE(LEFT(BN156,BL158+1)," ",""))))),LEFT(BN156,IFERROR(FIND(" ",BN156)-1,LEN(BN156))))))</f>
        <v/>
      </c>
      <c r="BN157" s="3166" t="str">
        <f>IF(BM157="","",TRIM(RIGHT(BN156,LEN(BN156)-LEN(BM157))))</f>
        <v/>
      </c>
      <c r="BO157" s="3180"/>
      <c r="BP157" s="3174"/>
      <c r="BQ157" s="3174"/>
      <c r="BR157" s="3"/>
      <c r="BS157" s="419" t="str">
        <f t="shared" si="84"/>
        <v>Éléments pour la cuisson du navarin</v>
      </c>
      <c r="BT157" t="s">
        <v>4019</v>
      </c>
      <c r="BV157" s="25"/>
      <c r="BW157" s="170"/>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1025">
        <v>1</v>
      </c>
      <c r="DB157" s="1025"/>
      <c r="DC157" s="1025">
        <v>1</v>
      </c>
      <c r="DE157" s="3"/>
      <c r="DF157" s="3"/>
      <c r="DG157" s="3"/>
      <c r="DH157" s="3"/>
      <c r="DI157" s="3"/>
      <c r="DJ157" s="3"/>
      <c r="DK157" s="3"/>
      <c r="DL157" s="3"/>
      <c r="DM157" s="3"/>
      <c r="DN157" s="3"/>
      <c r="DO157" s="3"/>
      <c r="DP157" s="3"/>
      <c r="DQ157" s="3"/>
      <c r="DR157" s="3"/>
      <c r="DS157" s="3"/>
      <c r="DT157" s="3"/>
      <c r="DU157" s="3"/>
      <c r="DV157" s="3"/>
      <c r="DW157" s="3"/>
      <c r="DX157" s="3"/>
      <c r="DY157" s="3"/>
      <c r="EK157" s="1458"/>
      <c r="EL157" s="205" t="s">
        <v>2105</v>
      </c>
      <c r="EM157" s="206" t="s">
        <v>2106</v>
      </c>
      <c r="EN157" s="207">
        <v>71</v>
      </c>
      <c r="EO157" s="208">
        <v>60</v>
      </c>
      <c r="EP157" s="209">
        <v>139</v>
      </c>
      <c r="EQ157"/>
      <c r="ER157" s="1459"/>
      <c r="ES157" s="191" t="s">
        <v>2107</v>
      </c>
      <c r="ET157" s="192" t="s">
        <v>2108</v>
      </c>
      <c r="EU157" s="193">
        <v>139</v>
      </c>
      <c r="EV157" s="194">
        <v>71</v>
      </c>
      <c r="EW157" s="195">
        <v>137</v>
      </c>
      <c r="EX157"/>
      <c r="EY157" s="1460"/>
      <c r="EZ157" s="197" t="s">
        <v>2109</v>
      </c>
      <c r="FA157" s="192" t="s">
        <v>2099</v>
      </c>
      <c r="FB157" s="193">
        <v>255</v>
      </c>
      <c r="FC157" s="194">
        <v>69</v>
      </c>
      <c r="FD157" s="195">
        <v>0</v>
      </c>
      <c r="FE157" s="10">
        <v>1</v>
      </c>
    </row>
    <row r="158" spans="1:161" ht="21" customHeight="1">
      <c r="A158" s="3"/>
      <c r="B158" s="3"/>
      <c r="C158" s="3"/>
      <c r="D158" s="3"/>
      <c r="E158" s="3"/>
      <c r="F158" s="3"/>
      <c r="G158" s="3"/>
      <c r="H158" s="3"/>
      <c r="I158" s="3"/>
      <c r="J158" s="688"/>
      <c r="K158" s="688"/>
      <c r="L158" s="688"/>
      <c r="M158" s="688"/>
      <c r="N158" s="688"/>
      <c r="O158" s="688"/>
      <c r="P158" s="688"/>
      <c r="Q158" s="688"/>
      <c r="R158" s="688"/>
      <c r="S158" s="688"/>
      <c r="T158" s="688"/>
      <c r="U158" s="688"/>
      <c r="V158" s="688"/>
      <c r="W158" s="688"/>
      <c r="X158" s="688"/>
      <c r="Y158" s="688"/>
      <c r="Z158" s="688"/>
      <c r="AA158" s="3"/>
      <c r="AB158" s="3"/>
      <c r="AC158" s="3"/>
      <c r="AD158" s="3"/>
      <c r="AE158" s="3"/>
      <c r="AF158" s="3"/>
      <c r="AG158" s="3"/>
      <c r="AH158" s="3"/>
      <c r="AI158" s="3"/>
      <c r="AJ158" s="3"/>
      <c r="AK158" s="3"/>
      <c r="AL158" s="3"/>
      <c r="AM158" s="3"/>
      <c r="AN158" s="3"/>
      <c r="AO158" s="3"/>
      <c r="AP158" s="3"/>
      <c r="AQ158" s="3"/>
      <c r="AR158" s="198">
        <f t="array" ref="AR158">SUMPRODUCT(LEN(AS158:AY158))</f>
        <v>0</v>
      </c>
      <c r="AS158" s="199"/>
      <c r="AT158" s="200"/>
      <c r="AU158" s="200"/>
      <c r="AV158" s="200"/>
      <c r="AW158" s="200"/>
      <c r="AX158" s="200"/>
      <c r="AY158" s="201"/>
      <c r="AZ158" s="3"/>
      <c r="BD158" s="3174"/>
      <c r="BF158" s="3151" t="str">
        <f t="shared" si="71"/>
        <v/>
      </c>
      <c r="BG158" s="3155" t="str">
        <f t="shared" si="72"/>
        <v/>
      </c>
      <c r="BH158" s="3156" t="str">
        <f>IF(LEN(TRIM(BM158))&gt;0,MAX(BH29:BH157)+1,"")</f>
        <v/>
      </c>
      <c r="BI158" s="3109" t="str">
        <f>IFERROR(INDEX(BM30:BM299,MATCH(ROW()-ROW(BM30)+1,BH30:BH299,0)),"")</f>
        <v/>
      </c>
      <c r="BJ158" s="419"/>
      <c r="BL158" s="3112">
        <f>BI17</f>
        <v>100</v>
      </c>
      <c r="BM158" s="3166" t="str">
        <f>IF(OR(BN157="",BL158=""),"",IF(LEN(BN157)&lt;=BL158,BN157,IFERROR(LEFT(BN157,FIND("♦",SUBSTITUTE(LEFT(BN157,BL158+1)," ","♦",LEN(LEFT(BN157,BL158+1))-LEN(SUBSTITUTE(LEFT(BN157,BL158+1)," ",""))))),LEFT(BN157,IFERROR(FIND(" ",BN157)-1,LEN(BN157))))))</f>
        <v/>
      </c>
      <c r="BN158" s="3166" t="str">
        <f t="shared" ref="BN158:BN161" si="85">IF(BM158="","",TRIM(RIGHT(BN157,LEN(BN157)-LEN(BM158))))</f>
        <v/>
      </c>
      <c r="BO158" s="3180"/>
      <c r="BP158" s="3174"/>
      <c r="BQ158" s="3174"/>
      <c r="BR158" s="3"/>
      <c r="BS158" s="419" t="str">
        <f t="shared" si="84"/>
        <v>Oignons</v>
      </c>
      <c r="BT158" t="s">
        <v>4020</v>
      </c>
      <c r="BV158" s="25"/>
      <c r="BW158" s="170"/>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224" t="s">
        <v>2110</v>
      </c>
      <c r="DB158" s="3224"/>
      <c r="DC158" s="3224"/>
      <c r="DE158" s="3"/>
      <c r="DF158" s="3"/>
      <c r="DG158" s="3"/>
      <c r="DH158" s="3"/>
      <c r="DI158" s="3"/>
      <c r="DJ158" s="3"/>
      <c r="DK158" s="3"/>
      <c r="DL158" s="3"/>
      <c r="DM158" s="3"/>
      <c r="DN158" s="3"/>
      <c r="DO158" s="3"/>
      <c r="DP158" s="3"/>
      <c r="DQ158" s="3"/>
      <c r="DR158" s="3"/>
      <c r="DS158" s="3"/>
      <c r="DT158" s="3"/>
      <c r="DU158" s="3"/>
      <c r="DV158" s="3"/>
      <c r="DW158" s="3"/>
      <c r="DX158" s="3"/>
      <c r="DY158" s="3"/>
      <c r="EK158" s="1461"/>
      <c r="EL158" s="236" t="s">
        <v>2111</v>
      </c>
      <c r="EM158" s="206" t="s">
        <v>2112</v>
      </c>
      <c r="EN158" s="207">
        <v>46</v>
      </c>
      <c r="EO158" s="208">
        <v>0</v>
      </c>
      <c r="EP158" s="209">
        <v>108</v>
      </c>
      <c r="EQ158"/>
      <c r="ER158" s="1462"/>
      <c r="ES158" s="191" t="s">
        <v>2113</v>
      </c>
      <c r="ET158" s="192" t="s">
        <v>2114</v>
      </c>
      <c r="EU158" s="193">
        <v>139</v>
      </c>
      <c r="EV158" s="194">
        <v>0</v>
      </c>
      <c r="EW158" s="195">
        <v>139</v>
      </c>
      <c r="EX158"/>
      <c r="EY158" s="1463"/>
      <c r="EZ158" s="212" t="s">
        <v>2115</v>
      </c>
      <c r="FA158" s="192" t="s">
        <v>2099</v>
      </c>
      <c r="FB158" s="193">
        <v>255</v>
      </c>
      <c r="FC158" s="194">
        <v>73</v>
      </c>
      <c r="FD158" s="195">
        <v>1</v>
      </c>
      <c r="FE158" s="10">
        <v>1</v>
      </c>
    </row>
    <row r="159" spans="1:161" ht="21" customHeight="1">
      <c r="A159" s="3"/>
      <c r="B159" s="3"/>
      <c r="C159" s="3"/>
      <c r="D159" s="3"/>
      <c r="E159" s="3"/>
      <c r="F159" s="3"/>
      <c r="G159" s="3"/>
      <c r="H159" s="3"/>
      <c r="I159" s="3"/>
      <c r="J159" s="688"/>
      <c r="K159" s="688"/>
      <c r="L159" s="688"/>
      <c r="M159" s="688"/>
      <c r="N159" s="688"/>
      <c r="O159" s="688"/>
      <c r="P159" s="688"/>
      <c r="Q159" s="688"/>
      <c r="R159" s="688"/>
      <c r="S159" s="688"/>
      <c r="T159" s="688"/>
      <c r="U159" s="688"/>
      <c r="V159" s="688"/>
      <c r="W159" s="688"/>
      <c r="X159" s="688"/>
      <c r="Y159" s="688"/>
      <c r="Z159" s="688"/>
      <c r="AA159" s="3"/>
      <c r="AB159" s="3"/>
      <c r="AC159" s="3"/>
      <c r="AD159" s="3"/>
      <c r="AE159" s="3"/>
      <c r="AF159" s="3"/>
      <c r="AG159" s="3"/>
      <c r="AH159" s="3"/>
      <c r="AI159" s="3"/>
      <c r="AJ159" s="3"/>
      <c r="AK159" s="3"/>
      <c r="AL159" s="3"/>
      <c r="AM159" s="3"/>
      <c r="AN159" s="3"/>
      <c r="AO159" s="3"/>
      <c r="AP159" s="3"/>
      <c r="AQ159" s="3"/>
      <c r="AR159" s="198">
        <f t="array" ref="AR159">SUMPRODUCT(LEN(AS159:AY159))</f>
        <v>0</v>
      </c>
      <c r="AS159" s="199"/>
      <c r="AT159" s="200"/>
      <c r="AU159" s="200"/>
      <c r="AV159" s="200"/>
      <c r="AW159" s="200"/>
      <c r="AX159" s="200"/>
      <c r="AY159" s="201"/>
      <c r="AZ159" s="3"/>
      <c r="BD159" s="3174"/>
      <c r="BF159" s="3151" t="str">
        <f t="shared" si="71"/>
        <v/>
      </c>
      <c r="BG159" s="3155" t="str">
        <f t="shared" si="72"/>
        <v/>
      </c>
      <c r="BH159" s="3156" t="str">
        <f>IF(LEN(TRIM(BM159))&gt;0,MAX(BH29:BH158)+1,"")</f>
        <v/>
      </c>
      <c r="BI159" s="3109" t="str">
        <f>IFERROR(INDEX(BM30:BM299,MATCH(ROW()-ROW(BM30)+1,BH30:BH299,0)),"")</f>
        <v/>
      </c>
      <c r="BJ159" s="419"/>
      <c r="BL159" s="3165"/>
      <c r="BM159" s="3166" t="str">
        <f>IF(OR(BN158="",BL158=""),"",IF(LEN(BN158)&lt;=BL158,BN158,IFERROR(LEFT(BN158,FIND("♦",SUBSTITUTE(LEFT(BN158,BL158+1)," ","♦",LEN(LEFT(BN158,BL158+1))-LEN(SUBSTITUTE(LEFT(BN158,BL158+1)," ",""))))),LEFT(BN158,IFERROR(FIND(" ",BN158)-1,LEN(BN158))))))</f>
        <v/>
      </c>
      <c r="BN159" s="3166" t="str">
        <f t="shared" si="85"/>
        <v/>
      </c>
      <c r="BO159" s="3180"/>
      <c r="BP159" s="3174"/>
      <c r="BQ159" s="3174"/>
      <c r="BR159" s="3"/>
      <c r="BS159" s="419" t="str">
        <f t="shared" si="84"/>
        <v>Concentré de tomate</v>
      </c>
      <c r="BT159" t="s">
        <v>4021</v>
      </c>
      <c r="BV159" s="25"/>
      <c r="BW159" s="170"/>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224"/>
      <c r="DB159" s="3224"/>
      <c r="DC159" s="3224"/>
      <c r="DE159" s="3"/>
      <c r="DF159" s="3"/>
      <c r="DG159" s="3"/>
      <c r="DH159" s="3"/>
      <c r="DI159" s="3"/>
      <c r="DJ159" s="3"/>
      <c r="DK159" s="3"/>
      <c r="DL159" s="3"/>
      <c r="DM159" s="3"/>
      <c r="DN159" s="3"/>
      <c r="DO159" s="3"/>
      <c r="DP159" s="3"/>
      <c r="DQ159" s="3"/>
      <c r="DR159" s="3"/>
      <c r="DS159" s="3"/>
      <c r="DT159" s="3"/>
      <c r="DU159" s="3"/>
      <c r="DV159" s="3"/>
      <c r="DW159" s="3"/>
      <c r="DX159" s="3"/>
      <c r="DY159" s="3"/>
      <c r="EK159" s="1464"/>
      <c r="EL159" s="205" t="s">
        <v>2116</v>
      </c>
      <c r="EM159" s="206" t="s">
        <v>2117</v>
      </c>
      <c r="EN159" s="207">
        <v>188</v>
      </c>
      <c r="EO159" s="208">
        <v>238</v>
      </c>
      <c r="EP159" s="209">
        <v>104</v>
      </c>
      <c r="EQ159"/>
      <c r="ER159" s="1465"/>
      <c r="ES159" s="272" t="s">
        <v>2118</v>
      </c>
      <c r="ET159" s="192" t="s">
        <v>2119</v>
      </c>
      <c r="EU159" s="193">
        <v>128</v>
      </c>
      <c r="EV159" s="194">
        <v>0</v>
      </c>
      <c r="EW159" s="195">
        <v>128</v>
      </c>
      <c r="EX159"/>
      <c r="EY159" s="1466"/>
      <c r="EZ159" s="212" t="s">
        <v>2120</v>
      </c>
      <c r="FA159" s="192" t="s">
        <v>2121</v>
      </c>
      <c r="FB159" s="193">
        <v>255</v>
      </c>
      <c r="FC159" s="194">
        <v>9</v>
      </c>
      <c r="FD159" s="195">
        <v>33</v>
      </c>
      <c r="FE159" s="10">
        <v>1</v>
      </c>
    </row>
    <row r="160" spans="1:161" ht="21" customHeight="1">
      <c r="A160" s="3"/>
      <c r="B160" s="3"/>
      <c r="C160" s="3"/>
      <c r="D160" s="3"/>
      <c r="E160" s="3"/>
      <c r="F160" s="3"/>
      <c r="G160" s="3"/>
      <c r="H160" s="3"/>
      <c r="I160" s="3"/>
      <c r="J160" s="688"/>
      <c r="K160" s="688"/>
      <c r="L160" s="688"/>
      <c r="M160" s="688"/>
      <c r="N160" s="688"/>
      <c r="O160" s="688"/>
      <c r="P160" s="688"/>
      <c r="Q160" s="688"/>
      <c r="R160" s="688"/>
      <c r="S160" s="688"/>
      <c r="T160" s="688"/>
      <c r="U160" s="688"/>
      <c r="V160" s="688"/>
      <c r="W160" s="688"/>
      <c r="X160" s="688"/>
      <c r="Y160" s="688"/>
      <c r="Z160" s="688"/>
      <c r="AA160" s="3"/>
      <c r="AB160" s="3"/>
      <c r="AC160" s="3"/>
      <c r="AD160" s="3"/>
      <c r="AE160" s="3"/>
      <c r="AF160" s="3"/>
      <c r="AG160" s="3"/>
      <c r="AH160" s="3"/>
      <c r="AI160" s="3"/>
      <c r="AJ160" s="3"/>
      <c r="AK160" s="3"/>
      <c r="AL160" s="3"/>
      <c r="AM160" s="3"/>
      <c r="AN160" s="3"/>
      <c r="AO160" s="3"/>
      <c r="AP160" s="3"/>
      <c r="AQ160" s="3"/>
      <c r="AR160" s="198">
        <f t="array" ref="AR160">SUMPRODUCT(LEN(AS160:AY160))</f>
        <v>0</v>
      </c>
      <c r="AS160" s="199"/>
      <c r="AT160" s="200"/>
      <c r="AU160" s="200"/>
      <c r="AV160" s="200"/>
      <c r="AW160" s="200"/>
      <c r="AX160" s="200"/>
      <c r="AY160" s="201"/>
      <c r="AZ160" s="3"/>
      <c r="BD160" s="3174"/>
      <c r="BF160" s="3151" t="str">
        <f t="shared" ref="BF160:BF223" si="86">IF(BI160="","",(LEN(TRIM(SUBSTITUTE(BI160,CHAR(160)," ")))-LEN(SUBSTITUTE(TRIM(SUBSTITUTE(BI160,CHAR(160)," "))," ",""))+1)&amp;" mot"&amp;IF((LEN(TRIM(SUBSTITUTE(BI160,CHAR(160)," ")))-LEN(SUBSTITUTE(TRIM(SUBSTITUTE(BI160,CHAR(160)," "))," ",""))+1)&gt;1,"s",""))</f>
        <v/>
      </c>
      <c r="BG160" s="3155" t="str">
        <f t="shared" ref="BG160:BG223" si="87">IF(BI160="","",LEN(TRIM(SUBSTITUTE(BI160,CHAR(160),"")))&amp;" car. ►")</f>
        <v/>
      </c>
      <c r="BH160" s="3156" t="str">
        <f>IF(LEN(TRIM(BM160))&gt;0,MAX(BH29:BH159)+1,"")</f>
        <v/>
      </c>
      <c r="BI160" s="3109" t="str">
        <f>IFERROR(INDEX(BM30:BM299,MATCH(ROW()-ROW(BM30)+1,BH30:BH299,0)),"")</f>
        <v/>
      </c>
      <c r="BJ160" s="419"/>
      <c r="BL160" s="3168"/>
      <c r="BM160" s="3166" t="str">
        <f>IF(OR(BN159="",BL158=""),"",IF(LEN(BN159)&lt;=BL158,BN159,IFERROR(LEFT(BN159,FIND("♦",SUBSTITUTE(LEFT(BN159,BL158+1)," ","♦",LEN(LEFT(BN159,BL158+1))-LEN(SUBSTITUTE(LEFT(BN159,BL158+1)," ",""))))),LEFT(BN159,IFERROR(FIND(" ",BN159)-1,LEN(BN159))))))</f>
        <v/>
      </c>
      <c r="BN160" s="3166" t="str">
        <f t="shared" si="85"/>
        <v/>
      </c>
      <c r="BO160" s="3180"/>
      <c r="BP160" s="3174"/>
      <c r="BQ160" s="3174"/>
      <c r="BR160" s="3"/>
      <c r="BS160" s="419" t="str">
        <f t="shared" si="84"/>
        <v>Ail haché surgelé</v>
      </c>
      <c r="BT160" t="s">
        <v>4022</v>
      </c>
      <c r="BV160" s="25"/>
      <c r="BW160" s="170"/>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1025">
        <v>1</v>
      </c>
      <c r="DB160" s="1025"/>
      <c r="DC160" s="1025">
        <v>1</v>
      </c>
      <c r="DE160" s="3"/>
      <c r="DF160" s="3"/>
      <c r="DG160" s="3"/>
      <c r="DH160" s="3"/>
      <c r="DI160" s="3"/>
      <c r="DJ160" s="3"/>
      <c r="DK160" s="3"/>
      <c r="DL160" s="3"/>
      <c r="DM160" s="3"/>
      <c r="DN160" s="3"/>
      <c r="DO160" s="3"/>
      <c r="DP160" s="3"/>
      <c r="DQ160" s="3"/>
      <c r="DR160" s="3"/>
      <c r="DS160" s="3"/>
      <c r="DT160" s="3"/>
      <c r="DU160" s="3"/>
      <c r="DV160" s="3"/>
      <c r="DW160" s="3"/>
      <c r="DX160" s="3"/>
      <c r="DY160" s="3"/>
      <c r="EK160" s="1467"/>
      <c r="EL160" s="205" t="s">
        <v>2122</v>
      </c>
      <c r="EM160" s="206" t="s">
        <v>2123</v>
      </c>
      <c r="EN160" s="207">
        <v>192</v>
      </c>
      <c r="EO160" s="208">
        <v>255</v>
      </c>
      <c r="EP160" s="209">
        <v>62</v>
      </c>
      <c r="EQ160"/>
      <c r="ER160" s="1468"/>
      <c r="ES160" s="191" t="s">
        <v>2124</v>
      </c>
      <c r="ET160" s="192" t="s">
        <v>2125</v>
      </c>
      <c r="EU160" s="193">
        <v>79</v>
      </c>
      <c r="EV160" s="194">
        <v>47</v>
      </c>
      <c r="EW160" s="195">
        <v>79</v>
      </c>
      <c r="EX160"/>
      <c r="EY160" s="1469"/>
      <c r="EZ160" s="197" t="s">
        <v>2126</v>
      </c>
      <c r="FA160" s="192" t="s">
        <v>2127</v>
      </c>
      <c r="FB160" s="193">
        <v>255</v>
      </c>
      <c r="FC160" s="194">
        <v>48</v>
      </c>
      <c r="FD160" s="195">
        <v>48</v>
      </c>
      <c r="FE160" s="10">
        <v>1</v>
      </c>
    </row>
    <row r="161" spans="1:161" ht="21" customHeight="1">
      <c r="A161" s="3"/>
      <c r="B161" s="3"/>
      <c r="C161" s="3"/>
      <c r="D161" s="3"/>
      <c r="E161" s="3"/>
      <c r="F161" s="3"/>
      <c r="G161" s="3"/>
      <c r="H161" s="3"/>
      <c r="I161" s="3"/>
      <c r="J161" s="688"/>
      <c r="K161" s="688"/>
      <c r="L161" s="688"/>
      <c r="M161" s="688"/>
      <c r="N161" s="688"/>
      <c r="O161" s="688"/>
      <c r="P161" s="688"/>
      <c r="Q161" s="688"/>
      <c r="R161" s="688"/>
      <c r="S161" s="688"/>
      <c r="T161" s="688"/>
      <c r="U161" s="688"/>
      <c r="V161" s="688"/>
      <c r="W161" s="688"/>
      <c r="X161" s="688"/>
      <c r="Y161" s="688"/>
      <c r="Z161" s="688"/>
      <c r="AA161" s="3"/>
      <c r="AB161" s="3"/>
      <c r="AC161" s="3"/>
      <c r="AD161" s="3"/>
      <c r="AE161" s="3"/>
      <c r="AF161" s="3"/>
      <c r="AG161" s="3"/>
      <c r="AH161" s="3"/>
      <c r="AI161" s="3"/>
      <c r="AJ161" s="3"/>
      <c r="AK161" s="3"/>
      <c r="AL161" s="3"/>
      <c r="AM161" s="3"/>
      <c r="AN161" s="3"/>
      <c r="AO161" s="3"/>
      <c r="AP161" s="3"/>
      <c r="AQ161" s="3"/>
      <c r="AR161" s="198">
        <f t="array" ref="AR161">SUMPRODUCT(LEN(AS161:AY161))</f>
        <v>0</v>
      </c>
      <c r="AS161" s="199"/>
      <c r="AT161" s="200"/>
      <c r="AU161" s="200"/>
      <c r="AV161" s="200"/>
      <c r="AW161" s="200"/>
      <c r="AX161" s="200"/>
      <c r="AY161" s="201"/>
      <c r="AZ161" s="3"/>
      <c r="BD161" s="3174"/>
      <c r="BF161" s="3151" t="str">
        <f t="shared" si="86"/>
        <v/>
      </c>
      <c r="BG161" s="3155" t="str">
        <f t="shared" si="87"/>
        <v/>
      </c>
      <c r="BH161" s="3156" t="str">
        <f>IF(LEN(TRIM(BM161))&gt;0,MAX(BH29:BH160)+1,"")</f>
        <v/>
      </c>
      <c r="BI161" s="3109" t="str">
        <f>IFERROR(INDEX(BM30:BM299,MATCH(ROW()-ROW(BM30)+1,BH30:BH299,0)),"")</f>
        <v/>
      </c>
      <c r="BJ161" s="419"/>
      <c r="BL161" s="3169"/>
      <c r="BM161" s="3166" t="str">
        <f>IF(OR(BN160="",BL158=""),"",IF(LEN(BN160)&lt;=BL158,BN160,IFERROR(LEFT(BN160,FIND("♦",SUBSTITUTE(LEFT(BN160,BL158+1)," ","♦",LEN(LEFT(BN160,BL158+1))-LEN(SUBSTITUTE(LEFT(BN160,BL158+1)," ",""))))),LEFT(BN160,IFERROR(FIND(" ",BN160)-1,LEN(BN160))))))</f>
        <v/>
      </c>
      <c r="BN161" s="3166" t="str">
        <f t="shared" si="85"/>
        <v/>
      </c>
      <c r="BO161" s="3180"/>
      <c r="BP161" s="3174"/>
      <c r="BQ161" s="3174"/>
      <c r="BR161" s="3"/>
      <c r="BS161" s="419" t="str">
        <f t="shared" si="84"/>
        <v>Farine</v>
      </c>
      <c r="BT161" t="s">
        <v>4023</v>
      </c>
      <c r="BV161" s="25"/>
      <c r="BW161" s="170"/>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224" t="s">
        <v>2128</v>
      </c>
      <c r="DB161" s="3224"/>
      <c r="DC161" s="3224"/>
      <c r="DE161" s="3"/>
      <c r="DF161" s="3"/>
      <c r="DG161" s="3"/>
      <c r="DH161" s="3"/>
      <c r="DI161" s="3"/>
      <c r="DJ161" s="3"/>
      <c r="DK161" s="3"/>
      <c r="DL161" s="3"/>
      <c r="DM161" s="3"/>
      <c r="DN161" s="3"/>
      <c r="DO161" s="3"/>
      <c r="DP161" s="3"/>
      <c r="DQ161" s="3"/>
      <c r="DR161" s="3"/>
      <c r="DS161" s="3"/>
      <c r="DT161" s="3"/>
      <c r="DU161" s="3"/>
      <c r="DV161" s="3"/>
      <c r="DW161" s="3"/>
      <c r="DX161" s="3"/>
      <c r="DY161" s="3"/>
      <c r="EK161" s="1470"/>
      <c r="EL161" s="236" t="s">
        <v>2129</v>
      </c>
      <c r="EM161" s="206" t="s">
        <v>2130</v>
      </c>
      <c r="EN161" s="207">
        <v>190</v>
      </c>
      <c r="EO161" s="208">
        <v>245</v>
      </c>
      <c r="EP161" s="209">
        <v>116</v>
      </c>
      <c r="EQ161"/>
      <c r="ER161" s="1471"/>
      <c r="ES161" s="272" t="s">
        <v>2131</v>
      </c>
      <c r="ET161" s="192" t="s">
        <v>2132</v>
      </c>
      <c r="EU161" s="193">
        <v>41</v>
      </c>
      <c r="EV161" s="194">
        <v>30</v>
      </c>
      <c r="EW161" s="195">
        <v>41</v>
      </c>
      <c r="EX161"/>
      <c r="EY161" s="1472"/>
      <c r="EZ161" s="197" t="s">
        <v>2133</v>
      </c>
      <c r="FA161" s="192" t="s">
        <v>2134</v>
      </c>
      <c r="FB161" s="193">
        <v>255</v>
      </c>
      <c r="FC161" s="194">
        <v>64</v>
      </c>
      <c r="FD161" s="195">
        <v>64</v>
      </c>
      <c r="FE161" s="10">
        <v>1</v>
      </c>
    </row>
    <row r="162" spans="1:161" ht="21" customHeight="1">
      <c r="A162" s="3"/>
      <c r="B162" s="3"/>
      <c r="C162" s="3"/>
      <c r="D162" s="3"/>
      <c r="E162" s="3"/>
      <c r="F162" s="3"/>
      <c r="G162" s="3"/>
      <c r="H162" s="3"/>
      <c r="I162" s="3"/>
      <c r="J162" s="688"/>
      <c r="K162" s="688"/>
      <c r="L162" s="688"/>
      <c r="M162" s="688"/>
      <c r="N162" s="688"/>
      <c r="O162" s="688"/>
      <c r="P162" s="688"/>
      <c r="Q162" s="688"/>
      <c r="R162" s="688"/>
      <c r="S162" s="688"/>
      <c r="T162" s="688"/>
      <c r="U162" s="688"/>
      <c r="V162" s="688"/>
      <c r="W162" s="688"/>
      <c r="X162" s="688"/>
      <c r="Y162" s="688"/>
      <c r="Z162" s="688"/>
      <c r="AA162" s="3"/>
      <c r="AB162" s="3"/>
      <c r="AC162" s="3"/>
      <c r="AD162" s="3"/>
      <c r="AE162" s="3"/>
      <c r="AF162" s="3"/>
      <c r="AG162" s="3"/>
      <c r="AH162" s="3"/>
      <c r="AI162" s="3"/>
      <c r="AJ162" s="3"/>
      <c r="AK162" s="3"/>
      <c r="AL162" s="3"/>
      <c r="AM162" s="3"/>
      <c r="AN162" s="3"/>
      <c r="AO162" s="3"/>
      <c r="AP162" s="3"/>
      <c r="AQ162" s="3"/>
      <c r="AR162" s="198">
        <f t="array" ref="AR162">SUMPRODUCT(LEN(AS162:AY162))</f>
        <v>0</v>
      </c>
      <c r="AS162" s="199"/>
      <c r="AT162" s="200"/>
      <c r="AU162" s="200"/>
      <c r="AV162" s="200"/>
      <c r="AW162" s="200"/>
      <c r="AX162" s="200"/>
      <c r="AY162" s="201"/>
      <c r="AZ162" s="3"/>
      <c r="BD162" s="3174"/>
      <c r="BF162" s="3151" t="str">
        <f t="shared" si="86"/>
        <v/>
      </c>
      <c r="BG162" s="3155" t="str">
        <f t="shared" si="87"/>
        <v/>
      </c>
      <c r="BH162" s="3156" t="str">
        <f>IF(LEN(TRIM(BM162))&gt;0,MAX(BH29:BH161)+1,"")</f>
        <v/>
      </c>
      <c r="BI162" s="3109" t="str">
        <f>IFERROR(INDEX(BM30:BM299,MATCH(ROW()-ROW(BM30)+1,BH30:BH299,0)),"")</f>
        <v/>
      </c>
      <c r="BJ162" s="419"/>
      <c r="BL162" s="2462" t="str">
        <f>(SUBSTITUTE(SUBSTITUTE(BD52,CHAR(13)&amp;CHAR(10)," "),CHAR(10)," "))</f>
        <v/>
      </c>
      <c r="BM162" s="3110" t="str">
        <f>IF(OR(BL163="",BL164=""),"",IF(LEN(BL163)&lt;=BL164,BL163,IFERROR(LEFT(BL163,FIND("♦",SUBSTITUTE(LEFT(BL163,BL164+1)," ","♦",LEN(LEFT(BL163,BL164+1))-LEN(SUBSTITUTE(LEFT(BL163,BL164+1)," ",""))))),LEFT(BL163,IFERROR(FIND(" ",BL163)-1,LEN(BL163))))))</f>
        <v/>
      </c>
      <c r="BN162" s="3111" t="str">
        <f>IF(BM162="","",TRIM(RIGHT(BL163,LEN(BL163)-LEN(BM162))))</f>
        <v/>
      </c>
      <c r="BO162" s="3157" t="str">
        <f>BE52</f>
        <v xml:space="preserve"> ◄ ligne 52</v>
      </c>
      <c r="BP162" s="3174"/>
      <c r="BQ162" s="3174"/>
      <c r="BR162" s="3"/>
      <c r="BS162" s="419" t="str">
        <f t="shared" si="84"/>
        <v>Bouquet garni</v>
      </c>
      <c r="BT162" t="s">
        <v>4024</v>
      </c>
      <c r="BV162" s="25"/>
      <c r="BW162" s="170"/>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224"/>
      <c r="DB162" s="3224"/>
      <c r="DC162" s="3224"/>
      <c r="DE162" s="3"/>
      <c r="DF162" s="3"/>
      <c r="DG162" s="3"/>
      <c r="DH162" s="3"/>
      <c r="DI162" s="3"/>
      <c r="DJ162" s="3"/>
      <c r="DK162" s="3"/>
      <c r="DL162" s="3"/>
      <c r="DM162" s="3"/>
      <c r="DN162" s="3"/>
      <c r="DO162" s="3"/>
      <c r="DP162" s="3"/>
      <c r="DQ162" s="3"/>
      <c r="DR162" s="3"/>
      <c r="DS162" s="3"/>
      <c r="DT162" s="3"/>
      <c r="DU162" s="3"/>
      <c r="DV162" s="3"/>
      <c r="DW162" s="3"/>
      <c r="DX162" s="3"/>
      <c r="DY162" s="3"/>
      <c r="EK162" s="1473"/>
      <c r="EL162" s="205" t="s">
        <v>2135</v>
      </c>
      <c r="EM162" s="206" t="s">
        <v>2136</v>
      </c>
      <c r="EN162" s="207">
        <v>202</v>
      </c>
      <c r="EO162" s="208">
        <v>255</v>
      </c>
      <c r="EP162" s="209">
        <v>112</v>
      </c>
      <c r="EQ162"/>
      <c r="ER162" s="1474"/>
      <c r="ES162" s="272" t="s">
        <v>2137</v>
      </c>
      <c r="ET162" s="192" t="s">
        <v>2138</v>
      </c>
      <c r="EU162" s="193">
        <v>36</v>
      </c>
      <c r="EV162" s="194">
        <v>33</v>
      </c>
      <c r="EW162" s="195">
        <v>36</v>
      </c>
      <c r="EX162"/>
      <c r="EY162" s="1475"/>
      <c r="EZ162" s="197" t="s">
        <v>2139</v>
      </c>
      <c r="FA162" s="192" t="s">
        <v>2140</v>
      </c>
      <c r="FB162" s="193">
        <v>255</v>
      </c>
      <c r="FC162" s="194">
        <v>99</v>
      </c>
      <c r="FD162" s="195">
        <v>71</v>
      </c>
      <c r="FE162" s="10">
        <v>1</v>
      </c>
    </row>
    <row r="163" spans="1:161" ht="21" customHeight="1">
      <c r="A163" s="3"/>
      <c r="B163" s="3"/>
      <c r="C163" s="3"/>
      <c r="D163" s="3"/>
      <c r="E163" s="3"/>
      <c r="F163" s="3"/>
      <c r="G163" s="3"/>
      <c r="H163" s="3"/>
      <c r="I163" s="3"/>
      <c r="J163" s="688"/>
      <c r="K163" s="688"/>
      <c r="L163" s="688"/>
      <c r="M163" s="688"/>
      <c r="N163" s="688"/>
      <c r="O163" s="688"/>
      <c r="P163" s="688"/>
      <c r="Q163" s="688"/>
      <c r="R163" s="688"/>
      <c r="S163" s="688"/>
      <c r="T163" s="688"/>
      <c r="U163" s="688"/>
      <c r="V163" s="688"/>
      <c r="W163" s="688"/>
      <c r="X163" s="688"/>
      <c r="Y163" s="688"/>
      <c r="Z163" s="688"/>
      <c r="AA163" s="3"/>
      <c r="AB163" s="3"/>
      <c r="AC163" s="3"/>
      <c r="AD163" s="3"/>
      <c r="AE163" s="3"/>
      <c r="AF163" s="3"/>
      <c r="AG163" s="3"/>
      <c r="AH163" s="3"/>
      <c r="AI163" s="3"/>
      <c r="AJ163" s="3"/>
      <c r="AK163" s="3"/>
      <c r="AL163" s="3"/>
      <c r="AM163" s="3"/>
      <c r="AN163" s="3"/>
      <c r="AO163" s="3"/>
      <c r="AP163" s="3"/>
      <c r="AQ163" s="3"/>
      <c r="AR163" s="198">
        <f t="array" ref="AR163">SUMPRODUCT(LEN(AS163:AY163))</f>
        <v>0</v>
      </c>
      <c r="AS163" s="199"/>
      <c r="AT163" s="200"/>
      <c r="AU163" s="200"/>
      <c r="AV163" s="200"/>
      <c r="AW163" s="200"/>
      <c r="AX163" s="200"/>
      <c r="AY163" s="201"/>
      <c r="AZ163" s="3"/>
      <c r="BD163" s="3174"/>
      <c r="BF163" s="3151" t="str">
        <f t="shared" si="86"/>
        <v/>
      </c>
      <c r="BG163" s="3155" t="str">
        <f t="shared" si="87"/>
        <v/>
      </c>
      <c r="BH163" s="3156" t="str">
        <f>IF(LEN(TRIM(BM163))&gt;0,MAX(BH29:BH162)+1,"")</f>
        <v/>
      </c>
      <c r="BI163" s="3109" t="str">
        <f>IFERROR(INDEX(BM30:BM299,MATCH(ROW()-ROW(BM30)+1,BH30:BH299,0)),"")</f>
        <v/>
      </c>
      <c r="BJ163" s="419"/>
      <c r="BL163" s="3110" t="str">
        <f>TRIM(SUBSTITUTE(SUBSTITUTE(SUBSTITUTE(SUBSTITUTE(IF(OR(LEFT(BL162,1)="-",LEFT(BL162,1)="="),MID(BL162,2,9999),BL162),CHAR(160)," "),","," "),";"," "),"."," "))</f>
        <v/>
      </c>
      <c r="BM163" s="3111" t="str">
        <f>IF(OR(BN162="",BL164=""),"",IF(LEN(BN162)&lt;=BL164,BN162,IFERROR(LEFT(BN162,FIND("♦",SUBSTITUTE(LEFT(BN162,BL164+1)," ","♦",LEN(LEFT(BN162,BL164+1))-LEN(SUBSTITUTE(LEFT(BN162,BL164+1)," ",""))))),LEFT(BN162,IFERROR(FIND(" ",BN162)-1,LEN(BN162))))))</f>
        <v/>
      </c>
      <c r="BN163" s="3111" t="str">
        <f>IF(BM163="","",TRIM(RIGHT(BN162,LEN(BN162)-LEN(BM163))))</f>
        <v/>
      </c>
      <c r="BO163" s="3179"/>
      <c r="BP163" s="3174"/>
      <c r="BQ163" s="3174"/>
      <c r="BR163" s="3"/>
      <c r="BS163" s="419" t="str">
        <f t="shared" si="84"/>
        <v>Fond brun clair de veau</v>
      </c>
      <c r="BT163" t="s">
        <v>4025</v>
      </c>
      <c r="BV163" s="25"/>
      <c r="BW163" s="170"/>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1025">
        <v>1</v>
      </c>
      <c r="DB163" s="1025"/>
      <c r="DC163" s="1025">
        <v>1</v>
      </c>
      <c r="DE163" s="3"/>
      <c r="DF163" s="3"/>
      <c r="DG163" s="3"/>
      <c r="DH163" s="3"/>
      <c r="DI163" s="3"/>
      <c r="DJ163" s="3"/>
      <c r="DK163" s="3"/>
      <c r="DL163" s="3"/>
      <c r="DM163" s="3"/>
      <c r="DN163" s="3"/>
      <c r="DO163" s="3"/>
      <c r="DP163" s="3"/>
      <c r="DQ163" s="3"/>
      <c r="DR163" s="3"/>
      <c r="DS163" s="3"/>
      <c r="DT163" s="3"/>
      <c r="DU163" s="3"/>
      <c r="DV163" s="3"/>
      <c r="DW163" s="3"/>
      <c r="DX163" s="3"/>
      <c r="DY163" s="3"/>
      <c r="EK163" s="1476"/>
      <c r="EL163" s="236" t="s">
        <v>2141</v>
      </c>
      <c r="EM163" s="206" t="s">
        <v>2142</v>
      </c>
      <c r="EN163" s="207">
        <v>251</v>
      </c>
      <c r="EO163" s="208">
        <v>252</v>
      </c>
      <c r="EP163" s="209">
        <v>250</v>
      </c>
      <c r="EQ163"/>
      <c r="ER163" s="1477"/>
      <c r="ES163" s="191" t="s">
        <v>2143</v>
      </c>
      <c r="ET163" s="192" t="s">
        <v>2144</v>
      </c>
      <c r="EU163" s="193">
        <v>227</v>
      </c>
      <c r="EV163" s="194">
        <v>91</v>
      </c>
      <c r="EW163" s="195">
        <v>216</v>
      </c>
      <c r="EX163"/>
      <c r="EY163" s="1478"/>
      <c r="EZ163" s="212" t="s">
        <v>2145</v>
      </c>
      <c r="FA163" s="192" t="s">
        <v>2146</v>
      </c>
      <c r="FB163" s="193">
        <v>255</v>
      </c>
      <c r="FC163" s="194">
        <v>94</v>
      </c>
      <c r="FD163" s="195">
        <v>77</v>
      </c>
      <c r="FE163" s="10">
        <v>1</v>
      </c>
    </row>
    <row r="164" spans="1:161" ht="21" customHeight="1">
      <c r="A164" s="3"/>
      <c r="B164" s="3"/>
      <c r="C164" s="3"/>
      <c r="D164" s="3"/>
      <c r="E164" s="3"/>
      <c r="F164" s="3"/>
      <c r="G164" s="3"/>
      <c r="H164" s="3"/>
      <c r="I164" s="3"/>
      <c r="J164" s="688"/>
      <c r="K164" s="688"/>
      <c r="L164" s="688"/>
      <c r="M164" s="688"/>
      <c r="N164" s="688"/>
      <c r="O164" s="688"/>
      <c r="P164" s="688"/>
      <c r="Q164" s="688"/>
      <c r="R164" s="688"/>
      <c r="S164" s="688"/>
      <c r="T164" s="688"/>
      <c r="U164" s="688"/>
      <c r="V164" s="688"/>
      <c r="W164" s="688"/>
      <c r="X164" s="688"/>
      <c r="Y164" s="688"/>
      <c r="Z164" s="688"/>
      <c r="AA164" s="3"/>
      <c r="AB164" s="3"/>
      <c r="AC164" s="3"/>
      <c r="AD164" s="3"/>
      <c r="AE164" s="3"/>
      <c r="AF164" s="3"/>
      <c r="AG164" s="3"/>
      <c r="AH164" s="3"/>
      <c r="AI164" s="3"/>
      <c r="AJ164" s="3"/>
      <c r="AK164" s="3"/>
      <c r="AL164" s="3"/>
      <c r="AM164" s="3"/>
      <c r="AN164" s="3"/>
      <c r="AO164" s="3"/>
      <c r="AP164" s="3"/>
      <c r="AQ164" s="3"/>
      <c r="AR164" s="198">
        <f t="array" ref="AR164">SUMPRODUCT(LEN(AS164:AY164))</f>
        <v>0</v>
      </c>
      <c r="AS164" s="199"/>
      <c r="AT164" s="200"/>
      <c r="AU164" s="200"/>
      <c r="AV164" s="200"/>
      <c r="AW164" s="200"/>
      <c r="AX164" s="200"/>
      <c r="AY164" s="201"/>
      <c r="AZ164" s="3"/>
      <c r="BD164" s="3174"/>
      <c r="BF164" s="3151" t="str">
        <f t="shared" si="86"/>
        <v/>
      </c>
      <c r="BG164" s="3155" t="str">
        <f t="shared" si="87"/>
        <v/>
      </c>
      <c r="BH164" s="3156" t="str">
        <f>IF(LEN(TRIM(BM164))&gt;0,MAX(BH29:BH163)+1,"")</f>
        <v/>
      </c>
      <c r="BI164" s="3109" t="str">
        <f>IFERROR(INDEX(BM30:BM299,MATCH(ROW()-ROW(BM30)+1,BH30:BH299,0)),"")</f>
        <v/>
      </c>
      <c r="BJ164" s="419"/>
      <c r="BL164" s="3112">
        <f>BI17</f>
        <v>100</v>
      </c>
      <c r="BM164" s="3111" t="str">
        <f>IF(OR(BN163="",BL164=""),"",IF(LEN(BN163)&lt;=BL164,BN163,IFERROR(LEFT(BN163,FIND("♦",SUBSTITUTE(LEFT(BN163,BL164+1)," ","♦",LEN(LEFT(BN163,BL164+1))-LEN(SUBSTITUTE(LEFT(BN163,BL164+1)," ",""))))),LEFT(BN163,IFERROR(FIND(" ",BN163)-1,LEN(BN163))))))</f>
        <v/>
      </c>
      <c r="BN164" s="3111" t="str">
        <f t="shared" ref="BN164:BN167" si="88">IF(BM164="","",TRIM(RIGHT(BN163,LEN(BN163)-LEN(BM164))))</f>
        <v/>
      </c>
      <c r="BO164" s="3179"/>
      <c r="BP164" s="3174"/>
      <c r="BQ164" s="3174"/>
      <c r="BR164" s="3"/>
      <c r="BS164" s="419" t="str">
        <f t="shared" si="84"/>
        <v>Haricots blancs (coco)</v>
      </c>
      <c r="BT164" t="s">
        <v>4026</v>
      </c>
      <c r="BV164" s="25"/>
      <c r="BW164" s="170"/>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DA164" s="3224" t="s">
        <v>2147</v>
      </c>
      <c r="DB164" s="3224"/>
      <c r="DC164" s="3224"/>
      <c r="DE164" s="3"/>
      <c r="DF164" s="3"/>
      <c r="DG164" s="3"/>
      <c r="DH164" s="3"/>
      <c r="DI164" s="3"/>
      <c r="DJ164" s="3"/>
      <c r="DK164" s="3"/>
      <c r="DL164" s="3"/>
      <c r="DM164" s="3"/>
      <c r="DN164" s="3"/>
      <c r="DO164" s="3"/>
      <c r="DP164" s="3"/>
      <c r="DQ164" s="3"/>
      <c r="DR164" s="3"/>
      <c r="DS164" s="3"/>
      <c r="DT164" s="3"/>
      <c r="DU164" s="3"/>
      <c r="DV164" s="3"/>
      <c r="DW164" s="3"/>
      <c r="DX164" s="3"/>
      <c r="DY164" s="3"/>
      <c r="EK164" s="1479"/>
      <c r="EL164" s="205" t="s">
        <v>2148</v>
      </c>
      <c r="EM164" s="206" t="s">
        <v>2149</v>
      </c>
      <c r="EN164" s="207">
        <v>179</v>
      </c>
      <c r="EO164" s="208">
        <v>238</v>
      </c>
      <c r="EP164" s="209">
        <v>58</v>
      </c>
      <c r="EQ164"/>
      <c r="ER164" s="1480"/>
      <c r="ES164" s="272" t="s">
        <v>2150</v>
      </c>
      <c r="ET164" s="192" t="s">
        <v>2151</v>
      </c>
      <c r="EU164" s="193">
        <v>84</v>
      </c>
      <c r="EV164" s="194">
        <v>25</v>
      </c>
      <c r="EW164" s="195">
        <v>78</v>
      </c>
      <c r="EX164"/>
      <c r="EY164" s="1481"/>
      <c r="EZ164" s="212" t="s">
        <v>2152</v>
      </c>
      <c r="FA164" s="192" t="s">
        <v>2153</v>
      </c>
      <c r="FB164" s="193">
        <v>252</v>
      </c>
      <c r="FC164" s="194">
        <v>93</v>
      </c>
      <c r="FD164" s="195">
        <v>93</v>
      </c>
      <c r="FE164" s="10">
        <v>1</v>
      </c>
    </row>
    <row r="165" spans="1:161" ht="21" customHeight="1">
      <c r="A165" s="3"/>
      <c r="B165" s="3"/>
      <c r="C165" s="3"/>
      <c r="D165" s="3"/>
      <c r="E165" s="3"/>
      <c r="F165" s="3"/>
      <c r="G165" s="3"/>
      <c r="H165" s="3"/>
      <c r="I165" s="3"/>
      <c r="J165" s="688"/>
      <c r="K165" s="688"/>
      <c r="L165" s="688"/>
      <c r="M165" s="688"/>
      <c r="N165" s="688"/>
      <c r="O165" s="688"/>
      <c r="P165" s="688"/>
      <c r="Q165" s="688"/>
      <c r="R165" s="688"/>
      <c r="S165" s="688"/>
      <c r="T165" s="688"/>
      <c r="U165" s="688"/>
      <c r="V165" s="688"/>
      <c r="W165" s="688"/>
      <c r="X165" s="688"/>
      <c r="Y165" s="688"/>
      <c r="Z165" s="688"/>
      <c r="AA165" s="3"/>
      <c r="AB165" s="3"/>
      <c r="AC165" s="3"/>
      <c r="AD165" s="3"/>
      <c r="AE165" s="3"/>
      <c r="AF165" s="3"/>
      <c r="AG165" s="3"/>
      <c r="AH165" s="3"/>
      <c r="AI165" s="3"/>
      <c r="AJ165" s="3"/>
      <c r="AK165" s="3"/>
      <c r="AL165" s="3"/>
      <c r="AM165" s="3"/>
      <c r="AN165" s="3"/>
      <c r="AO165" s="3"/>
      <c r="AP165" s="3"/>
      <c r="AQ165" s="3"/>
      <c r="AR165" s="198">
        <f t="array" ref="AR165">SUMPRODUCT(LEN(AS165:AY165))</f>
        <v>0</v>
      </c>
      <c r="AS165" s="199"/>
      <c r="AT165" s="200"/>
      <c r="AU165" s="200"/>
      <c r="AV165" s="200"/>
      <c r="AW165" s="200"/>
      <c r="AX165" s="200"/>
      <c r="AY165" s="201"/>
      <c r="AZ165" s="3"/>
      <c r="BD165" s="3174"/>
      <c r="BF165" s="3151" t="str">
        <f t="shared" si="86"/>
        <v/>
      </c>
      <c r="BG165" s="3155" t="str">
        <f t="shared" si="87"/>
        <v/>
      </c>
      <c r="BH165" s="3156" t="str">
        <f>IF(LEN(TRIM(BM165))&gt;0,MAX(BH29:BH164)+1,"")</f>
        <v/>
      </c>
      <c r="BI165" s="3109" t="str">
        <f>IFERROR(INDEX(BM30:BM299,MATCH(ROW()-ROW(BM30)+1,BH30:BH299,0)),"")</f>
        <v/>
      </c>
      <c r="BJ165" s="419"/>
      <c r="BL165" s="3110"/>
      <c r="BM165" s="3111" t="str">
        <f>IF(OR(BN164="",BL164=""),"",IF(LEN(BN164)&lt;=BL164,BN164,IFERROR(LEFT(BN164,FIND("♦",SUBSTITUTE(LEFT(BN164,BL164+1)," ","♦",LEN(LEFT(BN164,BL164+1))-LEN(SUBSTITUTE(LEFT(BN164,BL164+1)," ",""))))),LEFT(BN164,IFERROR(FIND(" ",BN164)-1,LEN(BN164))))))</f>
        <v/>
      </c>
      <c r="BN165" s="3111" t="str">
        <f t="shared" si="88"/>
        <v/>
      </c>
      <c r="BO165" s="3179"/>
      <c r="BP165" s="3174"/>
      <c r="BQ165" s="3174"/>
      <c r="BR165" s="3"/>
      <c r="BS165" s="419" t="str">
        <f>TRIM(LEFT(BT165,FIND(" .",BT165&amp;" .")-1))</f>
        <v>Éléments de la garniture aromatique des</v>
      </c>
      <c r="BT165" t="s">
        <v>4027</v>
      </c>
      <c r="BV165" s="25"/>
      <c r="BW165" s="170"/>
      <c r="BX165" s="3"/>
      <c r="DA165" s="3224"/>
      <c r="DB165" s="3224"/>
      <c r="DC165" s="3224"/>
      <c r="DP165" s="3"/>
      <c r="DQ165" s="3"/>
      <c r="DR165" s="3"/>
      <c r="DS165" s="3"/>
      <c r="DT165" s="3"/>
      <c r="DU165" s="3"/>
      <c r="DV165" s="3"/>
      <c r="DW165" s="3"/>
      <c r="DX165" s="3"/>
      <c r="DY165" s="3"/>
      <c r="EK165" s="1482"/>
      <c r="EL165" s="236" t="s">
        <v>2154</v>
      </c>
      <c r="EM165" s="206" t="s">
        <v>2155</v>
      </c>
      <c r="EN165" s="207">
        <v>165</v>
      </c>
      <c r="EO165" s="208">
        <v>209</v>
      </c>
      <c r="EP165" s="209">
        <v>82</v>
      </c>
      <c r="EQ165"/>
      <c r="ER165" s="1483"/>
      <c r="ES165" s="212" t="s">
        <v>2156</v>
      </c>
      <c r="ET165" s="192" t="s">
        <v>2157</v>
      </c>
      <c r="EU165" s="193">
        <v>52</v>
      </c>
      <c r="EV165" s="194">
        <v>23</v>
      </c>
      <c r="EW165" s="195">
        <v>49</v>
      </c>
      <c r="EX165"/>
      <c r="EY165" s="1484"/>
      <c r="EZ165" s="212" t="s">
        <v>2158</v>
      </c>
      <c r="FA165" s="192" t="s">
        <v>2159</v>
      </c>
      <c r="FB165" s="193">
        <v>217</v>
      </c>
      <c r="FC165" s="194">
        <v>166</v>
      </c>
      <c r="FD165" s="195">
        <v>169</v>
      </c>
      <c r="FE165" s="10">
        <v>1</v>
      </c>
    </row>
    <row r="166" spans="1:161" ht="21" customHeight="1">
      <c r="A166" s="3"/>
      <c r="B166" s="3"/>
      <c r="C166" s="3"/>
      <c r="D166" s="3"/>
      <c r="E166" s="3"/>
      <c r="F166" s="3"/>
      <c r="G166" s="3"/>
      <c r="H166" s="3"/>
      <c r="I166" s="3"/>
      <c r="J166" s="688"/>
      <c r="K166" s="688"/>
      <c r="L166" s="688"/>
      <c r="M166" s="688"/>
      <c r="N166" s="688"/>
      <c r="O166" s="688"/>
      <c r="P166" s="688"/>
      <c r="Q166" s="688"/>
      <c r="R166" s="688"/>
      <c r="S166" s="688"/>
      <c r="T166" s="688"/>
      <c r="U166" s="688"/>
      <c r="V166" s="688"/>
      <c r="W166" s="688"/>
      <c r="X166" s="688"/>
      <c r="Y166" s="688"/>
      <c r="Z166" s="688"/>
      <c r="AA166" s="3"/>
      <c r="AB166" s="3"/>
      <c r="AC166" s="3"/>
      <c r="AD166" s="3"/>
      <c r="AE166" s="3"/>
      <c r="AF166" s="3"/>
      <c r="AG166" s="3"/>
      <c r="AH166" s="3"/>
      <c r="AI166" s="3"/>
      <c r="AJ166" s="3"/>
      <c r="AK166" s="3"/>
      <c r="AL166" s="3"/>
      <c r="AM166" s="3"/>
      <c r="AN166" s="3"/>
      <c r="AO166" s="3"/>
      <c r="AP166" s="3"/>
      <c r="AQ166" s="3"/>
      <c r="AR166" s="198">
        <f t="array" ref="AR166">SUMPRODUCT(LEN(AS166:AY166))</f>
        <v>0</v>
      </c>
      <c r="AS166" s="199"/>
      <c r="AT166" s="200"/>
      <c r="AU166" s="200"/>
      <c r="AV166" s="200"/>
      <c r="AW166" s="200"/>
      <c r="AX166" s="200"/>
      <c r="AY166" s="201"/>
      <c r="AZ166" s="3"/>
      <c r="BD166" s="3174"/>
      <c r="BF166" s="3151" t="str">
        <f t="shared" si="86"/>
        <v/>
      </c>
      <c r="BG166" s="3155" t="str">
        <f t="shared" si="87"/>
        <v/>
      </c>
      <c r="BH166" s="3156" t="str">
        <f>IF(LEN(TRIM(BM166))&gt;0,MAX(BH29:BH165)+1,"")</f>
        <v/>
      </c>
      <c r="BI166" s="3109" t="str">
        <f>IFERROR(INDEX(BM30:BM299,MATCH(ROW()-ROW(BM30)+1,BH30:BH299,0)),"")</f>
        <v/>
      </c>
      <c r="BJ166" s="419"/>
      <c r="BL166" s="3163"/>
      <c r="BM166" s="3111" t="str">
        <f>IF(OR(BN165="",BL164=""),"",IF(LEN(BN165)&lt;=BL164,BN165,IFERROR(LEFT(BN165,FIND("♦",SUBSTITUTE(LEFT(BN165,BL164+1)," ","♦",LEN(LEFT(BN165,BL164+1))-LEN(SUBSTITUTE(LEFT(BN165,BL164+1)," ",""))))),LEFT(BN165,IFERROR(FIND(" ",BN165)-1,LEN(BN165))))))</f>
        <v/>
      </c>
      <c r="BN166" s="3111" t="str">
        <f t="shared" si="88"/>
        <v/>
      </c>
      <c r="BO166" s="3179"/>
      <c r="BP166" s="3174"/>
      <c r="BQ166" s="3174"/>
      <c r="BR166" s="3"/>
      <c r="BS166" s="419" t="str">
        <f t="shared" ref="BS166:BS182" si="89">TRIM(LEFT(BT166,FIND(" .",BT166&amp;" .")-1))</f>
        <v>haricots</v>
      </c>
      <c r="BT166" t="s">
        <v>3662</v>
      </c>
      <c r="BV166" s="25"/>
      <c r="BW166" s="170"/>
      <c r="BX166" s="3"/>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s="3"/>
      <c r="DQ166" s="3"/>
      <c r="DR166" s="3"/>
      <c r="DS166" s="3"/>
      <c r="DT166" s="3"/>
      <c r="DU166" s="3"/>
      <c r="DV166" s="3"/>
      <c r="DW166" s="3"/>
      <c r="DX166" s="3"/>
      <c r="DY166" s="3"/>
      <c r="EK166" s="1485"/>
      <c r="EL166" s="205" t="s">
        <v>2160</v>
      </c>
      <c r="EM166" s="206" t="s">
        <v>2161</v>
      </c>
      <c r="EN166" s="207">
        <v>162</v>
      </c>
      <c r="EO166" s="208">
        <v>205</v>
      </c>
      <c r="EP166" s="209">
        <v>90</v>
      </c>
      <c r="EQ166"/>
      <c r="ER166" s="1486"/>
      <c r="ES166" s="212" t="s">
        <v>2162</v>
      </c>
      <c r="ET166" s="192" t="s">
        <v>2163</v>
      </c>
      <c r="EU166" s="193">
        <v>213</v>
      </c>
      <c r="EV166" s="194">
        <v>186</v>
      </c>
      <c r="EW166" s="195">
        <v>219</v>
      </c>
      <c r="EX166"/>
      <c r="EY166" s="1487"/>
      <c r="EZ166" s="197" t="s">
        <v>2164</v>
      </c>
      <c r="FA166" s="192" t="s">
        <v>2165</v>
      </c>
      <c r="FB166" s="193">
        <v>240</v>
      </c>
      <c r="FC166" s="194">
        <v>128</v>
      </c>
      <c r="FD166" s="195">
        <v>128</v>
      </c>
      <c r="FE166" s="10">
        <v>1</v>
      </c>
    </row>
    <row r="167" spans="1:161" ht="21" customHeight="1">
      <c r="A167" s="3"/>
      <c r="B167" s="3"/>
      <c r="C167" s="3"/>
      <c r="D167" s="3"/>
      <c r="E167" s="3"/>
      <c r="F167" s="3"/>
      <c r="G167" s="3"/>
      <c r="H167" s="3"/>
      <c r="I167" s="3"/>
      <c r="J167" s="688"/>
      <c r="K167" s="688"/>
      <c r="L167" s="688"/>
      <c r="M167" s="688"/>
      <c r="N167" s="688"/>
      <c r="O167" s="688"/>
      <c r="P167" s="688"/>
      <c r="Q167" s="688"/>
      <c r="R167" s="688"/>
      <c r="S167" s="688"/>
      <c r="T167" s="688"/>
      <c r="U167" s="688"/>
      <c r="V167" s="688"/>
      <c r="W167" s="688"/>
      <c r="X167" s="688"/>
      <c r="Y167" s="688"/>
      <c r="Z167" s="688"/>
      <c r="AA167" s="3"/>
      <c r="AB167" s="3"/>
      <c r="AC167" s="3"/>
      <c r="AD167" s="3"/>
      <c r="AE167" s="3"/>
      <c r="AF167" s="3"/>
      <c r="AG167" s="3"/>
      <c r="AH167" s="3"/>
      <c r="AI167" s="3"/>
      <c r="AJ167" s="3"/>
      <c r="AK167" s="3"/>
      <c r="AL167" s="3"/>
      <c r="AM167" s="3"/>
      <c r="AN167" s="3"/>
      <c r="AO167" s="3"/>
      <c r="AP167" s="3"/>
      <c r="AQ167" s="3"/>
      <c r="AR167" s="198">
        <f t="array" ref="AR167">SUMPRODUCT(LEN(AS167:AY167))</f>
        <v>0</v>
      </c>
      <c r="AS167" s="199"/>
      <c r="AT167" s="200"/>
      <c r="AU167" s="200"/>
      <c r="AV167" s="200"/>
      <c r="AW167" s="200"/>
      <c r="AX167" s="200"/>
      <c r="AY167" s="201"/>
      <c r="AZ167" s="3"/>
      <c r="BD167" s="3174"/>
      <c r="BF167" s="3151" t="str">
        <f t="shared" si="86"/>
        <v/>
      </c>
      <c r="BG167" s="3155" t="str">
        <f t="shared" si="87"/>
        <v/>
      </c>
      <c r="BH167" s="3156" t="str">
        <f>IF(LEN(TRIM(BM167))&gt;0,MAX(BH29:BH166)+1,"")</f>
        <v/>
      </c>
      <c r="BI167" s="3109" t="str">
        <f>IFERROR(INDEX(BM30:BM299,MATCH(ROW()-ROW(BM30)+1,BH30:BH299,0)),"")</f>
        <v/>
      </c>
      <c r="BJ167" s="419"/>
      <c r="BL167" s="3164"/>
      <c r="BM167" s="3111" t="str">
        <f>IF(OR(BN166="",BL164=""),"",IF(LEN(BN166)&lt;=BL164,BN166,IFERROR(LEFT(BN166,FIND("♦",SUBSTITUTE(LEFT(BN166,BL164+1)," ","♦",LEN(LEFT(BN166,BL164+1))-LEN(SUBSTITUTE(LEFT(BN166,BL164+1)," ",""))))),LEFT(BN166,IFERROR(FIND(" ",BN166)-1,LEN(BN166))))))</f>
        <v/>
      </c>
      <c r="BN167" s="3111" t="str">
        <f t="shared" si="88"/>
        <v/>
      </c>
      <c r="BO167" s="3179"/>
      <c r="BP167" s="3174"/>
      <c r="BQ167" s="3174"/>
      <c r="BR167" s="3"/>
      <c r="BS167" s="419" t="str">
        <f t="shared" si="89"/>
        <v>Oignons</v>
      </c>
      <c r="BT167" t="s">
        <v>4028</v>
      </c>
      <c r="BV167" s="25"/>
      <c r="BW167" s="170"/>
      <c r="BX167" s="3"/>
      <c r="DP167" s="3"/>
      <c r="DQ167" s="3"/>
      <c r="DR167" s="3"/>
      <c r="DS167" s="3"/>
      <c r="DT167" s="3"/>
      <c r="DU167" s="3"/>
      <c r="DV167" s="3"/>
      <c r="DW167" s="3"/>
      <c r="DX167" s="3"/>
      <c r="DY167" s="3"/>
      <c r="EK167" s="1488"/>
      <c r="EL167" s="205" t="s">
        <v>2166</v>
      </c>
      <c r="EM167" s="206" t="s">
        <v>2167</v>
      </c>
      <c r="EN167" s="207">
        <v>154</v>
      </c>
      <c r="EO167" s="208">
        <v>205</v>
      </c>
      <c r="EP167" s="209">
        <v>50</v>
      </c>
      <c r="EQ167"/>
      <c r="ER167" s="1489"/>
      <c r="ES167" s="212" t="s">
        <v>2168</v>
      </c>
      <c r="ET167" s="192" t="s">
        <v>2169</v>
      </c>
      <c r="EU167" s="193">
        <v>108</v>
      </c>
      <c r="EV167" s="194">
        <v>2</v>
      </c>
      <c r="EW167" s="195">
        <v>119</v>
      </c>
      <c r="EX167"/>
      <c r="EY167" s="1490"/>
      <c r="EZ167" s="212" t="s">
        <v>2170</v>
      </c>
      <c r="FA167" s="192" t="s">
        <v>2171</v>
      </c>
      <c r="FB167" s="193">
        <v>222</v>
      </c>
      <c r="FC167" s="194">
        <v>165</v>
      </c>
      <c r="FD167" s="195">
        <v>164</v>
      </c>
      <c r="FE167" s="10">
        <v>1</v>
      </c>
    </row>
    <row r="168" spans="1:161" ht="21" customHeight="1">
      <c r="A168" s="3"/>
      <c r="B168" s="3"/>
      <c r="C168" s="3"/>
      <c r="D168" s="3"/>
      <c r="E168" s="3"/>
      <c r="F168" s="3"/>
      <c r="G168" s="3"/>
      <c r="H168" s="3"/>
      <c r="I168" s="3"/>
      <c r="J168" s="688"/>
      <c r="K168" s="688"/>
      <c r="L168" s="688"/>
      <c r="M168" s="688"/>
      <c r="N168" s="688"/>
      <c r="O168" s="688"/>
      <c r="P168" s="688"/>
      <c r="Q168" s="688"/>
      <c r="R168" s="688"/>
      <c r="S168" s="688"/>
      <c r="T168" s="688"/>
      <c r="U168" s="688"/>
      <c r="V168" s="688"/>
      <c r="W168" s="688"/>
      <c r="X168" s="688"/>
      <c r="Y168" s="688"/>
      <c r="Z168" s="688"/>
      <c r="AA168" s="3"/>
      <c r="AB168" s="3"/>
      <c r="AC168" s="3"/>
      <c r="AD168" s="3"/>
      <c r="AE168" s="3"/>
      <c r="AF168" s="3"/>
      <c r="AG168" s="3"/>
      <c r="AH168" s="3"/>
      <c r="AI168" s="3"/>
      <c r="AJ168" s="3"/>
      <c r="AK168" s="3"/>
      <c r="AL168" s="3"/>
      <c r="AM168" s="3"/>
      <c r="AN168" s="3"/>
      <c r="AO168" s="3"/>
      <c r="AP168" s="3"/>
      <c r="AQ168" s="3"/>
      <c r="AR168" s="198">
        <f t="array" ref="AR168">SUMPRODUCT(LEN(AS168:AY168))</f>
        <v>0</v>
      </c>
      <c r="AS168" s="199"/>
      <c r="AT168" s="200"/>
      <c r="AU168" s="200"/>
      <c r="AV168" s="200"/>
      <c r="AW168" s="200"/>
      <c r="AX168" s="200"/>
      <c r="AY168" s="201"/>
      <c r="AZ168" s="3"/>
      <c r="BD168" s="3174"/>
      <c r="BF168" s="3151" t="str">
        <f t="shared" si="86"/>
        <v/>
      </c>
      <c r="BG168" s="3155" t="str">
        <f t="shared" si="87"/>
        <v/>
      </c>
      <c r="BH168" s="3156" t="str">
        <f>IF(LEN(TRIM(BM168))&gt;0,MAX(BH29:BH167)+1,"")</f>
        <v/>
      </c>
      <c r="BI168" s="3109" t="str">
        <f>IFERROR(INDEX(BM30:BM299,MATCH(ROW()-ROW(BM30)+1,BH30:BH299,0)),"")</f>
        <v/>
      </c>
      <c r="BJ168" s="419"/>
      <c r="BL168" s="2462" t="str">
        <f>(SUBSTITUTE(SUBSTITUTE(BD53,CHAR(13)&amp;CHAR(10)," "),CHAR(10)," "))</f>
        <v/>
      </c>
      <c r="BM168" s="3165" t="str">
        <f>IF(OR(BL169="",BL170=""),"",IF(LEN(BL169)&lt;=BL170,BL169,IFERROR(LEFT(BL169,FIND("♦",SUBSTITUTE(LEFT(BL169,BL170+1)," ","♦",LEN(LEFT(BL169,BL170+1))-LEN(SUBSTITUTE(LEFT(BL169,BL170+1)," ",""))))),LEFT(BL169,IFERROR(FIND(" ",BL169)-1,LEN(BL169))))))</f>
        <v/>
      </c>
      <c r="BN168" s="3166" t="str">
        <f>IF(BM168="","",TRIM(RIGHT(BL169,LEN(BL169)-LEN(BM168))))</f>
        <v/>
      </c>
      <c r="BO168" s="3157" t="str">
        <f>BE53</f>
        <v xml:space="preserve"> ◄ ligne 53</v>
      </c>
      <c r="BP168" s="3174"/>
      <c r="BQ168" s="3174"/>
      <c r="BR168" s="3"/>
      <c r="BS168" s="419" t="str">
        <f t="shared" si="89"/>
        <v>Carottes</v>
      </c>
      <c r="BT168" t="s">
        <v>4029</v>
      </c>
      <c r="BV168" s="25"/>
      <c r="BW168" s="170"/>
      <c r="BX168" s="3"/>
      <c r="DP168" s="3"/>
      <c r="DQ168" s="3"/>
      <c r="DR168" s="3"/>
      <c r="DS168" s="3"/>
      <c r="DT168" s="3"/>
      <c r="DU168" s="3"/>
      <c r="DV168" s="3"/>
      <c r="DW168" s="3"/>
      <c r="DX168" s="3"/>
      <c r="DY168" s="3"/>
      <c r="EK168" s="1491"/>
      <c r="EL168" s="205" t="s">
        <v>2172</v>
      </c>
      <c r="EM168" s="206" t="s">
        <v>2173</v>
      </c>
      <c r="EN168" s="207">
        <v>153</v>
      </c>
      <c r="EO168" s="208">
        <v>204</v>
      </c>
      <c r="EP168" s="209">
        <v>50</v>
      </c>
      <c r="EQ168"/>
      <c r="ER168" s="1492"/>
      <c r="ES168" s="212" t="s">
        <v>2174</v>
      </c>
      <c r="ET168" s="192" t="s">
        <v>2175</v>
      </c>
      <c r="EU168" s="193">
        <v>48</v>
      </c>
      <c r="EV168" s="194">
        <v>25</v>
      </c>
      <c r="EW168" s="195">
        <v>52</v>
      </c>
      <c r="EX168"/>
      <c r="EY168" s="1493"/>
      <c r="EZ168" s="212" t="s">
        <v>2176</v>
      </c>
      <c r="FA168" s="192" t="s">
        <v>2177</v>
      </c>
      <c r="FB168" s="193">
        <v>234</v>
      </c>
      <c r="FC168" s="194">
        <v>147</v>
      </c>
      <c r="FD168" s="195">
        <v>153</v>
      </c>
      <c r="FE168" s="10">
        <v>1</v>
      </c>
    </row>
    <row r="169" spans="1:161" ht="21" customHeight="1">
      <c r="A169" s="3"/>
      <c r="B169" s="3"/>
      <c r="C169" s="3"/>
      <c r="D169" s="3"/>
      <c r="E169" s="3"/>
      <c r="F169" s="3"/>
      <c r="G169" s="3"/>
      <c r="H169" s="3"/>
      <c r="I169" s="3"/>
      <c r="J169" s="688"/>
      <c r="K169" s="688"/>
      <c r="L169" s="688"/>
      <c r="M169" s="688"/>
      <c r="N169" s="688"/>
      <c r="O169" s="688"/>
      <c r="P169" s="688"/>
      <c r="Q169" s="688"/>
      <c r="R169" s="688"/>
      <c r="S169" s="688"/>
      <c r="T169" s="688"/>
      <c r="U169" s="688"/>
      <c r="V169" s="688"/>
      <c r="W169" s="688"/>
      <c r="X169" s="688"/>
      <c r="Y169" s="688"/>
      <c r="Z169" s="688"/>
      <c r="AA169" s="3"/>
      <c r="AB169" s="3"/>
      <c r="AC169" s="3"/>
      <c r="AD169" s="3"/>
      <c r="AE169" s="3"/>
      <c r="AF169" s="3"/>
      <c r="AG169" s="3"/>
      <c r="AH169" s="3"/>
      <c r="AI169" s="3"/>
      <c r="AJ169" s="3"/>
      <c r="AK169" s="3"/>
      <c r="AL169" s="3"/>
      <c r="AM169" s="3"/>
      <c r="AN169" s="3"/>
      <c r="AO169" s="3"/>
      <c r="AP169" s="3"/>
      <c r="AQ169" s="3"/>
      <c r="AR169" s="198">
        <f t="array" ref="AR169">SUMPRODUCT(LEN(AS169:AY169))</f>
        <v>0</v>
      </c>
      <c r="AS169" s="199"/>
      <c r="AT169" s="200"/>
      <c r="AU169" s="200"/>
      <c r="AV169" s="200"/>
      <c r="AW169" s="200"/>
      <c r="AX169" s="200"/>
      <c r="AY169" s="201"/>
      <c r="AZ169" s="3"/>
      <c r="BD169" s="3174"/>
      <c r="BF169" s="3151" t="str">
        <f t="shared" si="86"/>
        <v/>
      </c>
      <c r="BG169" s="3155" t="str">
        <f t="shared" si="87"/>
        <v/>
      </c>
      <c r="BH169" s="3156" t="str">
        <f>IF(LEN(TRIM(BM169))&gt;0,MAX(BH29:BH168)+1,"")</f>
        <v/>
      </c>
      <c r="BI169" s="3109" t="str">
        <f>IFERROR(INDEX(BM30:BM299,MATCH(ROW()-ROW(BM30)+1,BH30:BH299,0)),"")</f>
        <v/>
      </c>
      <c r="BJ169" s="419"/>
      <c r="BL169" s="3165" t="str">
        <f>TRIM(SUBSTITUTE(SUBSTITUTE(SUBSTITUTE(SUBSTITUTE(IF(OR(LEFT(BL168,1)="-",LEFT(BL168,1)="="),MID(BL168,2,9999),BL168),CHAR(160)," "),","," "),";"," "),"."," "))</f>
        <v/>
      </c>
      <c r="BM169" s="3166" t="str">
        <f>IF(OR(BN168="",BL170=""),"",IF(LEN(BN168)&lt;=BL170,BN168,IFERROR(LEFT(BN168,FIND("♦",SUBSTITUTE(LEFT(BN168,BL170+1)," ","♦",LEN(LEFT(BN168,BL170+1))-LEN(SUBSTITUTE(LEFT(BN168,BL170+1)," ",""))))),LEFT(BN168,IFERROR(FIND(" ",BN168)-1,LEN(BN168))))))</f>
        <v/>
      </c>
      <c r="BN169" s="3166" t="str">
        <f>IF(BM169="","",TRIM(RIGHT(BN168,LEN(BN168)-LEN(BM169))))</f>
        <v/>
      </c>
      <c r="BO169" s="3180"/>
      <c r="BP169" s="3174"/>
      <c r="BQ169" s="3174"/>
      <c r="BR169" s="3"/>
      <c r="BS169" s="419" t="str">
        <f t="shared" si="89"/>
        <v>Bouquet garni</v>
      </c>
      <c r="BT169" t="s">
        <v>4024</v>
      </c>
      <c r="BV169" s="25"/>
      <c r="BW169" s="170"/>
      <c r="BX169" s="3"/>
      <c r="DP169" s="3"/>
      <c r="DQ169" s="3"/>
      <c r="DR169" s="3"/>
      <c r="DS169" s="3"/>
      <c r="DT169" s="3"/>
      <c r="DU169" s="3"/>
      <c r="DV169" s="3"/>
      <c r="DW169" s="3"/>
      <c r="DX169" s="3"/>
      <c r="DY169" s="3"/>
      <c r="EK169" s="1494"/>
      <c r="EL169" s="205" t="s">
        <v>2178</v>
      </c>
      <c r="EM169" s="206" t="s">
        <v>2179</v>
      </c>
      <c r="EN169" s="207">
        <v>110</v>
      </c>
      <c r="EO169" s="208">
        <v>139</v>
      </c>
      <c r="EP169" s="209">
        <v>61</v>
      </c>
      <c r="EQ169"/>
      <c r="ER169" s="1495"/>
      <c r="ES169" s="197" t="s">
        <v>2062</v>
      </c>
      <c r="ET169" s="192" t="s">
        <v>2180</v>
      </c>
      <c r="EU169" s="193">
        <v>0</v>
      </c>
      <c r="EV169" s="194">
        <v>127</v>
      </c>
      <c r="EW169" s="195">
        <v>255</v>
      </c>
      <c r="EX169"/>
      <c r="EY169" s="1496"/>
      <c r="EZ169" s="197" t="s">
        <v>2181</v>
      </c>
      <c r="FA169" s="192" t="s">
        <v>2182</v>
      </c>
      <c r="FB169" s="193">
        <v>250</v>
      </c>
      <c r="FC169" s="194">
        <v>128</v>
      </c>
      <c r="FD169" s="195">
        <v>114</v>
      </c>
      <c r="FE169" s="10">
        <v>1</v>
      </c>
    </row>
    <row r="170" spans="1:161" ht="21" customHeight="1">
      <c r="A170" s="3"/>
      <c r="B170" s="3"/>
      <c r="C170" s="3"/>
      <c r="D170" s="3"/>
      <c r="E170" s="3"/>
      <c r="F170" s="3"/>
      <c r="G170" s="3"/>
      <c r="H170" s="3"/>
      <c r="I170" s="3"/>
      <c r="J170" s="688"/>
      <c r="K170" s="688"/>
      <c r="L170" s="688"/>
      <c r="M170" s="688"/>
      <c r="N170" s="688"/>
      <c r="O170" s="688"/>
      <c r="P170" s="688"/>
      <c r="Q170" s="688"/>
      <c r="R170" s="688"/>
      <c r="S170" s="688"/>
      <c r="T170" s="688"/>
      <c r="U170" s="688"/>
      <c r="V170" s="688"/>
      <c r="W170" s="688"/>
      <c r="X170" s="688"/>
      <c r="Y170" s="688"/>
      <c r="Z170" s="688"/>
      <c r="AA170" s="3"/>
      <c r="AB170" s="3"/>
      <c r="AC170" s="3"/>
      <c r="AD170" s="3"/>
      <c r="AE170" s="3"/>
      <c r="AF170" s="3"/>
      <c r="AG170" s="3"/>
      <c r="AH170" s="3"/>
      <c r="AI170" s="3"/>
      <c r="AJ170" s="3"/>
      <c r="AK170" s="3"/>
      <c r="AL170" s="3"/>
      <c r="AM170" s="3"/>
      <c r="AN170" s="3"/>
      <c r="AO170" s="3"/>
      <c r="AP170" s="3"/>
      <c r="AQ170" s="3"/>
      <c r="AR170" s="198">
        <f t="array" ref="AR170">SUMPRODUCT(LEN(AS170:AY170))</f>
        <v>0</v>
      </c>
      <c r="AS170" s="199"/>
      <c r="AT170" s="200"/>
      <c r="AU170" s="200"/>
      <c r="AV170" s="200"/>
      <c r="AW170" s="200"/>
      <c r="AX170" s="200"/>
      <c r="AY170" s="201"/>
      <c r="AZ170" s="3"/>
      <c r="BD170" s="3174"/>
      <c r="BF170" s="3151" t="str">
        <f t="shared" si="86"/>
        <v/>
      </c>
      <c r="BG170" s="3155" t="str">
        <f t="shared" si="87"/>
        <v/>
      </c>
      <c r="BH170" s="3156" t="str">
        <f>IF(LEN(TRIM(BM170))&gt;0,MAX(BH29:BH169)+1,"")</f>
        <v/>
      </c>
      <c r="BI170" s="3109" t="str">
        <f>IFERROR(INDEX(BM30:BM299,MATCH(ROW()-ROW(BM30)+1,BH30:BH299,0)),"")</f>
        <v/>
      </c>
      <c r="BJ170" s="419"/>
      <c r="BL170" s="3112">
        <f>BI17</f>
        <v>100</v>
      </c>
      <c r="BM170" s="3166" t="str">
        <f>IF(OR(BN169="",BL170=""),"",IF(LEN(BN169)&lt;=BL170,BN169,IFERROR(LEFT(BN169,FIND("♦",SUBSTITUTE(LEFT(BN169,BL170+1)," ","♦",LEN(LEFT(BN169,BL170+1))-LEN(SUBSTITUTE(LEFT(BN169,BL170+1)," ",""))))),LEFT(BN169,IFERROR(FIND(" ",BN169)-1,LEN(BN169))))))</f>
        <v/>
      </c>
      <c r="BN170" s="3166" t="str">
        <f t="shared" ref="BN170:BN173" si="90">IF(BM170="","",TRIM(RIGHT(BN169,LEN(BN169)-LEN(BM170))))</f>
        <v/>
      </c>
      <c r="BO170" s="3180"/>
      <c r="BP170" s="3174"/>
      <c r="BQ170" s="3174"/>
      <c r="BR170" s="3"/>
      <c r="BS170" s="419" t="str">
        <f t="shared" si="89"/>
        <v>Clous de girofle</v>
      </c>
      <c r="BT170" t="s">
        <v>4030</v>
      </c>
      <c r="BV170" s="25"/>
      <c r="BW170" s="170"/>
      <c r="BX170" s="3"/>
      <c r="DP170" s="3"/>
      <c r="DQ170" s="3"/>
      <c r="DR170" s="3"/>
      <c r="DS170" s="3"/>
      <c r="DT170" s="3"/>
      <c r="DU170" s="3"/>
      <c r="DV170" s="3"/>
      <c r="DW170" s="3"/>
      <c r="DX170" s="3"/>
      <c r="DY170" s="3"/>
      <c r="EK170" s="1497"/>
      <c r="EL170" s="205" t="s">
        <v>2183</v>
      </c>
      <c r="EM170" s="206" t="s">
        <v>2184</v>
      </c>
      <c r="EN170" s="207">
        <v>107</v>
      </c>
      <c r="EO170" s="208">
        <v>142</v>
      </c>
      <c r="EP170" s="209">
        <v>35</v>
      </c>
      <c r="EQ170"/>
      <c r="ER170" s="1498"/>
      <c r="ES170" s="197" t="s">
        <v>2185</v>
      </c>
      <c r="ET170" s="192" t="s">
        <v>2186</v>
      </c>
      <c r="EU170" s="193">
        <v>30</v>
      </c>
      <c r="EV170" s="194">
        <v>144</v>
      </c>
      <c r="EW170" s="195">
        <v>255</v>
      </c>
      <c r="EX170"/>
      <c r="EY170" s="1499"/>
      <c r="EZ170" s="212" t="s">
        <v>2187</v>
      </c>
      <c r="FA170" s="192" t="s">
        <v>2188</v>
      </c>
      <c r="FB170" s="193">
        <v>248</v>
      </c>
      <c r="FC170" s="194">
        <v>131</v>
      </c>
      <c r="FD170" s="195">
        <v>121</v>
      </c>
      <c r="FE170" s="10">
        <v>1</v>
      </c>
    </row>
    <row r="171" spans="1:161" ht="21" customHeight="1">
      <c r="A171" s="3"/>
      <c r="B171" s="3"/>
      <c r="C171" s="3"/>
      <c r="D171" s="3"/>
      <c r="E171" s="3"/>
      <c r="F171" s="3"/>
      <c r="G171" s="3"/>
      <c r="H171" s="3"/>
      <c r="I171" s="3"/>
      <c r="J171" s="688"/>
      <c r="K171" s="688"/>
      <c r="L171" s="688"/>
      <c r="M171" s="688"/>
      <c r="N171" s="688"/>
      <c r="O171" s="688"/>
      <c r="P171" s="688"/>
      <c r="Q171" s="688"/>
      <c r="R171" s="688"/>
      <c r="S171" s="688"/>
      <c r="T171" s="688"/>
      <c r="U171" s="688"/>
      <c r="V171" s="688"/>
      <c r="W171" s="688"/>
      <c r="X171" s="688"/>
      <c r="Y171" s="688"/>
      <c r="Z171" s="688"/>
      <c r="AA171" s="3"/>
      <c r="AB171" s="3"/>
      <c r="AC171" s="3"/>
      <c r="AD171" s="3"/>
      <c r="AE171" s="3"/>
      <c r="AF171" s="3"/>
      <c r="AG171" s="3"/>
      <c r="AH171" s="3"/>
      <c r="AI171" s="3"/>
      <c r="AJ171" s="3"/>
      <c r="AK171" s="3"/>
      <c r="AL171" s="3"/>
      <c r="AM171" s="3"/>
      <c r="AN171" s="3"/>
      <c r="AO171" s="3"/>
      <c r="AP171" s="3"/>
      <c r="AQ171" s="3"/>
      <c r="AR171" s="198">
        <f t="array" ref="AR171">SUMPRODUCT(LEN(AS171:AY171))</f>
        <v>0</v>
      </c>
      <c r="AS171" s="199"/>
      <c r="AT171" s="200"/>
      <c r="AU171" s="200"/>
      <c r="AV171" s="200"/>
      <c r="AW171" s="200"/>
      <c r="AX171" s="200"/>
      <c r="AY171" s="201"/>
      <c r="AZ171" s="3"/>
      <c r="BD171" s="3174"/>
      <c r="BF171" s="3151" t="str">
        <f t="shared" si="86"/>
        <v/>
      </c>
      <c r="BG171" s="3155" t="str">
        <f t="shared" si="87"/>
        <v/>
      </c>
      <c r="BH171" s="3156" t="str">
        <f>IF(LEN(TRIM(BM171))&gt;0,MAX(BH29:BH170)+1,"")</f>
        <v/>
      </c>
      <c r="BI171" s="3109" t="str">
        <f>IFERROR(INDEX(BM30:BM299,MATCH(ROW()-ROW(BM30)+1,BH30:BH299,0)),"")</f>
        <v/>
      </c>
      <c r="BJ171" s="419"/>
      <c r="BL171" s="3165"/>
      <c r="BM171" s="3166" t="str">
        <f>IF(OR(BN170="",BL170=""),"",IF(LEN(BN170)&lt;=BL170,BN170,IFERROR(LEFT(BN170,FIND("♦",SUBSTITUTE(LEFT(BN170,BL170+1)," ","♦",LEN(LEFT(BN170,BL170+1))-LEN(SUBSTITUTE(LEFT(BN170,BL170+1)," ",""))))),LEFT(BN170,IFERROR(FIND(" ",BN170)-1,LEN(BN170))))))</f>
        <v/>
      </c>
      <c r="BN171" s="3166" t="str">
        <f t="shared" si="90"/>
        <v/>
      </c>
      <c r="BO171" s="3180"/>
      <c r="BP171" s="3174"/>
      <c r="BQ171" s="3174"/>
      <c r="BR171" s="3"/>
      <c r="BS171" s="419" t="str">
        <f t="shared" si="89"/>
        <v>Éléments de la garniture du cassoulet</v>
      </c>
      <c r="BT171" t="s">
        <v>4031</v>
      </c>
      <c r="BV171" s="25"/>
      <c r="BW171" s="170"/>
      <c r="BX171" s="3"/>
      <c r="DP171" s="3"/>
      <c r="DQ171" s="3"/>
      <c r="DR171" s="3"/>
      <c r="DS171" s="3"/>
      <c r="DT171" s="3"/>
      <c r="DU171" s="3"/>
      <c r="DV171" s="3"/>
      <c r="DW171" s="3"/>
      <c r="DX171" s="3"/>
      <c r="DY171" s="3"/>
      <c r="EK171" s="1500"/>
      <c r="EL171" s="205" t="s">
        <v>2189</v>
      </c>
      <c r="EM171" s="206" t="s">
        <v>2190</v>
      </c>
      <c r="EN171" s="207">
        <v>105</v>
      </c>
      <c r="EO171" s="208">
        <v>139</v>
      </c>
      <c r="EP171" s="209">
        <v>34</v>
      </c>
      <c r="EQ171"/>
      <c r="ER171" s="1501"/>
      <c r="ES171" s="212" t="s">
        <v>2191</v>
      </c>
      <c r="ET171" s="192" t="s">
        <v>2192</v>
      </c>
      <c r="EU171" s="193">
        <v>192</v>
      </c>
      <c r="EV171" s="194">
        <v>200</v>
      </c>
      <c r="EW171" s="195">
        <v>225</v>
      </c>
      <c r="EX171"/>
      <c r="EY171" s="1502"/>
      <c r="EZ171" s="197" t="s">
        <v>2193</v>
      </c>
      <c r="FA171" s="192" t="s">
        <v>2194</v>
      </c>
      <c r="FB171" s="193">
        <v>255</v>
      </c>
      <c r="FC171" s="194">
        <v>106</v>
      </c>
      <c r="FD171" s="195">
        <v>106</v>
      </c>
      <c r="FE171" s="10">
        <v>1</v>
      </c>
    </row>
    <row r="172" spans="1:161" ht="21" customHeight="1">
      <c r="A172" s="3"/>
      <c r="B172" s="3"/>
      <c r="C172" s="3"/>
      <c r="D172" s="3"/>
      <c r="E172" s="3"/>
      <c r="F172" s="3"/>
      <c r="G172" s="3"/>
      <c r="H172" s="3"/>
      <c r="I172" s="3"/>
      <c r="J172" s="688"/>
      <c r="K172" s="688"/>
      <c r="L172" s="688"/>
      <c r="M172" s="688"/>
      <c r="N172" s="688"/>
      <c r="O172" s="688"/>
      <c r="P172" s="688"/>
      <c r="Q172" s="688"/>
      <c r="R172" s="688"/>
      <c r="S172" s="688"/>
      <c r="T172" s="688"/>
      <c r="U172" s="688"/>
      <c r="V172" s="688"/>
      <c r="W172" s="688"/>
      <c r="X172" s="688"/>
      <c r="Y172" s="688"/>
      <c r="Z172" s="688"/>
      <c r="AA172" s="3"/>
      <c r="AB172" s="3"/>
      <c r="AC172" s="3"/>
      <c r="AD172" s="3"/>
      <c r="AE172" s="3"/>
      <c r="AF172" s="3"/>
      <c r="AG172" s="3"/>
      <c r="AH172" s="3"/>
      <c r="AI172" s="3"/>
      <c r="AJ172" s="3"/>
      <c r="AK172" s="3"/>
      <c r="AL172" s="3"/>
      <c r="AM172" s="3"/>
      <c r="AN172" s="3"/>
      <c r="AO172" s="3"/>
      <c r="AP172" s="3"/>
      <c r="AQ172" s="3"/>
      <c r="AR172" s="198">
        <f t="array" ref="AR172">SUMPRODUCT(LEN(AS172:AY172))</f>
        <v>0</v>
      </c>
      <c r="AS172" s="199"/>
      <c r="AT172" s="200"/>
      <c r="AU172" s="200"/>
      <c r="AV172" s="200"/>
      <c r="AW172" s="200"/>
      <c r="AX172" s="200"/>
      <c r="AY172" s="201"/>
      <c r="AZ172" s="3"/>
      <c r="BD172" s="3174"/>
      <c r="BF172" s="3151" t="str">
        <f t="shared" si="86"/>
        <v/>
      </c>
      <c r="BG172" s="3155" t="str">
        <f t="shared" si="87"/>
        <v/>
      </c>
      <c r="BH172" s="3156" t="str">
        <f>IF(LEN(TRIM(BM172))&gt;0,MAX(BH29:BH171)+1,"")</f>
        <v/>
      </c>
      <c r="BI172" s="3109" t="str">
        <f>IFERROR(INDEX(BM30:BM299,MATCH(ROW()-ROW(BM30)+1,BH30:BH299,0)),"")</f>
        <v/>
      </c>
      <c r="BJ172" s="419"/>
      <c r="BL172" s="3168"/>
      <c r="BM172" s="3166" t="str">
        <f>IF(OR(BN171="",BL170=""),"",IF(LEN(BN171)&lt;=BL170,BN171,IFERROR(LEFT(BN171,FIND("♦",SUBSTITUTE(LEFT(BN171,BL170+1)," ","♦",LEN(LEFT(BN171,BL170+1))-LEN(SUBSTITUTE(LEFT(BN171,BL170+1)," ",""))))),LEFT(BN171,IFERROR(FIND(" ",BN171)-1,LEN(BN171))))))</f>
        <v/>
      </c>
      <c r="BN172" s="3166" t="str">
        <f t="shared" si="90"/>
        <v/>
      </c>
      <c r="BO172" s="3180"/>
      <c r="BP172" s="3174"/>
      <c r="BQ172" s="3174"/>
      <c r="BR172" s="3"/>
      <c r="BS172" s="419" t="str">
        <f t="shared" si="89"/>
        <v>Poitrine fraîche</v>
      </c>
      <c r="BT172" t="s">
        <v>4032</v>
      </c>
      <c r="BV172" s="25"/>
      <c r="BW172" s="170"/>
      <c r="BX172" s="3"/>
      <c r="EK172" s="1505"/>
      <c r="EL172" s="205" t="s">
        <v>2195</v>
      </c>
      <c r="EM172" s="206" t="s">
        <v>2196</v>
      </c>
      <c r="EN172" s="207">
        <v>85</v>
      </c>
      <c r="EO172" s="208">
        <v>107</v>
      </c>
      <c r="EP172" s="209">
        <v>47</v>
      </c>
      <c r="EQ172"/>
      <c r="ER172" s="1506"/>
      <c r="ES172" s="197" t="s">
        <v>2197</v>
      </c>
      <c r="ET172" s="192" t="s">
        <v>2198</v>
      </c>
      <c r="EU172" s="193">
        <v>100</v>
      </c>
      <c r="EV172" s="194">
        <v>149</v>
      </c>
      <c r="EW172" s="195">
        <v>237</v>
      </c>
      <c r="EX172"/>
      <c r="EY172" s="1507"/>
      <c r="EZ172" s="212" t="s">
        <v>2199</v>
      </c>
      <c r="FA172" s="192" t="s">
        <v>2200</v>
      </c>
      <c r="FB172" s="193">
        <v>255</v>
      </c>
      <c r="FC172" s="194">
        <v>111</v>
      </c>
      <c r="FD172" s="195">
        <v>125</v>
      </c>
      <c r="FE172" s="10">
        <v>1</v>
      </c>
    </row>
    <row r="173" spans="1:161" ht="21" customHeight="1">
      <c r="A173" s="3"/>
      <c r="B173" s="3"/>
      <c r="C173" s="3"/>
      <c r="D173" s="3"/>
      <c r="E173" s="3"/>
      <c r="F173" s="3"/>
      <c r="G173" s="3"/>
      <c r="H173" s="3"/>
      <c r="I173" s="3"/>
      <c r="J173" s="688"/>
      <c r="K173" s="688"/>
      <c r="L173" s="688"/>
      <c r="M173" s="688"/>
      <c r="N173" s="688"/>
      <c r="O173" s="688"/>
      <c r="P173" s="688"/>
      <c r="Q173" s="688"/>
      <c r="R173" s="688"/>
      <c r="S173" s="688"/>
      <c r="T173" s="688"/>
      <c r="U173" s="688"/>
      <c r="V173" s="688"/>
      <c r="W173" s="688"/>
      <c r="X173" s="688"/>
      <c r="Y173" s="688"/>
      <c r="Z173" s="688"/>
      <c r="AA173" s="3"/>
      <c r="AB173" s="3"/>
      <c r="AC173" s="3"/>
      <c r="AD173" s="3"/>
      <c r="AE173" s="3"/>
      <c r="AF173" s="3"/>
      <c r="AG173" s="3"/>
      <c r="AH173" s="3"/>
      <c r="AI173" s="3"/>
      <c r="AJ173" s="3"/>
      <c r="AK173" s="3"/>
      <c r="AL173" s="3"/>
      <c r="AM173" s="3"/>
      <c r="AN173" s="3"/>
      <c r="AO173" s="3"/>
      <c r="AP173" s="3"/>
      <c r="AQ173" s="3"/>
      <c r="AR173" s="198">
        <f t="array" ref="AR173">SUMPRODUCT(LEN(AS173:AY173))</f>
        <v>0</v>
      </c>
      <c r="AS173" s="199"/>
      <c r="AT173" s="200"/>
      <c r="AU173" s="200"/>
      <c r="AV173" s="200"/>
      <c r="AW173" s="200"/>
      <c r="AX173" s="200"/>
      <c r="AY173" s="201"/>
      <c r="AZ173" s="3"/>
      <c r="BD173" s="3174"/>
      <c r="BF173" s="3151" t="str">
        <f t="shared" si="86"/>
        <v/>
      </c>
      <c r="BG173" s="3155" t="str">
        <f t="shared" si="87"/>
        <v/>
      </c>
      <c r="BH173" s="3156" t="str">
        <f>IF(LEN(TRIM(BM173))&gt;0,MAX(BH29:BH172)+1,"")</f>
        <v/>
      </c>
      <c r="BI173" s="3109" t="str">
        <f>IFERROR(INDEX(BM30:BM299,MATCH(ROW()-ROW(BM30)+1,BH30:BH299,0)),"")</f>
        <v/>
      </c>
      <c r="BJ173" s="419"/>
      <c r="BL173" s="3169"/>
      <c r="BM173" s="3166" t="str">
        <f>IF(OR(BN172="",BL170=""),"",IF(LEN(BN172)&lt;=BL170,BN172,IFERROR(LEFT(BN172,FIND("♦",SUBSTITUTE(LEFT(BN172,BL170+1)," ","♦",LEN(LEFT(BN172,BL170+1))-LEN(SUBSTITUTE(LEFT(BN172,BL170+1)," ",""))))),LEFT(BN172,IFERROR(FIND(" ",BN172)-1,LEN(BN172))))))</f>
        <v/>
      </c>
      <c r="BN173" s="3166" t="str">
        <f t="shared" si="90"/>
        <v/>
      </c>
      <c r="BO173" s="3180"/>
      <c r="BP173" s="3174"/>
      <c r="BQ173" s="3174"/>
      <c r="BR173" s="3"/>
      <c r="BS173" s="419" t="str">
        <f t="shared" si="89"/>
        <v>Saucisson à l’ail</v>
      </c>
      <c r="BT173" t="s">
        <v>4033</v>
      </c>
      <c r="BV173" s="25"/>
      <c r="BW173" s="170"/>
      <c r="DP173"/>
      <c r="DQ173"/>
      <c r="DR173"/>
      <c r="DS173"/>
      <c r="DT173"/>
      <c r="DU173"/>
      <c r="DV173"/>
      <c r="DW173"/>
      <c r="DX173"/>
      <c r="DZ173"/>
      <c r="EA173"/>
      <c r="EB173"/>
      <c r="EC173"/>
      <c r="ED173"/>
      <c r="EE173"/>
      <c r="EF173"/>
      <c r="EG173"/>
      <c r="EH173"/>
      <c r="EK173" s="1508"/>
      <c r="EL173" s="236" t="s">
        <v>2201</v>
      </c>
      <c r="EM173" s="206" t="s">
        <v>2202</v>
      </c>
      <c r="EN173" s="207">
        <v>49</v>
      </c>
      <c r="EO173" s="208">
        <v>54</v>
      </c>
      <c r="EP173" s="209">
        <v>43</v>
      </c>
      <c r="EQ173"/>
      <c r="ER173" s="1509"/>
      <c r="ES173" s="197" t="s">
        <v>2203</v>
      </c>
      <c r="ET173" s="192" t="s">
        <v>2204</v>
      </c>
      <c r="EU173" s="193">
        <v>112</v>
      </c>
      <c r="EV173" s="194">
        <v>147</v>
      </c>
      <c r="EW173" s="195">
        <v>219</v>
      </c>
      <c r="EX173"/>
      <c r="EY173" s="1510"/>
      <c r="EZ173" s="197" t="s">
        <v>2205</v>
      </c>
      <c r="FA173" s="192" t="s">
        <v>2206</v>
      </c>
      <c r="FB173" s="193">
        <v>205</v>
      </c>
      <c r="FC173" s="194">
        <v>201</v>
      </c>
      <c r="FD173" s="195">
        <v>201</v>
      </c>
      <c r="FE173" s="10">
        <v>1</v>
      </c>
    </row>
    <row r="174" spans="1:161" ht="21" customHeight="1">
      <c r="A174" s="3"/>
      <c r="B174" s="3"/>
      <c r="C174" s="3"/>
      <c r="D174" s="3"/>
      <c r="E174" s="3"/>
      <c r="F174" s="3"/>
      <c r="G174" s="3"/>
      <c r="H174" s="3"/>
      <c r="I174" s="3"/>
      <c r="J174" s="688"/>
      <c r="K174" s="688"/>
      <c r="L174" s="688"/>
      <c r="M174" s="688"/>
      <c r="N174" s="688"/>
      <c r="O174" s="688"/>
      <c r="P174" s="688"/>
      <c r="Q174" s="688"/>
      <c r="R174" s="688"/>
      <c r="S174" s="688"/>
      <c r="T174" s="688"/>
      <c r="U174" s="688"/>
      <c r="V174" s="688"/>
      <c r="W174" s="688"/>
      <c r="X174" s="688"/>
      <c r="Y174" s="688"/>
      <c r="Z174" s="688"/>
      <c r="AA174" s="3"/>
      <c r="AB174" s="3"/>
      <c r="AC174" s="3"/>
      <c r="AD174" s="3"/>
      <c r="AE174" s="3"/>
      <c r="AF174" s="3"/>
      <c r="AG174" s="3"/>
      <c r="AH174" s="3"/>
      <c r="AI174" s="3"/>
      <c r="AJ174" s="3"/>
      <c r="AK174" s="3"/>
      <c r="AL174" s="3"/>
      <c r="AM174" s="3"/>
      <c r="AN174" s="3"/>
      <c r="AO174" s="3"/>
      <c r="AP174" s="3"/>
      <c r="AQ174" s="3"/>
      <c r="AR174" s="198">
        <f t="array" ref="AR174">SUMPRODUCT(LEN(AS174:AY174))</f>
        <v>0</v>
      </c>
      <c r="AS174" s="199"/>
      <c r="AT174" s="200"/>
      <c r="AU174" s="200"/>
      <c r="AV174" s="200"/>
      <c r="AW174" s="200"/>
      <c r="AX174" s="200"/>
      <c r="AY174" s="201"/>
      <c r="AZ174" s="3"/>
      <c r="BD174" s="3174"/>
      <c r="BF174" s="3151" t="str">
        <f t="shared" si="86"/>
        <v/>
      </c>
      <c r="BG174" s="3155" t="str">
        <f t="shared" si="87"/>
        <v/>
      </c>
      <c r="BH174" s="3156" t="str">
        <f>IF(LEN(TRIM(BM174))&gt;0,MAX(BH29:BH173)+1,"")</f>
        <v/>
      </c>
      <c r="BI174" s="3109" t="str">
        <f>IFERROR(INDEX(BM30:BM299,MATCH(ROW()-ROW(BM30)+1,BH30:BH299,0)),"")</f>
        <v/>
      </c>
      <c r="BJ174" s="419"/>
      <c r="BL174" s="2462" t="str">
        <f>(SUBSTITUTE(SUBSTITUTE(BD54,CHAR(13)&amp;CHAR(10)," "),CHAR(10)," "))</f>
        <v/>
      </c>
      <c r="BM174" s="3110" t="str">
        <f>IF(OR(BL175="",BL176=""),"",IF(LEN(BL175)&lt;=BL176,BL175,IFERROR(LEFT(BL175,FIND("♦",SUBSTITUTE(LEFT(BL175,BL176+1)," ","♦",LEN(LEFT(BL175,BL176+1))-LEN(SUBSTITUTE(LEFT(BL175,BL176+1)," ",""))))),LEFT(BL175,IFERROR(FIND(" ",BL175)-1,LEN(BL175))))))</f>
        <v/>
      </c>
      <c r="BN174" s="3111" t="str">
        <f>IF(BM174="","",TRIM(RIGHT(BL175,LEN(BL175)-LEN(BM174))))</f>
        <v/>
      </c>
      <c r="BO174" s="3157" t="str">
        <f>BE54</f>
        <v xml:space="preserve"> ◄ ligne 54</v>
      </c>
      <c r="BP174" s="3174"/>
      <c r="BQ174" s="3174"/>
      <c r="BR174" s="3"/>
      <c r="BS174" s="419" t="str">
        <f t="shared" si="89"/>
        <v>ou saucisse de Toulouse</v>
      </c>
      <c r="BT174" t="s">
        <v>4034</v>
      </c>
      <c r="BV174" s="25"/>
      <c r="BW174" s="170"/>
      <c r="BX174"/>
      <c r="EK174" s="1511"/>
      <c r="EL174" s="236" t="s">
        <v>2207</v>
      </c>
      <c r="EM174" s="206" t="s">
        <v>2208</v>
      </c>
      <c r="EN174" s="207">
        <v>194</v>
      </c>
      <c r="EO174" s="208">
        <v>247</v>
      </c>
      <c r="EP174" s="209">
        <v>50</v>
      </c>
      <c r="EQ174"/>
      <c r="ER174" s="1512"/>
      <c r="ES174" s="197" t="s">
        <v>2209</v>
      </c>
      <c r="ET174" s="192" t="s">
        <v>2210</v>
      </c>
      <c r="EU174" s="193">
        <v>28</v>
      </c>
      <c r="EV174" s="194">
        <v>134</v>
      </c>
      <c r="EW174" s="195">
        <v>238</v>
      </c>
      <c r="EX174"/>
      <c r="EY174" s="1513"/>
      <c r="EZ174" s="212" t="s">
        <v>2211</v>
      </c>
      <c r="FA174" s="192" t="s">
        <v>2212</v>
      </c>
      <c r="FB174" s="193">
        <v>254</v>
      </c>
      <c r="FC174" s="194">
        <v>150</v>
      </c>
      <c r="FD174" s="195">
        <v>160</v>
      </c>
      <c r="FE174" s="10">
        <v>1</v>
      </c>
    </row>
    <row r="175" spans="1:161" ht="21" customHeight="1">
      <c r="A175" s="3"/>
      <c r="B175" s="3"/>
      <c r="C175" s="3"/>
      <c r="D175" s="3"/>
      <c r="E175" s="3"/>
      <c r="F175" s="3"/>
      <c r="G175" s="3"/>
      <c r="H175" s="3"/>
      <c r="I175" s="3"/>
      <c r="J175" s="688"/>
      <c r="K175" s="688"/>
      <c r="L175" s="688"/>
      <c r="M175" s="688"/>
      <c r="N175" s="688"/>
      <c r="O175" s="688"/>
      <c r="P175" s="688"/>
      <c r="Q175" s="688"/>
      <c r="R175" s="688"/>
      <c r="S175" s="688"/>
      <c r="T175" s="688"/>
      <c r="U175" s="688"/>
      <c r="V175" s="688"/>
      <c r="W175" s="688"/>
      <c r="X175" s="688"/>
      <c r="Y175" s="688"/>
      <c r="Z175" s="688"/>
      <c r="AA175" s="3"/>
      <c r="AB175" s="3"/>
      <c r="AC175" s="3"/>
      <c r="AD175" s="3"/>
      <c r="AE175" s="3"/>
      <c r="AF175" s="3"/>
      <c r="AG175" s="3"/>
      <c r="AH175" s="3"/>
      <c r="AI175" s="3"/>
      <c r="AJ175" s="3"/>
      <c r="AK175" s="3"/>
      <c r="AL175" s="3"/>
      <c r="AM175" s="3"/>
      <c r="AN175" s="3"/>
      <c r="AO175" s="3"/>
      <c r="AP175" s="3"/>
      <c r="AQ175" s="3"/>
      <c r="AR175" s="198">
        <f t="array" ref="AR175">SUMPRODUCT(LEN(AS175:AY175))</f>
        <v>0</v>
      </c>
      <c r="AS175" s="199"/>
      <c r="AT175" s="200"/>
      <c r="AU175" s="200"/>
      <c r="AV175" s="200"/>
      <c r="AW175" s="200"/>
      <c r="AX175" s="200"/>
      <c r="AY175" s="201"/>
      <c r="AZ175" s="3"/>
      <c r="BD175" s="3174"/>
      <c r="BF175" s="3151" t="str">
        <f t="shared" si="86"/>
        <v/>
      </c>
      <c r="BG175" s="3155" t="str">
        <f t="shared" si="87"/>
        <v/>
      </c>
      <c r="BH175" s="3156" t="str">
        <f>IF(LEN(TRIM(BM175))&gt;0,MAX(BH29:BH174)+1,"")</f>
        <v/>
      </c>
      <c r="BI175" s="3109" t="str">
        <f>IFERROR(INDEX(BM30:BM299,MATCH(ROW()-ROW(BM30)+1,BH30:BH299,0)),"")</f>
        <v/>
      </c>
      <c r="BJ175" s="419"/>
      <c r="BL175" s="3110" t="str">
        <f>TRIM(SUBSTITUTE(SUBSTITUTE(SUBSTITUTE(SUBSTITUTE(IF(OR(LEFT(BL174,1)="-",LEFT(BL174,1)="="),MID(BL174,2,9999),BL174),CHAR(160)," "),","," "),";"," "),"."," "))</f>
        <v/>
      </c>
      <c r="BM175" s="3111" t="str">
        <f>IF(OR(BN174="",BL176=""),"",IF(LEN(BN174)&lt;=BL176,BN174,IFERROR(LEFT(BN174,FIND("♦",SUBSTITUTE(LEFT(BN174,BL176+1)," ","♦",LEN(LEFT(BN174,BL176+1))-LEN(SUBSTITUTE(LEFT(BN174,BL176+1)," ",""))))),LEFT(BN174,IFERROR(FIND(" ",BN174)-1,LEN(BN174))))))</f>
        <v/>
      </c>
      <c r="BN175" s="3111" t="str">
        <f>IF(BM175="","",TRIM(RIGHT(BN174,LEN(BN174)-LEN(BM175))))</f>
        <v/>
      </c>
      <c r="BO175" s="3179"/>
      <c r="BP175" s="3174"/>
      <c r="BQ175" s="3174"/>
      <c r="BR175" s="3"/>
      <c r="BS175" s="419" t="str">
        <f t="shared" si="89"/>
        <v>Oignons</v>
      </c>
      <c r="BT175" t="s">
        <v>4020</v>
      </c>
      <c r="BV175" s="25"/>
      <c r="BW175" s="170"/>
      <c r="EK175" s="1514"/>
      <c r="EL175" s="236" t="s">
        <v>2213</v>
      </c>
      <c r="EM175" s="206" t="s">
        <v>2214</v>
      </c>
      <c r="EN175" s="207">
        <v>141</v>
      </c>
      <c r="EO175" s="208">
        <v>182</v>
      </c>
      <c r="EP175" s="209">
        <v>0</v>
      </c>
      <c r="EQ175"/>
      <c r="ER175" s="1515"/>
      <c r="ES175" s="212" t="s">
        <v>2215</v>
      </c>
      <c r="ET175" s="192" t="s">
        <v>2216</v>
      </c>
      <c r="EU175" s="193">
        <v>142</v>
      </c>
      <c r="EV175" s="194">
        <v>162</v>
      </c>
      <c r="EW175" s="195">
        <v>198</v>
      </c>
      <c r="EX175"/>
      <c r="EY175" s="1516"/>
      <c r="EZ175" s="197" t="s">
        <v>2217</v>
      </c>
      <c r="FA175" s="192" t="s">
        <v>2218</v>
      </c>
      <c r="FB175" s="193">
        <v>238</v>
      </c>
      <c r="FC175" s="194">
        <v>180</v>
      </c>
      <c r="FD175" s="195">
        <v>180</v>
      </c>
      <c r="FE175" s="10">
        <v>1</v>
      </c>
    </row>
    <row r="176" spans="1:161" ht="21" customHeight="1">
      <c r="A176" s="3"/>
      <c r="B176" s="3"/>
      <c r="C176" s="3"/>
      <c r="D176" s="3"/>
      <c r="E176" s="3"/>
      <c r="F176" s="3"/>
      <c r="G176" s="3"/>
      <c r="H176" s="3"/>
      <c r="I176" s="3"/>
      <c r="J176" s="688"/>
      <c r="K176" s="688"/>
      <c r="L176" s="688"/>
      <c r="M176" s="688"/>
      <c r="N176" s="688"/>
      <c r="O176" s="688"/>
      <c r="P176" s="688"/>
      <c r="Q176" s="688"/>
      <c r="R176" s="688"/>
      <c r="S176" s="688"/>
      <c r="T176" s="688"/>
      <c r="U176" s="688"/>
      <c r="V176" s="688"/>
      <c r="W176" s="688"/>
      <c r="X176" s="688"/>
      <c r="Y176" s="688"/>
      <c r="Z176" s="688"/>
      <c r="AA176" s="3"/>
      <c r="AB176" s="3"/>
      <c r="AC176" s="3"/>
      <c r="AD176" s="3"/>
      <c r="AE176" s="3"/>
      <c r="AF176" s="3"/>
      <c r="AG176" s="3"/>
      <c r="AH176" s="3"/>
      <c r="AI176" s="3"/>
      <c r="AJ176" s="3"/>
      <c r="AK176" s="3"/>
      <c r="AL176" s="3"/>
      <c r="AM176" s="3"/>
      <c r="AN176" s="3"/>
      <c r="AO176" s="3"/>
      <c r="AP176" s="3"/>
      <c r="AQ176" s="3"/>
      <c r="AR176" s="198">
        <f t="array" ref="AR176">SUMPRODUCT(LEN(AS176:AY176))</f>
        <v>0</v>
      </c>
      <c r="AS176" s="199"/>
      <c r="AT176" s="200"/>
      <c r="AU176" s="200"/>
      <c r="AV176" s="200"/>
      <c r="AW176" s="200"/>
      <c r="AX176" s="200"/>
      <c r="AY176" s="201"/>
      <c r="AZ176" s="3"/>
      <c r="BD176" s="3174"/>
      <c r="BF176" s="3151" t="str">
        <f t="shared" si="86"/>
        <v/>
      </c>
      <c r="BG176" s="3155" t="str">
        <f t="shared" si="87"/>
        <v/>
      </c>
      <c r="BH176" s="3156" t="str">
        <f>IF(LEN(TRIM(BM176))&gt;0,MAX(BH29:BH175)+1,"")</f>
        <v/>
      </c>
      <c r="BI176" s="3109" t="str">
        <f>IFERROR(INDEX(BM30:BM299,MATCH(ROW()-ROW(BM30)+1,BH30:BH299,0)),"")</f>
        <v/>
      </c>
      <c r="BJ176" s="419"/>
      <c r="BL176" s="3112">
        <f>BI17</f>
        <v>100</v>
      </c>
      <c r="BM176" s="3111" t="str">
        <f>IF(OR(BN175="",BL176=""),"",IF(LEN(BN175)&lt;=BL176,BN175,IFERROR(LEFT(BN175,FIND("♦",SUBSTITUTE(LEFT(BN175,BL176+1)," ","♦",LEN(LEFT(BN175,BL176+1))-LEN(SUBSTITUTE(LEFT(BN175,BL176+1)," ",""))))),LEFT(BN175,IFERROR(FIND(" ",BN175)-1,LEN(BN175))))))</f>
        <v/>
      </c>
      <c r="BN176" s="3111" t="str">
        <f t="shared" ref="BN176:BN179" si="91">IF(BM176="","",TRIM(RIGHT(BN175,LEN(BN175)-LEN(BM176))))</f>
        <v/>
      </c>
      <c r="BO176" s="3179"/>
      <c r="BP176" s="3174"/>
      <c r="BQ176" s="3174"/>
      <c r="BR176" s="3"/>
      <c r="BS176" s="419" t="str">
        <f t="shared" si="89"/>
        <v>Dés de tomates surgelés</v>
      </c>
      <c r="BT176" t="s">
        <v>4035</v>
      </c>
      <c r="BV176" s="25"/>
      <c r="BW176" s="170"/>
      <c r="EK176" s="1517"/>
      <c r="EL176" s="236" t="s">
        <v>2219</v>
      </c>
      <c r="EM176" s="206" t="s">
        <v>2220</v>
      </c>
      <c r="EN176" s="207">
        <v>126</v>
      </c>
      <c r="EO176" s="208">
        <v>159</v>
      </c>
      <c r="EP176" s="209">
        <v>46</v>
      </c>
      <c r="EQ176"/>
      <c r="ER176" s="1518"/>
      <c r="ES176" s="212" t="s">
        <v>2221</v>
      </c>
      <c r="ET176" s="192" t="s">
        <v>2222</v>
      </c>
      <c r="EU176" s="193">
        <v>49</v>
      </c>
      <c r="EV176" s="194">
        <v>140</v>
      </c>
      <c r="EW176" s="195">
        <v>231</v>
      </c>
      <c r="EX176"/>
      <c r="EY176" s="1519"/>
      <c r="EZ176" s="212" t="s">
        <v>2223</v>
      </c>
      <c r="FA176" s="192" t="s">
        <v>2224</v>
      </c>
      <c r="FB176" s="193">
        <v>244</v>
      </c>
      <c r="FC176" s="194">
        <v>194</v>
      </c>
      <c r="FD176" s="195">
        <v>194</v>
      </c>
      <c r="FE176" s="10">
        <v>1</v>
      </c>
    </row>
    <row r="177" spans="1:161" ht="21" customHeight="1">
      <c r="A177" s="3"/>
      <c r="B177" s="3"/>
      <c r="C177" s="3"/>
      <c r="D177" s="3"/>
      <c r="E177" s="3"/>
      <c r="F177" s="3"/>
      <c r="G177" s="3"/>
      <c r="H177" s="3"/>
      <c r="I177" s="3"/>
      <c r="J177" s="688"/>
      <c r="K177" s="688"/>
      <c r="L177" s="688"/>
      <c r="M177" s="688"/>
      <c r="N177" s="688"/>
      <c r="O177" s="688"/>
      <c r="P177" s="688"/>
      <c r="Q177" s="688"/>
      <c r="R177" s="688"/>
      <c r="S177" s="688"/>
      <c r="T177" s="688"/>
      <c r="U177" s="688"/>
      <c r="V177" s="688"/>
      <c r="W177" s="688"/>
      <c r="X177" s="688"/>
      <c r="Y177" s="688"/>
      <c r="Z177" s="688"/>
      <c r="AA177" s="3"/>
      <c r="AB177" s="3"/>
      <c r="AC177" s="3"/>
      <c r="AD177" s="3"/>
      <c r="AE177" s="3"/>
      <c r="AF177" s="3"/>
      <c r="AG177" s="3"/>
      <c r="AH177" s="3"/>
      <c r="AI177" s="3"/>
      <c r="AJ177" s="3"/>
      <c r="AK177" s="3"/>
      <c r="AL177" s="3"/>
      <c r="AM177" s="3"/>
      <c r="AN177" s="3"/>
      <c r="AO177" s="3"/>
      <c r="AP177" s="3"/>
      <c r="AQ177" s="3"/>
      <c r="AR177" s="198">
        <f t="array" ref="AR177">SUMPRODUCT(LEN(AS177:AY177))</f>
        <v>0</v>
      </c>
      <c r="AS177" s="199"/>
      <c r="AT177" s="200"/>
      <c r="AU177" s="200"/>
      <c r="AV177" s="200"/>
      <c r="AW177" s="200"/>
      <c r="AX177" s="200"/>
      <c r="AY177" s="201"/>
      <c r="AZ177" s="3"/>
      <c r="BD177" s="3174"/>
      <c r="BF177" s="3151" t="str">
        <f t="shared" si="86"/>
        <v/>
      </c>
      <c r="BG177" s="3155" t="str">
        <f t="shared" si="87"/>
        <v/>
      </c>
      <c r="BH177" s="3156" t="str">
        <f>IF(LEN(TRIM(BM177))&gt;0,MAX(BH29:BH176)+1,"")</f>
        <v/>
      </c>
      <c r="BI177" s="3109" t="str">
        <f>IFERROR(INDEX(BM30:BM299,MATCH(ROW()-ROW(BM30)+1,BH30:BH299,0)),"")</f>
        <v/>
      </c>
      <c r="BJ177" s="419"/>
      <c r="BL177" s="3110"/>
      <c r="BM177" s="3111" t="str">
        <f>IF(OR(BN176="",BL176=""),"",IF(LEN(BN176)&lt;=BL176,BN176,IFERROR(LEFT(BN176,FIND("♦",SUBSTITUTE(LEFT(BN176,BL176+1)," ","♦",LEN(LEFT(BN176,BL176+1))-LEN(SUBSTITUTE(LEFT(BN176,BL176+1)," ",""))))),LEFT(BN176,IFERROR(FIND(" ",BN176)-1,LEN(BN176))))))</f>
        <v/>
      </c>
      <c r="BN177" s="3111" t="str">
        <f t="shared" si="91"/>
        <v/>
      </c>
      <c r="BO177" s="3179"/>
      <c r="BP177" s="3174"/>
      <c r="BQ177" s="3174"/>
      <c r="BR177" s="3"/>
      <c r="BS177" s="419" t="str">
        <f t="shared" si="89"/>
        <v>Tomate concentrée</v>
      </c>
      <c r="BT177" t="s">
        <v>4036</v>
      </c>
      <c r="BV177" s="25"/>
      <c r="BW177" s="170"/>
      <c r="EK177" s="1520"/>
      <c r="EL177" s="236" t="s">
        <v>2225</v>
      </c>
      <c r="EM177" s="206" t="s">
        <v>2226</v>
      </c>
      <c r="EN177" s="207">
        <v>112</v>
      </c>
      <c r="EO177" s="208">
        <v>141</v>
      </c>
      <c r="EP177" s="209">
        <v>35</v>
      </c>
      <c r="EQ177"/>
      <c r="ER177" s="1521"/>
      <c r="ES177" s="197" t="s">
        <v>2227</v>
      </c>
      <c r="ET177" s="192" t="s">
        <v>2228</v>
      </c>
      <c r="EU177" s="193">
        <v>24</v>
      </c>
      <c r="EV177" s="194">
        <v>116</v>
      </c>
      <c r="EW177" s="195">
        <v>205</v>
      </c>
      <c r="EX177"/>
      <c r="EY177" s="1522"/>
      <c r="EZ177" s="212" t="s">
        <v>2229</v>
      </c>
      <c r="FA177" s="192" t="s">
        <v>2230</v>
      </c>
      <c r="FB177" s="193">
        <v>255</v>
      </c>
      <c r="FC177" s="194">
        <v>181</v>
      </c>
      <c r="FD177" s="195">
        <v>186</v>
      </c>
      <c r="FE177" s="10">
        <v>1</v>
      </c>
    </row>
    <row r="178" spans="1:161" ht="21" customHeight="1">
      <c r="A178" s="3"/>
      <c r="B178" s="3"/>
      <c r="C178" s="3"/>
      <c r="D178" s="3"/>
      <c r="E178" s="3"/>
      <c r="F178" s="3"/>
      <c r="G178" s="3"/>
      <c r="H178" s="3"/>
      <c r="I178" s="3"/>
      <c r="J178" s="688"/>
      <c r="K178" s="688"/>
      <c r="L178" s="688"/>
      <c r="M178" s="688"/>
      <c r="N178" s="688"/>
      <c r="O178" s="688"/>
      <c r="P178" s="688"/>
      <c r="Q178" s="688"/>
      <c r="R178" s="688"/>
      <c r="S178" s="688"/>
      <c r="T178" s="688"/>
      <c r="U178" s="688"/>
      <c r="V178" s="688"/>
      <c r="W178" s="688"/>
      <c r="X178" s="688"/>
      <c r="Y178" s="688"/>
      <c r="Z178" s="688"/>
      <c r="AA178" s="3"/>
      <c r="AB178" s="3"/>
      <c r="AC178" s="3"/>
      <c r="AD178" s="3"/>
      <c r="AE178" s="3"/>
      <c r="AF178" s="3"/>
      <c r="AG178" s="3"/>
      <c r="AH178" s="3"/>
      <c r="AI178" s="3"/>
      <c r="AJ178" s="3"/>
      <c r="AK178" s="3"/>
      <c r="AL178" s="3"/>
      <c r="AM178" s="3"/>
      <c r="AN178" s="3"/>
      <c r="AO178" s="3"/>
      <c r="AP178" s="3"/>
      <c r="AQ178" s="3"/>
      <c r="AR178" s="198">
        <f t="array" ref="AR178">SUMPRODUCT(LEN(AS178:AY178))</f>
        <v>0</v>
      </c>
      <c r="AS178" s="199"/>
      <c r="AT178" s="200"/>
      <c r="AU178" s="200"/>
      <c r="AV178" s="200"/>
      <c r="AW178" s="200"/>
      <c r="AX178" s="200"/>
      <c r="AY178" s="201"/>
      <c r="AZ178" s="3"/>
      <c r="BD178" s="3174"/>
      <c r="BF178" s="3151" t="str">
        <f t="shared" si="86"/>
        <v/>
      </c>
      <c r="BG178" s="3155" t="str">
        <f t="shared" si="87"/>
        <v/>
      </c>
      <c r="BH178" s="3156" t="str">
        <f>IF(LEN(TRIM(BM178))&gt;0,MAX(BH29:BH177)+1,"")</f>
        <v/>
      </c>
      <c r="BI178" s="3109" t="str">
        <f>IFERROR(INDEX(BM30:BM299,MATCH(ROW()-ROW(BM30)+1,BH30:BH299,0)),"")</f>
        <v/>
      </c>
      <c r="BJ178" s="419"/>
      <c r="BL178" s="3163"/>
      <c r="BM178" s="3111" t="str">
        <f>IF(OR(BN177="",BL176=""),"",IF(LEN(BN177)&lt;=BL176,BN177,IFERROR(LEFT(BN177,FIND("♦",SUBSTITUTE(LEFT(BN177,BL176+1)," ","♦",LEN(LEFT(BN177,BL176+1))-LEN(SUBSTITUTE(LEFT(BN177,BL176+1)," ",""))))),LEFT(BN177,IFERROR(FIND(" ",BN177)-1,LEN(BN177))))))</f>
        <v/>
      </c>
      <c r="BN178" s="3111" t="str">
        <f t="shared" si="91"/>
        <v/>
      </c>
      <c r="BO178" s="3179"/>
      <c r="BP178" s="3174"/>
      <c r="BQ178" s="3174"/>
      <c r="BR178" s="3"/>
      <c r="BS178" s="419" t="str">
        <f t="shared" si="89"/>
        <v>Ail haché surgelé</v>
      </c>
      <c r="BT178" t="s">
        <v>4037</v>
      </c>
      <c r="BV178" s="25"/>
      <c r="BW178" s="170"/>
      <c r="EK178" s="1523"/>
      <c r="EL178" s="236" t="s">
        <v>2231</v>
      </c>
      <c r="EM178" s="206" t="s">
        <v>2232</v>
      </c>
      <c r="EN178" s="207">
        <v>89</v>
      </c>
      <c r="EO178" s="208">
        <v>102</v>
      </c>
      <c r="EP178" s="209">
        <v>67</v>
      </c>
      <c r="EQ178"/>
      <c r="ER178" s="1524"/>
      <c r="ES178" s="212" t="s">
        <v>2233</v>
      </c>
      <c r="ET178" s="192" t="s">
        <v>2234</v>
      </c>
      <c r="EU178" s="193">
        <v>21</v>
      </c>
      <c r="EV178" s="194">
        <v>96</v>
      </c>
      <c r="EW178" s="195">
        <v>189</v>
      </c>
      <c r="EX178"/>
      <c r="EY178" s="1525"/>
      <c r="EZ178" s="212" t="s">
        <v>2235</v>
      </c>
      <c r="FA178" s="192" t="s">
        <v>2236</v>
      </c>
      <c r="FB178" s="193">
        <v>234</v>
      </c>
      <c r="FC178" s="194">
        <v>216</v>
      </c>
      <c r="FD178" s="195">
        <v>215</v>
      </c>
      <c r="FE178" s="10">
        <v>1</v>
      </c>
    </row>
    <row r="179" spans="1:161" ht="21" customHeight="1">
      <c r="A179" s="3"/>
      <c r="B179" s="3"/>
      <c r="C179" s="3"/>
      <c r="D179" s="3"/>
      <c r="E179" s="3"/>
      <c r="F179" s="3"/>
      <c r="G179" s="3"/>
      <c r="H179" s="3"/>
      <c r="I179" s="3"/>
      <c r="J179" s="688"/>
      <c r="K179" s="688"/>
      <c r="L179" s="688"/>
      <c r="M179" s="688"/>
      <c r="N179" s="688"/>
      <c r="O179" s="688"/>
      <c r="P179" s="688"/>
      <c r="Q179" s="688"/>
      <c r="R179" s="688"/>
      <c r="S179" s="688"/>
      <c r="T179" s="688"/>
      <c r="U179" s="688"/>
      <c r="V179" s="688"/>
      <c r="W179" s="688"/>
      <c r="X179" s="688"/>
      <c r="Y179" s="688"/>
      <c r="Z179" s="688"/>
      <c r="AA179" s="3"/>
      <c r="AB179" s="3"/>
      <c r="AC179" s="3"/>
      <c r="AD179" s="3"/>
      <c r="AE179" s="3"/>
      <c r="AF179" s="3"/>
      <c r="AG179" s="3"/>
      <c r="AH179" s="3"/>
      <c r="AI179" s="3"/>
      <c r="AJ179" s="3"/>
      <c r="AK179" s="3"/>
      <c r="AL179" s="3"/>
      <c r="AM179" s="3"/>
      <c r="AN179" s="3"/>
      <c r="AO179" s="3"/>
      <c r="AP179" s="3"/>
      <c r="AQ179" s="3"/>
      <c r="AR179" s="198">
        <f t="array" ref="AR179">SUMPRODUCT(LEN(AS179:AY179))</f>
        <v>0</v>
      </c>
      <c r="AS179" s="199"/>
      <c r="AT179" s="200"/>
      <c r="AU179" s="200"/>
      <c r="AV179" s="200"/>
      <c r="AW179" s="200"/>
      <c r="AX179" s="200"/>
      <c r="AY179" s="201"/>
      <c r="AZ179" s="3"/>
      <c r="BD179" s="3174"/>
      <c r="BF179" s="3151" t="str">
        <f t="shared" si="86"/>
        <v/>
      </c>
      <c r="BG179" s="3155" t="str">
        <f t="shared" si="87"/>
        <v/>
      </c>
      <c r="BH179" s="3156" t="str">
        <f>IF(LEN(TRIM(BM179))&gt;0,MAX(BH29:BH178)+1,"")</f>
        <v/>
      </c>
      <c r="BI179" s="3109" t="str">
        <f>IFERROR(INDEX(BM30:BM299,MATCH(ROW()-ROW(BM30)+1,BH30:BH299,0)),"")</f>
        <v/>
      </c>
      <c r="BJ179" s="419"/>
      <c r="BL179" s="3164"/>
      <c r="BM179" s="3111" t="str">
        <f>IF(OR(BN178="",BL176=""),"",IF(LEN(BN178)&lt;=BL176,BN178,IFERROR(LEFT(BN178,FIND("♦",SUBSTITUTE(LEFT(BN178,BL176+1)," ","♦",LEN(LEFT(BN178,BL176+1))-LEN(SUBSTITUTE(LEFT(BN178,BL176+1)," ",""))))),LEFT(BN178,IFERROR(FIND(" ",BN178)-1,LEN(BN178))))))</f>
        <v/>
      </c>
      <c r="BN179" s="3111" t="str">
        <f t="shared" si="91"/>
        <v/>
      </c>
      <c r="BO179" s="3179"/>
      <c r="BP179" s="3174"/>
      <c r="BQ179" s="3174"/>
      <c r="BR179" s="3"/>
      <c r="BS179" s="419" t="str">
        <f t="shared" si="89"/>
        <v>Herbes de Provence</v>
      </c>
      <c r="BT179" t="s">
        <v>4038</v>
      </c>
      <c r="BV179" s="25"/>
      <c r="BW179" s="170"/>
      <c r="EK179" s="1526"/>
      <c r="EL179" s="236" t="s">
        <v>2237</v>
      </c>
      <c r="EM179" s="206" t="s">
        <v>2238</v>
      </c>
      <c r="EN179" s="207">
        <v>81</v>
      </c>
      <c r="EO179" s="208">
        <v>87</v>
      </c>
      <c r="EP179" s="209">
        <v>68</v>
      </c>
      <c r="EQ179"/>
      <c r="ER179" s="1527"/>
      <c r="ES179" s="212" t="s">
        <v>2239</v>
      </c>
      <c r="ET179" s="192" t="s">
        <v>2240</v>
      </c>
      <c r="EU179" s="193">
        <v>84</v>
      </c>
      <c r="EV179" s="194">
        <v>114</v>
      </c>
      <c r="EW179" s="195">
        <v>174</v>
      </c>
      <c r="EX179"/>
      <c r="EY179" s="1528"/>
      <c r="EZ179" s="197" t="s">
        <v>2241</v>
      </c>
      <c r="FA179" s="192" t="s">
        <v>2242</v>
      </c>
      <c r="FB179" s="193">
        <v>255</v>
      </c>
      <c r="FC179" s="194">
        <v>193</v>
      </c>
      <c r="FD179" s="195">
        <v>193</v>
      </c>
      <c r="FE179" s="10">
        <v>1</v>
      </c>
    </row>
    <row r="180" spans="1:161" ht="21" customHeight="1">
      <c r="A180" s="3"/>
      <c r="B180" s="3"/>
      <c r="C180" s="3"/>
      <c r="D180" s="3"/>
      <c r="E180" s="3"/>
      <c r="F180" s="3"/>
      <c r="G180" s="3"/>
      <c r="H180" s="3"/>
      <c r="I180" s="3"/>
      <c r="J180" s="688"/>
      <c r="K180" s="688"/>
      <c r="L180" s="688"/>
      <c r="M180" s="688"/>
      <c r="N180" s="688"/>
      <c r="O180" s="688"/>
      <c r="P180" s="688"/>
      <c r="Q180" s="688"/>
      <c r="R180" s="688"/>
      <c r="S180" s="688"/>
      <c r="T180" s="688"/>
      <c r="U180" s="688"/>
      <c r="V180" s="688"/>
      <c r="W180" s="688"/>
      <c r="X180" s="688"/>
      <c r="Y180" s="688"/>
      <c r="Z180" s="688"/>
      <c r="AA180" s="3"/>
      <c r="AB180" s="3"/>
      <c r="AC180" s="3"/>
      <c r="AD180" s="3"/>
      <c r="AE180" s="3"/>
      <c r="AF180" s="3"/>
      <c r="AG180" s="3"/>
      <c r="AH180" s="3"/>
      <c r="AI180" s="3"/>
      <c r="AJ180" s="3"/>
      <c r="AK180" s="3"/>
      <c r="AL180" s="3"/>
      <c r="AM180" s="3"/>
      <c r="AN180" s="3"/>
      <c r="AO180" s="3"/>
      <c r="AP180" s="3"/>
      <c r="AQ180" s="3"/>
      <c r="AR180" s="198">
        <f t="array" ref="AR180">SUMPRODUCT(LEN(AS180:AY180))</f>
        <v>0</v>
      </c>
      <c r="AS180" s="199"/>
      <c r="AT180" s="200"/>
      <c r="AU180" s="200"/>
      <c r="AV180" s="200"/>
      <c r="AW180" s="200"/>
      <c r="AX180" s="200"/>
      <c r="AY180" s="201"/>
      <c r="AZ180" s="3"/>
      <c r="BD180" s="3174"/>
      <c r="BF180" s="3151" t="str">
        <f t="shared" si="86"/>
        <v/>
      </c>
      <c r="BG180" s="3155" t="str">
        <f t="shared" si="87"/>
        <v/>
      </c>
      <c r="BH180" s="3156" t="str">
        <f>IF(LEN(TRIM(BM180))&gt;0,MAX(BH29:BH179)+1,"")</f>
        <v/>
      </c>
      <c r="BI180" s="3109" t="str">
        <f>IFERROR(INDEX(BM30:BM299,MATCH(ROW()-ROW(BM30)+1,BH30:BH299,0)),"")</f>
        <v/>
      </c>
      <c r="BJ180" s="419"/>
      <c r="BL180" s="2462" t="str">
        <f>(SUBSTITUTE(SUBSTITUTE(BD55,CHAR(13)&amp;CHAR(10)," "),CHAR(10)," "))</f>
        <v/>
      </c>
      <c r="BM180" s="3165" t="str">
        <f>IF(OR(BL181="",BL182=""),"",IF(LEN(BL181)&lt;=BL182,BL181,IFERROR(LEFT(BL181,FIND("♦",SUBSTITUTE(LEFT(BL181,BL182+1)," ","♦",LEN(LEFT(BL181,BL182+1))-LEN(SUBSTITUTE(LEFT(BL181,BL182+1)," ",""))))),LEFT(BL181,IFERROR(FIND(" ",BL181)-1,LEN(BL181))))))</f>
        <v/>
      </c>
      <c r="BN180" s="3166" t="str">
        <f>IF(BM180="","",TRIM(RIGHT(BL181,LEN(BL181)-LEN(BM180))))</f>
        <v/>
      </c>
      <c r="BO180" s="3157" t="str">
        <f>BE55</f>
        <v xml:space="preserve"> ◄ ligne 55</v>
      </c>
      <c r="BP180" s="3174"/>
      <c r="BQ180" s="3174"/>
      <c r="BR180" s="3"/>
      <c r="BS180" s="419" t="str">
        <f t="shared" si="89"/>
        <v>Sel</v>
      </c>
      <c r="BT180" t="s">
        <v>4039</v>
      </c>
      <c r="BV180" s="25"/>
      <c r="BW180" s="170"/>
      <c r="EK180" s="1529"/>
      <c r="EL180" s="236" t="s">
        <v>2243</v>
      </c>
      <c r="EM180" s="206" t="s">
        <v>2244</v>
      </c>
      <c r="EN180" s="207">
        <v>74</v>
      </c>
      <c r="EO180" s="208">
        <v>93</v>
      </c>
      <c r="EP180" s="209">
        <v>35</v>
      </c>
      <c r="EQ180"/>
      <c r="ER180" s="1530"/>
      <c r="ES180" s="212" t="s">
        <v>2245</v>
      </c>
      <c r="ET180" s="192" t="s">
        <v>2246</v>
      </c>
      <c r="EU180" s="193">
        <v>38</v>
      </c>
      <c r="EV180" s="194">
        <v>97</v>
      </c>
      <c r="EW180" s="195">
        <v>156</v>
      </c>
      <c r="EX180"/>
      <c r="EY180" s="1531"/>
      <c r="EZ180" s="212" t="s">
        <v>2247</v>
      </c>
      <c r="FA180" s="192" t="s">
        <v>2248</v>
      </c>
      <c r="FB180" s="193">
        <v>249</v>
      </c>
      <c r="FC180" s="194">
        <v>204</v>
      </c>
      <c r="FD180" s="195">
        <v>202</v>
      </c>
      <c r="FE180" s="10">
        <v>1</v>
      </c>
    </row>
    <row r="181" spans="1:161" ht="21" customHeight="1">
      <c r="A181" s="3"/>
      <c r="B181" s="3"/>
      <c r="C181" s="3"/>
      <c r="D181" s="3"/>
      <c r="E181" s="3"/>
      <c r="F181" s="3"/>
      <c r="G181" s="3"/>
      <c r="H181" s="3"/>
      <c r="I181" s="3"/>
      <c r="J181" s="688"/>
      <c r="K181" s="688"/>
      <c r="L181" s="688"/>
      <c r="M181" s="688"/>
      <c r="N181" s="688"/>
      <c r="O181" s="688"/>
      <c r="P181" s="688"/>
      <c r="Q181" s="688"/>
      <c r="R181" s="688"/>
      <c r="S181" s="688"/>
      <c r="T181" s="688"/>
      <c r="U181" s="688"/>
      <c r="V181" s="688"/>
      <c r="W181" s="688"/>
      <c r="X181" s="688"/>
      <c r="Y181" s="688"/>
      <c r="Z181" s="688"/>
      <c r="AA181" s="3"/>
      <c r="AB181" s="3"/>
      <c r="AC181" s="3"/>
      <c r="AD181" s="3"/>
      <c r="AE181" s="3"/>
      <c r="AF181" s="3"/>
      <c r="AG181" s="3"/>
      <c r="AH181" s="3"/>
      <c r="AI181" s="3"/>
      <c r="AJ181" s="3"/>
      <c r="AK181" s="3"/>
      <c r="AL181" s="3"/>
      <c r="AM181" s="3"/>
      <c r="AN181" s="3"/>
      <c r="AO181" s="3"/>
      <c r="AP181" s="3"/>
      <c r="AQ181" s="3"/>
      <c r="AR181" s="198">
        <f t="array" ref="AR181">SUMPRODUCT(LEN(AS181:AY181))</f>
        <v>0</v>
      </c>
      <c r="AS181" s="199"/>
      <c r="AT181" s="200"/>
      <c r="AU181" s="200"/>
      <c r="AV181" s="200"/>
      <c r="AW181" s="200"/>
      <c r="AX181" s="200"/>
      <c r="AY181" s="201"/>
      <c r="AZ181" s="3"/>
      <c r="BD181" s="3174"/>
      <c r="BF181" s="3151" t="str">
        <f t="shared" si="86"/>
        <v/>
      </c>
      <c r="BG181" s="3155" t="str">
        <f t="shared" si="87"/>
        <v/>
      </c>
      <c r="BH181" s="3156" t="str">
        <f>IF(LEN(TRIM(BM181))&gt;0,MAX(BH29:BH180)+1,"")</f>
        <v/>
      </c>
      <c r="BI181" s="3109" t="str">
        <f>IFERROR(INDEX(BM30:BM299,MATCH(ROW()-ROW(BM30)+1,BH30:BH299,0)),"")</f>
        <v/>
      </c>
      <c r="BJ181" s="419"/>
      <c r="BL181" s="3165" t="str">
        <f>TRIM(SUBSTITUTE(SUBSTITUTE(SUBSTITUTE(SUBSTITUTE(IF(OR(LEFT(BL180,1)="-",LEFT(BL180,1)="="),MID(BL180,2,9999),BL180),CHAR(160)," "),","," "),";"," "),"."," "))</f>
        <v/>
      </c>
      <c r="BM181" s="3166" t="str">
        <f>IF(OR(BN180="",BL182=""),"",IF(LEN(BN180)&lt;=BL182,BN180,IFERROR(LEFT(BN180,FIND("♦",SUBSTITUTE(LEFT(BN180,BL182+1)," ","♦",LEN(LEFT(BN180,BL182+1))-LEN(SUBSTITUTE(LEFT(BN180,BL182+1)," ",""))))),LEFT(BN180,IFERROR(FIND(" ",BN180)-1,LEN(BN180))))))</f>
        <v/>
      </c>
      <c r="BN181" s="3166" t="str">
        <f>IF(BM181="","",TRIM(RIGHT(BN180,LEN(BN180)-LEN(BM181))))</f>
        <v/>
      </c>
      <c r="BO181" s="3180"/>
      <c r="BP181" s="3174"/>
      <c r="BQ181" s="3174"/>
      <c r="BR181" s="3"/>
      <c r="BS181" s="419" t="str">
        <f t="shared" si="89"/>
        <v>Poivre</v>
      </c>
      <c r="BT181" t="s">
        <v>4040</v>
      </c>
      <c r="BV181" s="25"/>
      <c r="BW181" s="170"/>
      <c r="EK181" s="1535"/>
      <c r="EL181" s="236" t="s">
        <v>2249</v>
      </c>
      <c r="EM181" s="206" t="s">
        <v>2250</v>
      </c>
      <c r="EN181" s="207">
        <v>64</v>
      </c>
      <c r="EO181" s="208">
        <v>79</v>
      </c>
      <c r="EP181" s="209">
        <v>0</v>
      </c>
      <c r="EQ181"/>
      <c r="ER181" s="1536"/>
      <c r="ES181" s="212" t="s">
        <v>2251</v>
      </c>
      <c r="ET181" s="192" t="s">
        <v>2252</v>
      </c>
      <c r="EU181" s="193">
        <v>66</v>
      </c>
      <c r="EV181" s="194">
        <v>91</v>
      </c>
      <c r="EW181" s="195">
        <v>138</v>
      </c>
      <c r="EX181"/>
      <c r="EY181" s="1537"/>
      <c r="EZ181" s="197" t="s">
        <v>2253</v>
      </c>
      <c r="FA181" s="192" t="s">
        <v>2254</v>
      </c>
      <c r="FB181" s="193">
        <v>238</v>
      </c>
      <c r="FC181" s="194">
        <v>233</v>
      </c>
      <c r="FD181" s="195">
        <v>233</v>
      </c>
      <c r="FE181" s="10">
        <v>1</v>
      </c>
    </row>
    <row r="182" spans="1:161" ht="21" customHeight="1">
      <c r="A182" s="3"/>
      <c r="B182" s="3"/>
      <c r="C182" s="3"/>
      <c r="D182" s="3"/>
      <c r="E182" s="3"/>
      <c r="F182" s="3"/>
      <c r="G182" s="3"/>
      <c r="H182" s="3"/>
      <c r="I182" s="3"/>
      <c r="J182" s="688"/>
      <c r="K182" s="688"/>
      <c r="L182" s="688"/>
      <c r="M182" s="688"/>
      <c r="N182" s="688"/>
      <c r="O182" s="688"/>
      <c r="P182" s="688"/>
      <c r="Q182" s="688"/>
      <c r="R182" s="688"/>
      <c r="S182" s="688"/>
      <c r="T182" s="688"/>
      <c r="U182" s="688"/>
      <c r="V182" s="688"/>
      <c r="W182" s="688"/>
      <c r="X182" s="688"/>
      <c r="Y182" s="688"/>
      <c r="Z182" s="688"/>
      <c r="AA182" s="3"/>
      <c r="AB182" s="3"/>
      <c r="AC182" s="3"/>
      <c r="AD182" s="3"/>
      <c r="AE182" s="3"/>
      <c r="AF182" s="3"/>
      <c r="AG182" s="3"/>
      <c r="AH182" s="3"/>
      <c r="AI182" s="3"/>
      <c r="AJ182" s="3"/>
      <c r="AK182" s="3"/>
      <c r="AL182" s="3"/>
      <c r="AM182" s="3"/>
      <c r="AN182" s="3"/>
      <c r="AO182" s="3"/>
      <c r="AP182" s="3"/>
      <c r="AQ182" s="3"/>
      <c r="AR182" s="198">
        <f t="array" ref="AR182">SUMPRODUCT(LEN(AS182:AY182))</f>
        <v>0</v>
      </c>
      <c r="AS182" s="199"/>
      <c r="AT182" s="200"/>
      <c r="AU182" s="200"/>
      <c r="AV182" s="200"/>
      <c r="AW182" s="200"/>
      <c r="AX182" s="200"/>
      <c r="AY182" s="201"/>
      <c r="AZ182" s="3"/>
      <c r="BD182" s="3174"/>
      <c r="BF182" s="3151" t="str">
        <f t="shared" si="86"/>
        <v/>
      </c>
      <c r="BG182" s="3155" t="str">
        <f t="shared" si="87"/>
        <v/>
      </c>
      <c r="BH182" s="3156" t="str">
        <f>IF(LEN(TRIM(BM182))&gt;0,MAX(BH29:BH181)+1,"")</f>
        <v/>
      </c>
      <c r="BI182" s="3109" t="str">
        <f>IFERROR(INDEX(BM30:BM299,MATCH(ROW()-ROW(BM30)+1,BH30:BH299,0)),"")</f>
        <v/>
      </c>
      <c r="BJ182" s="419"/>
      <c r="BL182" s="3112">
        <f>BI17</f>
        <v>100</v>
      </c>
      <c r="BM182" s="3166" t="str">
        <f>IF(OR(BN181="",BL182=""),"",IF(LEN(BN181)&lt;=BL182,BN181,IFERROR(LEFT(BN181,FIND("♦",SUBSTITUTE(LEFT(BN181,BL182+1)," ","♦",LEN(LEFT(BN181,BL182+1))-LEN(SUBSTITUTE(LEFT(BN181,BL182+1)," ",""))))),LEFT(BN181,IFERROR(FIND(" ",BN181)-1,LEN(BN181))))))</f>
        <v/>
      </c>
      <c r="BN182" s="3166" t="str">
        <f t="shared" ref="BN182:BN185" si="92">IF(BM182="","",TRIM(RIGHT(BN181,LEN(BN181)-LEN(BM182))))</f>
        <v/>
      </c>
      <c r="BO182" s="3180"/>
      <c r="BP182" s="3174"/>
      <c r="BQ182" s="3174"/>
      <c r="BR182" s="3"/>
      <c r="BS182" s="419" t="str">
        <f t="shared" si="89"/>
        <v>Chapelure</v>
      </c>
      <c r="BT182" t="s">
        <v>4041</v>
      </c>
      <c r="BV182" s="25"/>
      <c r="BW182" s="170"/>
      <c r="EK182" s="1538"/>
      <c r="EL182" s="236" t="s">
        <v>2255</v>
      </c>
      <c r="EM182" s="206" t="s">
        <v>2256</v>
      </c>
      <c r="EN182" s="207">
        <v>35</v>
      </c>
      <c r="EO182" s="208">
        <v>47</v>
      </c>
      <c r="EP182" s="209">
        <v>0</v>
      </c>
      <c r="EQ182"/>
      <c r="ER182" s="1539"/>
      <c r="ES182" s="197" t="s">
        <v>2257</v>
      </c>
      <c r="ET182" s="192" t="s">
        <v>2258</v>
      </c>
      <c r="EU182" s="193">
        <v>16</v>
      </c>
      <c r="EV182" s="194">
        <v>78</v>
      </c>
      <c r="EW182" s="195">
        <v>139</v>
      </c>
      <c r="EX182"/>
      <c r="EY182" s="1540"/>
      <c r="EZ182" s="197" t="s">
        <v>2259</v>
      </c>
      <c r="FA182" s="192" t="s">
        <v>2260</v>
      </c>
      <c r="FB182" s="193">
        <v>255</v>
      </c>
      <c r="FC182" s="194">
        <v>250</v>
      </c>
      <c r="FD182" s="195">
        <v>250</v>
      </c>
      <c r="FE182" s="10">
        <v>1</v>
      </c>
    </row>
    <row r="183" spans="1:161" ht="21"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198">
        <f t="array" ref="AR183">SUMPRODUCT(LEN(AS183:AY183))</f>
        <v>0</v>
      </c>
      <c r="AS183" s="199"/>
      <c r="AT183" s="200"/>
      <c r="AU183" s="200"/>
      <c r="AV183" s="200"/>
      <c r="AW183" s="200"/>
      <c r="AX183" s="200"/>
      <c r="AY183" s="201"/>
      <c r="AZ183" s="3"/>
      <c r="BD183" s="3174"/>
      <c r="BF183" s="3151" t="str">
        <f t="shared" si="86"/>
        <v/>
      </c>
      <c r="BG183" s="3155" t="str">
        <f t="shared" si="87"/>
        <v/>
      </c>
      <c r="BH183" s="3156" t="str">
        <f>IF(LEN(TRIM(BM183))&gt;0,MAX(BH29:BH182)+1,"")</f>
        <v/>
      </c>
      <c r="BI183" s="3109" t="str">
        <f>IFERROR(INDEX(BM30:BM299,MATCH(ROW()-ROW(BM30)+1,BH30:BH299,0)),"")</f>
        <v/>
      </c>
      <c r="BJ183" s="419"/>
      <c r="BL183" s="3165"/>
      <c r="BM183" s="3166" t="str">
        <f>IF(OR(BN182="",BL182=""),"",IF(LEN(BN182)&lt;=BL182,BN182,IFERROR(LEFT(BN182,FIND("♦",SUBSTITUTE(LEFT(BN182,BL182+1)," ","♦",LEN(LEFT(BN182,BL182+1))-LEN(SUBSTITUTE(LEFT(BN182,BL182+1)," ",""))))),LEFT(BN182,IFERROR(FIND(" ",BN182)-1,LEN(BN182))))))</f>
        <v/>
      </c>
      <c r="BN183" s="3166" t="str">
        <f t="shared" si="92"/>
        <v/>
      </c>
      <c r="BO183" s="3180"/>
      <c r="BP183" s="3174"/>
      <c r="BQ183" s="3174"/>
      <c r="BR183" s="3"/>
      <c r="BS183" s="419"/>
      <c r="BV183" s="25"/>
      <c r="BW183" s="170"/>
      <c r="EK183" s="1541"/>
      <c r="EL183" s="236" t="s">
        <v>2261</v>
      </c>
      <c r="EM183" s="206" t="s">
        <v>2262</v>
      </c>
      <c r="EN183" s="207">
        <v>158</v>
      </c>
      <c r="EO183" s="208">
        <v>253</v>
      </c>
      <c r="EP183" s="209">
        <v>56</v>
      </c>
      <c r="EQ183"/>
      <c r="ER183" s="1542"/>
      <c r="ES183" s="212" t="s">
        <v>2263</v>
      </c>
      <c r="ET183" s="192" t="s">
        <v>2264</v>
      </c>
      <c r="EU183" s="193">
        <v>90</v>
      </c>
      <c r="EV183" s="194">
        <v>94</v>
      </c>
      <c r="EW183" s="195">
        <v>107</v>
      </c>
      <c r="EX183"/>
      <c r="EY183" s="1543"/>
      <c r="EZ183" s="212" t="s">
        <v>2265</v>
      </c>
      <c r="FA183" s="192" t="s">
        <v>2266</v>
      </c>
      <c r="FB183" s="193">
        <v>254</v>
      </c>
      <c r="FC183" s="194">
        <v>27</v>
      </c>
      <c r="FD183" s="195">
        <v>0</v>
      </c>
      <c r="FE183" s="10">
        <v>1</v>
      </c>
    </row>
    <row r="184" spans="1:161" ht="21"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198">
        <f t="array" ref="AR184">SUMPRODUCT(LEN(AS184:AY184))</f>
        <v>0</v>
      </c>
      <c r="AS184" s="199"/>
      <c r="AT184" s="200"/>
      <c r="AU184" s="200"/>
      <c r="AV184" s="200"/>
      <c r="AW184" s="200"/>
      <c r="AX184" s="200"/>
      <c r="AY184" s="201"/>
      <c r="AZ184" s="3"/>
      <c r="BD184" s="3174"/>
      <c r="BF184" s="3151" t="str">
        <f t="shared" si="86"/>
        <v/>
      </c>
      <c r="BG184" s="3155" t="str">
        <f t="shared" si="87"/>
        <v/>
      </c>
      <c r="BH184" s="3156" t="str">
        <f>IF(LEN(TRIM(BM184))&gt;0,MAX(BH29:BH183)+1,"")</f>
        <v/>
      </c>
      <c r="BI184" s="3109" t="str">
        <f>IFERROR(INDEX(BM30:BM299,MATCH(ROW()-ROW(BM30)+1,BH30:BH299,0)),"")</f>
        <v/>
      </c>
      <c r="BJ184" s="419"/>
      <c r="BL184" s="3168"/>
      <c r="BM184" s="3166" t="str">
        <f>IF(OR(BN183="",BL182=""),"",IF(LEN(BN183)&lt;=BL182,BN183,IFERROR(LEFT(BN183,FIND("♦",SUBSTITUTE(LEFT(BN183,BL182+1)," ","♦",LEN(LEFT(BN183,BL182+1))-LEN(SUBSTITUTE(LEFT(BN183,BL182+1)," ",""))))),LEFT(BN183,IFERROR(FIND(" ",BN183)-1,LEN(BN183))))))</f>
        <v/>
      </c>
      <c r="BN184" s="3166" t="str">
        <f t="shared" si="92"/>
        <v/>
      </c>
      <c r="BO184" s="3180"/>
      <c r="BP184" s="3174"/>
      <c r="BQ184" s="3174"/>
      <c r="BR184" s="3"/>
      <c r="BS184" s="2710" t="s">
        <v>4044</v>
      </c>
      <c r="BV184" s="25"/>
      <c r="BW184" s="170"/>
      <c r="EK184" s="1544"/>
      <c r="EL184" s="205" t="s">
        <v>2267</v>
      </c>
      <c r="EM184" s="206" t="s">
        <v>2268</v>
      </c>
      <c r="EN184" s="207">
        <v>173</v>
      </c>
      <c r="EO184" s="208">
        <v>255</v>
      </c>
      <c r="EP184" s="209">
        <v>47</v>
      </c>
      <c r="EQ184"/>
      <c r="ER184" s="1545"/>
      <c r="ES184" s="212" t="s">
        <v>2269</v>
      </c>
      <c r="ET184" s="192" t="s">
        <v>2270</v>
      </c>
      <c r="EU184" s="193">
        <v>34</v>
      </c>
      <c r="EV184" s="194">
        <v>66</v>
      </c>
      <c r="EW184" s="195">
        <v>124</v>
      </c>
      <c r="EX184"/>
      <c r="EY184" s="1546"/>
      <c r="EZ184" s="197" t="s">
        <v>2271</v>
      </c>
      <c r="FA184" s="192" t="s">
        <v>2272</v>
      </c>
      <c r="FB184" s="193">
        <v>238</v>
      </c>
      <c r="FC184" s="194">
        <v>99</v>
      </c>
      <c r="FD184" s="195">
        <v>99</v>
      </c>
      <c r="FE184" s="10">
        <v>1</v>
      </c>
    </row>
    <row r="185" spans="1:161" ht="21"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198">
        <f t="array" ref="AR185">SUMPRODUCT(LEN(AS185:AY185))</f>
        <v>0</v>
      </c>
      <c r="AS185" s="199"/>
      <c r="AT185" s="200"/>
      <c r="AU185" s="200"/>
      <c r="AV185" s="200"/>
      <c r="AW185" s="200"/>
      <c r="AX185" s="200"/>
      <c r="AY185" s="201"/>
      <c r="AZ185" s="3"/>
      <c r="BD185" s="3174"/>
      <c r="BF185" s="3151" t="str">
        <f t="shared" si="86"/>
        <v/>
      </c>
      <c r="BG185" s="3155" t="str">
        <f t="shared" si="87"/>
        <v/>
      </c>
      <c r="BH185" s="3156" t="str">
        <f>IF(LEN(TRIM(BM185))&gt;0,MAX(BH29:BH184)+1,"")</f>
        <v/>
      </c>
      <c r="BI185" s="3109" t="str">
        <f>IFERROR(INDEX(BM30:BM299,MATCH(ROW()-ROW(BM30)+1,BH30:BH299,0)),"")</f>
        <v/>
      </c>
      <c r="BJ185" s="419"/>
      <c r="BL185" s="3169"/>
      <c r="BM185" s="3166" t="str">
        <f>IF(OR(BN184="",BL182=""),"",IF(LEN(BN184)&lt;=BL182,BN184,IFERROR(LEFT(BN184,FIND("♦",SUBSTITUTE(LEFT(BN184,BL182+1)," ","♦",LEN(LEFT(BN184,BL182+1))-LEN(SUBSTITUTE(LEFT(BN184,BL182+1)," ",""))))),LEFT(BN184,IFERROR(FIND(" ",BN184)-1,LEN(BN184))))))</f>
        <v/>
      </c>
      <c r="BN185" s="3166" t="str">
        <f t="shared" si="92"/>
        <v/>
      </c>
      <c r="BO185" s="3180"/>
      <c r="BP185" s="3174"/>
      <c r="BQ185" s="3174"/>
      <c r="BR185" s="3"/>
      <c r="BS185" s="287" t="s">
        <v>4051</v>
      </c>
      <c r="BT185" s="102"/>
      <c r="BU185" s="102"/>
      <c r="BV185" s="102"/>
      <c r="BW185" s="2664"/>
      <c r="EK185" s="1547"/>
      <c r="EL185" s="236" t="s">
        <v>2273</v>
      </c>
      <c r="EM185" s="206" t="s">
        <v>2274</v>
      </c>
      <c r="EN185" s="207">
        <v>159</v>
      </c>
      <c r="EO185" s="208">
        <v>232</v>
      </c>
      <c r="EP185" s="209">
        <v>85</v>
      </c>
      <c r="EQ185"/>
      <c r="ER185" s="1548"/>
      <c r="ES185" s="212" t="s">
        <v>2275</v>
      </c>
      <c r="ET185" s="192" t="s">
        <v>2276</v>
      </c>
      <c r="EU185" s="193">
        <v>0</v>
      </c>
      <c r="EV185" s="194">
        <v>51</v>
      </c>
      <c r="EW185" s="195">
        <v>102</v>
      </c>
      <c r="EX185"/>
      <c r="EY185" s="1549"/>
      <c r="EZ185" s="212" t="s">
        <v>2277</v>
      </c>
      <c r="FA185" s="192" t="s">
        <v>2278</v>
      </c>
      <c r="FB185" s="193">
        <v>196</v>
      </c>
      <c r="FC185" s="194">
        <v>174</v>
      </c>
      <c r="FD185" s="195">
        <v>173</v>
      </c>
      <c r="FE185" s="10">
        <v>1</v>
      </c>
    </row>
    <row r="186" spans="1:161" ht="21"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198">
        <f t="array" ref="AR186">SUMPRODUCT(LEN(AS186:AY186))</f>
        <v>0</v>
      </c>
      <c r="AS186" s="199"/>
      <c r="AT186" s="200"/>
      <c r="AU186" s="200"/>
      <c r="AV186" s="200"/>
      <c r="AW186" s="200"/>
      <c r="AX186" s="200"/>
      <c r="AY186" s="201"/>
      <c r="AZ186" s="3"/>
      <c r="BD186" s="3174"/>
      <c r="BF186" s="3151" t="str">
        <f t="shared" si="86"/>
        <v/>
      </c>
      <c r="BG186" s="3155" t="str">
        <f t="shared" si="87"/>
        <v/>
      </c>
      <c r="BH186" s="3156" t="str">
        <f>IF(LEN(TRIM(BM186))&gt;0,MAX(BH29:BH185)+1,"")</f>
        <v/>
      </c>
      <c r="BI186" s="3109" t="str">
        <f>IFERROR(INDEX(BM30:BM299,MATCH(ROW()-ROW(BM30)+1,BH30:BH299,0)),"")</f>
        <v/>
      </c>
      <c r="BJ186" s="419"/>
      <c r="BL186" s="2462" t="str">
        <f>(SUBSTITUTE(SUBSTITUTE(BD56,CHAR(13)&amp;CHAR(10)," "),CHAR(10)," "))</f>
        <v/>
      </c>
      <c r="BM186" s="3110" t="str">
        <f>IF(OR(BL187="",BL188=""),"",IF(LEN(BL187)&lt;=BL188,BL187,IFERROR(LEFT(BL187,FIND("♦",SUBSTITUTE(LEFT(BL187,BL188+1)," ","♦",LEN(LEFT(BL187,BL188+1))-LEN(SUBSTITUTE(LEFT(BL187,BL188+1)," ",""))))),LEFT(BL187,IFERROR(FIND(" ",BL187)-1,LEN(BL187))))))</f>
        <v/>
      </c>
      <c r="BN186" s="3111" t="str">
        <f>IF(BM186="","",TRIM(RIGHT(BL187,LEN(BL187)-LEN(BM186))))</f>
        <v/>
      </c>
      <c r="BO186" s="3157" t="str">
        <f>BE56</f>
        <v xml:space="preserve"> ◄ ligne 56</v>
      </c>
      <c r="BP186" s="3174"/>
      <c r="BQ186" s="3174"/>
      <c r="BR186" s="3"/>
      <c r="BS186" s="287" t="e" cm="1">
        <f t="array" ref="BS186">- La veille : faire tremper les haricots.</f>
        <v>#NAME?</v>
      </c>
      <c r="BT186" s="102" t="str">
        <f ca="1">_xlfn.FORMULATEXT(BS186)</f>
        <v>=- La veille : faire tremper les haricots.</v>
      </c>
      <c r="BU186" s="102"/>
      <c r="BV186" s="102"/>
      <c r="BW186" s="2664"/>
      <c r="EK186" s="1550"/>
      <c r="EL186" s="236" t="s">
        <v>2279</v>
      </c>
      <c r="EM186" s="206" t="s">
        <v>2280</v>
      </c>
      <c r="EN186" s="207">
        <v>123</v>
      </c>
      <c r="EO186" s="208">
        <v>160</v>
      </c>
      <c r="EP186" s="209">
        <v>91</v>
      </c>
      <c r="EQ186"/>
      <c r="ER186" s="1551"/>
      <c r="ES186" s="212" t="s">
        <v>2281</v>
      </c>
      <c r="ET186" s="192" t="s">
        <v>2282</v>
      </c>
      <c r="EU186" s="193">
        <v>3</v>
      </c>
      <c r="EV186" s="194">
        <v>34</v>
      </c>
      <c r="EW186" s="195">
        <v>76</v>
      </c>
      <c r="EX186"/>
      <c r="EY186" s="1552"/>
      <c r="EZ186" s="197" t="s">
        <v>2283</v>
      </c>
      <c r="FA186" s="192" t="s">
        <v>2284</v>
      </c>
      <c r="FB186" s="193">
        <v>205</v>
      </c>
      <c r="FC186" s="194">
        <v>155</v>
      </c>
      <c r="FD186" s="195">
        <v>155</v>
      </c>
      <c r="FE186" s="10">
        <v>1</v>
      </c>
    </row>
    <row r="187" spans="1:161" ht="21"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198">
        <f t="array" ref="AR187">SUMPRODUCT(LEN(AS187:AY187))</f>
        <v>0</v>
      </c>
      <c r="AS187" s="199"/>
      <c r="AT187" s="200"/>
      <c r="AU187" s="200"/>
      <c r="AV187" s="200"/>
      <c r="AW187" s="200"/>
      <c r="AX187" s="200"/>
      <c r="AY187" s="201"/>
      <c r="AZ187" s="3"/>
      <c r="BD187" s="3174"/>
      <c r="BF187" s="3151" t="str">
        <f t="shared" si="86"/>
        <v/>
      </c>
      <c r="BG187" s="3155" t="str">
        <f t="shared" si="87"/>
        <v/>
      </c>
      <c r="BH187" s="3156" t="str">
        <f>IF(LEN(TRIM(BM187))&gt;0,MAX(BH29:BH186)+1,"")</f>
        <v/>
      </c>
      <c r="BI187" s="3109" t="str">
        <f>IFERROR(INDEX(BM30:BM299,MATCH(ROW()-ROW(BM30)+1,BH30:BH299,0)),"")</f>
        <v/>
      </c>
      <c r="BJ187" s="419"/>
      <c r="BL187" s="3110" t="str">
        <f>TRIM(SUBSTITUTE(SUBSTITUTE(SUBSTITUTE(SUBSTITUTE(IF(OR(LEFT(BL186,1)="-",LEFT(BL186,1)="="),MID(BL186,2,9999),BL186),CHAR(160)," "),","," "),";"," "),"."," "))</f>
        <v/>
      </c>
      <c r="BM187" s="3111" t="str">
        <f>IF(OR(BN186="",BL188=""),"",IF(LEN(BN186)&lt;=BL188,BN186,IFERROR(LEFT(BN186,FIND("♦",SUBSTITUTE(LEFT(BN186,BL188+1)," ","♦",LEN(LEFT(BN186,BL188+1))-LEN(SUBSTITUTE(LEFT(BN186,BL188+1)," ",""))))),LEFT(BN186,IFERROR(FIND(" ",BN186)-1,LEN(BN186))))))</f>
        <v/>
      </c>
      <c r="BN187" s="3111" t="str">
        <f>IF(BM187="","",TRIM(RIGHT(BN186,LEN(BN186)-LEN(BM187))))</f>
        <v/>
      </c>
      <c r="BO187" s="3179"/>
      <c r="BP187" s="3174"/>
      <c r="BQ187" s="3174"/>
      <c r="BR187" s="3"/>
      <c r="BS187" s="287" t="s">
        <v>4052</v>
      </c>
      <c r="BT187" s="102"/>
      <c r="BU187" s="102"/>
      <c r="BV187" s="102"/>
      <c r="BW187" s="2664"/>
      <c r="EK187" s="1553"/>
      <c r="EL187" s="236" t="s">
        <v>2285</v>
      </c>
      <c r="EM187" s="206" t="s">
        <v>2286</v>
      </c>
      <c r="EN187" s="207">
        <v>86</v>
      </c>
      <c r="EO187" s="208">
        <v>130</v>
      </c>
      <c r="EP187" s="209">
        <v>3</v>
      </c>
      <c r="EQ187"/>
      <c r="ER187" s="1554"/>
      <c r="ES187" s="197" t="s">
        <v>2287</v>
      </c>
      <c r="ET187" s="192" t="s">
        <v>2288</v>
      </c>
      <c r="EU187" s="193">
        <v>127</v>
      </c>
      <c r="EV187" s="194">
        <v>0</v>
      </c>
      <c r="EW187" s="195">
        <v>255</v>
      </c>
      <c r="EX187"/>
      <c r="EY187" s="1555"/>
      <c r="EZ187" s="212" t="s">
        <v>2289</v>
      </c>
      <c r="FA187" s="192" t="s">
        <v>2290</v>
      </c>
      <c r="FB187" s="193">
        <v>228</v>
      </c>
      <c r="FC187" s="194">
        <v>113</v>
      </c>
      <c r="FD187" s="195">
        <v>122</v>
      </c>
      <c r="FE187" s="10">
        <v>1</v>
      </c>
    </row>
    <row r="188" spans="1:161" ht="21"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198">
        <f t="array" ref="AR188">SUMPRODUCT(LEN(AS188:AY188))</f>
        <v>0</v>
      </c>
      <c r="AS188" s="199"/>
      <c r="AT188" s="200"/>
      <c r="AU188" s="200"/>
      <c r="AV188" s="200"/>
      <c r="AW188" s="200"/>
      <c r="AX188" s="200"/>
      <c r="AY188" s="201"/>
      <c r="AZ188" s="3"/>
      <c r="BD188" s="3174"/>
      <c r="BF188" s="3151" t="str">
        <f t="shared" si="86"/>
        <v/>
      </c>
      <c r="BG188" s="3155" t="str">
        <f t="shared" si="87"/>
        <v/>
      </c>
      <c r="BH188" s="3156" t="str">
        <f>IF(LEN(TRIM(BM188))&gt;0,MAX(BH29:BH187)+1,"")</f>
        <v/>
      </c>
      <c r="BI188" s="3109" t="str">
        <f>IFERROR(INDEX(BM30:BM299,MATCH(ROW()-ROW(BM30)+1,BH30:BH299,0)),"")</f>
        <v/>
      </c>
      <c r="BJ188" s="419"/>
      <c r="BL188" s="3112">
        <f>BI17</f>
        <v>100</v>
      </c>
      <c r="BM188" s="3111" t="str">
        <f>IF(OR(BN187="",BL188=""),"",IF(LEN(BN187)&lt;=BL188,BN187,IFERROR(LEFT(BN187,FIND("♦",SUBSTITUTE(LEFT(BN187,BL188+1)," ","♦",LEN(LEFT(BN187,BL188+1))-LEN(SUBSTITUTE(LEFT(BN187,BL188+1)," ",""))))),LEFT(BN187,IFERROR(FIND(" ",BN187)-1,LEN(BN187))))))</f>
        <v/>
      </c>
      <c r="BN188" s="3111" t="str">
        <f t="shared" ref="BN188:BN191" si="93">IF(BM188="","",TRIM(RIGHT(BN187,LEN(BN187)-LEN(BM188))))</f>
        <v/>
      </c>
      <c r="BO188" s="3179"/>
      <c r="BP188" s="3174"/>
      <c r="BQ188" s="3174"/>
      <c r="BR188" s="3"/>
      <c r="BS188" s="2427" t="s">
        <v>3624</v>
      </c>
      <c r="BT188" s="2428"/>
      <c r="BU188" s="2428"/>
      <c r="BV188" s="25"/>
      <c r="BW188" s="170"/>
      <c r="EK188" s="1556"/>
      <c r="EL188" s="236" t="s">
        <v>2291</v>
      </c>
      <c r="EM188" s="206" t="s">
        <v>2292</v>
      </c>
      <c r="EN188" s="207">
        <v>0</v>
      </c>
      <c r="EO188" s="208">
        <v>255</v>
      </c>
      <c r="EP188" s="209">
        <v>255</v>
      </c>
      <c r="EQ188"/>
      <c r="ER188" s="1557"/>
      <c r="ES188" s="197" t="s">
        <v>2293</v>
      </c>
      <c r="ET188" s="192" t="s">
        <v>2294</v>
      </c>
      <c r="EU188" s="193">
        <v>155</v>
      </c>
      <c r="EV188" s="194">
        <v>48</v>
      </c>
      <c r="EW188" s="195">
        <v>255</v>
      </c>
      <c r="EX188"/>
      <c r="EY188" s="1558"/>
      <c r="EZ188" s="212" t="s">
        <v>2295</v>
      </c>
      <c r="FA188" s="192" t="s">
        <v>2296</v>
      </c>
      <c r="FB188" s="193">
        <v>247</v>
      </c>
      <c r="FC188" s="194">
        <v>35</v>
      </c>
      <c r="FD188" s="195">
        <v>12</v>
      </c>
      <c r="FE188" s="10">
        <v>1</v>
      </c>
    </row>
    <row r="189" spans="1:161" ht="21"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198">
        <f t="array" ref="AR189">SUMPRODUCT(LEN(AS189:AY189))</f>
        <v>0</v>
      </c>
      <c r="AS189" s="199"/>
      <c r="AT189" s="200"/>
      <c r="AU189" s="200"/>
      <c r="AV189" s="200"/>
      <c r="AW189" s="200"/>
      <c r="AX189" s="200"/>
      <c r="AY189" s="201"/>
      <c r="AZ189" s="3"/>
      <c r="BD189" s="3174"/>
      <c r="BF189" s="3151" t="str">
        <f t="shared" si="86"/>
        <v/>
      </c>
      <c r="BG189" s="3155" t="str">
        <f t="shared" si="87"/>
        <v/>
      </c>
      <c r="BH189" s="3156" t="str">
        <f>IF(LEN(TRIM(BM189))&gt;0,MAX(BH29:BH188)+1,"")</f>
        <v/>
      </c>
      <c r="BI189" s="3109" t="str">
        <f>IFERROR(INDEX(BM30:BM299,MATCH(ROW()-ROW(BM30)+1,BH30:BH299,0)),"")</f>
        <v/>
      </c>
      <c r="BJ189" s="419"/>
      <c r="BL189" s="3110"/>
      <c r="BM189" s="3111" t="str">
        <f>IF(OR(BN188="",BL188=""),"",IF(LEN(BN188)&lt;=BL188,BN188,IFERROR(LEFT(BN188,FIND("♦",SUBSTITUTE(LEFT(BN188,BL188+1)," ","♦",LEN(LEFT(BN188,BL188+1))-LEN(SUBSTITUTE(LEFT(BN188,BL188+1)," ",""))))),LEFT(BN188,IFERROR(FIND(" ",BN188)-1,LEN(BN188))))))</f>
        <v/>
      </c>
      <c r="BN189" s="3111" t="str">
        <f t="shared" si="93"/>
        <v/>
      </c>
      <c r="BO189" s="3179"/>
      <c r="BP189" s="3174"/>
      <c r="BQ189" s="3174"/>
      <c r="BR189" s="3"/>
      <c r="BS189" s="3189" t="s">
        <v>3801</v>
      </c>
      <c r="BT189" s="2429" t="s">
        <v>3802</v>
      </c>
      <c r="BU189" s="2470"/>
      <c r="BV189" s="25"/>
      <c r="BW189" s="170"/>
      <c r="EK189" s="1559"/>
      <c r="EL189" s="205" t="s">
        <v>2297</v>
      </c>
      <c r="EM189" s="206" t="s">
        <v>2298</v>
      </c>
      <c r="EN189" s="207">
        <v>180</v>
      </c>
      <c r="EO189" s="208">
        <v>205</v>
      </c>
      <c r="EP189" s="209">
        <v>205</v>
      </c>
      <c r="EQ189"/>
      <c r="ER189" s="1560"/>
      <c r="ES189" s="197" t="s">
        <v>2299</v>
      </c>
      <c r="ET189" s="192" t="s">
        <v>2300</v>
      </c>
      <c r="EU189" s="193">
        <v>159</v>
      </c>
      <c r="EV189" s="194">
        <v>121</v>
      </c>
      <c r="EW189" s="195">
        <v>238</v>
      </c>
      <c r="EX189"/>
      <c r="EY189" s="1561"/>
      <c r="EZ189" s="212" t="s">
        <v>2301</v>
      </c>
      <c r="FA189" s="192" t="s">
        <v>2302</v>
      </c>
      <c r="FB189" s="193">
        <v>187</v>
      </c>
      <c r="FC189" s="194">
        <v>172</v>
      </c>
      <c r="FD189" s="195">
        <v>172</v>
      </c>
      <c r="FE189" s="10">
        <v>1</v>
      </c>
    </row>
    <row r="190" spans="1:161" ht="21"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198">
        <f t="array" ref="AR190">SUMPRODUCT(LEN(AS190:AY190))</f>
        <v>0</v>
      </c>
      <c r="AS190" s="199"/>
      <c r="AT190" s="200"/>
      <c r="AU190" s="200"/>
      <c r="AV190" s="200"/>
      <c r="AW190" s="200"/>
      <c r="AX190" s="200"/>
      <c r="AY190" s="201"/>
      <c r="AZ190" s="3"/>
      <c r="BD190" s="3174"/>
      <c r="BF190" s="3151" t="str">
        <f t="shared" si="86"/>
        <v/>
      </c>
      <c r="BG190" s="3155" t="str">
        <f t="shared" si="87"/>
        <v/>
      </c>
      <c r="BH190" s="3156" t="str">
        <f>IF(LEN(TRIM(BM190))&gt;0,MAX(BH29:BH189)+1,"")</f>
        <v/>
      </c>
      <c r="BI190" s="3109" t="str">
        <f>IFERROR(INDEX(BM30:BM299,MATCH(ROW()-ROW(BM30)+1,BH30:BH299,0)),"")</f>
        <v/>
      </c>
      <c r="BJ190" s="419"/>
      <c r="BL190" s="3163"/>
      <c r="BM190" s="3111" t="str">
        <f>IF(OR(BN189="",BL188=""),"",IF(LEN(BN189)&lt;=BL188,BN189,IFERROR(LEFT(BN189,FIND("♦",SUBSTITUTE(LEFT(BN189,BL188+1)," ","♦",LEN(LEFT(BN189,BL188+1))-LEN(SUBSTITUTE(LEFT(BN189,BL188+1)," ",""))))),LEFT(BN189,IFERROR(FIND(" ",BN189)-1,LEN(BN189))))))</f>
        <v/>
      </c>
      <c r="BN190" s="3111" t="str">
        <f t="shared" si="93"/>
        <v/>
      </c>
      <c r="BO190" s="3179"/>
      <c r="BP190" s="3174"/>
      <c r="BQ190" s="3174"/>
      <c r="BR190" s="3"/>
      <c r="BS190" s="3189"/>
      <c r="BT190" s="2429" t="s">
        <v>3803</v>
      </c>
      <c r="BU190" s="2470"/>
      <c r="BV190" s="25"/>
      <c r="BW190" s="170"/>
      <c r="EK190" s="1562"/>
      <c r="EL190" s="205" t="s">
        <v>2303</v>
      </c>
      <c r="EM190" s="206" t="s">
        <v>2304</v>
      </c>
      <c r="EN190" s="207">
        <v>141</v>
      </c>
      <c r="EO190" s="208">
        <v>238</v>
      </c>
      <c r="EP190" s="209">
        <v>238</v>
      </c>
      <c r="EQ190"/>
      <c r="ER190" s="1563"/>
      <c r="ES190" s="197" t="s">
        <v>2305</v>
      </c>
      <c r="ET190" s="192" t="s">
        <v>2306</v>
      </c>
      <c r="EU190" s="193">
        <v>171</v>
      </c>
      <c r="EV190" s="194">
        <v>130</v>
      </c>
      <c r="EW190" s="195">
        <v>255</v>
      </c>
      <c r="EX190"/>
      <c r="EY190" s="1564"/>
      <c r="EZ190" s="212" t="s">
        <v>2307</v>
      </c>
      <c r="FA190" s="192" t="s">
        <v>2308</v>
      </c>
      <c r="FB190" s="193">
        <v>230</v>
      </c>
      <c r="FC190" s="194">
        <v>103</v>
      </c>
      <c r="FD190" s="195">
        <v>97</v>
      </c>
      <c r="FE190" s="10">
        <v>1</v>
      </c>
    </row>
    <row r="191" spans="1:161" ht="21"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198">
        <f t="array" ref="AR191">SUMPRODUCT(LEN(AS191:AY191))</f>
        <v>0</v>
      </c>
      <c r="AS191" s="199"/>
      <c r="AT191" s="200"/>
      <c r="AU191" s="200"/>
      <c r="AV191" s="200"/>
      <c r="AW191" s="200"/>
      <c r="AX191" s="200"/>
      <c r="AY191" s="201"/>
      <c r="AZ191" s="3"/>
      <c r="BD191" s="3174"/>
      <c r="BF191" s="3151" t="str">
        <f t="shared" si="86"/>
        <v/>
      </c>
      <c r="BG191" s="3155" t="str">
        <f t="shared" si="87"/>
        <v/>
      </c>
      <c r="BH191" s="3156" t="str">
        <f>IF(LEN(TRIM(BM191))&gt;0,MAX(BH29:BH190)+1,"")</f>
        <v/>
      </c>
      <c r="BI191" s="3109" t="str">
        <f>IFERROR(INDEX(BM30:BM299,MATCH(ROW()-ROW(BM30)+1,BH30:BH299,0)),"")</f>
        <v/>
      </c>
      <c r="BJ191" s="419"/>
      <c r="BL191" s="3164"/>
      <c r="BM191" s="3111" t="str">
        <f>IF(OR(BN190="",BL188=""),"",IF(LEN(BN190)&lt;=BL188,BN190,IFERROR(LEFT(BN190,FIND("♦",SUBSTITUTE(LEFT(BN190,BL188+1)," ","♦",LEN(LEFT(BN190,BL188+1))-LEN(SUBSTITUTE(LEFT(BN190,BL188+1)," ",""))))),LEFT(BN190,IFERROR(FIND(" ",BN190)-1,LEN(BN190))))))</f>
        <v/>
      </c>
      <c r="BN191" s="3111" t="str">
        <f t="shared" si="93"/>
        <v/>
      </c>
      <c r="BO191" s="3179"/>
      <c r="BP191" s="3174"/>
      <c r="BQ191" s="3174"/>
      <c r="BR191" s="3"/>
      <c r="BS191" s="3189"/>
      <c r="BT191" s="2429" t="s">
        <v>3804</v>
      </c>
      <c r="BU191" s="2470"/>
      <c r="BV191" s="25"/>
      <c r="BW191" s="170"/>
      <c r="EK191" s="1565"/>
      <c r="EL191" s="236" t="s">
        <v>2309</v>
      </c>
      <c r="EM191" s="206" t="s">
        <v>2310</v>
      </c>
      <c r="EN191" s="207">
        <v>121</v>
      </c>
      <c r="EO191" s="208">
        <v>248</v>
      </c>
      <c r="EP191" s="209">
        <v>248</v>
      </c>
      <c r="EQ191"/>
      <c r="ER191" s="1566"/>
      <c r="ES191" s="212" t="s">
        <v>2311</v>
      </c>
      <c r="ET191" s="192" t="s">
        <v>2312</v>
      </c>
      <c r="EU191" s="193">
        <v>210</v>
      </c>
      <c r="EV191" s="194">
        <v>202</v>
      </c>
      <c r="EW191" s="195">
        <v>236</v>
      </c>
      <c r="EX191"/>
      <c r="EY191" s="1567"/>
      <c r="EZ191" s="197" t="s">
        <v>2313</v>
      </c>
      <c r="FA191" s="192" t="s">
        <v>2314</v>
      </c>
      <c r="FB191" s="193">
        <v>238</v>
      </c>
      <c r="FC191" s="194">
        <v>92</v>
      </c>
      <c r="FD191" s="195">
        <v>66</v>
      </c>
      <c r="FE191" s="10">
        <v>1</v>
      </c>
    </row>
    <row r="192" spans="1:161" ht="21"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198">
        <f t="array" ref="AR192">SUMPRODUCT(LEN(AS192:AY192))</f>
        <v>0</v>
      </c>
      <c r="AS192" s="199"/>
      <c r="AT192" s="200"/>
      <c r="AU192" s="200"/>
      <c r="AV192" s="200"/>
      <c r="AW192" s="200"/>
      <c r="AX192" s="200"/>
      <c r="AY192" s="201"/>
      <c r="AZ192" s="3"/>
      <c r="BD192" s="3174"/>
      <c r="BF192" s="3151" t="str">
        <f t="shared" si="86"/>
        <v/>
      </c>
      <c r="BG192" s="3155" t="str">
        <f t="shared" si="87"/>
        <v/>
      </c>
      <c r="BH192" s="3156" t="str">
        <f>IF(LEN(TRIM(BM192))&gt;0,MAX(BH29:BH191)+1,"")</f>
        <v/>
      </c>
      <c r="BI192" s="3109" t="str">
        <f>IFERROR(INDEX(BM30:BM299,MATCH(ROW()-ROW(BM30)+1,BH30:BH299,0)),"")</f>
        <v/>
      </c>
      <c r="BJ192" s="419"/>
      <c r="BL192" s="2462" t="str">
        <f>(SUBSTITUTE(SUBSTITUTE(BD57,CHAR(13)&amp;CHAR(10)," "),CHAR(10)," "))</f>
        <v/>
      </c>
      <c r="BM192" s="3165" t="str">
        <f>IF(OR(BL193="",BL194=""),"",IF(LEN(BL193)&lt;=BL194,BL193,IFERROR(LEFT(BL193,FIND("♦",SUBSTITUTE(LEFT(BL193,BL194+1)," ","♦",LEN(LEFT(BL193,BL194+1))-LEN(SUBSTITUTE(LEFT(BL193,BL194+1)," ",""))))),LEFT(BL193,IFERROR(FIND(" ",BL193)-1,LEN(BL193))))))</f>
        <v/>
      </c>
      <c r="BN192" s="3166" t="str">
        <f>IF(BM192="","",TRIM(RIGHT(BL193,LEN(BL193)-LEN(BM192))))</f>
        <v/>
      </c>
      <c r="BO192" s="3157" t="str">
        <f>BE57</f>
        <v xml:space="preserve"> ◄ ligne 57</v>
      </c>
      <c r="BP192" s="3174"/>
      <c r="BQ192" s="3174"/>
      <c r="BR192" s="3"/>
      <c r="BS192" s="3189"/>
      <c r="BT192" s="3190" t="s">
        <v>3805</v>
      </c>
      <c r="BU192" s="3190"/>
      <c r="BV192" s="25"/>
      <c r="BW192" s="170"/>
      <c r="EK192" s="1568"/>
      <c r="EL192" s="205" t="s">
        <v>2315</v>
      </c>
      <c r="EM192" s="206" t="s">
        <v>2316</v>
      </c>
      <c r="EN192" s="207">
        <v>193</v>
      </c>
      <c r="EO192" s="208">
        <v>205</v>
      </c>
      <c r="EP192" s="209">
        <v>205</v>
      </c>
      <c r="EQ192"/>
      <c r="ER192" s="1569"/>
      <c r="ES192" s="212" t="s">
        <v>2317</v>
      </c>
      <c r="ET192" s="192" t="s">
        <v>2318</v>
      </c>
      <c r="EU192" s="193">
        <v>220</v>
      </c>
      <c r="EV192" s="194">
        <v>208</v>
      </c>
      <c r="EW192" s="195">
        <v>255</v>
      </c>
      <c r="EX192"/>
      <c r="EY192" s="1570"/>
      <c r="EZ192" s="197" t="s">
        <v>2319</v>
      </c>
      <c r="FA192" s="192" t="s">
        <v>2320</v>
      </c>
      <c r="FB192" s="193">
        <v>238</v>
      </c>
      <c r="FC192" s="194">
        <v>59</v>
      </c>
      <c r="FD192" s="195">
        <v>59</v>
      </c>
      <c r="FE192" s="10">
        <v>1</v>
      </c>
    </row>
    <row r="193" spans="1:161" ht="21"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198">
        <f t="array" ref="AR193">SUMPRODUCT(LEN(AS193:AY193))</f>
        <v>0</v>
      </c>
      <c r="AS193" s="199"/>
      <c r="AT193" s="200"/>
      <c r="AU193" s="200"/>
      <c r="AV193" s="200"/>
      <c r="AW193" s="200"/>
      <c r="AX193" s="200"/>
      <c r="AY193" s="201"/>
      <c r="AZ193" s="3"/>
      <c r="BD193" s="3174"/>
      <c r="BF193" s="3151" t="str">
        <f t="shared" si="86"/>
        <v/>
      </c>
      <c r="BG193" s="3155" t="str">
        <f t="shared" si="87"/>
        <v/>
      </c>
      <c r="BH193" s="3156" t="str">
        <f>IF(LEN(TRIM(BM193))&gt;0,MAX(BH29:BH192)+1,"")</f>
        <v/>
      </c>
      <c r="BI193" s="3109" t="str">
        <f>IFERROR(INDEX(BM30:BM299,MATCH(ROW()-ROW(BM30)+1,BH30:BH299,0)),"")</f>
        <v/>
      </c>
      <c r="BJ193" s="419"/>
      <c r="BL193" s="3165" t="str">
        <f>TRIM(SUBSTITUTE(SUBSTITUTE(SUBSTITUTE(SUBSTITUTE(IF(OR(LEFT(BL192,1)="-",LEFT(BL192,1)="="),MID(BL192,2,9999),BL192),CHAR(160)," "),","," "),";"," "),"."," "))</f>
        <v/>
      </c>
      <c r="BM193" s="3166" t="str">
        <f>IF(OR(BN192="",BL194=""),"",IF(LEN(BN192)&lt;=BL194,BN192,IFERROR(LEFT(BN192,FIND("♦",SUBSTITUTE(LEFT(BN192,BL194+1)," ","♦",LEN(LEFT(BN192,BL194+1))-LEN(SUBSTITUTE(LEFT(BN192,BL194+1)," ",""))))),LEFT(BN192,IFERROR(FIND(" ",BN192)-1,LEN(BN192))))))</f>
        <v/>
      </c>
      <c r="BN193" s="3166" t="str">
        <f>IF(BM193="","",TRIM(RIGHT(BN192,LEN(BN192)-LEN(BM193))))</f>
        <v/>
      </c>
      <c r="BO193" s="3180"/>
      <c r="BP193" s="3174"/>
      <c r="BQ193" s="3174"/>
      <c r="BR193" s="3"/>
      <c r="BS193" s="3189"/>
      <c r="BT193" s="3190"/>
      <c r="BU193" s="3190"/>
      <c r="BV193" s="25"/>
      <c r="BW193" s="170"/>
      <c r="EK193" s="1571"/>
      <c r="EL193" s="205" t="s">
        <v>2321</v>
      </c>
      <c r="EM193" s="206" t="s">
        <v>2322</v>
      </c>
      <c r="EN193" s="207">
        <v>173</v>
      </c>
      <c r="EO193" s="208">
        <v>234</v>
      </c>
      <c r="EP193" s="209">
        <v>234</v>
      </c>
      <c r="EQ193"/>
      <c r="ER193" s="1572"/>
      <c r="ES193" s="197" t="s">
        <v>2323</v>
      </c>
      <c r="ET193" s="192" t="s">
        <v>2324</v>
      </c>
      <c r="EU193" s="193">
        <v>145</v>
      </c>
      <c r="EV193" s="194">
        <v>44</v>
      </c>
      <c r="EW193" s="195">
        <v>238</v>
      </c>
      <c r="EX193"/>
      <c r="EY193" s="1573"/>
      <c r="EZ193" s="197" t="s">
        <v>2325</v>
      </c>
      <c r="FA193" s="192" t="s">
        <v>2326</v>
      </c>
      <c r="FB193" s="193">
        <v>238</v>
      </c>
      <c r="FC193" s="194">
        <v>44</v>
      </c>
      <c r="FD193" s="195">
        <v>44</v>
      </c>
      <c r="FE193" s="10">
        <v>1</v>
      </c>
    </row>
    <row r="194" spans="1:161" ht="21"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198">
        <f t="array" ref="AR194">SUMPRODUCT(LEN(AS194:AY194))</f>
        <v>0</v>
      </c>
      <c r="AS194" s="199"/>
      <c r="AT194" s="200"/>
      <c r="AU194" s="200"/>
      <c r="AV194" s="200"/>
      <c r="AW194" s="200"/>
      <c r="AX194" s="200"/>
      <c r="AY194" s="201"/>
      <c r="AZ194" s="3"/>
      <c r="BD194" s="3174"/>
      <c r="BF194" s="3151" t="str">
        <f t="shared" si="86"/>
        <v/>
      </c>
      <c r="BG194" s="3155" t="str">
        <f t="shared" si="87"/>
        <v/>
      </c>
      <c r="BH194" s="3156" t="str">
        <f>IF(LEN(TRIM(BM194))&gt;0,MAX(BH29:BH193)+1,"")</f>
        <v/>
      </c>
      <c r="BI194" s="3109" t="str">
        <f>IFERROR(INDEX(BM30:BM299,MATCH(ROW()-ROW(BM30)+1,BH30:BH299,0)),"")</f>
        <v/>
      </c>
      <c r="BJ194" s="419"/>
      <c r="BL194" s="3112">
        <f>BI17</f>
        <v>100</v>
      </c>
      <c r="BM194" s="3166" t="str">
        <f>IF(OR(BN193="",BL194=""),"",IF(LEN(BN193)&lt;=BL194,BN193,IFERROR(LEFT(BN193,FIND("♦",SUBSTITUTE(LEFT(BN193,BL194+1)," ","♦",LEN(LEFT(BN193,BL194+1))-LEN(SUBSTITUTE(LEFT(BN193,BL194+1)," ",""))))),LEFT(BN193,IFERROR(FIND(" ",BN193)-1,LEN(BN193))))))</f>
        <v/>
      </c>
      <c r="BN194" s="3166" t="str">
        <f t="shared" ref="BN194:BN197" si="94">IF(BM194="","",TRIM(RIGHT(BN193,LEN(BN193)-LEN(BM194))))</f>
        <v/>
      </c>
      <c r="BO194" s="3180"/>
      <c r="BP194" s="3174"/>
      <c r="BQ194" s="3174"/>
      <c r="BR194" s="3"/>
      <c r="BS194" s="3189"/>
      <c r="BT194" s="2430" t="s">
        <v>3806</v>
      </c>
      <c r="BU194" s="2470"/>
      <c r="BV194" s="2245"/>
      <c r="BW194" s="2500"/>
      <c r="EK194" s="1574"/>
      <c r="EL194" s="205" t="s">
        <v>2327</v>
      </c>
      <c r="EM194" s="206" t="s">
        <v>2328</v>
      </c>
      <c r="EN194" s="207">
        <v>174</v>
      </c>
      <c r="EO194" s="208">
        <v>238</v>
      </c>
      <c r="EP194" s="209">
        <v>238</v>
      </c>
      <c r="EQ194"/>
      <c r="ER194" s="1575"/>
      <c r="ES194" s="197" t="s">
        <v>2329</v>
      </c>
      <c r="ET194" s="192" t="s">
        <v>2330</v>
      </c>
      <c r="EU194" s="193">
        <v>147</v>
      </c>
      <c r="EV194" s="194">
        <v>112</v>
      </c>
      <c r="EW194" s="195">
        <v>219</v>
      </c>
      <c r="EX194"/>
      <c r="EY194" s="1576"/>
      <c r="EZ194" s="212" t="s">
        <v>2331</v>
      </c>
      <c r="FA194" s="192" t="s">
        <v>2332</v>
      </c>
      <c r="FB194" s="193">
        <v>238</v>
      </c>
      <c r="FC194" s="194">
        <v>16</v>
      </c>
      <c r="FD194" s="195">
        <v>16</v>
      </c>
      <c r="FE194" s="10">
        <v>1</v>
      </c>
    </row>
    <row r="195" spans="1:161" ht="21"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198">
        <f t="array" ref="AR195">SUMPRODUCT(LEN(AS195:AY195))</f>
        <v>0</v>
      </c>
      <c r="AS195" s="199"/>
      <c r="AT195" s="200"/>
      <c r="AU195" s="200"/>
      <c r="AV195" s="200"/>
      <c r="AW195" s="200"/>
      <c r="AX195" s="200"/>
      <c r="AY195" s="201"/>
      <c r="AZ195" s="3"/>
      <c r="BD195" s="3174"/>
      <c r="BF195" s="3151" t="str">
        <f t="shared" si="86"/>
        <v/>
      </c>
      <c r="BG195" s="3155" t="str">
        <f t="shared" si="87"/>
        <v/>
      </c>
      <c r="BH195" s="3156" t="str">
        <f>IF(LEN(TRIM(BM195))&gt;0,MAX(BH29:BH194)+1,"")</f>
        <v/>
      </c>
      <c r="BI195" s="3109" t="str">
        <f>IFERROR(INDEX(BM30:BM299,MATCH(ROW()-ROW(BM30)+1,BH30:BH299,0)),"")</f>
        <v/>
      </c>
      <c r="BJ195" s="419"/>
      <c r="BL195" s="3165"/>
      <c r="BM195" s="3166" t="str">
        <f>IF(OR(BN194="",BL194=""),"",IF(LEN(BN194)&lt;=BL194,BN194,IFERROR(LEFT(BN194,FIND("♦",SUBSTITUTE(LEFT(BN194,BL194+1)," ","♦",LEN(LEFT(BN194,BL194+1))-LEN(SUBSTITUTE(LEFT(BN194,BL194+1)," ",""))))),LEFT(BN194,IFERROR(FIND(" ",BN194)-1,LEN(BN194))))))</f>
        <v/>
      </c>
      <c r="BN195" s="3166" t="str">
        <f t="shared" si="94"/>
        <v/>
      </c>
      <c r="BO195" s="3180"/>
      <c r="BP195" s="3174"/>
      <c r="BQ195" s="3174"/>
      <c r="BR195" s="3"/>
      <c r="BS195" s="3189"/>
      <c r="BT195" s="2430" t="s">
        <v>3807</v>
      </c>
      <c r="BU195" s="2471"/>
      <c r="BV195" s="2245"/>
      <c r="BW195" s="2500"/>
      <c r="EK195" s="1577"/>
      <c r="EL195" s="205" t="s">
        <v>2333</v>
      </c>
      <c r="EM195" s="206" t="s">
        <v>2334</v>
      </c>
      <c r="EN195" s="207">
        <v>175</v>
      </c>
      <c r="EO195" s="208">
        <v>238</v>
      </c>
      <c r="EP195" s="209">
        <v>238</v>
      </c>
      <c r="EQ195"/>
      <c r="ER195" s="1578"/>
      <c r="ES195" s="197" t="s">
        <v>2335</v>
      </c>
      <c r="ET195" s="192" t="s">
        <v>2336</v>
      </c>
      <c r="EU195" s="193">
        <v>138</v>
      </c>
      <c r="EV195" s="194">
        <v>43</v>
      </c>
      <c r="EW195" s="195">
        <v>226</v>
      </c>
      <c r="EX195"/>
      <c r="EY195" s="1579"/>
      <c r="EZ195" s="212" t="s">
        <v>2337</v>
      </c>
      <c r="FA195" s="192" t="s">
        <v>2338</v>
      </c>
      <c r="FB195" s="193">
        <v>233</v>
      </c>
      <c r="FC195" s="194">
        <v>56</v>
      </c>
      <c r="FD195" s="195">
        <v>63</v>
      </c>
      <c r="FE195" s="10">
        <v>1</v>
      </c>
    </row>
    <row r="196" spans="1:161" ht="21"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198">
        <f t="array" ref="AR196">SUMPRODUCT(LEN(AS196:AY196))</f>
        <v>0</v>
      </c>
      <c r="AS196" s="199"/>
      <c r="AT196" s="200"/>
      <c r="AU196" s="200"/>
      <c r="AV196" s="200"/>
      <c r="AW196" s="200"/>
      <c r="AX196" s="200"/>
      <c r="AY196" s="201"/>
      <c r="AZ196" s="3"/>
      <c r="BD196" s="3174"/>
      <c r="BF196" s="3151" t="str">
        <f t="shared" si="86"/>
        <v/>
      </c>
      <c r="BG196" s="3155" t="str">
        <f t="shared" si="87"/>
        <v/>
      </c>
      <c r="BH196" s="3156" t="str">
        <f>IF(LEN(TRIM(BM196))&gt;0,MAX(BH29:BH195)+1,"")</f>
        <v/>
      </c>
      <c r="BI196" s="3109" t="str">
        <f>IFERROR(INDEX(BM30:BM299,MATCH(ROW()-ROW(BM30)+1,BH30:BH299,0)),"")</f>
        <v/>
      </c>
      <c r="BJ196" s="419"/>
      <c r="BL196" s="3168"/>
      <c r="BM196" s="3166" t="str">
        <f>IF(OR(BN195="",BL194=""),"",IF(LEN(BN195)&lt;=BL194,BN195,IFERROR(LEFT(BN195,FIND("♦",SUBSTITUTE(LEFT(BN195,BL194+1)," ","♦",LEN(LEFT(BN195,BL194+1))-LEN(SUBSTITUTE(LEFT(BN195,BL194+1)," ",""))))),LEFT(BN195,IFERROR(FIND(" ",BN195)-1,LEN(BN195))))))</f>
        <v/>
      </c>
      <c r="BN196" s="3166" t="str">
        <f t="shared" si="94"/>
        <v/>
      </c>
      <c r="BO196" s="3180"/>
      <c r="BP196" s="3174"/>
      <c r="BQ196" s="3174"/>
      <c r="BR196" s="3"/>
      <c r="BS196" s="3189"/>
      <c r="BT196" s="2431" t="s">
        <v>3808</v>
      </c>
      <c r="BU196" s="2471"/>
      <c r="BV196" s="2245"/>
      <c r="BW196" s="2500"/>
      <c r="EK196" s="1580"/>
      <c r="EL196" s="205" t="s">
        <v>2339</v>
      </c>
      <c r="EM196" s="206" t="s">
        <v>2340</v>
      </c>
      <c r="EN196" s="207">
        <v>151</v>
      </c>
      <c r="EO196" s="208">
        <v>255</v>
      </c>
      <c r="EP196" s="209">
        <v>255</v>
      </c>
      <c r="EQ196"/>
      <c r="ER196" s="1581"/>
      <c r="ES196" s="197" t="s">
        <v>2341</v>
      </c>
      <c r="ET196" s="192" t="s">
        <v>2342</v>
      </c>
      <c r="EU196" s="193">
        <v>137</v>
      </c>
      <c r="EV196" s="194">
        <v>104</v>
      </c>
      <c r="EW196" s="195">
        <v>205</v>
      </c>
      <c r="EX196"/>
      <c r="EY196" s="1582"/>
      <c r="EZ196" s="197" t="s">
        <v>2343</v>
      </c>
      <c r="FA196" s="192" t="s">
        <v>2344</v>
      </c>
      <c r="FB196" s="193">
        <v>238</v>
      </c>
      <c r="FC196" s="194">
        <v>0</v>
      </c>
      <c r="FD196" s="195">
        <v>0</v>
      </c>
      <c r="FE196" s="10">
        <v>1</v>
      </c>
    </row>
    <row r="197" spans="1:161" ht="21"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198">
        <f t="array" ref="AR197">SUMPRODUCT(LEN(AS197:AY197))</f>
        <v>0</v>
      </c>
      <c r="AS197" s="199"/>
      <c r="AT197" s="200"/>
      <c r="AU197" s="200"/>
      <c r="AV197" s="200"/>
      <c r="AW197" s="200"/>
      <c r="AX197" s="200"/>
      <c r="AY197" s="201"/>
      <c r="AZ197" s="3"/>
      <c r="BD197" s="3174"/>
      <c r="BF197" s="3151" t="str">
        <f t="shared" si="86"/>
        <v/>
      </c>
      <c r="BG197" s="3155" t="str">
        <f t="shared" si="87"/>
        <v/>
      </c>
      <c r="BH197" s="3156" t="str">
        <f>IF(LEN(TRIM(BM197))&gt;0,MAX(BH29:BH196)+1,"")</f>
        <v/>
      </c>
      <c r="BI197" s="3109" t="str">
        <f>IFERROR(INDEX(BM30:BM299,MATCH(ROW()-ROW(BM30)+1,BH30:BH299,0)),"")</f>
        <v/>
      </c>
      <c r="BJ197" s="419"/>
      <c r="BL197" s="3169"/>
      <c r="BM197" s="3166" t="str">
        <f>IF(OR(BN196="",BL194=""),"",IF(LEN(BN196)&lt;=BL194,BN196,IFERROR(LEFT(BN196,FIND("♦",SUBSTITUTE(LEFT(BN196,BL194+1)," ","♦",LEN(LEFT(BN196,BL194+1))-LEN(SUBSTITUTE(LEFT(BN196,BL194+1)," ",""))))),LEFT(BN196,IFERROR(FIND(" ",BN196)-1,LEN(BN196))))))</f>
        <v/>
      </c>
      <c r="BN197" s="3166" t="str">
        <f t="shared" si="94"/>
        <v/>
      </c>
      <c r="BO197" s="3180"/>
      <c r="BP197" s="3174"/>
      <c r="BQ197" s="3174"/>
      <c r="BR197" s="3"/>
      <c r="BS197" s="3189"/>
      <c r="BT197" s="2431" t="s">
        <v>3809</v>
      </c>
      <c r="BU197" s="2470"/>
      <c r="BV197" s="2245"/>
      <c r="BW197" s="2500"/>
      <c r="EK197" s="1583"/>
      <c r="EL197" s="205" t="s">
        <v>2345</v>
      </c>
      <c r="EM197" s="206" t="s">
        <v>2346</v>
      </c>
      <c r="EN197" s="207">
        <v>209</v>
      </c>
      <c r="EO197" s="208">
        <v>238</v>
      </c>
      <c r="EP197" s="209">
        <v>238</v>
      </c>
      <c r="EQ197"/>
      <c r="ER197" s="1584"/>
      <c r="ES197" s="212" t="s">
        <v>2347</v>
      </c>
      <c r="ET197" s="192" t="s">
        <v>2348</v>
      </c>
      <c r="EU197" s="193">
        <v>144</v>
      </c>
      <c r="EV197" s="194">
        <v>101</v>
      </c>
      <c r="EW197" s="195">
        <v>202</v>
      </c>
      <c r="EX197"/>
      <c r="EY197" s="1585"/>
      <c r="EZ197" s="197" t="s">
        <v>2349</v>
      </c>
      <c r="FA197" s="192" t="s">
        <v>2344</v>
      </c>
      <c r="FB197" s="193">
        <v>238</v>
      </c>
      <c r="FC197" s="194">
        <v>64</v>
      </c>
      <c r="FD197" s="195">
        <v>0</v>
      </c>
      <c r="FE197" s="10">
        <v>1</v>
      </c>
    </row>
    <row r="198" spans="1:161" ht="21"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198">
        <f t="array" ref="AR198">SUMPRODUCT(LEN(AS198:AY198))</f>
        <v>0</v>
      </c>
      <c r="AS198" s="199"/>
      <c r="AT198" s="200"/>
      <c r="AU198" s="200"/>
      <c r="AV198" s="200"/>
      <c r="AW198" s="200"/>
      <c r="AX198" s="200"/>
      <c r="AY198" s="201"/>
      <c r="AZ198" s="3"/>
      <c r="BD198" s="3174"/>
      <c r="BF198" s="3151" t="str">
        <f t="shared" si="86"/>
        <v/>
      </c>
      <c r="BG198" s="3155" t="str">
        <f t="shared" si="87"/>
        <v/>
      </c>
      <c r="BH198" s="3156" t="str">
        <f>IF(LEN(TRIM(BM198))&gt;0,MAX(BH29:BH197)+1,"")</f>
        <v/>
      </c>
      <c r="BI198" s="3109" t="str">
        <f>IFERROR(INDEX(BM30:BM299,MATCH(ROW()-ROW(BM30)+1,BH30:BH299,0)),"")</f>
        <v/>
      </c>
      <c r="BJ198" s="419"/>
      <c r="BL198" s="2462" t="str">
        <f>(SUBSTITUTE(SUBSTITUTE(BD58,CHAR(13)&amp;CHAR(10)," "),CHAR(10)," "))</f>
        <v/>
      </c>
      <c r="BM198" s="3110" t="str">
        <f>IF(OR(BL199="",BL200=""),"",IF(LEN(BL199)&lt;=BL200,BL199,IFERROR(LEFT(BL199,FIND("♦",SUBSTITUTE(LEFT(BL199,BL200+1)," ","♦",LEN(LEFT(BL199,BL200+1))-LEN(SUBSTITUTE(LEFT(BL199,BL200+1)," ",""))))),LEFT(BL199,IFERROR(FIND(" ",BL199)-1,LEN(BL199))))))</f>
        <v/>
      </c>
      <c r="BN198" s="3111" t="str">
        <f>IF(BM198="","",TRIM(RIGHT(BL199,LEN(BL199)-LEN(BM198))))</f>
        <v/>
      </c>
      <c r="BO198" s="3157" t="str">
        <f>BE58</f>
        <v xml:space="preserve"> ◄ ligne 58</v>
      </c>
      <c r="BP198" s="3174"/>
      <c r="BQ198" s="3174"/>
      <c r="BR198" s="3"/>
      <c r="BS198" s="3189"/>
      <c r="BT198" s="2432" t="s">
        <v>3810</v>
      </c>
      <c r="BU198" s="2470"/>
      <c r="BV198" s="2245"/>
      <c r="BW198" s="2500"/>
      <c r="EK198" s="1586"/>
      <c r="EL198" s="205" t="s">
        <v>2350</v>
      </c>
      <c r="EM198" s="206" t="s">
        <v>2351</v>
      </c>
      <c r="EN198" s="207">
        <v>187</v>
      </c>
      <c r="EO198" s="208">
        <v>255</v>
      </c>
      <c r="EP198" s="209">
        <v>255</v>
      </c>
      <c r="EQ198"/>
      <c r="ER198" s="1587"/>
      <c r="ES198" s="197" t="s">
        <v>2352</v>
      </c>
      <c r="ET198" s="192" t="s">
        <v>2353</v>
      </c>
      <c r="EU198" s="193">
        <v>125</v>
      </c>
      <c r="EV198" s="194">
        <v>38</v>
      </c>
      <c r="EW198" s="195">
        <v>205</v>
      </c>
      <c r="EX198"/>
      <c r="EY198" s="1588"/>
      <c r="EZ198" s="212" t="s">
        <v>2354</v>
      </c>
      <c r="FA198" s="192" t="s">
        <v>2355</v>
      </c>
      <c r="FB198" s="193">
        <v>237</v>
      </c>
      <c r="FC198" s="194">
        <v>0</v>
      </c>
      <c r="FD198" s="195">
        <v>0</v>
      </c>
      <c r="FE198" s="10">
        <v>1</v>
      </c>
    </row>
    <row r="199" spans="1:161" ht="21"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198">
        <f t="array" ref="AR199">SUMPRODUCT(LEN(AS199:AY199))</f>
        <v>0</v>
      </c>
      <c r="AS199" s="199"/>
      <c r="AT199" s="200"/>
      <c r="AU199" s="200"/>
      <c r="AV199" s="200"/>
      <c r="AW199" s="200"/>
      <c r="AX199" s="200"/>
      <c r="AY199" s="201"/>
      <c r="AZ199" s="3"/>
      <c r="BD199" s="3174"/>
      <c r="BF199" s="3151" t="str">
        <f t="shared" si="86"/>
        <v/>
      </c>
      <c r="BG199" s="3155" t="str">
        <f t="shared" si="87"/>
        <v/>
      </c>
      <c r="BH199" s="3156" t="str">
        <f>IF(LEN(TRIM(BM199))&gt;0,MAX(BH29:BH198)+1,"")</f>
        <v/>
      </c>
      <c r="BI199" s="3109" t="str">
        <f>IFERROR(INDEX(BM30:BM299,MATCH(ROW()-ROW(BM30)+1,BH30:BH299,0)),"")</f>
        <v/>
      </c>
      <c r="BJ199" s="419"/>
      <c r="BL199" s="3110" t="str">
        <f>TRIM(SUBSTITUTE(SUBSTITUTE(SUBSTITUTE(SUBSTITUTE(IF(OR(LEFT(BL198,1)="-",LEFT(BL198,1)="="),MID(BL198,2,9999),BL198),CHAR(160)," "),","," "),";"," "),"."," "))</f>
        <v/>
      </c>
      <c r="BM199" s="3111" t="str">
        <f>IF(OR(BN198="",BL200=""),"",IF(LEN(BN198)&lt;=BL200,BN198,IFERROR(LEFT(BN198,FIND("♦",SUBSTITUTE(LEFT(BN198,BL200+1)," ","♦",LEN(LEFT(BN198,BL200+1))-LEN(SUBSTITUTE(LEFT(BN198,BL200+1)," ",""))))),LEFT(BN198,IFERROR(FIND(" ",BN198)-1,LEN(BN198))))))</f>
        <v/>
      </c>
      <c r="BN199" s="3111" t="str">
        <f>IF(BM199="","",TRIM(RIGHT(BN198,LEN(BN198)-LEN(BM199))))</f>
        <v/>
      </c>
      <c r="BO199" s="3179"/>
      <c r="BP199" s="3174"/>
      <c r="BQ199" s="3174"/>
      <c r="BR199" s="3"/>
      <c r="BS199" s="3189"/>
      <c r="BT199" s="2432" t="s">
        <v>3811</v>
      </c>
      <c r="BU199" s="2470"/>
      <c r="BV199" s="2245"/>
      <c r="BW199" s="2500"/>
      <c r="EK199" s="1589"/>
      <c r="EL199" s="205" t="s">
        <v>2356</v>
      </c>
      <c r="EM199" s="206" t="s">
        <v>2357</v>
      </c>
      <c r="EN199" s="207">
        <v>224</v>
      </c>
      <c r="EO199" s="208">
        <v>238</v>
      </c>
      <c r="EP199" s="209">
        <v>238</v>
      </c>
      <c r="EQ199"/>
      <c r="ER199" s="1590"/>
      <c r="ES199" s="197" t="s">
        <v>2358</v>
      </c>
      <c r="ET199" s="192" t="s">
        <v>2359</v>
      </c>
      <c r="EU199" s="193">
        <v>99</v>
      </c>
      <c r="EV199" s="194">
        <v>86</v>
      </c>
      <c r="EW199" s="195">
        <v>136</v>
      </c>
      <c r="EX199"/>
      <c r="EY199" s="1591"/>
      <c r="EZ199" s="212" t="s">
        <v>2360</v>
      </c>
      <c r="FA199" s="192" t="s">
        <v>2361</v>
      </c>
      <c r="FB199" s="193">
        <v>231</v>
      </c>
      <c r="FC199" s="194">
        <v>62</v>
      </c>
      <c r="FD199" s="195">
        <v>1</v>
      </c>
      <c r="FE199" s="10">
        <v>1</v>
      </c>
    </row>
    <row r="200" spans="1:161" ht="21"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198">
        <f t="array" ref="AR200">SUMPRODUCT(LEN(AS200:AY200))</f>
        <v>0</v>
      </c>
      <c r="AS200" s="199"/>
      <c r="AT200" s="200"/>
      <c r="AU200" s="200"/>
      <c r="AV200" s="200"/>
      <c r="AW200" s="200"/>
      <c r="AX200" s="200"/>
      <c r="AY200" s="201"/>
      <c r="AZ200" s="3"/>
      <c r="BD200" s="3174"/>
      <c r="BF200" s="3151" t="str">
        <f t="shared" si="86"/>
        <v/>
      </c>
      <c r="BG200" s="3155" t="str">
        <f t="shared" si="87"/>
        <v/>
      </c>
      <c r="BH200" s="3156" t="str">
        <f>IF(LEN(TRIM(BM200))&gt;0,MAX(BH29:BH199)+1,"")</f>
        <v/>
      </c>
      <c r="BI200" s="3109" t="str">
        <f>IFERROR(INDEX(BM30:BM299,MATCH(ROW()-ROW(BM30)+1,BH30:BH299,0)),"")</f>
        <v/>
      </c>
      <c r="BJ200" s="419"/>
      <c r="BL200" s="3112">
        <f>BI17</f>
        <v>100</v>
      </c>
      <c r="BM200" s="3111" t="str">
        <f>IF(OR(BN199="",BL200=""),"",IF(LEN(BN199)&lt;=BL200,BN199,IFERROR(LEFT(BN199,FIND("♦",SUBSTITUTE(LEFT(BN199,BL200+1)," ","♦",LEN(LEFT(BN199,BL200+1))-LEN(SUBSTITUTE(LEFT(BN199,BL200+1)," ",""))))),LEFT(BN199,IFERROR(FIND(" ",BN199)-1,LEN(BN199))))))</f>
        <v/>
      </c>
      <c r="BN200" s="3111" t="str">
        <f t="shared" ref="BN200:BN203" si="95">IF(BM200="","",TRIM(RIGHT(BN199,LEN(BN199)-LEN(BM200))))</f>
        <v/>
      </c>
      <c r="BO200" s="3179"/>
      <c r="BP200" s="3174"/>
      <c r="BQ200" s="3174"/>
      <c r="BR200" s="3"/>
      <c r="BS200" s="3189"/>
      <c r="BT200" s="2433"/>
      <c r="BU200" s="2470"/>
      <c r="BV200" s="2245"/>
      <c r="BW200" s="2500"/>
      <c r="EK200" s="1592"/>
      <c r="EL200" s="205" t="s">
        <v>2362</v>
      </c>
      <c r="EM200" s="206" t="s">
        <v>2363</v>
      </c>
      <c r="EN200" s="207">
        <v>224</v>
      </c>
      <c r="EO200" s="208">
        <v>255</v>
      </c>
      <c r="EP200" s="209">
        <v>255</v>
      </c>
      <c r="EQ200"/>
      <c r="ER200" s="1593"/>
      <c r="ES200" s="197" t="s">
        <v>2364</v>
      </c>
      <c r="ET200" s="192" t="s">
        <v>2365</v>
      </c>
      <c r="EU200" s="193">
        <v>93</v>
      </c>
      <c r="EV200" s="194">
        <v>71</v>
      </c>
      <c r="EW200" s="195">
        <v>139</v>
      </c>
      <c r="EX200"/>
      <c r="EY200" s="1594"/>
      <c r="EZ200" s="197" t="s">
        <v>2366</v>
      </c>
      <c r="FA200" s="192" t="s">
        <v>2367</v>
      </c>
      <c r="FB200" s="193">
        <v>188</v>
      </c>
      <c r="FC200" s="194">
        <v>143</v>
      </c>
      <c r="FD200" s="195">
        <v>143</v>
      </c>
      <c r="FE200" s="10">
        <v>1</v>
      </c>
    </row>
    <row r="201" spans="1:161" ht="21"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198">
        <f t="array" ref="AR201">SUMPRODUCT(LEN(AS201:AY201))</f>
        <v>0</v>
      </c>
      <c r="AS201" s="199"/>
      <c r="AT201" s="200"/>
      <c r="AU201" s="200"/>
      <c r="AV201" s="200"/>
      <c r="AW201" s="200"/>
      <c r="AX201" s="200"/>
      <c r="AY201" s="201"/>
      <c r="AZ201" s="3"/>
      <c r="BD201" s="3174"/>
      <c r="BF201" s="3151" t="str">
        <f t="shared" si="86"/>
        <v/>
      </c>
      <c r="BG201" s="3155" t="str">
        <f t="shared" si="87"/>
        <v/>
      </c>
      <c r="BH201" s="3156" t="str">
        <f>IF(LEN(TRIM(BM201))&gt;0,MAX(BH29:BH200)+1,"")</f>
        <v/>
      </c>
      <c r="BI201" s="3109" t="str">
        <f>IFERROR(INDEX(BM30:BM299,MATCH(ROW()-ROW(BM30)+1,BH30:BH299,0)),"")</f>
        <v/>
      </c>
      <c r="BJ201" s="419"/>
      <c r="BL201" s="3110"/>
      <c r="BM201" s="3111" t="str">
        <f>IF(OR(BN200="",BL200=""),"",IF(LEN(BN200)&lt;=BL200,BN200,IFERROR(LEFT(BN200,FIND("♦",SUBSTITUTE(LEFT(BN200,BL200+1)," ","♦",LEN(LEFT(BN200,BL200+1))-LEN(SUBSTITUTE(LEFT(BN200,BL200+1)," ",""))))),LEFT(BN200,IFERROR(FIND(" ",BN200)-1,LEN(BN200))))))</f>
        <v/>
      </c>
      <c r="BN201" s="3111" t="str">
        <f t="shared" si="95"/>
        <v/>
      </c>
      <c r="BO201" s="3179"/>
      <c r="BP201" s="3174"/>
      <c r="BQ201" s="3174"/>
      <c r="BR201" s="3"/>
      <c r="BS201" s="2434" t="s">
        <v>3812</v>
      </c>
      <c r="BT201" s="2435"/>
      <c r="BU201" s="2435"/>
      <c r="BV201" s="2245"/>
      <c r="BW201" s="2500"/>
      <c r="EK201" s="1595"/>
      <c r="EL201" s="205" t="s">
        <v>2368</v>
      </c>
      <c r="EM201" s="206" t="s">
        <v>2369</v>
      </c>
      <c r="EN201" s="207">
        <v>240</v>
      </c>
      <c r="EO201" s="208">
        <v>255</v>
      </c>
      <c r="EP201" s="209">
        <v>255</v>
      </c>
      <c r="EQ201"/>
      <c r="ER201" s="1596"/>
      <c r="ES201" s="212" t="s">
        <v>2370</v>
      </c>
      <c r="ET201" s="192" t="s">
        <v>2371</v>
      </c>
      <c r="EU201" s="193">
        <v>96</v>
      </c>
      <c r="EV201" s="194">
        <v>78</v>
      </c>
      <c r="EW201" s="195">
        <v>129</v>
      </c>
      <c r="EX201"/>
      <c r="EY201" s="1597"/>
      <c r="EZ201" s="212" t="s">
        <v>2372</v>
      </c>
      <c r="FA201" s="192" t="s">
        <v>2373</v>
      </c>
      <c r="FB201" s="193">
        <v>226</v>
      </c>
      <c r="FC201" s="194">
        <v>19</v>
      </c>
      <c r="FD201" s="195">
        <v>19</v>
      </c>
      <c r="FE201" s="10">
        <v>1</v>
      </c>
    </row>
    <row r="202" spans="1:161" ht="21"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198">
        <f t="array" ref="AR202">SUMPRODUCT(LEN(AS202:AY202))</f>
        <v>0</v>
      </c>
      <c r="AS202" s="199"/>
      <c r="AT202" s="200"/>
      <c r="AU202" s="200"/>
      <c r="AV202" s="200"/>
      <c r="AW202" s="200"/>
      <c r="AX202" s="200"/>
      <c r="AY202" s="201"/>
      <c r="AZ202" s="3"/>
      <c r="BD202" s="3174"/>
      <c r="BF202" s="3151" t="str">
        <f t="shared" si="86"/>
        <v/>
      </c>
      <c r="BG202" s="3155" t="str">
        <f t="shared" si="87"/>
        <v/>
      </c>
      <c r="BH202" s="3156" t="str">
        <f>IF(LEN(TRIM(BM202))&gt;0,MAX(BH29:BH201)+1,"")</f>
        <v/>
      </c>
      <c r="BI202" s="3109" t="str">
        <f>IFERROR(INDEX(BM30:BM299,MATCH(ROW()-ROW(BM30)+1,BH30:BH299,0)),"")</f>
        <v/>
      </c>
      <c r="BJ202" s="419"/>
      <c r="BL202" s="3163"/>
      <c r="BM202" s="3111" t="str">
        <f>IF(OR(BN201="",BL200=""),"",IF(LEN(BN201)&lt;=BL200,BN201,IFERROR(LEFT(BN201,FIND("♦",SUBSTITUTE(LEFT(BN201,BL200+1)," ","♦",LEN(LEFT(BN201,BL200+1))-LEN(SUBSTITUTE(LEFT(BN201,BL200+1)," ",""))))),LEFT(BN201,IFERROR(FIND(" ",BN201)-1,LEN(BN201))))))</f>
        <v/>
      </c>
      <c r="BN202" s="3111" t="str">
        <f t="shared" si="95"/>
        <v/>
      </c>
      <c r="BO202" s="3179"/>
      <c r="BP202" s="3174"/>
      <c r="BQ202" s="3174"/>
      <c r="BR202" s="3"/>
      <c r="BS202" s="2436" t="s">
        <v>3813</v>
      </c>
      <c r="BT202" s="2428"/>
      <c r="BU202" s="2428"/>
      <c r="BV202" s="2245"/>
      <c r="BW202" s="2500"/>
      <c r="EK202" s="1598"/>
      <c r="EL202" s="236" t="s">
        <v>2374</v>
      </c>
      <c r="EM202" s="206" t="s">
        <v>2375</v>
      </c>
      <c r="EN202" s="207">
        <v>242</v>
      </c>
      <c r="EO202" s="208">
        <v>255</v>
      </c>
      <c r="EP202" s="209">
        <v>255</v>
      </c>
      <c r="EQ202"/>
      <c r="ER202" s="1599"/>
      <c r="ES202" s="212" t="s">
        <v>2376</v>
      </c>
      <c r="ET202" s="192" t="s">
        <v>2377</v>
      </c>
      <c r="EU202" s="193">
        <v>85</v>
      </c>
      <c r="EV202" s="194">
        <v>76</v>
      </c>
      <c r="EW202" s="195">
        <v>105</v>
      </c>
      <c r="EX202"/>
      <c r="EY202" s="1600"/>
      <c r="EZ202" s="212" t="s">
        <v>2378</v>
      </c>
      <c r="FA202" s="192" t="s">
        <v>2379</v>
      </c>
      <c r="FB202" s="193">
        <v>192</v>
      </c>
      <c r="FC202" s="194">
        <v>128</v>
      </c>
      <c r="FD202" s="195">
        <v>129</v>
      </c>
      <c r="FE202" s="10">
        <v>1</v>
      </c>
    </row>
    <row r="203" spans="1:161" ht="21"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198">
        <f t="array" ref="AR203">SUMPRODUCT(LEN(AS203:AY203))</f>
        <v>0</v>
      </c>
      <c r="AS203" s="199"/>
      <c r="AT203" s="200"/>
      <c r="AU203" s="200"/>
      <c r="AV203" s="200"/>
      <c r="AW203" s="200"/>
      <c r="AX203" s="200"/>
      <c r="AY203" s="201"/>
      <c r="AZ203" s="3"/>
      <c r="BD203" s="3174"/>
      <c r="BF203" s="3151" t="str">
        <f t="shared" si="86"/>
        <v/>
      </c>
      <c r="BG203" s="3155" t="str">
        <f t="shared" si="87"/>
        <v/>
      </c>
      <c r="BH203" s="3156" t="str">
        <f>IF(LEN(TRIM(BM203))&gt;0,MAX(BH29:BH202)+1,"")</f>
        <v/>
      </c>
      <c r="BI203" s="3109" t="str">
        <f>IFERROR(INDEX(BM30:BM299,MATCH(ROW()-ROW(BM30)+1,BH30:BH299,0)),"")</f>
        <v/>
      </c>
      <c r="BJ203" s="419"/>
      <c r="BL203" s="3164"/>
      <c r="BM203" s="3111" t="str">
        <f>IF(OR(BN202="",BL200=""),"",IF(LEN(BN202)&lt;=BL200,BN202,IFERROR(LEFT(BN202,FIND("♦",SUBSTITUTE(LEFT(BN202,BL200+1)," ","♦",LEN(LEFT(BN202,BL200+1))-LEN(SUBSTITUTE(LEFT(BN202,BL200+1)," ",""))))),LEFT(BN202,IFERROR(FIND(" ",BN202)-1,LEN(BN202))))))</f>
        <v/>
      </c>
      <c r="BN203" s="3111" t="str">
        <f t="shared" si="95"/>
        <v/>
      </c>
      <c r="BO203" s="3179"/>
      <c r="BP203" s="3174"/>
      <c r="BQ203" s="3174"/>
      <c r="BR203" s="3"/>
      <c r="BS203" s="3191" t="s">
        <v>3814</v>
      </c>
      <c r="BT203" s="2437" t="s">
        <v>3815</v>
      </c>
      <c r="BU203" s="2428"/>
      <c r="BV203" s="2245"/>
      <c r="BW203" s="2500"/>
      <c r="EK203" s="1601"/>
      <c r="EL203" s="236" t="s">
        <v>2380</v>
      </c>
      <c r="EM203" s="206" t="s">
        <v>2381</v>
      </c>
      <c r="EN203" s="207">
        <v>244</v>
      </c>
      <c r="EO203" s="208">
        <v>254</v>
      </c>
      <c r="EP203" s="209">
        <v>254</v>
      </c>
      <c r="EQ203"/>
      <c r="ER203" s="1602"/>
      <c r="ES203" s="197" t="s">
        <v>2382</v>
      </c>
      <c r="ET203" s="192" t="s">
        <v>2383</v>
      </c>
      <c r="EU203" s="193">
        <v>173</v>
      </c>
      <c r="EV203" s="194">
        <v>216</v>
      </c>
      <c r="EW203" s="195">
        <v>230</v>
      </c>
      <c r="EX203"/>
      <c r="EY203" s="1603"/>
      <c r="EZ203" s="212" t="s">
        <v>2384</v>
      </c>
      <c r="FA203" s="192" t="s">
        <v>2385</v>
      </c>
      <c r="FB203" s="193">
        <v>222</v>
      </c>
      <c r="FC203" s="194">
        <v>41</v>
      </c>
      <c r="FD203" s="195">
        <v>22</v>
      </c>
      <c r="FE203" s="10">
        <v>1</v>
      </c>
    </row>
    <row r="204" spans="1:161" ht="21"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198">
        <f t="array" ref="AR204">SUMPRODUCT(LEN(AS204:AY204))</f>
        <v>0</v>
      </c>
      <c r="AS204" s="199"/>
      <c r="AT204" s="200"/>
      <c r="AU204" s="200"/>
      <c r="AV204" s="200"/>
      <c r="AW204" s="200"/>
      <c r="AX204" s="200"/>
      <c r="AY204" s="201"/>
      <c r="AZ204" s="3"/>
      <c r="BD204" s="3174"/>
      <c r="BF204" s="3151" t="str">
        <f t="shared" si="86"/>
        <v/>
      </c>
      <c r="BG204" s="3155" t="str">
        <f t="shared" si="87"/>
        <v/>
      </c>
      <c r="BH204" s="3156" t="str">
        <f>IF(LEN(TRIM(BM204))&gt;0,MAX(BH29:BH203)+1,"")</f>
        <v/>
      </c>
      <c r="BI204" s="3109" t="str">
        <f>IFERROR(INDEX(BM30:BM299,MATCH(ROW()-ROW(BM30)+1,BH30:BH299,0)),"")</f>
        <v/>
      </c>
      <c r="BJ204" s="419"/>
      <c r="BL204" s="2462" t="str">
        <f>(SUBSTITUTE(SUBSTITUTE(BD59,CHAR(13)&amp;CHAR(10)," "),CHAR(10)," "))</f>
        <v/>
      </c>
      <c r="BM204" s="3165" t="str">
        <f>IF(OR(BL205="",BL206=""),"",IF(LEN(BL205)&lt;=BL206,BL205,IFERROR(LEFT(BL205,FIND("♦",SUBSTITUTE(LEFT(BL205,BL206+1)," ","♦",LEN(LEFT(BL205,BL206+1))-LEN(SUBSTITUTE(LEFT(BL205,BL206+1)," ",""))))),LEFT(BL205,IFERROR(FIND(" ",BL205)-1,LEN(BL205))))))</f>
        <v/>
      </c>
      <c r="BN204" s="3166" t="str">
        <f>IF(BM204="","",TRIM(RIGHT(BL205,LEN(BL205)-LEN(BM204))))</f>
        <v/>
      </c>
      <c r="BO204" s="3157" t="str">
        <f>BE59</f>
        <v xml:space="preserve"> ◄ ligne 59</v>
      </c>
      <c r="BP204" s="3174"/>
      <c r="BQ204" s="3174"/>
      <c r="BR204" s="3"/>
      <c r="BS204" s="3191"/>
      <c r="BT204" s="2437" t="s">
        <v>3816</v>
      </c>
      <c r="BU204" s="2428"/>
      <c r="BV204" s="25"/>
      <c r="BW204" s="170"/>
      <c r="EK204" s="1604"/>
      <c r="EL204" s="236" t="s">
        <v>2386</v>
      </c>
      <c r="EM204" s="206" t="s">
        <v>2387</v>
      </c>
      <c r="EN204" s="207">
        <v>246</v>
      </c>
      <c r="EO204" s="208">
        <v>254</v>
      </c>
      <c r="EP204" s="209">
        <v>254</v>
      </c>
      <c r="EQ204"/>
      <c r="ER204" s="1605"/>
      <c r="ES204" s="197" t="s">
        <v>2388</v>
      </c>
      <c r="ET204" s="192" t="s">
        <v>2389</v>
      </c>
      <c r="EU204" s="193">
        <v>178</v>
      </c>
      <c r="EV204" s="194">
        <v>223</v>
      </c>
      <c r="EW204" s="195">
        <v>238</v>
      </c>
      <c r="EX204"/>
      <c r="EY204" s="1606"/>
      <c r="EZ204" s="197" t="s">
        <v>2390</v>
      </c>
      <c r="FA204" s="192" t="s">
        <v>2391</v>
      </c>
      <c r="FB204" s="193">
        <v>205</v>
      </c>
      <c r="FC204" s="194">
        <v>92</v>
      </c>
      <c r="FD204" s="195">
        <v>92</v>
      </c>
      <c r="FE204" s="10">
        <v>1</v>
      </c>
    </row>
    <row r="205" spans="1:161" ht="21"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198">
        <f t="array" ref="AR205">SUMPRODUCT(LEN(AS205:AY205))</f>
        <v>0</v>
      </c>
      <c r="AS205" s="199"/>
      <c r="AT205" s="200"/>
      <c r="AU205" s="200"/>
      <c r="AV205" s="200"/>
      <c r="AW205" s="200"/>
      <c r="AX205" s="200"/>
      <c r="AY205" s="201"/>
      <c r="AZ205" s="3"/>
      <c r="BD205" s="3174"/>
      <c r="BF205" s="3151" t="str">
        <f t="shared" si="86"/>
        <v/>
      </c>
      <c r="BG205" s="3155" t="str">
        <f t="shared" si="87"/>
        <v/>
      </c>
      <c r="BH205" s="3156" t="str">
        <f>IF(LEN(TRIM(BM205))&gt;0,MAX(BH29:BH204)+1,"")</f>
        <v/>
      </c>
      <c r="BI205" s="3109" t="str">
        <f>IFERROR(INDEX(BM30:BM299,MATCH(ROW()-ROW(BM30)+1,BH30:BH299,0)),"")</f>
        <v/>
      </c>
      <c r="BJ205" s="419"/>
      <c r="BL205" s="3165" t="str">
        <f>TRIM(SUBSTITUTE(SUBSTITUTE(SUBSTITUTE(SUBSTITUTE(IF(OR(LEFT(BL204,1)="-",LEFT(BL204,1)="="),MID(BL204,2,9999),BL204),CHAR(160)," "),","," "),";"," "),"."," "))</f>
        <v/>
      </c>
      <c r="BM205" s="3166" t="str">
        <f>IF(OR(BN204="",BL206=""),"",IF(LEN(BN204)&lt;=BL206,BN204,IFERROR(LEFT(BN204,FIND("♦",SUBSTITUTE(LEFT(BN204,BL206+1)," ","♦",LEN(LEFT(BN204,BL206+1))-LEN(SUBSTITUTE(LEFT(BN204,BL206+1)," ",""))))),LEFT(BN204,IFERROR(FIND(" ",BN204)-1,LEN(BN204))))))</f>
        <v/>
      </c>
      <c r="BN205" s="3166" t="str">
        <f>IF(BM205="","",TRIM(RIGHT(BN204,LEN(BN204)-LEN(BM205))))</f>
        <v/>
      </c>
      <c r="BO205" s="3180"/>
      <c r="BP205" s="3174"/>
      <c r="BQ205" s="3174"/>
      <c r="BR205" s="3"/>
      <c r="BS205" s="3191"/>
      <c r="BT205" s="2437" t="s">
        <v>3817</v>
      </c>
      <c r="BU205" s="2428"/>
      <c r="BV205" s="25"/>
      <c r="BW205" s="170"/>
      <c r="EK205" s="1607"/>
      <c r="EL205" s="236" t="s">
        <v>2392</v>
      </c>
      <c r="EM205" s="206" t="s">
        <v>2393</v>
      </c>
      <c r="EN205" s="207">
        <v>43</v>
      </c>
      <c r="EO205" s="208">
        <v>250</v>
      </c>
      <c r="EP205" s="209">
        <v>250</v>
      </c>
      <c r="EQ205"/>
      <c r="ER205" s="1608"/>
      <c r="ES205" s="212" t="s">
        <v>2394</v>
      </c>
      <c r="ET205" s="192" t="s">
        <v>2395</v>
      </c>
      <c r="EU205" s="193">
        <v>169</v>
      </c>
      <c r="EV205" s="194">
        <v>234</v>
      </c>
      <c r="EW205" s="195">
        <v>254</v>
      </c>
      <c r="EX205"/>
      <c r="EY205" s="1609"/>
      <c r="EZ205" s="212" t="s">
        <v>2396</v>
      </c>
      <c r="FA205" s="192" t="s">
        <v>2397</v>
      </c>
      <c r="FB205" s="193">
        <v>219</v>
      </c>
      <c r="FC205" s="194">
        <v>23</v>
      </c>
      <c r="FD205" s="195">
        <v>2</v>
      </c>
      <c r="FE205" s="10">
        <v>1</v>
      </c>
    </row>
    <row r="206" spans="1:161" ht="21"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198">
        <f t="array" ref="AR206">SUMPRODUCT(LEN(AS206:AY206))</f>
        <v>0</v>
      </c>
      <c r="AS206" s="199"/>
      <c r="AT206" s="200"/>
      <c r="AU206" s="200"/>
      <c r="AV206" s="200"/>
      <c r="AW206" s="200"/>
      <c r="AX206" s="200"/>
      <c r="AY206" s="201"/>
      <c r="AZ206" s="3"/>
      <c r="BD206" s="3174"/>
      <c r="BF206" s="3151" t="str">
        <f t="shared" si="86"/>
        <v/>
      </c>
      <c r="BG206" s="3155" t="str">
        <f t="shared" si="87"/>
        <v/>
      </c>
      <c r="BH206" s="3156" t="str">
        <f>IF(LEN(TRIM(BM206))&gt;0,MAX(BH29:BH205)+1,"")</f>
        <v/>
      </c>
      <c r="BI206" s="3109" t="str">
        <f>IFERROR(INDEX(BM30:BM299,MATCH(ROW()-ROW(BM30)+1,BH30:BH299,0)),"")</f>
        <v/>
      </c>
      <c r="BJ206" s="419"/>
      <c r="BL206" s="3112">
        <f>BI17</f>
        <v>100</v>
      </c>
      <c r="BM206" s="3166" t="str">
        <f>IF(OR(BN205="",BL206=""),"",IF(LEN(BN205)&lt;=BL206,BN205,IFERROR(LEFT(BN205,FIND("♦",SUBSTITUTE(LEFT(BN205,BL206+1)," ","♦",LEN(LEFT(BN205,BL206+1))-LEN(SUBSTITUTE(LEFT(BN205,BL206+1)," ",""))))),LEFT(BN205,IFERROR(FIND(" ",BN205)-1,LEN(BN205))))))</f>
        <v/>
      </c>
      <c r="BN206" s="3166" t="str">
        <f t="shared" ref="BN206:BN209" si="96">IF(BM206="","",TRIM(RIGHT(BN205,LEN(BN205)-LEN(BM206))))</f>
        <v/>
      </c>
      <c r="BO206" s="3180"/>
      <c r="BP206" s="3174"/>
      <c r="BQ206" s="3174"/>
      <c r="BR206" s="3"/>
      <c r="BS206" s="3191"/>
      <c r="BT206" s="2437" t="s">
        <v>3818</v>
      </c>
      <c r="BU206" s="2428"/>
      <c r="BV206" s="25"/>
      <c r="BW206" s="170"/>
      <c r="EK206" s="1610"/>
      <c r="EL206" s="205" t="s">
        <v>2398</v>
      </c>
      <c r="EM206" s="206" t="s">
        <v>2399</v>
      </c>
      <c r="EN206" s="207">
        <v>150</v>
      </c>
      <c r="EO206" s="208">
        <v>205</v>
      </c>
      <c r="EP206" s="209">
        <v>205</v>
      </c>
      <c r="EQ206"/>
      <c r="ER206" s="1611"/>
      <c r="ES206" s="197" t="s">
        <v>2400</v>
      </c>
      <c r="ET206" s="192" t="s">
        <v>2401</v>
      </c>
      <c r="EU206" s="193">
        <v>191</v>
      </c>
      <c r="EV206" s="194">
        <v>239</v>
      </c>
      <c r="EW206" s="195">
        <v>255</v>
      </c>
      <c r="EX206"/>
      <c r="EY206" s="1612"/>
      <c r="EZ206" s="197" t="s">
        <v>2402</v>
      </c>
      <c r="FA206" s="192" t="s">
        <v>2403</v>
      </c>
      <c r="FB206" s="193">
        <v>205</v>
      </c>
      <c r="FC206" s="194">
        <v>85</v>
      </c>
      <c r="FD206" s="195">
        <v>85</v>
      </c>
      <c r="FE206" s="10">
        <v>1</v>
      </c>
    </row>
    <row r="207" spans="1:161" ht="21"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198">
        <f t="array" ref="AR207">SUMPRODUCT(LEN(AS207:AY207))</f>
        <v>0</v>
      </c>
      <c r="AS207" s="199"/>
      <c r="AT207" s="200"/>
      <c r="AU207" s="200"/>
      <c r="AV207" s="200"/>
      <c r="AW207" s="200"/>
      <c r="AX207" s="200"/>
      <c r="AY207" s="201"/>
      <c r="AZ207" s="3"/>
      <c r="BD207" s="3174"/>
      <c r="BF207" s="3151" t="str">
        <f t="shared" si="86"/>
        <v/>
      </c>
      <c r="BG207" s="3155" t="str">
        <f t="shared" si="87"/>
        <v/>
      </c>
      <c r="BH207" s="3156" t="str">
        <f>IF(LEN(TRIM(BM207))&gt;0,MAX(BH29:BH206)+1,"")</f>
        <v/>
      </c>
      <c r="BI207" s="3109" t="str">
        <f>IFERROR(INDEX(BM30:BM299,MATCH(ROW()-ROW(BM30)+1,BH30:BH299,0)),"")</f>
        <v/>
      </c>
      <c r="BJ207" s="419"/>
      <c r="BL207" s="3165"/>
      <c r="BM207" s="3166" t="str">
        <f>IF(OR(BN206="",BL206=""),"",IF(LEN(BN206)&lt;=BL206,BN206,IFERROR(LEFT(BN206,FIND("♦",SUBSTITUTE(LEFT(BN206,BL206+1)," ","♦",LEN(LEFT(BN206,BL206+1))-LEN(SUBSTITUTE(LEFT(BN206,BL206+1)," ",""))))),LEFT(BN206,IFERROR(FIND(" ",BN206)-1,LEN(BN206))))))</f>
        <v/>
      </c>
      <c r="BN207" s="3166" t="str">
        <f t="shared" si="96"/>
        <v/>
      </c>
      <c r="BO207" s="3180"/>
      <c r="BP207" s="3174"/>
      <c r="BQ207" s="3174"/>
      <c r="BR207" s="3"/>
      <c r="BS207" s="3191"/>
      <c r="BT207" s="2437" t="s">
        <v>3819</v>
      </c>
      <c r="BU207" s="2428"/>
      <c r="BV207" s="25"/>
      <c r="BW207" s="170"/>
      <c r="EK207" s="1613"/>
      <c r="EL207" s="205" t="s">
        <v>2404</v>
      </c>
      <c r="EM207" s="206" t="s">
        <v>2405</v>
      </c>
      <c r="EN207" s="207">
        <v>112</v>
      </c>
      <c r="EO207" s="208">
        <v>219</v>
      </c>
      <c r="EP207" s="209">
        <v>219</v>
      </c>
      <c r="EQ207"/>
      <c r="ER207" s="1614"/>
      <c r="ES207" s="197" t="s">
        <v>2406</v>
      </c>
      <c r="ET207" s="192" t="s">
        <v>2407</v>
      </c>
      <c r="EU207" s="193">
        <v>154</v>
      </c>
      <c r="EV207" s="194">
        <v>192</v>
      </c>
      <c r="EW207" s="195">
        <v>205</v>
      </c>
      <c r="EX207"/>
      <c r="EY207" s="1615"/>
      <c r="EZ207" s="212" t="s">
        <v>2408</v>
      </c>
      <c r="FA207" s="192" t="s">
        <v>2409</v>
      </c>
      <c r="FB207" s="193">
        <v>217</v>
      </c>
      <c r="FC207" s="194">
        <v>1</v>
      </c>
      <c r="FD207" s="195">
        <v>21</v>
      </c>
      <c r="FE207" s="10">
        <v>1</v>
      </c>
    </row>
    <row r="208" spans="1:161" ht="21"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198">
        <f t="array" ref="AR208">SUMPRODUCT(LEN(AS208:AY208))</f>
        <v>0</v>
      </c>
      <c r="AS208" s="199"/>
      <c r="AT208" s="200"/>
      <c r="AU208" s="200"/>
      <c r="AV208" s="200"/>
      <c r="AW208" s="200"/>
      <c r="AX208" s="200"/>
      <c r="AY208" s="201"/>
      <c r="AZ208" s="3"/>
      <c r="BD208" s="3174"/>
      <c r="BF208" s="3151" t="str">
        <f t="shared" si="86"/>
        <v/>
      </c>
      <c r="BG208" s="3155" t="str">
        <f t="shared" si="87"/>
        <v/>
      </c>
      <c r="BH208" s="3156" t="str">
        <f>IF(LEN(TRIM(BM208))&gt;0,MAX(BH29:BH207)+1,"")</f>
        <v/>
      </c>
      <c r="BI208" s="3109" t="str">
        <f>IFERROR(INDEX(BM30:BM299,MATCH(ROW()-ROW(BM30)+1,BH30:BH299,0)),"")</f>
        <v/>
      </c>
      <c r="BJ208" s="419"/>
      <c r="BL208" s="3168"/>
      <c r="BM208" s="3166" t="str">
        <f>IF(OR(BN207="",BL206=""),"",IF(LEN(BN207)&lt;=BL206,BN207,IFERROR(LEFT(BN207,FIND("♦",SUBSTITUTE(LEFT(BN207,BL206+1)," ","♦",LEN(LEFT(BN207,BL206+1))-LEN(SUBSTITUTE(LEFT(BN207,BL206+1)," ",""))))),LEFT(BN207,IFERROR(FIND(" ",BN207)-1,LEN(BN207))))))</f>
        <v/>
      </c>
      <c r="BN208" s="3166" t="str">
        <f t="shared" si="96"/>
        <v/>
      </c>
      <c r="BO208" s="3180"/>
      <c r="BP208" s="3174"/>
      <c r="BQ208" s="3174"/>
      <c r="BR208" s="3"/>
      <c r="BS208" s="3191"/>
      <c r="BT208" s="2437" t="s">
        <v>3820</v>
      </c>
      <c r="BU208" s="2428"/>
      <c r="BV208" s="25"/>
      <c r="BW208" s="170"/>
      <c r="EK208" s="1616"/>
      <c r="EL208" s="236" t="s">
        <v>2410</v>
      </c>
      <c r="EM208" s="206" t="s">
        <v>2411</v>
      </c>
      <c r="EN208" s="207">
        <v>128</v>
      </c>
      <c r="EO208" s="208">
        <v>208</v>
      </c>
      <c r="EP208" s="209">
        <v>208</v>
      </c>
      <c r="EQ208"/>
      <c r="ER208" s="1617"/>
      <c r="ES208" s="212" t="s">
        <v>2412</v>
      </c>
      <c r="ET208" s="192" t="s">
        <v>2413</v>
      </c>
      <c r="EU208" s="193">
        <v>102</v>
      </c>
      <c r="EV208" s="194">
        <v>170</v>
      </c>
      <c r="EW208" s="195">
        <v>188</v>
      </c>
      <c r="EX208"/>
      <c r="EY208" s="1618"/>
      <c r="EZ208" s="197" t="s">
        <v>2414</v>
      </c>
      <c r="FA208" s="192" t="s">
        <v>2415</v>
      </c>
      <c r="FB208" s="193">
        <v>205</v>
      </c>
      <c r="FC208" s="194">
        <v>79</v>
      </c>
      <c r="FD208" s="195">
        <v>57</v>
      </c>
      <c r="FE208" s="10">
        <v>1</v>
      </c>
    </row>
    <row r="209" spans="1:161" ht="21"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198">
        <f t="array" ref="AR209">SUMPRODUCT(LEN(AS209:AY209))</f>
        <v>0</v>
      </c>
      <c r="AS209" s="199"/>
      <c r="AT209" s="200"/>
      <c r="AU209" s="200"/>
      <c r="AV209" s="200"/>
      <c r="AW209" s="200"/>
      <c r="AX209" s="200"/>
      <c r="AY209" s="201"/>
      <c r="AZ209" s="3"/>
      <c r="BD209" s="3174"/>
      <c r="BF209" s="3151" t="str">
        <f t="shared" si="86"/>
        <v/>
      </c>
      <c r="BG209" s="3155" t="str">
        <f t="shared" si="87"/>
        <v/>
      </c>
      <c r="BH209" s="3156" t="str">
        <f>IF(LEN(TRIM(BM209))&gt;0,MAX(BH29:BH208)+1,"")</f>
        <v/>
      </c>
      <c r="BI209" s="3109" t="str">
        <f>IFERROR(INDEX(BM30:BM299,MATCH(ROW()-ROW(BM30)+1,BH30:BH299,0)),"")</f>
        <v/>
      </c>
      <c r="BJ209" s="419"/>
      <c r="BL209" s="3169"/>
      <c r="BM209" s="3166" t="str">
        <f>IF(OR(BN208="",BL206=""),"",IF(LEN(BN208)&lt;=BL206,BN208,IFERROR(LEFT(BN208,FIND("♦",SUBSTITUTE(LEFT(BN208,BL206+1)," ","♦",LEN(LEFT(BN208,BL206+1))-LEN(SUBSTITUTE(LEFT(BN208,BL206+1)," ",""))))),LEFT(BN208,IFERROR(FIND(" ",BN208)-1,LEN(BN208))))))</f>
        <v/>
      </c>
      <c r="BN209" s="3166" t="str">
        <f t="shared" si="96"/>
        <v/>
      </c>
      <c r="BO209" s="3180"/>
      <c r="BP209" s="3174"/>
      <c r="BQ209" s="3174"/>
      <c r="BR209" s="3"/>
      <c r="BS209" s="2438" t="s">
        <v>3821</v>
      </c>
      <c r="BT209" s="2428"/>
      <c r="BU209" s="2428"/>
      <c r="BV209" s="25"/>
      <c r="BW209" s="170"/>
      <c r="EK209" s="1619"/>
      <c r="EL209" s="205" t="s">
        <v>2416</v>
      </c>
      <c r="EM209" s="206" t="s">
        <v>2417</v>
      </c>
      <c r="EN209" s="207">
        <v>0</v>
      </c>
      <c r="EO209" s="208">
        <v>238</v>
      </c>
      <c r="EP209" s="209">
        <v>238</v>
      </c>
      <c r="EQ209"/>
      <c r="ER209" s="1620"/>
      <c r="ES209" s="212" t="s">
        <v>2418</v>
      </c>
      <c r="ET209" s="192" t="s">
        <v>2419</v>
      </c>
      <c r="EU209" s="193">
        <v>35</v>
      </c>
      <c r="EV209" s="194">
        <v>158</v>
      </c>
      <c r="EW209" s="195">
        <v>186</v>
      </c>
      <c r="EX209"/>
      <c r="EY209" s="1621"/>
      <c r="EZ209" s="197" t="s">
        <v>2420</v>
      </c>
      <c r="FA209" s="192" t="s">
        <v>2421</v>
      </c>
      <c r="FB209" s="193">
        <v>205</v>
      </c>
      <c r="FC209" s="194">
        <v>51</v>
      </c>
      <c r="FD209" s="195">
        <v>51</v>
      </c>
      <c r="FE209" s="10">
        <v>1</v>
      </c>
    </row>
    <row r="210" spans="1:161" ht="21"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198">
        <f t="array" ref="AR210">SUMPRODUCT(LEN(AS210:AY210))</f>
        <v>0</v>
      </c>
      <c r="AS210" s="199"/>
      <c r="AT210" s="200"/>
      <c r="AU210" s="200"/>
      <c r="AV210" s="200"/>
      <c r="AW210" s="200"/>
      <c r="AX210" s="200"/>
      <c r="AY210" s="201"/>
      <c r="AZ210" s="3"/>
      <c r="BD210" s="3174"/>
      <c r="BF210" s="3151" t="str">
        <f t="shared" si="86"/>
        <v/>
      </c>
      <c r="BG210" s="3155" t="str">
        <f t="shared" si="87"/>
        <v/>
      </c>
      <c r="BH210" s="3156" t="str">
        <f>IF(LEN(TRIM(BM210))&gt;0,MAX(BH29:BH209)+1,"")</f>
        <v/>
      </c>
      <c r="BI210" s="3109" t="str">
        <f>IFERROR(INDEX(BM30:BM299,MATCH(ROW()-ROW(BM30)+1,BH30:BH299,0)),"")</f>
        <v/>
      </c>
      <c r="BJ210" s="419"/>
      <c r="BL210" s="2462" t="str">
        <f>(SUBSTITUTE(SUBSTITUTE(BD60,CHAR(13)&amp;CHAR(10)," "),CHAR(10)," "))</f>
        <v/>
      </c>
      <c r="BM210" s="3110" t="str">
        <f>IF(OR(BL211="",BL212=""),"",IF(LEN(BL211)&lt;=BL212,BL211,IFERROR(LEFT(BL211,FIND("♦",SUBSTITUTE(LEFT(BL211,BL212+1)," ","♦",LEN(LEFT(BL211,BL212+1))-LEN(SUBSTITUTE(LEFT(BL211,BL212+1)," ",""))))),LEFT(BL211,IFERROR(FIND(" ",BL211)-1,LEN(BL211))))))</f>
        <v/>
      </c>
      <c r="BN210" s="3111" t="str">
        <f>IF(BM210="","",TRIM(RIGHT(BL211,LEN(BL211)-LEN(BM210))))</f>
        <v/>
      </c>
      <c r="BO210" s="3157" t="str">
        <f>BE60</f>
        <v xml:space="preserve"> ◄ ligne 60</v>
      </c>
      <c r="BP210" s="3174"/>
      <c r="BQ210" s="3174"/>
      <c r="BR210" s="3"/>
      <c r="BS210" s="2439" t="s">
        <v>3822</v>
      </c>
      <c r="BT210" s="2428"/>
      <c r="BU210" s="2428"/>
      <c r="BV210" s="25"/>
      <c r="BW210" s="170"/>
      <c r="EK210" s="1622"/>
      <c r="EL210" s="205" t="s">
        <v>2422</v>
      </c>
      <c r="EM210" s="206" t="s">
        <v>2423</v>
      </c>
      <c r="EN210" s="207">
        <v>121</v>
      </c>
      <c r="EO210" s="208">
        <v>205</v>
      </c>
      <c r="EP210" s="209">
        <v>205</v>
      </c>
      <c r="EQ210"/>
      <c r="ER210" s="1623"/>
      <c r="ES210" s="197" t="s">
        <v>2424</v>
      </c>
      <c r="ET210" s="192" t="s">
        <v>2425</v>
      </c>
      <c r="EU210" s="193">
        <v>104</v>
      </c>
      <c r="EV210" s="194">
        <v>131</v>
      </c>
      <c r="EW210" s="195">
        <v>139</v>
      </c>
      <c r="EX210"/>
      <c r="EY210" s="1624"/>
      <c r="EZ210" s="197" t="s">
        <v>2319</v>
      </c>
      <c r="FA210" s="192" t="s">
        <v>2426</v>
      </c>
      <c r="FB210" s="193">
        <v>204</v>
      </c>
      <c r="FC210" s="194">
        <v>51</v>
      </c>
      <c r="FD210" s="195">
        <v>51</v>
      </c>
      <c r="FE210" s="10">
        <v>1</v>
      </c>
    </row>
    <row r="211" spans="1:161" ht="21"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198">
        <f t="array" ref="AR211">SUMPRODUCT(LEN(AS211:AY211))</f>
        <v>0</v>
      </c>
      <c r="AS211" s="199"/>
      <c r="AT211" s="200"/>
      <c r="AU211" s="200"/>
      <c r="AV211" s="200"/>
      <c r="AW211" s="200"/>
      <c r="AX211" s="200"/>
      <c r="AY211" s="201"/>
      <c r="AZ211" s="3"/>
      <c r="BD211" s="3174"/>
      <c r="BF211" s="3151" t="str">
        <f t="shared" si="86"/>
        <v/>
      </c>
      <c r="BG211" s="3155" t="str">
        <f t="shared" si="87"/>
        <v/>
      </c>
      <c r="BH211" s="3156" t="str">
        <f>IF(LEN(TRIM(BM211))&gt;0,MAX(BH29:BH210)+1,"")</f>
        <v/>
      </c>
      <c r="BI211" s="3109" t="str">
        <f>IFERROR(INDEX(BM30:BM299,MATCH(ROW()-ROW(BM30)+1,BH30:BH299,0)),"")</f>
        <v/>
      </c>
      <c r="BJ211" s="419"/>
      <c r="BL211" s="3110" t="str">
        <f>TRIM(SUBSTITUTE(SUBSTITUTE(SUBSTITUTE(SUBSTITUTE(IF(OR(LEFT(BL210,1)="-",LEFT(BL210,1)="="),MID(BL210,2,9999),BL210),CHAR(160)," "),","," "),";"," "),"."," "))</f>
        <v/>
      </c>
      <c r="BM211" s="3111" t="str">
        <f>IF(OR(BN210="",BL212=""),"",IF(LEN(BN210)&lt;=BL212,BN210,IFERROR(LEFT(BN210,FIND("♦",SUBSTITUTE(LEFT(BN210,BL212+1)," ","♦",LEN(LEFT(BN210,BL212+1))-LEN(SUBSTITUTE(LEFT(BN210,BL212+1)," ",""))))),LEFT(BN210,IFERROR(FIND(" ",BN210)-1,LEN(BN210))))))</f>
        <v/>
      </c>
      <c r="BN211" s="3111" t="str">
        <f>IF(BM211="","",TRIM(RIGHT(BN210,LEN(BN210)-LEN(BM211))))</f>
        <v/>
      </c>
      <c r="BO211" s="3179"/>
      <c r="BP211" s="3174"/>
      <c r="BQ211" s="3174"/>
      <c r="BR211" s="3"/>
      <c r="BS211" s="2442"/>
      <c r="BT211" s="2428"/>
      <c r="BU211" s="2428"/>
      <c r="BV211" s="25"/>
      <c r="BW211" s="170"/>
      <c r="EK211" s="1625"/>
      <c r="EL211" s="205" t="s">
        <v>2427</v>
      </c>
      <c r="EM211" s="206" t="s">
        <v>2428</v>
      </c>
      <c r="EN211" s="207">
        <v>72</v>
      </c>
      <c r="EO211" s="208">
        <v>209</v>
      </c>
      <c r="EP211" s="209">
        <v>204</v>
      </c>
      <c r="EQ211"/>
      <c r="ER211" s="1626"/>
      <c r="ES211" s="212" t="s">
        <v>2429</v>
      </c>
      <c r="ET211" s="192" t="s">
        <v>2430</v>
      </c>
      <c r="EU211" s="193">
        <v>46</v>
      </c>
      <c r="EV211" s="194">
        <v>132</v>
      </c>
      <c r="EW211" s="195">
        <v>149</v>
      </c>
      <c r="EX211"/>
      <c r="EY211" s="1627"/>
      <c r="EZ211" s="197" t="s">
        <v>2431</v>
      </c>
      <c r="FA211" s="192" t="s">
        <v>2432</v>
      </c>
      <c r="FB211" s="193">
        <v>205</v>
      </c>
      <c r="FC211" s="194">
        <v>38</v>
      </c>
      <c r="FD211" s="195">
        <v>38</v>
      </c>
      <c r="FE211" s="10">
        <v>1</v>
      </c>
    </row>
    <row r="212" spans="1:161" ht="21"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198">
        <f t="array" ref="AR212">SUMPRODUCT(LEN(AS212:AY212))</f>
        <v>0</v>
      </c>
      <c r="AS212" s="199"/>
      <c r="AT212" s="200"/>
      <c r="AU212" s="200"/>
      <c r="AV212" s="200"/>
      <c r="AW212" s="200"/>
      <c r="AX212" s="200"/>
      <c r="AY212" s="201"/>
      <c r="AZ212" s="3"/>
      <c r="BD212" s="3174"/>
      <c r="BF212" s="3151" t="str">
        <f t="shared" si="86"/>
        <v/>
      </c>
      <c r="BG212" s="3155" t="str">
        <f t="shared" si="87"/>
        <v/>
      </c>
      <c r="BH212" s="3156" t="str">
        <f>IF(LEN(TRIM(BM212))&gt;0,MAX(BH29:BH211)+1,"")</f>
        <v/>
      </c>
      <c r="BI212" s="3109" t="str">
        <f>IFERROR(INDEX(BM30:BM299,MATCH(ROW()-ROW(BM30)+1,BH30:BH299,0)),"")</f>
        <v/>
      </c>
      <c r="BJ212" s="419"/>
      <c r="BL212" s="3112">
        <f>BI17</f>
        <v>100</v>
      </c>
      <c r="BM212" s="3111" t="str">
        <f>IF(OR(BN211="",BL212=""),"",IF(LEN(BN211)&lt;=BL212,BN211,IFERROR(LEFT(BN211,FIND("♦",SUBSTITUTE(LEFT(BN211,BL212+1)," ","♦",LEN(LEFT(BN211,BL212+1))-LEN(SUBSTITUTE(LEFT(BN211,BL212+1)," ",""))))),LEFT(BN211,IFERROR(FIND(" ",BN211)-1,LEN(BN211))))))</f>
        <v/>
      </c>
      <c r="BN212" s="3111" t="str">
        <f t="shared" ref="BN212:BN215" si="97">IF(BM212="","",TRIM(RIGHT(BN211,LEN(BN211)-LEN(BM212))))</f>
        <v/>
      </c>
      <c r="BO212" s="3179"/>
      <c r="BP212" s="3174"/>
      <c r="BQ212" s="3174"/>
      <c r="BR212" s="3"/>
      <c r="BS212" s="2442"/>
      <c r="BT212" s="102" t="s">
        <v>334</v>
      </c>
      <c r="BU212" s="102"/>
      <c r="BV212" s="102"/>
      <c r="BW212" s="397"/>
      <c r="EK212" s="1628"/>
      <c r="EL212" s="205" t="s">
        <v>2433</v>
      </c>
      <c r="EM212" s="206" t="s">
        <v>2434</v>
      </c>
      <c r="EN212" s="207">
        <v>0</v>
      </c>
      <c r="EO212" s="208">
        <v>206</v>
      </c>
      <c r="EP212" s="209">
        <v>209</v>
      </c>
      <c r="EQ212"/>
      <c r="ER212" s="1629"/>
      <c r="ES212" s="212" t="s">
        <v>2435</v>
      </c>
      <c r="ET212" s="192" t="s">
        <v>2436</v>
      </c>
      <c r="EU212" s="193">
        <v>54</v>
      </c>
      <c r="EV212" s="194">
        <v>117</v>
      </c>
      <c r="EW212" s="195">
        <v>136</v>
      </c>
      <c r="EX212"/>
      <c r="EY212" s="1630"/>
      <c r="EZ212" s="212" t="s">
        <v>2437</v>
      </c>
      <c r="FA212" s="192" t="s">
        <v>2438</v>
      </c>
      <c r="FB212" s="193">
        <v>207</v>
      </c>
      <c r="FC212" s="194">
        <v>10</v>
      </c>
      <c r="FD212" s="195">
        <v>29</v>
      </c>
      <c r="FE212" s="10">
        <v>1</v>
      </c>
    </row>
    <row r="213" spans="1:161" ht="21" customHeight="1" thickBo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198">
        <f t="array" ref="AR213">SUMPRODUCT(LEN(AS213:AY213))</f>
        <v>0</v>
      </c>
      <c r="AS213" s="199"/>
      <c r="AT213" s="200"/>
      <c r="AU213" s="200"/>
      <c r="AV213" s="200"/>
      <c r="AW213" s="200"/>
      <c r="AX213" s="200"/>
      <c r="AY213" s="201"/>
      <c r="AZ213" s="3"/>
      <c r="BD213" s="3174"/>
      <c r="BF213" s="3151" t="str">
        <f t="shared" si="86"/>
        <v/>
      </c>
      <c r="BG213" s="3155" t="str">
        <f t="shared" si="87"/>
        <v/>
      </c>
      <c r="BH213" s="3156" t="str">
        <f>IF(LEN(TRIM(BM213))&gt;0,MAX(BH29:BH212)+1,"")</f>
        <v/>
      </c>
      <c r="BI213" s="3109" t="str">
        <f>IFERROR(INDEX(BM30:BM299,MATCH(ROW()-ROW(BM30)+1,BH30:BH299,0)),"")</f>
        <v/>
      </c>
      <c r="BJ213" s="419"/>
      <c r="BL213" s="3110"/>
      <c r="BM213" s="3111" t="str">
        <f>IF(OR(BN212="",BL212=""),"",IF(LEN(BN212)&lt;=BL212,BN212,IFERROR(LEFT(BN212,FIND("♦",SUBSTITUTE(LEFT(BN212,BL212+1)," ","♦",LEN(LEFT(BN212,BL212+1))-LEN(SUBSTITUTE(LEFT(BN212,BL212+1)," ",""))))),LEFT(BN212,IFERROR(FIND(" ",BN212)-1,LEN(BN212))))))</f>
        <v/>
      </c>
      <c r="BN213" s="3111" t="str">
        <f t="shared" si="97"/>
        <v/>
      </c>
      <c r="BO213" s="3179"/>
      <c r="BP213" s="3174"/>
      <c r="BQ213" s="3174"/>
      <c r="BR213" s="3"/>
      <c r="BS213" s="2442"/>
      <c r="BT213" s="2509">
        <v>12</v>
      </c>
      <c r="BU213" s="102" t="s">
        <v>357</v>
      </c>
      <c r="BV213" s="102"/>
      <c r="BW213" s="170"/>
      <c r="EK213" s="1631"/>
      <c r="EL213" s="205" t="s">
        <v>2439</v>
      </c>
      <c r="EM213" s="206" t="s">
        <v>2440</v>
      </c>
      <c r="EN213" s="207">
        <v>0</v>
      </c>
      <c r="EO213" s="208">
        <v>205</v>
      </c>
      <c r="EP213" s="209">
        <v>205</v>
      </c>
      <c r="EQ213"/>
      <c r="ER213" s="1632"/>
      <c r="ES213" s="212" t="s">
        <v>2441</v>
      </c>
      <c r="ET213" s="192" t="s">
        <v>2442</v>
      </c>
      <c r="EU213" s="193">
        <v>0</v>
      </c>
      <c r="EV213" s="194">
        <v>73</v>
      </c>
      <c r="EW213" s="195">
        <v>88</v>
      </c>
      <c r="EX213"/>
      <c r="EY213" s="1633"/>
      <c r="EZ213" s="197" t="s">
        <v>2443</v>
      </c>
      <c r="FA213" s="192" t="s">
        <v>2444</v>
      </c>
      <c r="FB213" s="193">
        <v>205</v>
      </c>
      <c r="FC213" s="194">
        <v>0</v>
      </c>
      <c r="FD213" s="195">
        <v>0</v>
      </c>
      <c r="FE213" s="10">
        <v>1</v>
      </c>
    </row>
    <row r="214" spans="1:161" ht="21"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198">
        <f t="array" ref="AR214">SUMPRODUCT(LEN(AS214:AY214))</f>
        <v>0</v>
      </c>
      <c r="AS214" s="199"/>
      <c r="AT214" s="200"/>
      <c r="AU214" s="200"/>
      <c r="AV214" s="200"/>
      <c r="AW214" s="200"/>
      <c r="AX214" s="200"/>
      <c r="AY214" s="201"/>
      <c r="AZ214" s="3"/>
      <c r="BD214" s="3174"/>
      <c r="BF214" s="3151" t="str">
        <f t="shared" si="86"/>
        <v/>
      </c>
      <c r="BG214" s="3155" t="str">
        <f t="shared" si="87"/>
        <v/>
      </c>
      <c r="BH214" s="3156" t="str">
        <f>IF(LEN(TRIM(BM214))&gt;0,MAX(BH29:BH213)+1,"")</f>
        <v/>
      </c>
      <c r="BI214" s="3109" t="str">
        <f>IFERROR(INDEX(BM30:BM299,MATCH(ROW()-ROW(BM30)+1,BH30:BH299,0)),"")</f>
        <v/>
      </c>
      <c r="BJ214" s="419"/>
      <c r="BL214" s="3163"/>
      <c r="BM214" s="3111" t="str">
        <f>IF(OR(BN213="",BL212=""),"",IF(LEN(BN213)&lt;=BL212,BN213,IFERROR(LEFT(BN213,FIND("♦",SUBSTITUTE(LEFT(BN213,BL212+1)," ","♦",LEN(LEFT(BN213,BL212+1))-LEN(SUBSTITUTE(LEFT(BN213,BL212+1)," ",""))))),LEFT(BN213,IFERROR(FIND(" ",BN213)-1,LEN(BN213))))))</f>
        <v/>
      </c>
      <c r="BN214" s="3111" t="str">
        <f t="shared" si="97"/>
        <v/>
      </c>
      <c r="BO214" s="3179"/>
      <c r="BP214" s="3174"/>
      <c r="BQ214" s="3174"/>
      <c r="BR214" s="3"/>
      <c r="BS214" s="2442"/>
      <c r="BT214" s="13">
        <f ca="1">CELL("largeur",BT214)</f>
        <v>18</v>
      </c>
      <c r="BU214" s="102" t="s">
        <v>369</v>
      </c>
      <c r="BV214" s="102"/>
      <c r="BW214" s="170"/>
      <c r="EK214" s="1634"/>
      <c r="EL214" s="236" t="s">
        <v>2445</v>
      </c>
      <c r="EM214" s="206" t="s">
        <v>2446</v>
      </c>
      <c r="EN214" s="207">
        <v>0</v>
      </c>
      <c r="EO214" s="208">
        <v>204</v>
      </c>
      <c r="EP214" s="209">
        <v>203</v>
      </c>
      <c r="EQ214"/>
      <c r="ER214" s="1635"/>
      <c r="ES214" s="212" t="s">
        <v>2447</v>
      </c>
      <c r="ET214" s="192" t="s">
        <v>2448</v>
      </c>
      <c r="EU214" s="193">
        <v>29</v>
      </c>
      <c r="EV214" s="194">
        <v>72</v>
      </c>
      <c r="EW214" s="195">
        <v>81</v>
      </c>
      <c r="EX214"/>
      <c r="EY214" s="1636"/>
      <c r="EZ214" s="197" t="s">
        <v>2449</v>
      </c>
      <c r="FA214" s="192" t="s">
        <v>2444</v>
      </c>
      <c r="FB214" s="193">
        <v>205</v>
      </c>
      <c r="FC214" s="194">
        <v>55</v>
      </c>
      <c r="FD214" s="195">
        <v>0</v>
      </c>
      <c r="FE214" s="10">
        <v>1</v>
      </c>
    </row>
    <row r="215" spans="1:161" ht="21"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198">
        <f t="array" ref="AR215">SUMPRODUCT(LEN(AS215:AY215))</f>
        <v>0</v>
      </c>
      <c r="AS215" s="199"/>
      <c r="AT215" s="200"/>
      <c r="AU215" s="200"/>
      <c r="AV215" s="200"/>
      <c r="AW215" s="200"/>
      <c r="AX215" s="200"/>
      <c r="AY215" s="201"/>
      <c r="AZ215" s="3"/>
      <c r="BD215" s="3174"/>
      <c r="BF215" s="3151" t="str">
        <f t="shared" si="86"/>
        <v/>
      </c>
      <c r="BG215" s="3155" t="str">
        <f t="shared" si="87"/>
        <v/>
      </c>
      <c r="BH215" s="3156" t="str">
        <f>IF(LEN(TRIM(BM215))&gt;0,MAX(BH29:BH214)+1,"")</f>
        <v/>
      </c>
      <c r="BI215" s="3109" t="str">
        <f>IFERROR(INDEX(BM30:BM299,MATCH(ROW()-ROW(BM30)+1,BH30:BH299,0)),"")</f>
        <v/>
      </c>
      <c r="BJ215" s="419"/>
      <c r="BL215" s="3164"/>
      <c r="BM215" s="3111" t="str">
        <f>IF(OR(BN214="",BL212=""),"",IF(LEN(BN214)&lt;=BL212,BN214,IFERROR(LEFT(BN214,FIND("♦",SUBSTITUTE(LEFT(BN214,BL212+1)," ","♦",LEN(LEFT(BN214,BL212+1))-LEN(SUBSTITUTE(LEFT(BN214,BL212+1)," ",""))))),LEFT(BN214,IFERROR(FIND(" ",BN214)-1,LEN(BN214))))))</f>
        <v/>
      </c>
      <c r="BN215" s="3111" t="str">
        <f t="shared" si="97"/>
        <v/>
      </c>
      <c r="BO215" s="3179"/>
      <c r="BP215" s="3174"/>
      <c r="BQ215" s="3174"/>
      <c r="BR215" s="3"/>
      <c r="BS215" s="2442"/>
      <c r="BT215" s="102" t="s">
        <v>380</v>
      </c>
      <c r="BU215" s="102"/>
      <c r="BV215" s="102"/>
      <c r="BW215" s="170"/>
      <c r="EK215" s="1637"/>
      <c r="EL215" s="205" t="s">
        <v>2450</v>
      </c>
      <c r="EM215" s="206" t="s">
        <v>2451</v>
      </c>
      <c r="EN215" s="207">
        <v>131</v>
      </c>
      <c r="EO215" s="208">
        <v>139</v>
      </c>
      <c r="EP215" s="209">
        <v>139</v>
      </c>
      <c r="EQ215"/>
      <c r="ER215" s="1638"/>
      <c r="ES215" s="212" t="s">
        <v>2452</v>
      </c>
      <c r="ET215" s="192" t="s">
        <v>2453</v>
      </c>
      <c r="EU215" s="193">
        <v>31</v>
      </c>
      <c r="EV215" s="194">
        <v>254</v>
      </c>
      <c r="EW215" s="195">
        <v>216</v>
      </c>
      <c r="EX215"/>
      <c r="EY215" s="1639"/>
      <c r="EZ215" s="212" t="s">
        <v>2454</v>
      </c>
      <c r="FA215" s="192" t="s">
        <v>2455</v>
      </c>
      <c r="FB215" s="193">
        <v>198</v>
      </c>
      <c r="FC215" s="194">
        <v>8</v>
      </c>
      <c r="FD215" s="195">
        <v>0</v>
      </c>
      <c r="FE215" s="10">
        <v>1</v>
      </c>
    </row>
    <row r="216" spans="1:161" ht="21"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198">
        <f t="array" ref="AR216">SUMPRODUCT(LEN(AS216:AY216))</f>
        <v>0</v>
      </c>
      <c r="AS216" s="199"/>
      <c r="AT216" s="200"/>
      <c r="AU216" s="200"/>
      <c r="AV216" s="200"/>
      <c r="AW216" s="200"/>
      <c r="AX216" s="200"/>
      <c r="AY216" s="201"/>
      <c r="AZ216" s="3"/>
      <c r="BD216" s="3174"/>
      <c r="BF216" s="3151" t="str">
        <f t="shared" si="86"/>
        <v/>
      </c>
      <c r="BG216" s="3155" t="str">
        <f t="shared" si="87"/>
        <v/>
      </c>
      <c r="BH216" s="3156" t="str">
        <f>IF(LEN(TRIM(BM216))&gt;0,MAX(BH29:BH215)+1,"")</f>
        <v/>
      </c>
      <c r="BI216" s="3109" t="str">
        <f>IFERROR(INDEX(BM30:BM299,MATCH(ROW()-ROW(BM30)+1,BH30:BH299,0)),"")</f>
        <v/>
      </c>
      <c r="BJ216" s="419"/>
      <c r="BL216" s="2462" t="str">
        <f>(SUBSTITUTE(SUBSTITUTE(BD61,CHAR(13)&amp;CHAR(10)," "),CHAR(10)," "))</f>
        <v/>
      </c>
      <c r="BM216" s="3165" t="str">
        <f>IF(OR(BL217="",BL218=""),"",IF(LEN(BL217)&lt;=BL218,BL217,IFERROR(LEFT(BL217,FIND("♦",SUBSTITUTE(LEFT(BL217,BL218+1)," ","♦",LEN(LEFT(BL217,BL218+1))-LEN(SUBSTITUTE(LEFT(BL217,BL218+1)," ",""))))),LEFT(BL217,IFERROR(FIND(" ",BL217)-1,LEN(BL217))))))</f>
        <v/>
      </c>
      <c r="BN216" s="3166" t="str">
        <f>IF(BM216="","",TRIM(RIGHT(BL217,LEN(BL217)-LEN(BM216))))</f>
        <v/>
      </c>
      <c r="BO216" s="3157" t="str">
        <f>BE61</f>
        <v xml:space="preserve"> ◄ ligne 61</v>
      </c>
      <c r="BP216" s="3174"/>
      <c r="BQ216" s="3174"/>
      <c r="BR216" s="3"/>
      <c r="BS216" s="2442"/>
      <c r="BT216" s="102" t="s">
        <v>405</v>
      </c>
      <c r="BU216" s="102"/>
      <c r="BV216" s="102"/>
      <c r="BW216" s="170"/>
      <c r="EK216" s="1640"/>
      <c r="EL216" s="205" t="s">
        <v>2456</v>
      </c>
      <c r="EM216" s="206" t="s">
        <v>2457</v>
      </c>
      <c r="EN216" s="207">
        <v>95</v>
      </c>
      <c r="EO216" s="208">
        <v>158</v>
      </c>
      <c r="EP216" s="209">
        <v>160</v>
      </c>
      <c r="EQ216"/>
      <c r="ER216" s="1641"/>
      <c r="ES216" s="212" t="s">
        <v>2458</v>
      </c>
      <c r="ET216" s="192" t="s">
        <v>2459</v>
      </c>
      <c r="EU216" s="193">
        <v>150</v>
      </c>
      <c r="EV216" s="194">
        <v>222</v>
      </c>
      <c r="EW216" s="195">
        <v>209</v>
      </c>
      <c r="EX216"/>
      <c r="EY216" s="1642"/>
      <c r="EZ216" s="212" t="s">
        <v>2460</v>
      </c>
      <c r="FA216" s="192" t="s">
        <v>2461</v>
      </c>
      <c r="FB216" s="193">
        <v>188</v>
      </c>
      <c r="FC216" s="194">
        <v>63</v>
      </c>
      <c r="FD216" s="195">
        <v>74</v>
      </c>
      <c r="FE216" s="10">
        <v>1</v>
      </c>
    </row>
    <row r="217" spans="1:161" ht="21"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198">
        <f t="array" ref="AR217">SUMPRODUCT(LEN(AS217:AY217))</f>
        <v>0</v>
      </c>
      <c r="AS217" s="199"/>
      <c r="AT217" s="200"/>
      <c r="AU217" s="200"/>
      <c r="AV217" s="200"/>
      <c r="AW217" s="200"/>
      <c r="AX217" s="200"/>
      <c r="AY217" s="201"/>
      <c r="AZ217" s="3"/>
      <c r="BD217" s="3174"/>
      <c r="BF217" s="3151" t="str">
        <f t="shared" si="86"/>
        <v/>
      </c>
      <c r="BG217" s="3155" t="str">
        <f t="shared" si="87"/>
        <v/>
      </c>
      <c r="BH217" s="3156" t="str">
        <f>IF(LEN(TRIM(BM217))&gt;0,MAX(BH29:BH216)+1,"")</f>
        <v/>
      </c>
      <c r="BI217" s="3109" t="str">
        <f>IFERROR(INDEX(BM30:BM299,MATCH(ROW()-ROW(BM30)+1,BH30:BH299,0)),"")</f>
        <v/>
      </c>
      <c r="BJ217" s="419"/>
      <c r="BL217" s="3165" t="str">
        <f>TRIM(SUBSTITUTE(SUBSTITUTE(SUBSTITUTE(SUBSTITUTE(IF(OR(LEFT(BL216,1)="-",LEFT(BL216,1)="="),MID(BL216,2,9999),BL216),CHAR(160)," "),","," "),";"," "),"."," "))</f>
        <v/>
      </c>
      <c r="BM217" s="3166" t="str">
        <f>IF(OR(BN216="",BL218=""),"",IF(LEN(BN216)&lt;=BL218,BN216,IFERROR(LEFT(BN216,FIND("♦",SUBSTITUTE(LEFT(BN216,BL218+1)," ","♦",LEN(LEFT(BN216,BL218+1))-LEN(SUBSTITUTE(LEFT(BN216,BL218+1)," ",""))))),LEFT(BN216,IFERROR(FIND(" ",BN216)-1,LEN(BN216))))))</f>
        <v/>
      </c>
      <c r="BN217" s="3166" t="str">
        <f>IF(BM217="","",TRIM(RIGHT(BN216,LEN(BN216)-LEN(BM217))))</f>
        <v/>
      </c>
      <c r="BO217" s="3180"/>
      <c r="BP217" s="3174"/>
      <c r="BQ217" s="3174"/>
      <c r="BR217" s="3"/>
      <c r="BS217" s="2442"/>
      <c r="BT217" s="102" t="s">
        <v>416</v>
      </c>
      <c r="BU217" s="332"/>
      <c r="BV217" s="332"/>
      <c r="BW217" s="170"/>
      <c r="EK217" s="1643"/>
      <c r="EL217" s="205" t="s">
        <v>2462</v>
      </c>
      <c r="EM217" s="206" t="s">
        <v>2463</v>
      </c>
      <c r="EN217" s="207">
        <v>95</v>
      </c>
      <c r="EO217" s="208">
        <v>159</v>
      </c>
      <c r="EP217" s="209">
        <v>159</v>
      </c>
      <c r="EQ217"/>
      <c r="ER217" s="1644"/>
      <c r="ES217" s="212" t="s">
        <v>2464</v>
      </c>
      <c r="ET217" s="192" t="s">
        <v>2465</v>
      </c>
      <c r="EU217" s="193">
        <v>0</v>
      </c>
      <c r="EV217" s="194">
        <v>166</v>
      </c>
      <c r="EW217" s="195">
        <v>147</v>
      </c>
      <c r="EX217"/>
      <c r="EY217" s="1645"/>
      <c r="EZ217" s="212" t="s">
        <v>2466</v>
      </c>
      <c r="FA217" s="192" t="s">
        <v>2467</v>
      </c>
      <c r="FB217" s="193">
        <v>191</v>
      </c>
      <c r="FC217" s="194">
        <v>48</v>
      </c>
      <c r="FD217" s="195">
        <v>48</v>
      </c>
      <c r="FE217" s="10">
        <v>1</v>
      </c>
    </row>
    <row r="218" spans="1:161" ht="21"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198">
        <f t="array" ref="AR218">SUMPRODUCT(LEN(AS218:AY218))</f>
        <v>0</v>
      </c>
      <c r="AS218" s="199"/>
      <c r="AT218" s="200"/>
      <c r="AU218" s="200"/>
      <c r="AV218" s="200"/>
      <c r="AW218" s="200"/>
      <c r="AX218" s="200"/>
      <c r="AY218" s="201"/>
      <c r="AZ218" s="3"/>
      <c r="BD218" s="3174"/>
      <c r="BF218" s="3151" t="str">
        <f t="shared" si="86"/>
        <v/>
      </c>
      <c r="BG218" s="3155" t="str">
        <f t="shared" si="87"/>
        <v/>
      </c>
      <c r="BH218" s="3156" t="str">
        <f>IF(LEN(TRIM(BM218))&gt;0,MAX(BH29:BH217)+1,"")</f>
        <v/>
      </c>
      <c r="BI218" s="3109" t="str">
        <f>IFERROR(INDEX(BM30:BM299,MATCH(ROW()-ROW(BM30)+1,BH30:BH299,0)),"")</f>
        <v/>
      </c>
      <c r="BJ218" s="419"/>
      <c r="BL218" s="3112">
        <f>BI17</f>
        <v>100</v>
      </c>
      <c r="BM218" s="3166" t="str">
        <f>IF(OR(BN217="",BL218=""),"",IF(LEN(BN217)&lt;=BL218,BN217,IFERROR(LEFT(BN217,FIND("♦",SUBSTITUTE(LEFT(BN217,BL218+1)," ","♦",LEN(LEFT(BN217,BL218+1))-LEN(SUBSTITUTE(LEFT(BN217,BL218+1)," ",""))))),LEFT(BN217,IFERROR(FIND(" ",BN217)-1,LEN(BN217))))))</f>
        <v/>
      </c>
      <c r="BN218" s="3166" t="str">
        <f t="shared" ref="BN218:BN221" si="98">IF(BM218="","",TRIM(RIGHT(BN217,LEN(BN217)-LEN(BM218))))</f>
        <v/>
      </c>
      <c r="BO218" s="3180"/>
      <c r="BP218" s="3174"/>
      <c r="BQ218" s="3174"/>
      <c r="BR218" s="3"/>
      <c r="BS218" s="2442"/>
      <c r="BT218" s="332"/>
      <c r="BU218" s="332"/>
      <c r="BV218" s="332"/>
      <c r="BW218" s="170"/>
      <c r="EK218" s="1646"/>
      <c r="EL218" s="205" t="s">
        <v>2468</v>
      </c>
      <c r="EM218" s="206" t="s">
        <v>2469</v>
      </c>
      <c r="EN218" s="207">
        <v>122</v>
      </c>
      <c r="EO218" s="208">
        <v>139</v>
      </c>
      <c r="EP218" s="209">
        <v>139</v>
      </c>
      <c r="EQ218"/>
      <c r="ER218" s="1647"/>
      <c r="ES218" s="197" t="s">
        <v>2470</v>
      </c>
      <c r="ET218" s="192" t="s">
        <v>2471</v>
      </c>
      <c r="EU218" s="193">
        <v>74</v>
      </c>
      <c r="EV218" s="194">
        <v>118</v>
      </c>
      <c r="EW218" s="195">
        <v>110</v>
      </c>
      <c r="EX218"/>
      <c r="EY218" s="1648"/>
      <c r="EZ218" s="197" t="s">
        <v>2472</v>
      </c>
      <c r="FA218" s="192" t="s">
        <v>2473</v>
      </c>
      <c r="FB218" s="193">
        <v>192</v>
      </c>
      <c r="FC218" s="194">
        <v>0</v>
      </c>
      <c r="FD218" s="195">
        <v>0</v>
      </c>
      <c r="FE218" s="10">
        <v>1</v>
      </c>
    </row>
    <row r="219" spans="1:161" ht="21"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198">
        <f t="array" ref="AR219">SUMPRODUCT(LEN(AS219:AY219))</f>
        <v>0</v>
      </c>
      <c r="AS219" s="199"/>
      <c r="AT219" s="200"/>
      <c r="AU219" s="200"/>
      <c r="AV219" s="200"/>
      <c r="AW219" s="200"/>
      <c r="AX219" s="200"/>
      <c r="AY219" s="201"/>
      <c r="AZ219" s="3"/>
      <c r="BD219" s="3174"/>
      <c r="BF219" s="3151" t="str">
        <f t="shared" si="86"/>
        <v/>
      </c>
      <c r="BG219" s="3155" t="str">
        <f t="shared" si="87"/>
        <v/>
      </c>
      <c r="BH219" s="3156" t="str">
        <f>IF(LEN(TRIM(BM219))&gt;0,MAX(BH29:BH218)+1,"")</f>
        <v/>
      </c>
      <c r="BI219" s="3109" t="str">
        <f>IFERROR(INDEX(BM30:BM299,MATCH(ROW()-ROW(BM30)+1,BH30:BH299,0)),"")</f>
        <v/>
      </c>
      <c r="BJ219" s="419"/>
      <c r="BL219" s="3165"/>
      <c r="BM219" s="3166" t="str">
        <f>IF(OR(BN218="",BL218=""),"",IF(LEN(BN218)&lt;=BL218,BN218,IFERROR(LEFT(BN218,FIND("♦",SUBSTITUTE(LEFT(BN218,BL218+1)," ","♦",LEN(LEFT(BN218,BL218+1))-LEN(SUBSTITUTE(LEFT(BN218,BL218+1)," ",""))))),LEFT(BN218,IFERROR(FIND(" ",BN218)-1,LEN(BN218))))))</f>
        <v/>
      </c>
      <c r="BN219" s="3166" t="str">
        <f t="shared" si="98"/>
        <v/>
      </c>
      <c r="BO219" s="3180"/>
      <c r="BP219" s="3174"/>
      <c r="BQ219" s="3174"/>
      <c r="BR219" s="3"/>
      <c r="BS219" s="287"/>
      <c r="BT219" s="2508" t="s">
        <v>29</v>
      </c>
      <c r="BU219" s="344" t="s">
        <v>461</v>
      </c>
      <c r="BV219" s="332"/>
      <c r="BW219" s="170"/>
      <c r="EK219" s="1649"/>
      <c r="EL219" s="205" t="s">
        <v>2474</v>
      </c>
      <c r="EM219" s="206" t="s">
        <v>2475</v>
      </c>
      <c r="EN219" s="207">
        <v>102</v>
      </c>
      <c r="EO219" s="208">
        <v>139</v>
      </c>
      <c r="EP219" s="209">
        <v>139</v>
      </c>
      <c r="EQ219"/>
      <c r="ER219" s="1650"/>
      <c r="ES219" s="212" t="s">
        <v>2476</v>
      </c>
      <c r="ET219" s="192" t="s">
        <v>2477</v>
      </c>
      <c r="EU219" s="193">
        <v>78</v>
      </c>
      <c r="EV219" s="194">
        <v>87</v>
      </c>
      <c r="EW219" s="195">
        <v>85</v>
      </c>
      <c r="EX219"/>
      <c r="EY219" s="1651"/>
      <c r="EZ219" s="197" t="s">
        <v>2478</v>
      </c>
      <c r="FA219" s="192" t="s">
        <v>2479</v>
      </c>
      <c r="FB219" s="193">
        <v>139</v>
      </c>
      <c r="FC219" s="194">
        <v>137</v>
      </c>
      <c r="FD219" s="195">
        <v>137</v>
      </c>
      <c r="FE219" s="10">
        <v>1</v>
      </c>
    </row>
    <row r="220" spans="1:161" ht="21"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198">
        <f t="array" ref="AR220">SUMPRODUCT(LEN(AS220:AY220))</f>
        <v>0</v>
      </c>
      <c r="AS220" s="199"/>
      <c r="AT220" s="200"/>
      <c r="AU220" s="200"/>
      <c r="AV220" s="200"/>
      <c r="AW220" s="200"/>
      <c r="AX220" s="200"/>
      <c r="AY220" s="201"/>
      <c r="AZ220" s="3"/>
      <c r="BD220" s="3174"/>
      <c r="BF220" s="3151" t="str">
        <f t="shared" si="86"/>
        <v/>
      </c>
      <c r="BG220" s="3155" t="str">
        <f t="shared" si="87"/>
        <v/>
      </c>
      <c r="BH220" s="3156" t="str">
        <f>IF(LEN(TRIM(BM220))&gt;0,MAX(BH29:BH219)+1,"")</f>
        <v/>
      </c>
      <c r="BI220" s="3109" t="str">
        <f>IFERROR(INDEX(BM30:BM299,MATCH(ROW()-ROW(BM30)+1,BH30:BH299,0)),"")</f>
        <v/>
      </c>
      <c r="BJ220" s="419"/>
      <c r="BL220" s="3168"/>
      <c r="BM220" s="3166" t="str">
        <f>IF(OR(BN219="",BL218=""),"",IF(LEN(BN219)&lt;=BL218,BN219,IFERROR(LEFT(BN219,FIND("♦",SUBSTITUTE(LEFT(BN219,BL218+1)," ","♦",LEN(LEFT(BN219,BL218+1))-LEN(SUBSTITUTE(LEFT(BN219,BL218+1)," ",""))))),LEFT(BN219,IFERROR(FIND(" ",BN219)-1,LEN(BN219))))))</f>
        <v/>
      </c>
      <c r="BN220" s="3166" t="str">
        <f t="shared" si="98"/>
        <v/>
      </c>
      <c r="BO220" s="3180"/>
      <c r="BP220" s="3174"/>
      <c r="BQ220" s="3174"/>
      <c r="BR220" s="3"/>
      <c r="BS220" s="287"/>
      <c r="BT220" s="350" t="s">
        <v>488</v>
      </c>
      <c r="BU220" s="25"/>
      <c r="BV220" s="332"/>
      <c r="BW220" s="170"/>
      <c r="EK220" s="1652"/>
      <c r="EL220" s="205" t="s">
        <v>2480</v>
      </c>
      <c r="EM220" s="206" t="s">
        <v>2481</v>
      </c>
      <c r="EN220" s="207">
        <v>82</v>
      </c>
      <c r="EO220" s="208">
        <v>139</v>
      </c>
      <c r="EP220" s="209">
        <v>139</v>
      </c>
      <c r="EQ220"/>
      <c r="ER220" s="1653"/>
      <c r="ES220" s="212" t="s">
        <v>2482</v>
      </c>
      <c r="ET220" s="192" t="s">
        <v>2483</v>
      </c>
      <c r="EU220" s="193">
        <v>58</v>
      </c>
      <c r="EV220" s="194">
        <v>75</v>
      </c>
      <c r="EW220" s="195">
        <v>71</v>
      </c>
      <c r="EX220"/>
      <c r="EY220" s="1654"/>
      <c r="EZ220" s="212" t="s">
        <v>2484</v>
      </c>
      <c r="FA220" s="192" t="s">
        <v>2485</v>
      </c>
      <c r="FB220" s="193">
        <v>190</v>
      </c>
      <c r="FC220" s="194">
        <v>0</v>
      </c>
      <c r="FD220" s="195">
        <v>50</v>
      </c>
      <c r="FE220" s="10">
        <v>1</v>
      </c>
    </row>
    <row r="221" spans="1:161" ht="21"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198">
        <f t="array" ref="AR221">SUMPRODUCT(LEN(AS221:AY221))</f>
        <v>0</v>
      </c>
      <c r="AS221" s="199"/>
      <c r="AT221" s="200"/>
      <c r="AU221" s="200"/>
      <c r="AV221" s="200"/>
      <c r="AW221" s="200"/>
      <c r="AX221" s="200"/>
      <c r="AY221" s="201"/>
      <c r="AZ221" s="3"/>
      <c r="BD221" s="3174"/>
      <c r="BF221" s="3151" t="str">
        <f t="shared" si="86"/>
        <v/>
      </c>
      <c r="BG221" s="3155" t="str">
        <f t="shared" si="87"/>
        <v/>
      </c>
      <c r="BH221" s="3156" t="str">
        <f>IF(LEN(TRIM(BM221))&gt;0,MAX(BH29:BH220)+1,"")</f>
        <v/>
      </c>
      <c r="BI221" s="3109" t="str">
        <f>IFERROR(INDEX(BM30:BM299,MATCH(ROW()-ROW(BM30)+1,BH30:BH299,0)),"")</f>
        <v/>
      </c>
      <c r="BJ221" s="419"/>
      <c r="BL221" s="3169"/>
      <c r="BM221" s="3166" t="str">
        <f>IF(OR(BN220="",BL218=""),"",IF(LEN(BN220)&lt;=BL218,BN220,IFERROR(LEFT(BN220,FIND("♦",SUBSTITUTE(LEFT(BN220,BL218+1)," ","♦",LEN(LEFT(BN220,BL218+1))-LEN(SUBSTITUTE(LEFT(BN220,BL218+1)," ",""))))),LEFT(BN220,IFERROR(FIND(" ",BN220)-1,LEN(BN220))))))</f>
        <v/>
      </c>
      <c r="BN221" s="3166" t="str">
        <f t="shared" si="98"/>
        <v/>
      </c>
      <c r="BO221" s="3180"/>
      <c r="BP221" s="3174"/>
      <c r="BQ221" s="3174"/>
      <c r="BR221" s="3"/>
      <c r="BS221" s="287"/>
      <c r="BT221" s="356" t="s">
        <v>43</v>
      </c>
      <c r="BU221" s="25"/>
      <c r="BV221" s="332"/>
      <c r="BW221" s="170"/>
      <c r="EK221" s="1655"/>
      <c r="EL221" s="236" t="s">
        <v>2486</v>
      </c>
      <c r="EM221" s="206" t="s">
        <v>2487</v>
      </c>
      <c r="EN221" s="207">
        <v>0</v>
      </c>
      <c r="EO221" s="208">
        <v>142</v>
      </c>
      <c r="EP221" s="209">
        <v>142</v>
      </c>
      <c r="EQ221"/>
      <c r="ER221" s="1656"/>
      <c r="ES221" s="212" t="s">
        <v>2488</v>
      </c>
      <c r="ET221" s="192" t="s">
        <v>2489</v>
      </c>
      <c r="EU221" s="193">
        <v>201</v>
      </c>
      <c r="EV221" s="194">
        <v>220</v>
      </c>
      <c r="EW221" s="195">
        <v>137</v>
      </c>
      <c r="EX221"/>
      <c r="EY221" s="1657"/>
      <c r="EZ221" s="212" t="s">
        <v>2490</v>
      </c>
      <c r="FA221" s="192" t="s">
        <v>2491</v>
      </c>
      <c r="FB221" s="193">
        <v>188</v>
      </c>
      <c r="FC221" s="194">
        <v>32</v>
      </c>
      <c r="FD221" s="195">
        <v>1</v>
      </c>
      <c r="FE221" s="10">
        <v>1</v>
      </c>
    </row>
    <row r="222" spans="1:161" ht="21"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198">
        <f t="array" ref="AR222">SUMPRODUCT(LEN(AS222:AY222))</f>
        <v>0</v>
      </c>
      <c r="AS222" s="199"/>
      <c r="AT222" s="200"/>
      <c r="AU222" s="200"/>
      <c r="AV222" s="200"/>
      <c r="AW222" s="200"/>
      <c r="AX222" s="200"/>
      <c r="AY222" s="201"/>
      <c r="AZ222" s="3"/>
      <c r="BD222" s="3174"/>
      <c r="BF222" s="3151" t="str">
        <f t="shared" si="86"/>
        <v/>
      </c>
      <c r="BG222" s="3155" t="str">
        <f t="shared" si="87"/>
        <v/>
      </c>
      <c r="BH222" s="3156" t="str">
        <f>IF(LEN(TRIM(BM222))&gt;0,MAX(BH29:BH221)+1,"")</f>
        <v/>
      </c>
      <c r="BI222" s="3109" t="str">
        <f>IFERROR(INDEX(BM30:BM299,MATCH(ROW()-ROW(BM30)+1,BH30:BH299,0)),"")</f>
        <v/>
      </c>
      <c r="BJ222" s="419"/>
      <c r="BL222" s="2462" t="str">
        <f>(SUBSTITUTE(SUBSTITUTE(BD62,CHAR(13)&amp;CHAR(10)," "),CHAR(10)," "))</f>
        <v/>
      </c>
      <c r="BM222" s="3110" t="str">
        <f>IF(OR(BL223="",BL224=""),"",IF(LEN(BL223)&lt;=BL224,BL223,IFERROR(LEFT(BL223,FIND("♦",SUBSTITUTE(LEFT(BL223,BL224+1)," ","♦",LEN(LEFT(BL223,BL224+1))-LEN(SUBSTITUTE(LEFT(BL223,BL224+1)," ",""))))),LEFT(BL223,IFERROR(FIND(" ",BL223)-1,LEN(BL223))))))</f>
        <v/>
      </c>
      <c r="BN222" s="3111" t="str">
        <f>IF(BM222="","",TRIM(RIGHT(BL223,LEN(BL223)-LEN(BM222))))</f>
        <v/>
      </c>
      <c r="BO222" s="3157" t="str">
        <f>BE62</f>
        <v xml:space="preserve"> ◄ ligne 62</v>
      </c>
      <c r="BP222" s="3174"/>
      <c r="BQ222" s="3174"/>
      <c r="BR222" s="3"/>
      <c r="BS222" s="287"/>
      <c r="BT222" s="365"/>
      <c r="BU222" s="332"/>
      <c r="BV222" s="332"/>
      <c r="BW222" s="170"/>
      <c r="EK222" s="1658"/>
      <c r="EL222" s="205" t="s">
        <v>2492</v>
      </c>
      <c r="EM222" s="206" t="s">
        <v>2493</v>
      </c>
      <c r="EN222" s="207">
        <v>0</v>
      </c>
      <c r="EO222" s="208">
        <v>139</v>
      </c>
      <c r="EP222" s="209">
        <v>139</v>
      </c>
      <c r="EQ222"/>
      <c r="ER222" s="1659"/>
      <c r="ES222" s="212" t="s">
        <v>2494</v>
      </c>
      <c r="ET222" s="192" t="s">
        <v>2495</v>
      </c>
      <c r="EU222" s="193">
        <v>189</v>
      </c>
      <c r="EV222" s="194">
        <v>218</v>
      </c>
      <c r="EW222" s="195">
        <v>87</v>
      </c>
      <c r="EX222"/>
      <c r="EY222" s="1660"/>
      <c r="EZ222" s="212" t="s">
        <v>2496</v>
      </c>
      <c r="FA222" s="192" t="s">
        <v>2497</v>
      </c>
      <c r="FB222" s="193">
        <v>187</v>
      </c>
      <c r="FC222" s="194">
        <v>11</v>
      </c>
      <c r="FD222" s="195">
        <v>11</v>
      </c>
      <c r="FE222" s="10">
        <v>1</v>
      </c>
    </row>
    <row r="223" spans="1:161" ht="21"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198">
        <f t="array" ref="AR223">SUMPRODUCT(LEN(AS223:AY223))</f>
        <v>0</v>
      </c>
      <c r="AS223" s="199"/>
      <c r="AT223" s="200"/>
      <c r="AU223" s="200"/>
      <c r="AV223" s="200"/>
      <c r="AW223" s="200"/>
      <c r="AX223" s="200"/>
      <c r="AY223" s="201"/>
      <c r="AZ223" s="3"/>
      <c r="BD223" s="3174"/>
      <c r="BF223" s="3151" t="str">
        <f t="shared" si="86"/>
        <v/>
      </c>
      <c r="BG223" s="3155" t="str">
        <f t="shared" si="87"/>
        <v/>
      </c>
      <c r="BH223" s="3156" t="str">
        <f>IF(LEN(TRIM(BM223))&gt;0,MAX(BH29:BH222)+1,"")</f>
        <v/>
      </c>
      <c r="BI223" s="3109" t="str">
        <f>IFERROR(INDEX(BM30:BM299,MATCH(ROW()-ROW(BM30)+1,BH30:BH299,0)),"")</f>
        <v/>
      </c>
      <c r="BJ223" s="419"/>
      <c r="BL223" s="3110" t="str">
        <f>TRIM(SUBSTITUTE(SUBSTITUTE(SUBSTITUTE(SUBSTITUTE(IF(OR(LEFT(BL222,1)="-",LEFT(BL222,1)="="),MID(BL222,2,9999),BL222),CHAR(160)," "),","," "),";"," "),"."," "))</f>
        <v/>
      </c>
      <c r="BM223" s="3111" t="str">
        <f>IF(OR(BN222="",BL224=""),"",IF(LEN(BN222)&lt;=BL224,BN222,IFERROR(LEFT(BN222,FIND("♦",SUBSTITUTE(LEFT(BN222,BL224+1)," ","♦",LEN(LEFT(BN222,BL224+1))-LEN(SUBSTITUTE(LEFT(BN222,BL224+1)," ",""))))),LEFT(BN222,IFERROR(FIND(" ",BN222)-1,LEN(BN222))))))</f>
        <v/>
      </c>
      <c r="BN223" s="3111" t="str">
        <f>IF(BM223="","",TRIM(RIGHT(BN222,LEN(BN222)-LEN(BM223))))</f>
        <v/>
      </c>
      <c r="BO223" s="3179"/>
      <c r="BP223" s="3174"/>
      <c r="BQ223" s="3174"/>
      <c r="BR223" s="3"/>
      <c r="BS223" s="287"/>
      <c r="BT223" s="350" t="s">
        <v>53</v>
      </c>
      <c r="BU223" s="332"/>
      <c r="BV223" s="25"/>
      <c r="BW223" s="170"/>
      <c r="EK223" s="1661"/>
      <c r="EL223" s="205" t="s">
        <v>2498</v>
      </c>
      <c r="EM223" s="206" t="s">
        <v>2499</v>
      </c>
      <c r="EN223" s="207">
        <v>0</v>
      </c>
      <c r="EO223" s="208">
        <v>128</v>
      </c>
      <c r="EP223" s="209">
        <v>128</v>
      </c>
      <c r="EQ223"/>
      <c r="ER223" s="1662"/>
      <c r="ES223" s="212" t="s">
        <v>2500</v>
      </c>
      <c r="ET223" s="192" t="s">
        <v>2501</v>
      </c>
      <c r="EU223" s="193">
        <v>143</v>
      </c>
      <c r="EV223" s="194">
        <v>151</v>
      </c>
      <c r="EW223" s="195">
        <v>121</v>
      </c>
      <c r="EX223"/>
      <c r="EY223" s="1663"/>
      <c r="EZ223" s="212" t="s">
        <v>2502</v>
      </c>
      <c r="FA223" s="192" t="s">
        <v>2503</v>
      </c>
      <c r="FB223" s="193">
        <v>171</v>
      </c>
      <c r="FC223" s="194">
        <v>78</v>
      </c>
      <c r="FD223" s="195">
        <v>82</v>
      </c>
      <c r="FE223" s="10">
        <v>1</v>
      </c>
    </row>
    <row r="224" spans="1:161" ht="21"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198">
        <f t="array" ref="AR224">SUMPRODUCT(LEN(AS224:AY224))</f>
        <v>0</v>
      </c>
      <c r="AS224" s="199"/>
      <c r="AT224" s="200"/>
      <c r="AU224" s="200"/>
      <c r="AV224" s="200"/>
      <c r="AW224" s="200"/>
      <c r="AX224" s="200"/>
      <c r="AY224" s="201"/>
      <c r="AZ224" s="3"/>
      <c r="BD224" s="3174"/>
      <c r="BF224" s="3151" t="str">
        <f t="shared" ref="BF224:BF287" si="99">IF(BI224="","",(LEN(TRIM(SUBSTITUTE(BI224,CHAR(160)," ")))-LEN(SUBSTITUTE(TRIM(SUBSTITUTE(BI224,CHAR(160)," "))," ",""))+1)&amp;" mot"&amp;IF((LEN(TRIM(SUBSTITUTE(BI224,CHAR(160)," ")))-LEN(SUBSTITUTE(TRIM(SUBSTITUTE(BI224,CHAR(160)," "))," ",""))+1)&gt;1,"s",""))</f>
        <v/>
      </c>
      <c r="BG224" s="3155" t="str">
        <f t="shared" ref="BG224:BG287" si="100">IF(BI224="","",LEN(TRIM(SUBSTITUTE(BI224,CHAR(160),"")))&amp;" car. ►")</f>
        <v/>
      </c>
      <c r="BH224" s="3156" t="str">
        <f>IF(LEN(TRIM(BM224))&gt;0,MAX(BH29:BH223)+1,"")</f>
        <v/>
      </c>
      <c r="BI224" s="3109" t="str">
        <f>IFERROR(INDEX(BM30:BM299,MATCH(ROW()-ROW(BM30)+1,BH30:BH299,0)),"")</f>
        <v/>
      </c>
      <c r="BJ224" s="419"/>
      <c r="BL224" s="3112">
        <f>BI17</f>
        <v>100</v>
      </c>
      <c r="BM224" s="3111" t="str">
        <f>IF(OR(BN223="",BL224=""),"",IF(LEN(BN223)&lt;=BL224,BN223,IFERROR(LEFT(BN223,FIND("♦",SUBSTITUTE(LEFT(BN223,BL224+1)," ","♦",LEN(LEFT(BN223,BL224+1))-LEN(SUBSTITUTE(LEFT(BN223,BL224+1)," ",""))))),LEFT(BN223,IFERROR(FIND(" ",BN223)-1,LEN(BN223))))))</f>
        <v/>
      </c>
      <c r="BN224" s="3111" t="str">
        <f t="shared" ref="BN224:BN227" si="101">IF(BM224="","",TRIM(RIGHT(BN223,LEN(BN223)-LEN(BM224))))</f>
        <v/>
      </c>
      <c r="BO224" s="3179"/>
      <c r="BP224" s="3174"/>
      <c r="BQ224" s="3174"/>
      <c r="BR224" s="3"/>
      <c r="BS224" s="287"/>
      <c r="BT224" s="350"/>
      <c r="BU224" s="332"/>
      <c r="BV224" s="25"/>
      <c r="BW224" s="170"/>
      <c r="EK224" s="1664"/>
      <c r="EL224" s="205" t="s">
        <v>2504</v>
      </c>
      <c r="EM224" s="206" t="s">
        <v>2505</v>
      </c>
      <c r="EN224" s="207">
        <v>47</v>
      </c>
      <c r="EO224" s="208">
        <v>79</v>
      </c>
      <c r="EP224" s="209">
        <v>79</v>
      </c>
      <c r="EQ224"/>
      <c r="ER224" s="1665"/>
      <c r="ES224" s="212" t="s">
        <v>2506</v>
      </c>
      <c r="ET224" s="192" t="s">
        <v>2507</v>
      </c>
      <c r="EU224" s="193">
        <v>138</v>
      </c>
      <c r="EV224" s="194">
        <v>154</v>
      </c>
      <c r="EW224" s="195">
        <v>91</v>
      </c>
      <c r="EX224"/>
      <c r="EY224" s="1666"/>
      <c r="EZ224" s="212" t="s">
        <v>2508</v>
      </c>
      <c r="FA224" s="192" t="s">
        <v>2509</v>
      </c>
      <c r="FB224" s="193">
        <v>184</v>
      </c>
      <c r="FC224" s="194">
        <v>32</v>
      </c>
      <c r="FD224" s="195">
        <v>16</v>
      </c>
      <c r="FE224" s="10">
        <v>1</v>
      </c>
    </row>
    <row r="225" spans="1:161" ht="21"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198">
        <f t="array" ref="AR225">SUMPRODUCT(LEN(AS225:AY225))</f>
        <v>0</v>
      </c>
      <c r="AS225" s="199"/>
      <c r="AT225" s="200"/>
      <c r="AU225" s="200"/>
      <c r="AV225" s="200"/>
      <c r="AW225" s="200"/>
      <c r="AX225" s="200"/>
      <c r="AY225" s="201"/>
      <c r="AZ225" s="3"/>
      <c r="BD225" s="3174"/>
      <c r="BF225" s="3151" t="str">
        <f t="shared" si="99"/>
        <v/>
      </c>
      <c r="BG225" s="3155" t="str">
        <f t="shared" si="100"/>
        <v/>
      </c>
      <c r="BH225" s="3156" t="str">
        <f>IF(LEN(TRIM(BM225))&gt;0,MAX(BH29:BH224)+1,"")</f>
        <v/>
      </c>
      <c r="BI225" s="3109" t="str">
        <f>IFERROR(INDEX(BM30:BM299,MATCH(ROW()-ROW(BM30)+1,BH30:BH299,0)),"")</f>
        <v/>
      </c>
      <c r="BJ225" s="419"/>
      <c r="BL225" s="3110"/>
      <c r="BM225" s="3111" t="str">
        <f>IF(OR(BN224="",BL224=""),"",IF(LEN(BN224)&lt;=BL224,BN224,IFERROR(LEFT(BN224,FIND("♦",SUBSTITUTE(LEFT(BN224,BL224+1)," ","♦",LEN(LEFT(BN224,BL224+1))-LEN(SUBSTITUTE(LEFT(BN224,BL224+1)," ",""))))),LEFT(BN224,IFERROR(FIND(" ",BN224)-1,LEN(BN224))))))</f>
        <v/>
      </c>
      <c r="BN225" s="3111" t="str">
        <f t="shared" si="101"/>
        <v/>
      </c>
      <c r="BO225" s="3179"/>
      <c r="BP225" s="3174"/>
      <c r="BQ225" s="3174"/>
      <c r="BR225" s="3"/>
      <c r="BS225" s="287"/>
      <c r="BT225" s="350" t="s">
        <v>58</v>
      </c>
      <c r="BU225" s="332"/>
      <c r="BV225" s="25"/>
      <c r="BW225" s="170"/>
      <c r="EK225" s="1667"/>
      <c r="EL225" s="236" t="s">
        <v>2510</v>
      </c>
      <c r="EM225" s="206" t="s">
        <v>2511</v>
      </c>
      <c r="EN225" s="207">
        <v>0</v>
      </c>
      <c r="EO225" s="208">
        <v>75</v>
      </c>
      <c r="EP225" s="209">
        <v>73</v>
      </c>
      <c r="EQ225"/>
      <c r="ER225" s="1668"/>
      <c r="ES225" s="212" t="s">
        <v>2512</v>
      </c>
      <c r="ET225" s="192" t="s">
        <v>2513</v>
      </c>
      <c r="EU225" s="193">
        <v>121</v>
      </c>
      <c r="EV225" s="194">
        <v>137</v>
      </c>
      <c r="EW225" s="195">
        <v>51</v>
      </c>
      <c r="EX225"/>
      <c r="EY225" s="1669"/>
      <c r="EZ225" s="197" t="s">
        <v>2514</v>
      </c>
      <c r="FA225" s="192" t="s">
        <v>2515</v>
      </c>
      <c r="FB225" s="193">
        <v>178</v>
      </c>
      <c r="FC225" s="194">
        <v>34</v>
      </c>
      <c r="FD225" s="195">
        <v>34</v>
      </c>
      <c r="FE225" s="10">
        <v>1</v>
      </c>
    </row>
    <row r="226" spans="1:161" ht="21"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198">
        <f t="array" ref="AR226">SUMPRODUCT(LEN(AS226:AY226))</f>
        <v>0</v>
      </c>
      <c r="AS226" s="199"/>
      <c r="AT226" s="200"/>
      <c r="AU226" s="200"/>
      <c r="AV226" s="200"/>
      <c r="AW226" s="200"/>
      <c r="AX226" s="200"/>
      <c r="AY226" s="201"/>
      <c r="AZ226" s="3"/>
      <c r="BD226" s="3174"/>
      <c r="BF226" s="3151" t="str">
        <f t="shared" si="99"/>
        <v/>
      </c>
      <c r="BG226" s="3155" t="str">
        <f t="shared" si="100"/>
        <v/>
      </c>
      <c r="BH226" s="3156" t="str">
        <f>IF(LEN(TRIM(BM226))&gt;0,MAX(BH29:BH225)+1,"")</f>
        <v/>
      </c>
      <c r="BI226" s="3109" t="str">
        <f>IFERROR(INDEX(BM30:BM299,MATCH(ROW()-ROW(BM30)+1,BH30:BH299,0)),"")</f>
        <v/>
      </c>
      <c r="BJ226" s="419"/>
      <c r="BL226" s="3163"/>
      <c r="BM226" s="3111" t="str">
        <f>IF(OR(BN225="",BL224=""),"",IF(LEN(BN225)&lt;=BL224,BN225,IFERROR(LEFT(BN225,FIND("♦",SUBSTITUTE(LEFT(BN225,BL224+1)," ","♦",LEN(LEFT(BN225,BL224+1))-LEN(SUBSTITUTE(LEFT(BN225,BL224+1)," ",""))))),LEFT(BN225,IFERROR(FIND(" ",BN225)-1,LEN(BN225))))))</f>
        <v/>
      </c>
      <c r="BN226" s="3111" t="str">
        <f t="shared" si="101"/>
        <v/>
      </c>
      <c r="BO226" s="3179"/>
      <c r="BP226" s="3174"/>
      <c r="BQ226" s="3174"/>
      <c r="BR226" s="3"/>
      <c r="BS226" s="287"/>
      <c r="BT226" s="350" t="s">
        <v>63</v>
      </c>
      <c r="BU226" s="332"/>
      <c r="BV226" s="25"/>
      <c r="BW226" s="170"/>
      <c r="EK226" s="1670"/>
      <c r="EL226" s="236" t="s">
        <v>2516</v>
      </c>
      <c r="EM226" s="206" t="s">
        <v>2517</v>
      </c>
      <c r="EN226" s="207">
        <v>0</v>
      </c>
      <c r="EO226" s="208">
        <v>42</v>
      </c>
      <c r="EP226" s="209">
        <v>41</v>
      </c>
      <c r="EQ226"/>
      <c r="ER226" s="1671"/>
      <c r="ES226" s="212" t="s">
        <v>2518</v>
      </c>
      <c r="ET226" s="192" t="s">
        <v>2519</v>
      </c>
      <c r="EU226" s="193">
        <v>90</v>
      </c>
      <c r="EV226" s="194">
        <v>101</v>
      </c>
      <c r="EW226" s="195">
        <v>33</v>
      </c>
      <c r="EX226"/>
      <c r="EY226" s="1672"/>
      <c r="EZ226" s="212" t="s">
        <v>2520</v>
      </c>
      <c r="FA226" s="192" t="s">
        <v>2521</v>
      </c>
      <c r="FB226" s="193">
        <v>170</v>
      </c>
      <c r="FC226" s="194">
        <v>56</v>
      </c>
      <c r="FD226" s="195">
        <v>30</v>
      </c>
      <c r="FE226" s="10">
        <v>1</v>
      </c>
    </row>
    <row r="227" spans="1:161" ht="21"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198">
        <f t="array" ref="AR227">SUMPRODUCT(LEN(AS227:AY227))</f>
        <v>0</v>
      </c>
      <c r="AS227" s="199"/>
      <c r="AT227" s="200"/>
      <c r="AU227" s="200"/>
      <c r="AV227" s="200"/>
      <c r="AW227" s="200"/>
      <c r="AX227" s="200"/>
      <c r="AY227" s="201"/>
      <c r="AZ227" s="3"/>
      <c r="BD227" s="3174"/>
      <c r="BF227" s="3151" t="str">
        <f t="shared" si="99"/>
        <v/>
      </c>
      <c r="BG227" s="3155" t="str">
        <f t="shared" si="100"/>
        <v/>
      </c>
      <c r="BH227" s="3156" t="str">
        <f>IF(LEN(TRIM(BM227))&gt;0,MAX(BH29:BH226)+1,"")</f>
        <v/>
      </c>
      <c r="BI227" s="3109" t="str">
        <f>IFERROR(INDEX(BM30:BM299,MATCH(ROW()-ROW(BM30)+1,BH30:BH299,0)),"")</f>
        <v/>
      </c>
      <c r="BJ227" s="419"/>
      <c r="BL227" s="3164"/>
      <c r="BM227" s="3111" t="str">
        <f>IF(OR(BN226="",BL224=""),"",IF(LEN(BN226)&lt;=BL224,BN226,IFERROR(LEFT(BN226,FIND("♦",SUBSTITUTE(LEFT(BN226,BL224+1)," ","♦",LEN(LEFT(BN226,BL224+1))-LEN(SUBSTITUTE(LEFT(BN226,BL224+1)," ",""))))),LEFT(BN226,IFERROR(FIND(" ",BN226)-1,LEN(BN226))))))</f>
        <v/>
      </c>
      <c r="BN227" s="3111" t="str">
        <f t="shared" si="101"/>
        <v/>
      </c>
      <c r="BO227" s="3179"/>
      <c r="BP227" s="3174"/>
      <c r="BQ227" s="3174"/>
      <c r="BR227" s="3"/>
      <c r="BS227" s="287"/>
      <c r="BT227" s="2507" t="s">
        <v>28</v>
      </c>
      <c r="BU227" s="392" t="s">
        <v>29</v>
      </c>
      <c r="BV227" s="25"/>
      <c r="BW227" s="170"/>
      <c r="EK227" s="1673"/>
      <c r="EL227" s="236" t="s">
        <v>2522</v>
      </c>
      <c r="EM227" s="206" t="s">
        <v>2523</v>
      </c>
      <c r="EN227" s="207">
        <v>11</v>
      </c>
      <c r="EO227" s="208">
        <v>22</v>
      </c>
      <c r="EP227" s="209">
        <v>22</v>
      </c>
      <c r="EQ227"/>
      <c r="ER227" s="1674"/>
      <c r="ES227" s="212" t="s">
        <v>2524</v>
      </c>
      <c r="ET227" s="192" t="s">
        <v>2525</v>
      </c>
      <c r="EU227" s="193">
        <v>255</v>
      </c>
      <c r="EV227" s="194">
        <v>215</v>
      </c>
      <c r="EW227" s="195">
        <v>0</v>
      </c>
      <c r="EX227"/>
      <c r="EY227" s="1675"/>
      <c r="EZ227" s="197" t="s">
        <v>2526</v>
      </c>
      <c r="FA227" s="192" t="s">
        <v>2527</v>
      </c>
      <c r="FB227" s="193">
        <v>166</v>
      </c>
      <c r="FC227" s="194">
        <v>42</v>
      </c>
      <c r="FD227" s="195">
        <v>42</v>
      </c>
      <c r="FE227" s="10">
        <v>1</v>
      </c>
    </row>
    <row r="228" spans="1:161" ht="21"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198">
        <f t="array" ref="AR228">SUMPRODUCT(LEN(AS228:AY228))</f>
        <v>0</v>
      </c>
      <c r="AS228" s="199"/>
      <c r="AT228" s="200"/>
      <c r="AU228" s="200"/>
      <c r="AV228" s="200"/>
      <c r="AW228" s="200"/>
      <c r="AX228" s="200"/>
      <c r="AY228" s="201"/>
      <c r="AZ228" s="3"/>
      <c r="BD228" s="3174"/>
      <c r="BF228" s="3151" t="str">
        <f t="shared" si="99"/>
        <v/>
      </c>
      <c r="BG228" s="3155" t="str">
        <f t="shared" si="100"/>
        <v/>
      </c>
      <c r="BH228" s="3156" t="str">
        <f>IF(LEN(TRIM(BM228))&gt;0,MAX(BH29:BH227)+1,"")</f>
        <v/>
      </c>
      <c r="BI228" s="3109" t="str">
        <f>IFERROR(INDEX(BM30:BM299,MATCH(ROW()-ROW(BM30)+1,BH30:BH299,0)),"")</f>
        <v/>
      </c>
      <c r="BJ228" s="419"/>
      <c r="BL228" s="2462" t="str">
        <f>(SUBSTITUTE(SUBSTITUTE(BD63,CHAR(13)&amp;CHAR(10)," "),CHAR(10)," "))</f>
        <v/>
      </c>
      <c r="BM228" s="3165" t="str">
        <f>IF(OR(BL229="",BL230=""),"",IF(LEN(BL229)&lt;=BL230,BL229,IFERROR(LEFT(BL229,FIND("♦",SUBSTITUTE(LEFT(BL229,BL230+1)," ","♦",LEN(LEFT(BL229,BL230+1))-LEN(SUBSTITUTE(LEFT(BL229,BL230+1)," ",""))))),LEFT(BL229,IFERROR(FIND(" ",BL229)-1,LEN(BL229))))))</f>
        <v/>
      </c>
      <c r="BN228" s="3166" t="str">
        <f>IF(BM228="","",TRIM(RIGHT(BL229,LEN(BL229)-LEN(BM228))))</f>
        <v/>
      </c>
      <c r="BO228" s="3157" t="str">
        <f>BE63</f>
        <v xml:space="preserve"> ◄ ligne 63</v>
      </c>
      <c r="BP228" s="3174"/>
      <c r="BQ228" s="3174"/>
      <c r="BR228" s="3"/>
      <c r="BS228" s="287"/>
      <c r="BT228" s="102"/>
      <c r="BU228" s="102"/>
      <c r="BV228" s="25"/>
      <c r="BW228" s="170"/>
      <c r="EK228" s="1676"/>
      <c r="EL228" s="205" t="s">
        <v>2528</v>
      </c>
      <c r="EM228" s="206" t="s">
        <v>2529</v>
      </c>
      <c r="EN228" s="207">
        <v>0</v>
      </c>
      <c r="EO228" s="208">
        <v>245</v>
      </c>
      <c r="EP228" s="209">
        <v>255</v>
      </c>
      <c r="EQ228"/>
      <c r="ER228" s="1677"/>
      <c r="ES228" s="212" t="s">
        <v>2530</v>
      </c>
      <c r="ET228" s="192" t="s">
        <v>2531</v>
      </c>
      <c r="EU228" s="193">
        <v>255</v>
      </c>
      <c r="EV228" s="194">
        <v>228</v>
      </c>
      <c r="EW228" s="195">
        <v>54</v>
      </c>
      <c r="EX228"/>
      <c r="EY228" s="1678"/>
      <c r="EZ228" s="197" t="s">
        <v>2532</v>
      </c>
      <c r="FA228" s="192" t="s">
        <v>2533</v>
      </c>
      <c r="FB228" s="193">
        <v>139</v>
      </c>
      <c r="FC228" s="194">
        <v>105</v>
      </c>
      <c r="FD228" s="195">
        <v>105</v>
      </c>
      <c r="FE228" s="10">
        <v>1</v>
      </c>
    </row>
    <row r="229" spans="1:161" ht="21"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198">
        <f t="array" ref="AR229">SUMPRODUCT(LEN(AS229:AY229))</f>
        <v>0</v>
      </c>
      <c r="AS229" s="199"/>
      <c r="AT229" s="200"/>
      <c r="AU229" s="200"/>
      <c r="AV229" s="200"/>
      <c r="AW229" s="200"/>
      <c r="AX229" s="200"/>
      <c r="AY229" s="201"/>
      <c r="AZ229" s="3"/>
      <c r="BD229" s="3174"/>
      <c r="BF229" s="3151" t="str">
        <f t="shared" si="99"/>
        <v/>
      </c>
      <c r="BG229" s="3155" t="str">
        <f t="shared" si="100"/>
        <v/>
      </c>
      <c r="BH229" s="3156" t="str">
        <f>IF(LEN(TRIM(BM229))&gt;0,MAX(BH29:BH228)+1,"")</f>
        <v/>
      </c>
      <c r="BI229" s="3109" t="str">
        <f>IFERROR(INDEX(BM30:BM299,MATCH(ROW()-ROW(BM30)+1,BH30:BH299,0)),"")</f>
        <v/>
      </c>
      <c r="BJ229" s="419"/>
      <c r="BL229" s="3165" t="str">
        <f>TRIM(SUBSTITUTE(SUBSTITUTE(SUBSTITUTE(SUBSTITUTE(IF(OR(LEFT(BL228,1)="-",LEFT(BL228,1)="="),MID(BL228,2,9999),BL228),CHAR(160)," "),","," "),";"," "),"."," "))</f>
        <v/>
      </c>
      <c r="BM229" s="3166" t="str">
        <f>IF(OR(BN228="",BL230=""),"",IF(LEN(BN228)&lt;=BL230,BN228,IFERROR(LEFT(BN228,FIND("♦",SUBSTITUTE(LEFT(BN228,BL230+1)," ","♦",LEN(LEFT(BN228,BL230+1))-LEN(SUBSTITUTE(LEFT(BN228,BL230+1)," ",""))))),LEFT(BN228,IFERROR(FIND(" ",BN228)-1,LEN(BN228))))))</f>
        <v/>
      </c>
      <c r="BN229" s="3166" t="str">
        <f>IF(BM229="","",TRIM(RIGHT(BN228,LEN(BN228)-LEN(BM229))))</f>
        <v/>
      </c>
      <c r="BO229" s="3180"/>
      <c r="BP229" s="3174"/>
      <c r="BQ229" s="3174"/>
      <c r="BR229" s="3"/>
      <c r="BS229" s="402"/>
      <c r="BT229" s="403" t="s">
        <v>607</v>
      </c>
      <c r="BU229" s="403"/>
      <c r="BV229" s="403"/>
      <c r="BW229" s="170"/>
      <c r="EK229" s="1679"/>
      <c r="EL229" s="236" t="s">
        <v>2534</v>
      </c>
      <c r="EM229" s="206" t="s">
        <v>2535</v>
      </c>
      <c r="EN229" s="207">
        <v>156</v>
      </c>
      <c r="EO229" s="208">
        <v>209</v>
      </c>
      <c r="EP229" s="209">
        <v>220</v>
      </c>
      <c r="EQ229"/>
      <c r="ER229" s="1680"/>
      <c r="ES229" s="212" t="s">
        <v>2536</v>
      </c>
      <c r="ET229" s="192" t="s">
        <v>2537</v>
      </c>
      <c r="EU229" s="193">
        <v>254</v>
      </c>
      <c r="EV229" s="194">
        <v>227</v>
      </c>
      <c r="EW229" s="195">
        <v>71</v>
      </c>
      <c r="EX229"/>
      <c r="EY229" s="1681"/>
      <c r="EZ229" s="197" t="s">
        <v>2538</v>
      </c>
      <c r="FA229" s="192" t="s">
        <v>2539</v>
      </c>
      <c r="FB229" s="193">
        <v>165</v>
      </c>
      <c r="FC229" s="194">
        <v>42</v>
      </c>
      <c r="FD229" s="195">
        <v>42</v>
      </c>
      <c r="FE229" s="10">
        <v>1</v>
      </c>
    </row>
    <row r="230" spans="1:161" ht="21"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198">
        <f t="array" ref="AR230">SUMPRODUCT(LEN(AS230:AY230))</f>
        <v>0</v>
      </c>
      <c r="AS230" s="199"/>
      <c r="AT230" s="200"/>
      <c r="AU230" s="200"/>
      <c r="AV230" s="200"/>
      <c r="AW230" s="200"/>
      <c r="AX230" s="200"/>
      <c r="AY230" s="201"/>
      <c r="AZ230" s="3"/>
      <c r="BD230" s="3174"/>
      <c r="BF230" s="3151" t="str">
        <f t="shared" si="99"/>
        <v/>
      </c>
      <c r="BG230" s="3155" t="str">
        <f t="shared" si="100"/>
        <v/>
      </c>
      <c r="BH230" s="3156" t="str">
        <f>IF(LEN(TRIM(BM230))&gt;0,MAX(BH29:BH229)+1,"")</f>
        <v/>
      </c>
      <c r="BI230" s="3109" t="str">
        <f>IFERROR(INDEX(BM30:BM299,MATCH(ROW()-ROW(BM30)+1,BH30:BH299,0)),"")</f>
        <v/>
      </c>
      <c r="BJ230" s="419"/>
      <c r="BL230" s="3112">
        <f>BI17</f>
        <v>100</v>
      </c>
      <c r="BM230" s="3166" t="str">
        <f>IF(OR(BN229="",BL230=""),"",IF(LEN(BN229)&lt;=BL230,BN229,IFERROR(LEFT(BN229,FIND("♦",SUBSTITUTE(LEFT(BN229,BL230+1)," ","♦",LEN(LEFT(BN229,BL230+1))-LEN(SUBSTITUTE(LEFT(BN229,BL230+1)," ",""))))),LEFT(BN229,IFERROR(FIND(" ",BN229)-1,LEN(BN229))))))</f>
        <v/>
      </c>
      <c r="BN230" s="3166" t="str">
        <f t="shared" ref="BN230:BN233" si="102">IF(BM230="","",TRIM(RIGHT(BN229,LEN(BN229)-LEN(BM230))))</f>
        <v/>
      </c>
      <c r="BO230" s="3180"/>
      <c r="BP230" s="3174"/>
      <c r="BQ230" s="3174"/>
      <c r="BR230" s="3"/>
      <c r="BS230" s="402"/>
      <c r="BT230" s="403" t="s">
        <v>614</v>
      </c>
      <c r="BU230" s="403"/>
      <c r="BV230" s="403"/>
      <c r="BW230" s="170"/>
      <c r="EK230" s="1682"/>
      <c r="EL230" s="205" t="s">
        <v>2540</v>
      </c>
      <c r="EM230" s="206" t="s">
        <v>2541</v>
      </c>
      <c r="EN230" s="207">
        <v>142</v>
      </c>
      <c r="EO230" s="208">
        <v>229</v>
      </c>
      <c r="EP230" s="209">
        <v>238</v>
      </c>
      <c r="EQ230"/>
      <c r="ER230" s="1683"/>
      <c r="ES230" s="212" t="s">
        <v>2542</v>
      </c>
      <c r="ET230" s="192" t="s">
        <v>2543</v>
      </c>
      <c r="EU230" s="193">
        <v>250</v>
      </c>
      <c r="EV230" s="194">
        <v>218</v>
      </c>
      <c r="EW230" s="195">
        <v>94</v>
      </c>
      <c r="EX230"/>
      <c r="EY230" s="1684"/>
      <c r="EZ230" s="212" t="s">
        <v>2544</v>
      </c>
      <c r="FA230" s="192" t="s">
        <v>2545</v>
      </c>
      <c r="FB230" s="193">
        <v>169</v>
      </c>
      <c r="FC230" s="194">
        <v>17</v>
      </c>
      <c r="FD230" s="195">
        <v>1</v>
      </c>
      <c r="FE230" s="10">
        <v>1</v>
      </c>
    </row>
    <row r="231" spans="1:161" ht="21"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198">
        <f t="array" ref="AR231">SUMPRODUCT(LEN(AS231:AY231))</f>
        <v>0</v>
      </c>
      <c r="AS231" s="199"/>
      <c r="AT231" s="200"/>
      <c r="AU231" s="200"/>
      <c r="AV231" s="200"/>
      <c r="AW231" s="200"/>
      <c r="AX231" s="200"/>
      <c r="AY231" s="201"/>
      <c r="BD231" s="3174"/>
      <c r="BF231" s="3151" t="str">
        <f t="shared" si="99"/>
        <v/>
      </c>
      <c r="BG231" s="3155" t="str">
        <f t="shared" si="100"/>
        <v/>
      </c>
      <c r="BH231" s="3156" t="str">
        <f>IF(LEN(TRIM(BM231))&gt;0,MAX(BH29:BH230)+1,"")</f>
        <v/>
      </c>
      <c r="BI231" s="3109" t="str">
        <f>IFERROR(INDEX(BM30:BM299,MATCH(ROW()-ROW(BM30)+1,BH30:BH299,0)),"")</f>
        <v/>
      </c>
      <c r="BJ231" s="419"/>
      <c r="BL231" s="3165"/>
      <c r="BM231" s="3166" t="str">
        <f>IF(OR(BN230="",BL230=""),"",IF(LEN(BN230)&lt;=BL230,BN230,IFERROR(LEFT(BN230,FIND("♦",SUBSTITUTE(LEFT(BN230,BL230+1)," ","♦",LEN(LEFT(BN230,BL230+1))-LEN(SUBSTITUTE(LEFT(BN230,BL230+1)," ",""))))),LEFT(BN230,IFERROR(FIND(" ",BN230)-1,LEN(BN230))))))</f>
        <v/>
      </c>
      <c r="BN231" s="3166" t="str">
        <f t="shared" si="102"/>
        <v/>
      </c>
      <c r="BO231" s="3180"/>
      <c r="BP231" s="3174"/>
      <c r="BQ231" s="3174"/>
      <c r="BS231" s="2686" t="str">
        <f>"colonne "&amp;SUBSTITUTE(ADDRESS(1,COLUMN(),4),"1","")&amp;" ▼"</f>
        <v>colonne BS ▼</v>
      </c>
      <c r="BU231" s="25"/>
      <c r="BV231" s="25"/>
      <c r="BW231" s="170"/>
      <c r="EK231" s="1685"/>
      <c r="EL231" s="205" t="s">
        <v>2546</v>
      </c>
      <c r="EM231" s="206" t="s">
        <v>2547</v>
      </c>
      <c r="EN231" s="207">
        <v>176</v>
      </c>
      <c r="EO231" s="208">
        <v>224</v>
      </c>
      <c r="EP231" s="209">
        <v>230</v>
      </c>
      <c r="EQ231"/>
      <c r="ER231" s="1686"/>
      <c r="ES231" s="212" t="s">
        <v>2548</v>
      </c>
      <c r="ET231" s="192" t="s">
        <v>2549</v>
      </c>
      <c r="EU231" s="193">
        <v>247</v>
      </c>
      <c r="EV231" s="194">
        <v>226</v>
      </c>
      <c r="EW231" s="195">
        <v>105</v>
      </c>
      <c r="EX231"/>
      <c r="EY231" s="1687"/>
      <c r="EZ231" s="212" t="s">
        <v>2550</v>
      </c>
      <c r="FA231" s="192" t="s">
        <v>2551</v>
      </c>
      <c r="FB231" s="193">
        <v>144</v>
      </c>
      <c r="FC231" s="194">
        <v>93</v>
      </c>
      <c r="FD231" s="195">
        <v>93</v>
      </c>
      <c r="FE231" s="10">
        <v>1</v>
      </c>
    </row>
    <row r="232" spans="1:161" ht="21"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198">
        <f t="array" ref="AR232">SUMPRODUCT(LEN(AS232:AY232))</f>
        <v>0</v>
      </c>
      <c r="AS232" s="199"/>
      <c r="AT232" s="200"/>
      <c r="AU232" s="200"/>
      <c r="AV232" s="200"/>
      <c r="AW232" s="200"/>
      <c r="AX232" s="200"/>
      <c r="AY232" s="201"/>
      <c r="AZ232"/>
      <c r="BD232" s="3174"/>
      <c r="BF232" s="3151" t="str">
        <f t="shared" si="99"/>
        <v/>
      </c>
      <c r="BG232" s="3155" t="str">
        <f t="shared" si="100"/>
        <v/>
      </c>
      <c r="BH232" s="3156" t="str">
        <f>IF(LEN(TRIM(BM232))&gt;0,MAX(BH29:BH231)+1,"")</f>
        <v/>
      </c>
      <c r="BI232" s="3109" t="str">
        <f>IFERROR(INDEX(BM30:BM299,MATCH(ROW()-ROW(BM30)+1,BH30:BH299,0)),"")</f>
        <v/>
      </c>
      <c r="BJ232" s="419"/>
      <c r="BL232" s="3168"/>
      <c r="BM232" s="3166" t="str">
        <f>IF(OR(BN231="",BL230=""),"",IF(LEN(BN231)&lt;=BL230,BN231,IFERROR(LEFT(BN231,FIND("♦",SUBSTITUTE(LEFT(BN231,BL230+1)," ","♦",LEN(LEFT(BN231,BL230+1))-LEN(SUBSTITUTE(LEFT(BN231,BL230+1)," ",""))))),LEFT(BN231,IFERROR(FIND(" ",BN231)-1,LEN(BN231))))))</f>
        <v/>
      </c>
      <c r="BN232" s="3166" t="str">
        <f t="shared" si="102"/>
        <v/>
      </c>
      <c r="BO232" s="3180"/>
      <c r="BP232" s="3174"/>
      <c r="BQ232" s="3174"/>
      <c r="BR232"/>
      <c r="BS232" s="2516" t="s">
        <v>3899</v>
      </c>
      <c r="BT232" s="2517"/>
      <c r="BU232" s="2517"/>
      <c r="BV232" s="2517"/>
      <c r="BW232" s="2517"/>
      <c r="EK232" s="1688"/>
      <c r="EL232" s="205" t="s">
        <v>2552</v>
      </c>
      <c r="EM232" s="206" t="s">
        <v>2553</v>
      </c>
      <c r="EN232" s="207">
        <v>152</v>
      </c>
      <c r="EO232" s="208">
        <v>245</v>
      </c>
      <c r="EP232" s="209">
        <v>255</v>
      </c>
      <c r="EQ232"/>
      <c r="ER232" s="1689"/>
      <c r="ES232" s="197" t="s">
        <v>2554</v>
      </c>
      <c r="ET232" s="192" t="s">
        <v>2555</v>
      </c>
      <c r="EU232" s="193">
        <v>238</v>
      </c>
      <c r="EV232" s="194">
        <v>220</v>
      </c>
      <c r="EW232" s="195">
        <v>130</v>
      </c>
      <c r="EX232"/>
      <c r="EY232" s="1690"/>
      <c r="EZ232" s="212" t="s">
        <v>2556</v>
      </c>
      <c r="FA232" s="192" t="s">
        <v>2557</v>
      </c>
      <c r="FB232" s="193">
        <v>164</v>
      </c>
      <c r="FC232" s="194">
        <v>36</v>
      </c>
      <c r="FD232" s="195">
        <v>36</v>
      </c>
      <c r="FE232" s="10">
        <v>1</v>
      </c>
    </row>
    <row r="233" spans="1:161" ht="21"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198">
        <f t="array" ref="AR233">SUMPRODUCT(LEN(AS233:AY233))</f>
        <v>0</v>
      </c>
      <c r="AS233" s="199"/>
      <c r="AT233" s="200"/>
      <c r="AU233" s="200"/>
      <c r="AV233" s="200"/>
      <c r="AW233" s="200"/>
      <c r="AX233" s="200"/>
      <c r="AY233" s="201"/>
      <c r="BD233" s="3174"/>
      <c r="BF233" s="3151" t="str">
        <f t="shared" si="99"/>
        <v/>
      </c>
      <c r="BG233" s="3155" t="str">
        <f t="shared" si="100"/>
        <v/>
      </c>
      <c r="BH233" s="3156" t="str">
        <f>IF(LEN(TRIM(BM233))&gt;0,MAX(BH29:BH232)+1,"")</f>
        <v/>
      </c>
      <c r="BI233" s="3109" t="str">
        <f>IFERROR(INDEX(BM30:BM299,MATCH(ROW()-ROW(BM30)+1,BH30:BH299,0)),"")</f>
        <v/>
      </c>
      <c r="BJ233" s="419"/>
      <c r="BL233" s="3169"/>
      <c r="BM233" s="3166" t="str">
        <f>IF(OR(BN232="",BL230=""),"",IF(LEN(BN232)&lt;=BL230,BN232,IFERROR(LEFT(BN232,FIND("♦",SUBSTITUTE(LEFT(BN232,BL230+1)," ","♦",LEN(LEFT(BN232,BL230+1))-LEN(SUBSTITUTE(LEFT(BN232,BL230+1)," ",""))))),LEFT(BN232,IFERROR(FIND(" ",BN232)-1,LEN(BN232))))))</f>
        <v/>
      </c>
      <c r="BN233" s="3166" t="str">
        <f t="shared" si="102"/>
        <v/>
      </c>
      <c r="BO233" s="3180"/>
      <c r="BP233" s="3174"/>
      <c r="BQ233" s="3174"/>
      <c r="BS233" s="2687" t="str">
        <f>"cliquez sur la colonne "&amp;SUBSTITUTE(ADDRESS(1,COLUMN(),4),"1","")</f>
        <v>cliquez sur la colonne BS</v>
      </c>
      <c r="BT233" s="2688"/>
      <c r="BU233" s="2688"/>
      <c r="BV233" s="2688"/>
      <c r="BW233" s="2688"/>
      <c r="EK233" s="1691"/>
      <c r="EL233" s="205" t="s">
        <v>2558</v>
      </c>
      <c r="EM233" s="206" t="s">
        <v>2559</v>
      </c>
      <c r="EN233" s="207">
        <v>0</v>
      </c>
      <c r="EO233" s="208">
        <v>229</v>
      </c>
      <c r="EP233" s="209">
        <v>238</v>
      </c>
      <c r="EQ233"/>
      <c r="ER233" s="1692"/>
      <c r="ES233" s="197" t="s">
        <v>2560</v>
      </c>
      <c r="ET233" s="192" t="s">
        <v>2555</v>
      </c>
      <c r="EU233" s="193">
        <v>238</v>
      </c>
      <c r="EV233" s="194">
        <v>221</v>
      </c>
      <c r="EW233" s="195">
        <v>130</v>
      </c>
      <c r="EX233"/>
      <c r="EY233" s="1693"/>
      <c r="EZ233" s="212" t="s">
        <v>2561</v>
      </c>
      <c r="FA233" s="192" t="s">
        <v>2562</v>
      </c>
      <c r="FB233" s="193">
        <v>165</v>
      </c>
      <c r="FC233" s="194">
        <v>38</v>
      </c>
      <c r="FD233" s="195">
        <v>10</v>
      </c>
      <c r="FE233" s="10">
        <v>1</v>
      </c>
    </row>
    <row r="234" spans="1:161" ht="21"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198">
        <f t="array" ref="AR234">SUMPRODUCT(LEN(AS234:AY234))</f>
        <v>0</v>
      </c>
      <c r="AS234" s="199"/>
      <c r="AT234" s="200"/>
      <c r="AU234" s="200"/>
      <c r="AV234" s="200"/>
      <c r="AW234" s="200"/>
      <c r="AX234" s="200"/>
      <c r="AY234" s="201"/>
      <c r="BD234" s="3174"/>
      <c r="BF234" s="3151" t="str">
        <f t="shared" si="99"/>
        <v/>
      </c>
      <c r="BG234" s="3155" t="str">
        <f t="shared" si="100"/>
        <v/>
      </c>
      <c r="BH234" s="3156" t="str">
        <f>IF(LEN(TRIM(BM234))&gt;0,MAX(BH29:BH233)+1,"")</f>
        <v/>
      </c>
      <c r="BI234" s="3109" t="str">
        <f>IFERROR(INDEX(BM30:BM299,MATCH(ROW()-ROW(BM30)+1,BH30:BH299,0)),"")</f>
        <v/>
      </c>
      <c r="BJ234" s="419"/>
      <c r="BL234" s="2462" t="str">
        <f>(SUBSTITUTE(SUBSTITUTE(BD64,CHAR(13)&amp;CHAR(10)," "),CHAR(10)," "))</f>
        <v/>
      </c>
      <c r="BM234" s="3110" t="str">
        <f>IF(OR(BL235="",BL236=""),"",IF(LEN(BL235)&lt;=BL236,BL235,IFERROR(LEFT(BL235,FIND("♦",SUBSTITUTE(LEFT(BL235,BL236+1)," ","♦",LEN(LEFT(BL235,BL236+1))-LEN(SUBSTITUTE(LEFT(BL235,BL236+1)," ",""))))),LEFT(BL235,IFERROR(FIND(" ",BL235)-1,LEN(BL235))))))</f>
        <v/>
      </c>
      <c r="BN234" s="3111" t="str">
        <f>IF(BM234="","",TRIM(RIGHT(BL235,LEN(BL235)-LEN(BM234))))</f>
        <v/>
      </c>
      <c r="BO234" s="3157" t="str">
        <f>BE64</f>
        <v xml:space="preserve"> ◄ ligne 64</v>
      </c>
      <c r="BP234" s="3174"/>
      <c r="BQ234" s="3174"/>
      <c r="BS234" s="3192" t="s">
        <v>3902</v>
      </c>
      <c r="BT234" s="3193"/>
      <c r="BU234" s="3193"/>
      <c r="BV234" s="3193"/>
      <c r="BW234" s="3193"/>
      <c r="EK234" s="1694"/>
      <c r="EL234" s="205" t="s">
        <v>2563</v>
      </c>
      <c r="EM234" s="206" t="s">
        <v>2564</v>
      </c>
      <c r="EN234" s="207">
        <v>122</v>
      </c>
      <c r="EO234" s="208">
        <v>197</v>
      </c>
      <c r="EP234" s="209">
        <v>205</v>
      </c>
      <c r="EQ234"/>
      <c r="ER234" s="1695"/>
      <c r="ES234" s="212" t="s">
        <v>2565</v>
      </c>
      <c r="ET234" s="192" t="s">
        <v>2566</v>
      </c>
      <c r="EU234" s="193">
        <v>225</v>
      </c>
      <c r="EV234" s="194">
        <v>206</v>
      </c>
      <c r="EW234" s="195">
        <v>154</v>
      </c>
      <c r="EX234"/>
      <c r="EY234" s="1696"/>
      <c r="EZ234" s="197" t="s">
        <v>2567</v>
      </c>
      <c r="FA234" s="192" t="s">
        <v>2568</v>
      </c>
      <c r="FB234" s="193">
        <v>133</v>
      </c>
      <c r="FC234" s="194">
        <v>99</v>
      </c>
      <c r="FD234" s="195">
        <v>99</v>
      </c>
      <c r="FE234" s="10">
        <v>1</v>
      </c>
    </row>
    <row r="235" spans="1:161" ht="21"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198">
        <f t="array" ref="AR235">SUMPRODUCT(LEN(AS235:AY235))</f>
        <v>0</v>
      </c>
      <c r="AS235" s="199"/>
      <c r="AT235" s="200"/>
      <c r="AU235" s="200"/>
      <c r="AV235" s="200"/>
      <c r="AW235" s="200"/>
      <c r="AX235" s="200"/>
      <c r="AY235" s="201"/>
      <c r="BD235" s="3174"/>
      <c r="BF235" s="3151" t="str">
        <f t="shared" si="99"/>
        <v/>
      </c>
      <c r="BG235" s="3155" t="str">
        <f t="shared" si="100"/>
        <v/>
      </c>
      <c r="BH235" s="3156" t="str">
        <f>IF(LEN(TRIM(BM235))&gt;0,MAX(BH29:BH234)+1,"")</f>
        <v/>
      </c>
      <c r="BI235" s="3109" t="str">
        <f>IFERROR(INDEX(BM30:BM299,MATCH(ROW()-ROW(BM30)+1,BH30:BH299,0)),"")</f>
        <v/>
      </c>
      <c r="BJ235" s="419"/>
      <c r="BL235" s="3110" t="str">
        <f>TRIM(SUBSTITUTE(SUBSTITUTE(SUBSTITUTE(SUBSTITUTE(IF(OR(LEFT(BL234,1)="-",LEFT(BL234,1)="="),MID(BL234,2,9999),BL234),CHAR(160)," "),","," "),";"," "),"."," "))</f>
        <v/>
      </c>
      <c r="BM235" s="3111" t="str">
        <f>IF(OR(BN234="",BL236=""),"",IF(LEN(BN234)&lt;=BL236,BN234,IFERROR(LEFT(BN234,FIND("♦",SUBSTITUTE(LEFT(BN234,BL236+1)," ","♦",LEN(LEFT(BN234,BL236+1))-LEN(SUBSTITUTE(LEFT(BN234,BL236+1)," ",""))))),LEFT(BN234,IFERROR(FIND(" ",BN234)-1,LEN(BN234))))))</f>
        <v/>
      </c>
      <c r="BN235" s="3111" t="str">
        <f>IF(BM235="","",TRIM(RIGHT(BN234,LEN(BN234)-LEN(BM235))))</f>
        <v/>
      </c>
      <c r="BO235" s="3179"/>
      <c r="BP235" s="3174"/>
      <c r="BQ235" s="3174"/>
      <c r="BS235" s="3192"/>
      <c r="BT235" s="3193"/>
      <c r="BU235" s="3193"/>
      <c r="BV235" s="3193"/>
      <c r="BW235" s="3193"/>
      <c r="EK235" s="1697"/>
      <c r="EL235" s="205" t="s">
        <v>2569</v>
      </c>
      <c r="EM235" s="206" t="s">
        <v>2570</v>
      </c>
      <c r="EN235" s="207">
        <v>0</v>
      </c>
      <c r="EO235" s="208">
        <v>197</v>
      </c>
      <c r="EP235" s="209">
        <v>205</v>
      </c>
      <c r="EQ235"/>
      <c r="ER235" s="1698"/>
      <c r="ES235" s="212" t="s">
        <v>2571</v>
      </c>
      <c r="ET235" s="192" t="s">
        <v>2572</v>
      </c>
      <c r="EU235" s="193">
        <v>248</v>
      </c>
      <c r="EV235" s="194">
        <v>222</v>
      </c>
      <c r="EW235" s="195">
        <v>126</v>
      </c>
      <c r="EX235"/>
      <c r="EY235" s="1699"/>
      <c r="EZ235" s="212" t="s">
        <v>2573</v>
      </c>
      <c r="FA235" s="192" t="s">
        <v>2574</v>
      </c>
      <c r="FB235" s="193">
        <v>150</v>
      </c>
      <c r="FC235" s="194">
        <v>0</v>
      </c>
      <c r="FD235" s="195">
        <v>24</v>
      </c>
      <c r="FE235" s="10">
        <v>1</v>
      </c>
    </row>
    <row r="236" spans="1:161" ht="21" customHeight="1">
      <c r="AR236" s="198">
        <f t="array" ref="AR236">SUMPRODUCT(LEN(AS236:AY236))</f>
        <v>0</v>
      </c>
      <c r="AS236" s="199"/>
      <c r="AT236" s="200"/>
      <c r="AU236" s="200"/>
      <c r="AV236" s="200"/>
      <c r="AW236" s="200"/>
      <c r="AX236" s="200"/>
      <c r="AY236" s="201"/>
      <c r="BD236" s="3174"/>
      <c r="BF236" s="3151" t="str">
        <f t="shared" si="99"/>
        <v/>
      </c>
      <c r="BG236" s="3155" t="str">
        <f t="shared" si="100"/>
        <v/>
      </c>
      <c r="BH236" s="3156" t="str">
        <f>IF(LEN(TRIM(BM236))&gt;0,MAX(BH29:BH235)+1,"")</f>
        <v/>
      </c>
      <c r="BI236" s="3109" t="str">
        <f>IFERROR(INDEX(BM30:BM299,MATCH(ROW()-ROW(BM30)+1,BH30:BH299,0)),"")</f>
        <v/>
      </c>
      <c r="BJ236" s="419"/>
      <c r="BL236" s="3112">
        <f>BI17</f>
        <v>100</v>
      </c>
      <c r="BM236" s="3111" t="str">
        <f>IF(OR(BN235="",BL236=""),"",IF(LEN(BN235)&lt;=BL236,BN235,IFERROR(LEFT(BN235,FIND("♦",SUBSTITUTE(LEFT(BN235,BL236+1)," ","♦",LEN(LEFT(BN235,BL236+1))-LEN(SUBSTITUTE(LEFT(BN235,BL236+1)," ",""))))),LEFT(BN235,IFERROR(FIND(" ",BN235)-1,LEN(BN235))))))</f>
        <v/>
      </c>
      <c r="BN236" s="3111" t="str">
        <f t="shared" ref="BN236:BN239" si="103">IF(BM236="","",TRIM(RIGHT(BN235,LEN(BN235)-LEN(BM236))))</f>
        <v/>
      </c>
      <c r="BO236" s="3179"/>
      <c r="BP236" s="3174"/>
      <c r="BQ236" s="3174"/>
      <c r="BS236" s="2518" t="s">
        <v>3900</v>
      </c>
      <c r="BT236" s="2519"/>
      <c r="BU236" s="2519"/>
      <c r="BV236" s="2519"/>
      <c r="BW236" s="2519"/>
      <c r="EK236" s="1700"/>
      <c r="EL236" s="205" t="s">
        <v>2575</v>
      </c>
      <c r="EM236" s="206" t="s">
        <v>2576</v>
      </c>
      <c r="EN236" s="207">
        <v>3</v>
      </c>
      <c r="EO236" s="208">
        <v>180</v>
      </c>
      <c r="EP236" s="209">
        <v>200</v>
      </c>
      <c r="EQ236"/>
      <c r="ER236" s="1701"/>
      <c r="ES236" s="212" t="s">
        <v>2577</v>
      </c>
      <c r="ET236" s="192" t="s">
        <v>2578</v>
      </c>
      <c r="EU236" s="193">
        <v>255</v>
      </c>
      <c r="EV236" s="194">
        <v>222</v>
      </c>
      <c r="EW236" s="195">
        <v>117</v>
      </c>
      <c r="EX236"/>
      <c r="EY236" s="1702"/>
      <c r="EZ236" s="197" t="s">
        <v>2579</v>
      </c>
      <c r="FA236" s="192" t="s">
        <v>2580</v>
      </c>
      <c r="FB236" s="193">
        <v>139</v>
      </c>
      <c r="FC236" s="194">
        <v>58</v>
      </c>
      <c r="FD236" s="195">
        <v>58</v>
      </c>
      <c r="FE236" s="10">
        <v>1</v>
      </c>
    </row>
    <row r="237" spans="1:161" ht="21" customHeight="1">
      <c r="AO237"/>
      <c r="AP237"/>
      <c r="AQ237"/>
      <c r="AR237" s="198">
        <f t="array" ref="AR237">SUMPRODUCT(LEN(AS237:AY237))</f>
        <v>0</v>
      </c>
      <c r="AS237" s="199"/>
      <c r="AT237" s="200"/>
      <c r="AU237" s="200"/>
      <c r="AV237" s="200"/>
      <c r="AW237" s="200"/>
      <c r="AX237" s="200"/>
      <c r="AY237" s="201"/>
      <c r="BD237" s="3174"/>
      <c r="BF237" s="3151" t="str">
        <f t="shared" si="99"/>
        <v/>
      </c>
      <c r="BG237" s="3155" t="str">
        <f t="shared" si="100"/>
        <v/>
      </c>
      <c r="BH237" s="3156" t="str">
        <f>IF(LEN(TRIM(BM237))&gt;0,MAX(BH29:BH236)+1,"")</f>
        <v/>
      </c>
      <c r="BI237" s="3109" t="str">
        <f>IFERROR(INDEX(BM30:BM299,MATCH(ROW()-ROW(BM30)+1,BH30:BH299,0)),"")</f>
        <v/>
      </c>
      <c r="BJ237" s="419"/>
      <c r="BL237" s="3110"/>
      <c r="BM237" s="3111" t="str">
        <f>IF(OR(BN236="",BL236=""),"",IF(LEN(BN236)&lt;=BL236,BN236,IFERROR(LEFT(BN236,FIND("♦",SUBSTITUTE(LEFT(BN236,BL236+1)," ","♦",LEN(LEFT(BN236,BL236+1))-LEN(SUBSTITUTE(LEFT(BN236,BL236+1)," ",""))))),LEFT(BN236,IFERROR(FIND(" ",BN236)-1,LEN(BN236))))))</f>
        <v/>
      </c>
      <c r="BN237" s="3111" t="str">
        <f t="shared" si="103"/>
        <v/>
      </c>
      <c r="BO237" s="3179"/>
      <c r="BP237" s="3174"/>
      <c r="BQ237" s="3174"/>
      <c r="BS237" s="2689" t="s">
        <v>4010</v>
      </c>
      <c r="BT237" s="2690"/>
      <c r="BU237" s="2690"/>
      <c r="BV237" s="2690"/>
      <c r="BW237" s="2690"/>
      <c r="EK237" s="1703"/>
      <c r="EL237" s="236" t="s">
        <v>2581</v>
      </c>
      <c r="EM237" s="206" t="s">
        <v>2582</v>
      </c>
      <c r="EN237" s="207">
        <v>121</v>
      </c>
      <c r="EO237" s="208">
        <v>128</v>
      </c>
      <c r="EP237" s="209">
        <v>129</v>
      </c>
      <c r="EQ237"/>
      <c r="ER237" s="1704"/>
      <c r="ES237" s="197" t="s">
        <v>2583</v>
      </c>
      <c r="ET237" s="192" t="s">
        <v>2584</v>
      </c>
      <c r="EU237" s="193">
        <v>255</v>
      </c>
      <c r="EV237" s="194">
        <v>236</v>
      </c>
      <c r="EW237" s="195">
        <v>139</v>
      </c>
      <c r="EX237"/>
      <c r="EY237" s="1705"/>
      <c r="EZ237" s="197" t="s">
        <v>2585</v>
      </c>
      <c r="FA237" s="192" t="s">
        <v>2586</v>
      </c>
      <c r="FB237" s="193">
        <v>142</v>
      </c>
      <c r="FC237" s="194">
        <v>35</v>
      </c>
      <c r="FD237" s="195">
        <v>35</v>
      </c>
      <c r="FE237" s="10">
        <v>1</v>
      </c>
    </row>
    <row r="238" spans="1:161" ht="21" customHeight="1">
      <c r="AR238" s="198">
        <f t="array" ref="AR238">SUMPRODUCT(LEN(AS238:AY238))</f>
        <v>0</v>
      </c>
      <c r="AS238" s="199"/>
      <c r="AT238" s="200"/>
      <c r="AU238" s="200"/>
      <c r="AV238" s="200"/>
      <c r="AW238" s="200"/>
      <c r="AX238" s="200"/>
      <c r="AY238" s="201"/>
      <c r="BD238" s="3174"/>
      <c r="BF238" s="3151" t="str">
        <f t="shared" si="99"/>
        <v/>
      </c>
      <c r="BG238" s="3155" t="str">
        <f t="shared" si="100"/>
        <v/>
      </c>
      <c r="BH238" s="3156" t="str">
        <f>IF(LEN(TRIM(BM238))&gt;0,MAX(BH29:BH237)+1,"")</f>
        <v/>
      </c>
      <c r="BI238" s="3109" t="str">
        <f>IFERROR(INDEX(BM30:BM299,MATCH(ROW()-ROW(BM30)+1,BH30:BH299,0)),"")</f>
        <v/>
      </c>
      <c r="BJ238" s="419"/>
      <c r="BL238" s="3163"/>
      <c r="BM238" s="3111" t="str">
        <f>IF(OR(BN237="",BL236=""),"",IF(LEN(BN237)&lt;=BL236,BN237,IFERROR(LEFT(BN237,FIND("♦",SUBSTITUTE(LEFT(BN237,BL236+1)," ","♦",LEN(LEFT(BN237,BL236+1))-LEN(SUBSTITUTE(LEFT(BN237,BL236+1)," ",""))))),LEFT(BN237,IFERROR(FIND(" ",BN237)-1,LEN(BN237))))))</f>
        <v/>
      </c>
      <c r="BN238" s="3111" t="str">
        <f t="shared" si="103"/>
        <v/>
      </c>
      <c r="BO238" s="3179"/>
      <c r="BP238" s="3174"/>
      <c r="BQ238" s="3174"/>
      <c r="BS238" s="2689" t="s">
        <v>4011</v>
      </c>
      <c r="BT238" s="2690"/>
      <c r="BU238" s="2690"/>
      <c r="BV238" s="2690"/>
      <c r="BW238" s="2690"/>
      <c r="EK238" s="1706"/>
      <c r="EL238" s="205" t="s">
        <v>2587</v>
      </c>
      <c r="EM238" s="206" t="s">
        <v>2588</v>
      </c>
      <c r="EN238" s="207">
        <v>83</v>
      </c>
      <c r="EO238" s="208">
        <v>134</v>
      </c>
      <c r="EP238" s="209">
        <v>139</v>
      </c>
      <c r="EQ238"/>
      <c r="ER238" s="1707"/>
      <c r="ES238" s="212" t="s">
        <v>2589</v>
      </c>
      <c r="ET238" s="192" t="s">
        <v>2590</v>
      </c>
      <c r="EU238" s="193">
        <v>243</v>
      </c>
      <c r="EV238" s="194">
        <v>229</v>
      </c>
      <c r="EW238" s="195">
        <v>171</v>
      </c>
      <c r="EX238"/>
      <c r="EY238" s="1708"/>
      <c r="EZ238" s="197" t="s">
        <v>2591</v>
      </c>
      <c r="FA238" s="192" t="s">
        <v>2592</v>
      </c>
      <c r="FB238" s="193">
        <v>139</v>
      </c>
      <c r="FC238" s="194">
        <v>35</v>
      </c>
      <c r="FD238" s="195">
        <v>35</v>
      </c>
      <c r="FE238" s="10">
        <v>1</v>
      </c>
    </row>
    <row r="239" spans="1:161" ht="21" customHeight="1">
      <c r="AR239" s="198">
        <f t="array" ref="AR239">SUMPRODUCT(LEN(AS239:AY239))</f>
        <v>0</v>
      </c>
      <c r="AS239" s="199"/>
      <c r="AT239" s="200"/>
      <c r="AU239" s="200"/>
      <c r="AV239" s="200"/>
      <c r="AW239" s="200"/>
      <c r="AX239" s="200"/>
      <c r="AY239" s="201"/>
      <c r="BD239" s="3174"/>
      <c r="BF239" s="3151" t="str">
        <f t="shared" si="99"/>
        <v/>
      </c>
      <c r="BG239" s="3155" t="str">
        <f t="shared" si="100"/>
        <v/>
      </c>
      <c r="BH239" s="3156" t="str">
        <f>IF(LEN(TRIM(BM239))&gt;0,MAX(BH29:BH238)+1,"")</f>
        <v/>
      </c>
      <c r="BI239" s="3109" t="str">
        <f>IFERROR(INDEX(BM30:BM299,MATCH(ROW()-ROW(BM30)+1,BH30:BH299,0)),"")</f>
        <v/>
      </c>
      <c r="BJ239" s="419"/>
      <c r="BL239" s="3164"/>
      <c r="BM239" s="3111" t="str">
        <f>IF(OR(BN238="",BL236=""),"",IF(LEN(BN238)&lt;=BL236,BN238,IFERROR(LEFT(BN238,FIND("♦",SUBSTITUTE(LEFT(BN238,BL236+1)," ","♦",LEN(LEFT(BN238,BL236+1))-LEN(SUBSTITUTE(LEFT(BN238,BL236+1)," ",""))))),LEFT(BN238,IFERROR(FIND(" ",BN238)-1,LEN(BN238))))))</f>
        <v/>
      </c>
      <c r="BN239" s="3111" t="str">
        <f t="shared" si="103"/>
        <v/>
      </c>
      <c r="BO239" s="3179"/>
      <c r="BP239" s="3174"/>
      <c r="BQ239" s="3174"/>
      <c r="BS239" s="2518" t="s">
        <v>3901</v>
      </c>
      <c r="BT239" s="2519"/>
      <c r="BU239" s="2519"/>
      <c r="BV239" s="2519"/>
      <c r="BW239" s="2519"/>
      <c r="EK239" s="1709"/>
      <c r="EL239" s="236" t="s">
        <v>2593</v>
      </c>
      <c r="EM239" s="206" t="s">
        <v>2594</v>
      </c>
      <c r="EN239" s="207">
        <v>4</v>
      </c>
      <c r="EO239" s="208">
        <v>139</v>
      </c>
      <c r="EP239" s="209">
        <v>154</v>
      </c>
      <c r="EQ239"/>
      <c r="ER239" s="1710"/>
      <c r="ES239" s="212" t="s">
        <v>2595</v>
      </c>
      <c r="ET239" s="192" t="s">
        <v>2596</v>
      </c>
      <c r="EU239" s="193">
        <v>241</v>
      </c>
      <c r="EV239" s="194">
        <v>226</v>
      </c>
      <c r="EW239" s="195">
        <v>190</v>
      </c>
      <c r="EX239"/>
      <c r="EY239" s="1711"/>
      <c r="EZ239" s="197" t="s">
        <v>2597</v>
      </c>
      <c r="FA239" s="192" t="s">
        <v>2598</v>
      </c>
      <c r="FB239" s="193">
        <v>140</v>
      </c>
      <c r="FC239" s="194">
        <v>23</v>
      </c>
      <c r="FD239" s="195">
        <v>23</v>
      </c>
      <c r="FE239" s="10">
        <v>1</v>
      </c>
    </row>
    <row r="240" spans="1:161" ht="21" customHeight="1" thickBot="1">
      <c r="AR240" s="2290">
        <f t="array" ref="AR240">SUMPRODUCT(LEN(AS240:AY240))</f>
        <v>0</v>
      </c>
      <c r="AS240" s="1532"/>
      <c r="AT240" s="1533"/>
      <c r="AU240" s="1533"/>
      <c r="AV240" s="1533"/>
      <c r="AW240" s="1533"/>
      <c r="AX240" s="1533"/>
      <c r="AY240" s="1534"/>
      <c r="BD240" s="3174"/>
      <c r="BF240" s="3151" t="str">
        <f t="shared" si="99"/>
        <v/>
      </c>
      <c r="BG240" s="3155" t="str">
        <f t="shared" si="100"/>
        <v/>
      </c>
      <c r="BH240" s="3156" t="str">
        <f>IF(LEN(TRIM(BM240))&gt;0,MAX(BH29:BH239)+1,"")</f>
        <v/>
      </c>
      <c r="BI240" s="3109" t="str">
        <f>IFERROR(INDEX(BM30:BM299,MATCH(ROW()-ROW(BM30)+1,BH30:BH299,0)),"")</f>
        <v/>
      </c>
      <c r="BJ240" s="419"/>
      <c r="BL240" s="2462" t="str">
        <f>(SUBSTITUTE(SUBSTITUTE(BD65,CHAR(13)&amp;CHAR(10)," "),CHAR(10)," "))</f>
        <v/>
      </c>
      <c r="BM240" s="3165" t="str">
        <f>IF(OR(BL241="",BL242=""),"",IF(LEN(BL241)&lt;=BL242,BL241,IFERROR(LEFT(BL241,FIND("♦",SUBSTITUTE(LEFT(BL241,BL242+1)," ","♦",LEN(LEFT(BL241,BL242+1))-LEN(SUBSTITUTE(LEFT(BL241,BL242+1)," ",""))))),LEFT(BL241,IFERROR(FIND(" ",BL241)-1,LEN(BL241))))))</f>
        <v/>
      </c>
      <c r="BN240" s="3166" t="str">
        <f>IF(BM240="","",TRIM(RIGHT(BL241,LEN(BL241)-LEN(BM240))))</f>
        <v/>
      </c>
      <c r="BO240" s="3157" t="str">
        <f>BE65</f>
        <v xml:space="preserve"> ◄ ligne 65</v>
      </c>
      <c r="BP240" s="3174"/>
      <c r="BQ240" s="3174"/>
      <c r="BS240" s="2518" t="s">
        <v>4012</v>
      </c>
      <c r="BT240" s="2519"/>
      <c r="BU240" s="2519"/>
      <c r="BV240" s="2519"/>
      <c r="BW240" s="2519"/>
      <c r="EK240" s="1712"/>
      <c r="EL240" s="205" t="s">
        <v>2599</v>
      </c>
      <c r="EM240" s="206" t="s">
        <v>2600</v>
      </c>
      <c r="EN240" s="207">
        <v>0</v>
      </c>
      <c r="EO240" s="208">
        <v>134</v>
      </c>
      <c r="EP240" s="209">
        <v>139</v>
      </c>
      <c r="EQ240"/>
      <c r="ER240" s="1713"/>
      <c r="ES240" s="212" t="s">
        <v>2601</v>
      </c>
      <c r="ET240" s="192" t="s">
        <v>2602</v>
      </c>
      <c r="EU240" s="193">
        <v>255</v>
      </c>
      <c r="EV240" s="194">
        <v>240</v>
      </c>
      <c r="EW240" s="195">
        <v>188</v>
      </c>
      <c r="EX240"/>
      <c r="EY240" s="1714"/>
      <c r="EZ240" s="197" t="s">
        <v>2603</v>
      </c>
      <c r="FA240" s="192" t="s">
        <v>2604</v>
      </c>
      <c r="FB240" s="193">
        <v>139</v>
      </c>
      <c r="FC240" s="194">
        <v>26</v>
      </c>
      <c r="FD240" s="195">
        <v>26</v>
      </c>
      <c r="FE240" s="10">
        <v>1</v>
      </c>
    </row>
    <row r="241" spans="56:161" ht="21" customHeight="1">
      <c r="BD241" s="3174"/>
      <c r="BF241" s="3151" t="str">
        <f t="shared" si="99"/>
        <v/>
      </c>
      <c r="BG241" s="3155" t="str">
        <f t="shared" si="100"/>
        <v/>
      </c>
      <c r="BH241" s="3156" t="str">
        <f>IF(LEN(TRIM(BM241))&gt;0,MAX(BH29:BH240)+1,"")</f>
        <v/>
      </c>
      <c r="BI241" s="3109" t="str">
        <f>IFERROR(INDEX(BM30:BM299,MATCH(ROW()-ROW(BM30)+1,BH30:BH299,0)),"")</f>
        <v/>
      </c>
      <c r="BJ241" s="419"/>
      <c r="BL241" s="3165" t="str">
        <f>TRIM(SUBSTITUTE(SUBSTITUTE(SUBSTITUTE(SUBSTITUTE(IF(OR(LEFT(BL240,1)="-",LEFT(BL240,1)="="),MID(BL240,2,9999),BL240),CHAR(160)," "),","," "),";"," "),"."," "))</f>
        <v/>
      </c>
      <c r="BM241" s="3166" t="str">
        <f>IF(OR(BN240="",BL242=""),"",IF(LEN(BN240)&lt;=BL242,BN240,IFERROR(LEFT(BN240,FIND("♦",SUBSTITUTE(LEFT(BN240,BL242+1)," ","♦",LEN(LEFT(BN240,BL242+1))-LEN(SUBSTITUTE(LEFT(BN240,BL242+1)," ",""))))),LEFT(BN240,IFERROR(FIND(" ",BN240)-1,LEN(BN240))))))</f>
        <v/>
      </c>
      <c r="BN241" s="3166" t="str">
        <f>IF(BM241="","",TRIM(RIGHT(BN240,LEN(BN240)-LEN(BM241))))</f>
        <v/>
      </c>
      <c r="BO241" s="3180"/>
      <c r="BP241" s="3174"/>
      <c r="BQ241" s="3174"/>
      <c r="BS241" s="2691"/>
      <c r="BT241" s="2515" t="s">
        <v>29</v>
      </c>
      <c r="BU241" s="2515" t="s">
        <v>3896</v>
      </c>
      <c r="BV241" s="2515" t="s">
        <v>3897</v>
      </c>
      <c r="BW241" s="2515" t="s">
        <v>3898</v>
      </c>
      <c r="EK241" s="1715"/>
      <c r="EL241" s="236" t="s">
        <v>2605</v>
      </c>
      <c r="EM241" s="206" t="s">
        <v>2606</v>
      </c>
      <c r="EN241" s="207">
        <v>37</v>
      </c>
      <c r="EO241" s="208">
        <v>253</v>
      </c>
      <c r="EP241" s="209">
        <v>233</v>
      </c>
      <c r="EQ241"/>
      <c r="ER241" s="1716"/>
      <c r="ES241" s="212" t="s">
        <v>2607</v>
      </c>
      <c r="ET241" s="192" t="s">
        <v>2608</v>
      </c>
      <c r="EU241" s="193">
        <v>250</v>
      </c>
      <c r="EV241" s="194">
        <v>240</v>
      </c>
      <c r="EW241" s="195">
        <v>197</v>
      </c>
      <c r="EX241"/>
      <c r="EY241" s="1717"/>
      <c r="EZ241" s="197" t="s">
        <v>2609</v>
      </c>
      <c r="FA241" s="192" t="s">
        <v>2610</v>
      </c>
      <c r="FB241" s="193">
        <v>139</v>
      </c>
      <c r="FC241" s="194">
        <v>0</v>
      </c>
      <c r="FD241" s="195">
        <v>0</v>
      </c>
      <c r="FE241" s="10">
        <v>1</v>
      </c>
    </row>
    <row r="242" spans="56:161" ht="21" customHeight="1" thickBot="1">
      <c r="BD242" s="3174"/>
      <c r="BF242" s="3151" t="str">
        <f t="shared" si="99"/>
        <v/>
      </c>
      <c r="BG242" s="3155" t="str">
        <f t="shared" si="100"/>
        <v/>
      </c>
      <c r="BH242" s="3156" t="str">
        <f>IF(LEN(TRIM(BM242))&gt;0,MAX(BH29:BH241)+1,"")</f>
        <v/>
      </c>
      <c r="BI242" s="3109" t="str">
        <f>IFERROR(INDEX(BM30:BM299,MATCH(ROW()-ROW(BM30)+1,BH30:BH299,0)),"")</f>
        <v/>
      </c>
      <c r="BJ242" s="419"/>
      <c r="BL242" s="3112">
        <f>BI17</f>
        <v>100</v>
      </c>
      <c r="BM242" s="3166" t="str">
        <f>IF(OR(BN241="",BL242=""),"",IF(LEN(BN241)&lt;=BL242,BN241,IFERROR(LEFT(BN241,FIND("♦",SUBSTITUTE(LEFT(BN241,BL242+1)," ","♦",LEN(LEFT(BN241,BL242+1))-LEN(SUBSTITUTE(LEFT(BN241,BL242+1)," ",""))))),LEFT(BN241,IFERROR(FIND(" ",BN241)-1,LEN(BN241))))))</f>
        <v/>
      </c>
      <c r="BN242" s="3166" t="str">
        <f t="shared" ref="BN242:BN245" si="104">IF(BM242="","",TRIM(RIGHT(BN241,LEN(BN241)-LEN(BM242))))</f>
        <v/>
      </c>
      <c r="BO242" s="3180"/>
      <c r="BP242" s="3174"/>
      <c r="BQ242" s="3174"/>
      <c r="BS242" s="432">
        <v>43</v>
      </c>
      <c r="BT242" s="433">
        <v>18</v>
      </c>
      <c r="BU242" s="433">
        <v>19</v>
      </c>
      <c r="BV242" s="433">
        <v>16</v>
      </c>
      <c r="BW242" s="434">
        <v>29</v>
      </c>
      <c r="EK242" s="1718"/>
      <c r="EL242" s="205" t="s">
        <v>2611</v>
      </c>
      <c r="EM242" s="206" t="s">
        <v>2612</v>
      </c>
      <c r="EN242" s="207">
        <v>64</v>
      </c>
      <c r="EO242" s="208">
        <v>224</v>
      </c>
      <c r="EP242" s="209">
        <v>208</v>
      </c>
      <c r="EQ242"/>
      <c r="ER242" s="1719"/>
      <c r="ES242" s="212" t="s">
        <v>2613</v>
      </c>
      <c r="ET242" s="192" t="s">
        <v>2614</v>
      </c>
      <c r="EU242" s="193">
        <v>240</v>
      </c>
      <c r="EV242" s="194">
        <v>234</v>
      </c>
      <c r="EW242" s="195">
        <v>214</v>
      </c>
      <c r="EX242"/>
      <c r="EY242" s="1720"/>
      <c r="EZ242" s="197" t="s">
        <v>2615</v>
      </c>
      <c r="FA242" s="192" t="s">
        <v>2610</v>
      </c>
      <c r="FB242" s="193">
        <v>139</v>
      </c>
      <c r="FC242" s="194">
        <v>37</v>
      </c>
      <c r="FD242" s="195">
        <v>0</v>
      </c>
      <c r="FE242" s="10">
        <v>1</v>
      </c>
    </row>
    <row r="243" spans="56:161" ht="21" customHeight="1">
      <c r="BD243" s="3174"/>
      <c r="BF243" s="3151" t="str">
        <f t="shared" si="99"/>
        <v/>
      </c>
      <c r="BG243" s="3155" t="str">
        <f t="shared" si="100"/>
        <v/>
      </c>
      <c r="BH243" s="3156" t="str">
        <f>IF(LEN(TRIM(BM243))&gt;0,MAX(BH29:BH242)+1,"")</f>
        <v/>
      </c>
      <c r="BI243" s="3109" t="str">
        <f>IFERROR(INDEX(BM30:BM299,MATCH(ROW()-ROW(BM30)+1,BH30:BH299,0)),"")</f>
        <v/>
      </c>
      <c r="BJ243" s="419"/>
      <c r="BL243" s="3165"/>
      <c r="BM243" s="3166" t="str">
        <f>IF(OR(BN242="",BL242=""),"",IF(LEN(BN242)&lt;=BL242,BN242,IFERROR(LEFT(BN242,FIND("♦",SUBSTITUTE(LEFT(BN242,BL242+1)," ","♦",LEN(LEFT(BN242,BL242+1))-LEN(SUBSTITUTE(LEFT(BN242,BL242+1)," ",""))))),LEFT(BN242,IFERROR(FIND(" ",BN242)-1,LEN(BN242))))))</f>
        <v/>
      </c>
      <c r="BN243" s="3166" t="str">
        <f t="shared" si="104"/>
        <v/>
      </c>
      <c r="BO243" s="3180"/>
      <c r="BP243" s="3174"/>
      <c r="BQ243" s="3174"/>
      <c r="BS243" s="13">
        <f ca="1">CELL("largeur",BS243)</f>
        <v>43</v>
      </c>
      <c r="BT243" s="13">
        <f ca="1">CELL("largeur",BT243)</f>
        <v>18</v>
      </c>
      <c r="BU243" s="13">
        <f ca="1">CELL("largeur",BU243)</f>
        <v>19</v>
      </c>
      <c r="BV243" s="13">
        <f ca="1">CELL("largeur",BV243)</f>
        <v>16</v>
      </c>
      <c r="BW243" s="13">
        <f ca="1">CELL("largeur",BW243)</f>
        <v>29</v>
      </c>
      <c r="EK243" s="1721"/>
      <c r="EL243" s="236" t="s">
        <v>2616</v>
      </c>
      <c r="EM243" s="206" t="s">
        <v>2617</v>
      </c>
      <c r="EN243" s="207">
        <v>102</v>
      </c>
      <c r="EO243" s="208">
        <v>173</v>
      </c>
      <c r="EP243" s="209">
        <v>164</v>
      </c>
      <c r="EQ243"/>
      <c r="ER243" s="1722"/>
      <c r="ES243" s="197" t="s">
        <v>2618</v>
      </c>
      <c r="ET243" s="192" t="s">
        <v>2619</v>
      </c>
      <c r="EU243" s="193">
        <v>255</v>
      </c>
      <c r="EV243" s="194">
        <v>248</v>
      </c>
      <c r="EW243" s="195">
        <v>220</v>
      </c>
      <c r="EX243"/>
      <c r="EY243" s="1723"/>
      <c r="EZ243" s="212" t="s">
        <v>2620</v>
      </c>
      <c r="FA243" s="192" t="s">
        <v>2621</v>
      </c>
      <c r="FB243" s="193">
        <v>132</v>
      </c>
      <c r="FC243" s="194">
        <v>27</v>
      </c>
      <c r="FD243" s="195">
        <v>45</v>
      </c>
      <c r="FE243" s="10">
        <v>1</v>
      </c>
    </row>
    <row r="244" spans="56:161" ht="21" customHeight="1">
      <c r="BD244" s="3174"/>
      <c r="BF244" s="3151" t="str">
        <f t="shared" si="99"/>
        <v/>
      </c>
      <c r="BG244" s="3155" t="str">
        <f t="shared" si="100"/>
        <v/>
      </c>
      <c r="BH244" s="3156" t="str">
        <f>IF(LEN(TRIM(BM244))&gt;0,MAX(BH29:BH243)+1,"")</f>
        <v/>
      </c>
      <c r="BI244" s="3109" t="str">
        <f>IFERROR(INDEX(BM30:BM299,MATCH(ROW()-ROW(BM30)+1,BH30:BH299,0)),"")</f>
        <v/>
      </c>
      <c r="BJ244" s="419"/>
      <c r="BL244" s="3168"/>
      <c r="BM244" s="3166" t="str">
        <f>IF(OR(BN243="",BL242=""),"",IF(LEN(BN243)&lt;=BL242,BN243,IFERROR(LEFT(BN243,FIND("♦",SUBSTITUTE(LEFT(BN243,BL242+1)," ","♦",LEN(LEFT(BN243,BL242+1))-LEN(SUBSTITUTE(LEFT(BN243,BL242+1)," ",""))))),LEFT(BN243,IFERROR(FIND(" ",BN243)-1,LEN(BN243))))))</f>
        <v/>
      </c>
      <c r="BN244" s="3166" t="str">
        <f t="shared" si="104"/>
        <v/>
      </c>
      <c r="BO244" s="3180"/>
      <c r="BP244" s="3174"/>
      <c r="BQ244" s="3174"/>
      <c r="EK244" s="1724"/>
      <c r="EL244" s="205" t="s">
        <v>2622</v>
      </c>
      <c r="EM244" s="206" t="s">
        <v>2623</v>
      </c>
      <c r="EN244" s="207">
        <v>32</v>
      </c>
      <c r="EO244" s="208">
        <v>178</v>
      </c>
      <c r="EP244" s="209">
        <v>170</v>
      </c>
      <c r="EQ244"/>
      <c r="ER244" s="1725"/>
      <c r="ES244" s="212" t="s">
        <v>2624</v>
      </c>
      <c r="ET244" s="192" t="s">
        <v>2625</v>
      </c>
      <c r="EU244" s="193">
        <v>252</v>
      </c>
      <c r="EV244" s="194">
        <v>220</v>
      </c>
      <c r="EW244" s="195">
        <v>18</v>
      </c>
      <c r="EX244"/>
      <c r="EY244" s="1726"/>
      <c r="EZ244" s="212" t="s">
        <v>2626</v>
      </c>
      <c r="FA244" s="192" t="s">
        <v>2627</v>
      </c>
      <c r="FB244" s="193">
        <v>133</v>
      </c>
      <c r="FC244" s="194">
        <v>6</v>
      </c>
      <c r="FD244" s="195">
        <v>6</v>
      </c>
      <c r="FE244" s="10">
        <v>1</v>
      </c>
    </row>
    <row r="245" spans="56:161" ht="21" customHeight="1">
      <c r="BD245" s="3174"/>
      <c r="BF245" s="3151" t="str">
        <f t="shared" si="99"/>
        <v/>
      </c>
      <c r="BG245" s="3155" t="str">
        <f t="shared" si="100"/>
        <v/>
      </c>
      <c r="BH245" s="3156" t="str">
        <f>IF(LEN(TRIM(BM245))&gt;0,MAX(BH29:BH244)+1,"")</f>
        <v/>
      </c>
      <c r="BI245" s="3109" t="str">
        <f>IFERROR(INDEX(BM30:BM299,MATCH(ROW()-ROW(BM30)+1,BH30:BH299,0)),"")</f>
        <v/>
      </c>
      <c r="BJ245" s="419"/>
      <c r="BL245" s="3169"/>
      <c r="BM245" s="3166" t="str">
        <f>IF(OR(BN244="",BL242=""),"",IF(LEN(BN244)&lt;=BL242,BN244,IFERROR(LEFT(BN244,FIND("♦",SUBSTITUTE(LEFT(BN244,BL242+1)," ","♦",LEN(LEFT(BN244,BL242+1))-LEN(SUBSTITUTE(LEFT(BN244,BL242+1)," ",""))))),LEFT(BN244,IFERROR(FIND(" ",BN244)-1,LEN(BN244))))))</f>
        <v/>
      </c>
      <c r="BN245" s="3166" t="str">
        <f t="shared" si="104"/>
        <v/>
      </c>
      <c r="BO245" s="3180"/>
      <c r="BP245" s="3174"/>
      <c r="BQ245" s="3174"/>
      <c r="EK245" s="1727"/>
      <c r="EL245" s="236" t="s">
        <v>2628</v>
      </c>
      <c r="EM245" s="206" t="s">
        <v>2629</v>
      </c>
      <c r="EN245" s="207">
        <v>0</v>
      </c>
      <c r="EO245" s="208">
        <v>136</v>
      </c>
      <c r="EP245" s="209">
        <v>130</v>
      </c>
      <c r="EQ245"/>
      <c r="ER245" s="1728"/>
      <c r="ES245" s="212" t="s">
        <v>2630</v>
      </c>
      <c r="ET245" s="192" t="s">
        <v>2631</v>
      </c>
      <c r="EU245" s="193">
        <v>185</v>
      </c>
      <c r="EV245" s="194">
        <v>184</v>
      </c>
      <c r="EW245" s="195">
        <v>181</v>
      </c>
      <c r="EX245"/>
      <c r="EY245" s="1729"/>
      <c r="EZ245" s="197" t="s">
        <v>2632</v>
      </c>
      <c r="FA245" s="192" t="s">
        <v>2633</v>
      </c>
      <c r="FB245" s="193">
        <v>128</v>
      </c>
      <c r="FC245" s="194">
        <v>0</v>
      </c>
      <c r="FD245" s="195">
        <v>0</v>
      </c>
      <c r="FE245" s="10">
        <v>1</v>
      </c>
    </row>
    <row r="246" spans="56:161" ht="21" customHeight="1">
      <c r="BD246" s="3174"/>
      <c r="BF246" s="3151" t="str">
        <f t="shared" si="99"/>
        <v/>
      </c>
      <c r="BG246" s="3155" t="str">
        <f t="shared" si="100"/>
        <v/>
      </c>
      <c r="BH246" s="3156" t="str">
        <f>IF(LEN(TRIM(BM246))&gt;0,MAX(BH29:BH245)+1,"")</f>
        <v/>
      </c>
      <c r="BI246" s="3109" t="str">
        <f>IFERROR(INDEX(BM30:BM299,MATCH(ROW()-ROW(BM30)+1,BH30:BH299,0)),"")</f>
        <v/>
      </c>
      <c r="BJ246" s="419"/>
      <c r="BL246" s="2462" t="str">
        <f>(SUBSTITUTE(SUBSTITUTE(BD66,CHAR(13)&amp;CHAR(10)," "),CHAR(10)," "))</f>
        <v/>
      </c>
      <c r="BM246" s="3110" t="str">
        <f>IF(OR(BL247="",BL248=""),"",IF(LEN(BL247)&lt;=BL248,BL247,IFERROR(LEFT(BL247,FIND("♦",SUBSTITUTE(LEFT(BL247,BL248+1)," ","♦",LEN(LEFT(BL247,BL248+1))-LEN(SUBSTITUTE(LEFT(BL247,BL248+1)," ",""))))),LEFT(BL247,IFERROR(FIND(" ",BL247)-1,LEN(BL247))))))</f>
        <v/>
      </c>
      <c r="BN246" s="3111" t="str">
        <f>IF(BM246="","",TRIM(RIGHT(BL247,LEN(BL247)-LEN(BM246))))</f>
        <v/>
      </c>
      <c r="BO246" s="3157" t="str">
        <f>BE66</f>
        <v xml:space="preserve"> ◄ ligne 66</v>
      </c>
      <c r="BP246" s="3174"/>
      <c r="BQ246" s="3174"/>
      <c r="EK246" s="1730"/>
      <c r="EL246" s="236" t="s">
        <v>2634</v>
      </c>
      <c r="EM246" s="206" t="s">
        <v>2635</v>
      </c>
      <c r="EN246" s="207">
        <v>49</v>
      </c>
      <c r="EO246" s="208">
        <v>120</v>
      </c>
      <c r="EP246" s="209">
        <v>115</v>
      </c>
      <c r="EQ246"/>
      <c r="ER246" s="1731"/>
      <c r="ES246" s="212" t="s">
        <v>2636</v>
      </c>
      <c r="ET246" s="192" t="s">
        <v>2637</v>
      </c>
      <c r="EU246" s="193">
        <v>238</v>
      </c>
      <c r="EV246" s="194">
        <v>209</v>
      </c>
      <c r="EW246" s="195">
        <v>83</v>
      </c>
      <c r="EX246"/>
      <c r="EY246" s="1732"/>
      <c r="EZ246" s="197" t="s">
        <v>2181</v>
      </c>
      <c r="FA246" s="192" t="s">
        <v>2638</v>
      </c>
      <c r="FB246" s="193">
        <v>111</v>
      </c>
      <c r="FC246" s="194">
        <v>66</v>
      </c>
      <c r="FD246" s="195">
        <v>66</v>
      </c>
      <c r="FE246" s="10">
        <v>1</v>
      </c>
    </row>
    <row r="247" spans="56:161" ht="21" customHeight="1">
      <c r="BD247" s="3174"/>
      <c r="BF247" s="3151" t="str">
        <f t="shared" si="99"/>
        <v/>
      </c>
      <c r="BG247" s="3155" t="str">
        <f t="shared" si="100"/>
        <v/>
      </c>
      <c r="BH247" s="3156" t="str">
        <f>IF(LEN(TRIM(BM247))&gt;0,MAX(BH29:BH246)+1,"")</f>
        <v/>
      </c>
      <c r="BI247" s="3109" t="str">
        <f>IFERROR(INDEX(BM30:BM299,MATCH(ROW()-ROW(BM30)+1,BH30:BH299,0)),"")</f>
        <v/>
      </c>
      <c r="BJ247" s="419"/>
      <c r="BL247" s="3110" t="str">
        <f>TRIM(SUBSTITUTE(SUBSTITUTE(SUBSTITUTE(SUBSTITUTE(IF(OR(LEFT(BL246,1)="-",LEFT(BL246,1)="="),MID(BL246,2,9999),BL246),CHAR(160)," "),","," "),";"," "),"."," "))</f>
        <v/>
      </c>
      <c r="BM247" s="3111" t="str">
        <f>IF(OR(BN246="",BL248=""),"",IF(LEN(BN246)&lt;=BL248,BN246,IFERROR(LEFT(BN246,FIND("♦",SUBSTITUTE(LEFT(BN246,BL248+1)," ","♦",LEN(LEFT(BN246,BL248+1))-LEN(SUBSTITUTE(LEFT(BN246,BL248+1)," ",""))))),LEFT(BN246,IFERROR(FIND(" ",BN246)-1,LEN(BN246))))))</f>
        <v/>
      </c>
      <c r="BN247" s="3111" t="str">
        <f>IF(BM247="","",TRIM(RIGHT(BN246,LEN(BN246)-LEN(BM247))))</f>
        <v/>
      </c>
      <c r="BO247" s="3179"/>
      <c r="BP247" s="3174"/>
      <c r="BQ247" s="3174"/>
      <c r="EK247" s="1733"/>
      <c r="EL247" s="236" t="s">
        <v>2639</v>
      </c>
      <c r="EM247" s="206" t="s">
        <v>2640</v>
      </c>
      <c r="EN247" s="207">
        <v>0</v>
      </c>
      <c r="EO247" s="208">
        <v>122</v>
      </c>
      <c r="EP247" s="209">
        <v>116</v>
      </c>
      <c r="EQ247"/>
      <c r="ER247" s="1734"/>
      <c r="ES247" s="212" t="s">
        <v>2641</v>
      </c>
      <c r="ET247" s="192" t="s">
        <v>2642</v>
      </c>
      <c r="EU247" s="193">
        <v>246</v>
      </c>
      <c r="EV247" s="194">
        <v>220</v>
      </c>
      <c r="EW247" s="195">
        <v>18</v>
      </c>
      <c r="EX247"/>
      <c r="EY247" s="1735"/>
      <c r="EZ247" s="212" t="s">
        <v>2643</v>
      </c>
      <c r="FA247" s="192" t="s">
        <v>2644</v>
      </c>
      <c r="FB247" s="193">
        <v>114</v>
      </c>
      <c r="FC247" s="194">
        <v>47</v>
      </c>
      <c r="FD247" s="195">
        <v>55</v>
      </c>
      <c r="FE247" s="10">
        <v>1</v>
      </c>
    </row>
    <row r="248" spans="56:161" ht="21" customHeight="1">
      <c r="BD248" s="3174"/>
      <c r="BF248" s="3151" t="str">
        <f t="shared" si="99"/>
        <v/>
      </c>
      <c r="BG248" s="3155" t="str">
        <f t="shared" si="100"/>
        <v/>
      </c>
      <c r="BH248" s="3156" t="str">
        <f>IF(LEN(TRIM(BM248))&gt;0,MAX(BH29:BH247)+1,"")</f>
        <v/>
      </c>
      <c r="BI248" s="3109" t="str">
        <f>IFERROR(INDEX(BM30:BM299,MATCH(ROW()-ROW(BM30)+1,BH30:BH299,0)),"")</f>
        <v/>
      </c>
      <c r="BJ248" s="419"/>
      <c r="BL248" s="3112">
        <f>BI17</f>
        <v>100</v>
      </c>
      <c r="BM248" s="3111" t="str">
        <f>IF(OR(BN247="",BL248=""),"",IF(LEN(BN247)&lt;=BL248,BN247,IFERROR(LEFT(BN247,FIND("♦",SUBSTITUTE(LEFT(BN247,BL248+1)," ","♦",LEN(LEFT(BN247,BL248+1))-LEN(SUBSTITUTE(LEFT(BN247,BL248+1)," ",""))))),LEFT(BN247,IFERROR(FIND(" ",BN247)-1,LEN(BN247))))))</f>
        <v/>
      </c>
      <c r="BN248" s="3111" t="str">
        <f t="shared" ref="BN248:BN251" si="105">IF(BM248="","",TRIM(RIGHT(BN247,LEN(BN247)-LEN(BM248))))</f>
        <v/>
      </c>
      <c r="BO248" s="3179"/>
      <c r="BP248" s="3174"/>
      <c r="BQ248" s="3174"/>
      <c r="EK248" s="1736"/>
      <c r="EL248" s="236" t="s">
        <v>2645</v>
      </c>
      <c r="EM248" s="206" t="s">
        <v>2646</v>
      </c>
      <c r="EN248" s="207">
        <v>1</v>
      </c>
      <c r="EO248" s="208">
        <v>121</v>
      </c>
      <c r="EP248" s="209">
        <v>111</v>
      </c>
      <c r="EQ248"/>
      <c r="ER248" s="1737"/>
      <c r="ES248" s="212" t="s">
        <v>2647</v>
      </c>
      <c r="ET248" s="192" t="s">
        <v>2648</v>
      </c>
      <c r="EU248" s="193">
        <v>239</v>
      </c>
      <c r="EV248" s="194">
        <v>210</v>
      </c>
      <c r="EW248" s="195">
        <v>66</v>
      </c>
      <c r="EX248"/>
      <c r="EY248" s="1738"/>
      <c r="EZ248" s="212" t="s">
        <v>2649</v>
      </c>
      <c r="FA248" s="192" t="s">
        <v>2650</v>
      </c>
      <c r="FB248" s="193">
        <v>92</v>
      </c>
      <c r="FC248" s="194">
        <v>80</v>
      </c>
      <c r="FD248" s="195">
        <v>79</v>
      </c>
      <c r="FE248" s="10">
        <v>1</v>
      </c>
    </row>
    <row r="249" spans="56:161" ht="21" customHeight="1">
      <c r="BD249" s="3174"/>
      <c r="BF249" s="3151" t="str">
        <f t="shared" si="99"/>
        <v/>
      </c>
      <c r="BG249" s="3155" t="str">
        <f t="shared" si="100"/>
        <v/>
      </c>
      <c r="BH249" s="3156" t="str">
        <f>IF(LEN(TRIM(BM249))&gt;0,MAX(BH29:BH248)+1,"")</f>
        <v/>
      </c>
      <c r="BI249" s="3109" t="str">
        <f>IFERROR(INDEX(BM30:BM299,MATCH(ROW()-ROW(BM30)+1,BH30:BH299,0)),"")</f>
        <v/>
      </c>
      <c r="BJ249" s="419"/>
      <c r="BL249" s="3110"/>
      <c r="BM249" s="3111" t="str">
        <f>IF(OR(BN248="",BL248=""),"",IF(LEN(BN248)&lt;=BL248,BN248,IFERROR(LEFT(BN248,FIND("♦",SUBSTITUTE(LEFT(BN248,BL248+1)," ","♦",LEN(LEFT(BN248,BL248+1))-LEN(SUBSTITUTE(LEFT(BN248,BL248+1)," ",""))))),LEFT(BN248,IFERROR(FIND(" ",BN248)-1,LEN(BN248))))))</f>
        <v/>
      </c>
      <c r="BN249" s="3111" t="str">
        <f t="shared" si="105"/>
        <v/>
      </c>
      <c r="BO249" s="3179"/>
      <c r="BP249" s="3174"/>
      <c r="BQ249" s="3174"/>
      <c r="EK249" s="1739"/>
      <c r="EL249" s="236" t="s">
        <v>2651</v>
      </c>
      <c r="EM249" s="206" t="s">
        <v>2652</v>
      </c>
      <c r="EN249" s="207">
        <v>0</v>
      </c>
      <c r="EO249" s="208">
        <v>68</v>
      </c>
      <c r="EP249" s="209">
        <v>63</v>
      </c>
      <c r="EQ249"/>
      <c r="ER249" s="1740"/>
      <c r="ES249" s="212" t="s">
        <v>2653</v>
      </c>
      <c r="ET249" s="192" t="s">
        <v>2654</v>
      </c>
      <c r="EU249" s="193">
        <v>191</v>
      </c>
      <c r="EV249" s="194">
        <v>184</v>
      </c>
      <c r="EW249" s="195">
        <v>165</v>
      </c>
      <c r="EX249"/>
      <c r="EY249" s="1741"/>
      <c r="EZ249" s="212" t="s">
        <v>2655</v>
      </c>
      <c r="FA249" s="192" t="s">
        <v>2656</v>
      </c>
      <c r="FB249" s="193">
        <v>115</v>
      </c>
      <c r="FC249" s="194">
        <v>8</v>
      </c>
      <c r="FD249" s="195">
        <v>0</v>
      </c>
      <c r="FE249" s="10">
        <v>1</v>
      </c>
    </row>
    <row r="250" spans="56:161" ht="21" customHeight="1">
      <c r="BD250" s="3174"/>
      <c r="BF250" s="3151" t="str">
        <f t="shared" si="99"/>
        <v/>
      </c>
      <c r="BG250" s="3155" t="str">
        <f t="shared" si="100"/>
        <v/>
      </c>
      <c r="BH250" s="3156" t="str">
        <f>IF(LEN(TRIM(BM250))&gt;0,MAX(BH29:BH249)+1,"")</f>
        <v/>
      </c>
      <c r="BI250" s="3109" t="str">
        <f>IFERROR(INDEX(BM30:BM299,MATCH(ROW()-ROW(BM30)+1,BH30:BH299,0)),"")</f>
        <v/>
      </c>
      <c r="BJ250" s="419"/>
      <c r="BL250" s="3163"/>
      <c r="BM250" s="3111" t="str">
        <f>IF(OR(BN249="",BL248=""),"",IF(LEN(BN249)&lt;=BL248,BN249,IFERROR(LEFT(BN249,FIND("♦",SUBSTITUTE(LEFT(BN249,BL248+1)," ","♦",LEN(LEFT(BN249,BL248+1))-LEN(SUBSTITUTE(LEFT(BN249,BL248+1)," ",""))))),LEFT(BN249,IFERROR(FIND(" ",BN249)-1,LEN(BN249))))))</f>
        <v/>
      </c>
      <c r="BN250" s="3111" t="str">
        <f t="shared" si="105"/>
        <v/>
      </c>
      <c r="BO250" s="3179"/>
      <c r="BP250" s="3174"/>
      <c r="BQ250" s="3174"/>
      <c r="EK250" s="1742"/>
      <c r="EL250" s="236" t="s">
        <v>2657</v>
      </c>
      <c r="EM250" s="206" t="s">
        <v>2658</v>
      </c>
      <c r="EN250" s="207">
        <v>199</v>
      </c>
      <c r="EO250" s="208">
        <v>230</v>
      </c>
      <c r="EP250" s="209">
        <v>215</v>
      </c>
      <c r="EQ250"/>
      <c r="ER250" s="1743"/>
      <c r="ES250" s="212" t="s">
        <v>2659</v>
      </c>
      <c r="ET250" s="192" t="s">
        <v>2660</v>
      </c>
      <c r="EU250" s="193">
        <v>243</v>
      </c>
      <c r="EV250" s="194">
        <v>214</v>
      </c>
      <c r="EW250" s="195">
        <v>23</v>
      </c>
      <c r="EX250"/>
      <c r="EY250" s="1744"/>
      <c r="EZ250" s="212" t="s">
        <v>2661</v>
      </c>
      <c r="FA250" s="192" t="s">
        <v>2662</v>
      </c>
      <c r="FB250" s="193">
        <v>110</v>
      </c>
      <c r="FC250" s="194">
        <v>11</v>
      </c>
      <c r="FD250" s="195">
        <v>20</v>
      </c>
      <c r="FE250" s="10">
        <v>1</v>
      </c>
    </row>
    <row r="251" spans="56:161" ht="21" customHeight="1">
      <c r="BD251" s="3174"/>
      <c r="BF251" s="3151" t="str">
        <f t="shared" si="99"/>
        <v/>
      </c>
      <c r="BG251" s="3155" t="str">
        <f t="shared" si="100"/>
        <v/>
      </c>
      <c r="BH251" s="3156" t="str">
        <f>IF(LEN(TRIM(BM251))&gt;0,MAX(BH29:BH250)+1,"")</f>
        <v/>
      </c>
      <c r="BI251" s="3109" t="str">
        <f>IFERROR(INDEX(BM30:BM299,MATCH(ROW()-ROW(BM30)+1,BH30:BH299,0)),"")</f>
        <v/>
      </c>
      <c r="BJ251" s="419"/>
      <c r="BL251" s="3164"/>
      <c r="BM251" s="3111" t="str">
        <f>IF(OR(BN250="",BL248=""),"",IF(LEN(BN250)&lt;=BL248,BN250,IFERROR(LEFT(BN250,FIND("♦",SUBSTITUTE(LEFT(BN250,BL248+1)," ","♦",LEN(LEFT(BN250,BL248+1))-LEN(SUBSTITUTE(LEFT(BN250,BL248+1)," ",""))))),LEFT(BN250,IFERROR(FIND(" ",BN250)-1,LEN(BN250))))))</f>
        <v/>
      </c>
      <c r="BN251" s="3111" t="str">
        <f t="shared" si="105"/>
        <v/>
      </c>
      <c r="BO251" s="3179"/>
      <c r="BP251" s="3174"/>
      <c r="BQ251" s="3174"/>
      <c r="EK251" s="1745"/>
      <c r="EL251" s="205" t="s">
        <v>2663</v>
      </c>
      <c r="EM251" s="206" t="s">
        <v>2664</v>
      </c>
      <c r="EN251" s="207">
        <v>245</v>
      </c>
      <c r="EO251" s="208">
        <v>255</v>
      </c>
      <c r="EP251" s="209">
        <v>250</v>
      </c>
      <c r="EQ251"/>
      <c r="ER251" s="1746"/>
      <c r="ES251" s="197" t="s">
        <v>2665</v>
      </c>
      <c r="ET251" s="192" t="s">
        <v>2666</v>
      </c>
      <c r="EU251" s="193">
        <v>238</v>
      </c>
      <c r="EV251" s="194">
        <v>201</v>
      </c>
      <c r="EW251" s="195">
        <v>0</v>
      </c>
      <c r="EX251"/>
      <c r="EY251" s="1747"/>
      <c r="EZ251" s="212" t="s">
        <v>2667</v>
      </c>
      <c r="FA251" s="192" t="s">
        <v>2668</v>
      </c>
      <c r="FB251" s="193">
        <v>109</v>
      </c>
      <c r="FC251" s="194">
        <v>7</v>
      </c>
      <c r="FD251" s="195">
        <v>26</v>
      </c>
      <c r="FE251" s="10">
        <v>1</v>
      </c>
    </row>
    <row r="252" spans="56:161" ht="21" customHeight="1">
      <c r="BD252" s="3174"/>
      <c r="BF252" s="3151" t="str">
        <f t="shared" si="99"/>
        <v/>
      </c>
      <c r="BG252" s="3155" t="str">
        <f t="shared" si="100"/>
        <v/>
      </c>
      <c r="BH252" s="3156" t="str">
        <f>IF(LEN(TRIM(BM252))&gt;0,MAX(BH29:BH251)+1,"")</f>
        <v/>
      </c>
      <c r="BI252" s="3109" t="str">
        <f>IFERROR(INDEX(BM30:BM299,MATCH(ROW()-ROW(BM30)+1,BH30:BH299,0)),"")</f>
        <v/>
      </c>
      <c r="BJ252" s="419"/>
      <c r="BL252" s="2462" t="str">
        <f>(SUBSTITUTE(SUBSTITUTE(BD67,CHAR(13)&amp;CHAR(10)," "),CHAR(10)," "))</f>
        <v/>
      </c>
      <c r="BM252" s="3165" t="str">
        <f>IF(OR(BL253="",BL254=""),"",IF(LEN(BL253)&lt;=BL254,BL253,IFERROR(LEFT(BL253,FIND("♦",SUBSTITUTE(LEFT(BL253,BL254+1)," ","♦",LEN(LEFT(BL253,BL254+1))-LEN(SUBSTITUTE(LEFT(BL253,BL254+1)," ",""))))),LEFT(BL253,IFERROR(FIND(" ",BL253)-1,LEN(BL253))))))</f>
        <v/>
      </c>
      <c r="BN252" s="3166" t="str">
        <f>IF(BM252="","",TRIM(RIGHT(BL253,LEN(BL253)-LEN(BM252))))</f>
        <v/>
      </c>
      <c r="BO252" s="3157" t="str">
        <f>BE67</f>
        <v xml:space="preserve"> ◄ ligne 67</v>
      </c>
      <c r="BP252" s="3174"/>
      <c r="BQ252" s="3174"/>
      <c r="EK252" s="1748"/>
      <c r="EL252" s="236" t="s">
        <v>2669</v>
      </c>
      <c r="EM252" s="206" t="s">
        <v>2670</v>
      </c>
      <c r="EN252" s="207">
        <v>142</v>
      </c>
      <c r="EO252" s="208">
        <v>209</v>
      </c>
      <c r="EP252" s="209">
        <v>178</v>
      </c>
      <c r="EQ252"/>
      <c r="ER252" s="1749"/>
      <c r="ES252" s="212" t="s">
        <v>2671</v>
      </c>
      <c r="ET252" s="192" t="s">
        <v>2672</v>
      </c>
      <c r="EU252" s="193">
        <v>208</v>
      </c>
      <c r="EV252" s="194">
        <v>192</v>
      </c>
      <c r="EW252" s="195">
        <v>122</v>
      </c>
      <c r="EX252"/>
      <c r="EY252" s="1750"/>
      <c r="EZ252" s="212" t="s">
        <v>2673</v>
      </c>
      <c r="FA252" s="192" t="s">
        <v>2674</v>
      </c>
      <c r="FB252" s="193">
        <v>107</v>
      </c>
      <c r="FC252" s="194">
        <v>13</v>
      </c>
      <c r="FD252" s="195">
        <v>13</v>
      </c>
      <c r="FE252" s="10">
        <v>1</v>
      </c>
    </row>
    <row r="253" spans="56:161" ht="21" customHeight="1">
      <c r="BD253" s="3174"/>
      <c r="BF253" s="3151" t="str">
        <f t="shared" si="99"/>
        <v/>
      </c>
      <c r="BG253" s="3155" t="str">
        <f t="shared" si="100"/>
        <v/>
      </c>
      <c r="BH253" s="3156" t="str">
        <f>IF(LEN(TRIM(BM253))&gt;0,MAX(BH29:BH252)+1,"")</f>
        <v/>
      </c>
      <c r="BI253" s="3109" t="str">
        <f>IFERROR(INDEX(BM30:BM299,MATCH(ROW()-ROW(BM30)+1,BH30:BH299,0)),"")</f>
        <v/>
      </c>
      <c r="BJ253" s="419"/>
      <c r="BL253" s="3165" t="str">
        <f>TRIM(SUBSTITUTE(SUBSTITUTE(SUBSTITUTE(SUBSTITUTE(IF(OR(LEFT(BL252,1)="-",LEFT(BL252,1)="="),MID(BL252,2,9999),BL252),CHAR(160)," "),","," "),";"," "),"."," "))</f>
        <v/>
      </c>
      <c r="BM253" s="3166" t="str">
        <f>IF(OR(BN252="",BL254=""),"",IF(LEN(BN252)&lt;=BL254,BN252,IFERROR(LEFT(BN252,FIND("♦",SUBSTITUTE(LEFT(BN252,BL254+1)," ","♦",LEN(LEFT(BN252,BL254+1))-LEN(SUBSTITUTE(LEFT(BN252,BL254+1)," ",""))))),LEFT(BN252,IFERROR(FIND(" ",BN252)-1,LEN(BN252))))))</f>
        <v/>
      </c>
      <c r="BN253" s="3166" t="str">
        <f>IF(BM253="","",TRIM(RIGHT(BN252,LEN(BN252)-LEN(BM253))))</f>
        <v/>
      </c>
      <c r="BO253" s="3180"/>
      <c r="BP253" s="3174"/>
      <c r="BQ253" s="3174"/>
      <c r="EK253" s="1751"/>
      <c r="EL253" s="236" t="s">
        <v>2675</v>
      </c>
      <c r="EM253" s="206" t="s">
        <v>2676</v>
      </c>
      <c r="EN253" s="207">
        <v>141</v>
      </c>
      <c r="EO253" s="208">
        <v>163</v>
      </c>
      <c r="EP253" s="209">
        <v>153</v>
      </c>
      <c r="EQ253"/>
      <c r="ER253" s="1752"/>
      <c r="ES253" s="197" t="s">
        <v>2677</v>
      </c>
      <c r="ET253" s="192" t="s">
        <v>2678</v>
      </c>
      <c r="EU253" s="193">
        <v>205</v>
      </c>
      <c r="EV253" s="194">
        <v>190</v>
      </c>
      <c r="EW253" s="195">
        <v>112</v>
      </c>
      <c r="EX253"/>
      <c r="EY253" s="1753"/>
      <c r="EZ253" s="212" t="s">
        <v>2679</v>
      </c>
      <c r="FA253" s="192" t="s">
        <v>2680</v>
      </c>
      <c r="FB253" s="193">
        <v>84</v>
      </c>
      <c r="FC253" s="194">
        <v>61</v>
      </c>
      <c r="FD253" s="195">
        <v>63</v>
      </c>
      <c r="FE253" s="10">
        <v>1</v>
      </c>
    </row>
    <row r="254" spans="56:161" ht="21" customHeight="1">
      <c r="BD254" s="3174"/>
      <c r="BF254" s="3151" t="str">
        <f t="shared" si="99"/>
        <v/>
      </c>
      <c r="BG254" s="3155" t="str">
        <f t="shared" si="100"/>
        <v/>
      </c>
      <c r="BH254" s="3156" t="str">
        <f>IF(LEN(TRIM(BM254))&gt;0,MAX(BH29:BH253)+1,"")</f>
        <v/>
      </c>
      <c r="BI254" s="3109" t="str">
        <f>IFERROR(INDEX(BM30:BM299,MATCH(ROW()-ROW(BM30)+1,BH30:BH299,0)),"")</f>
        <v/>
      </c>
      <c r="BJ254" s="419"/>
      <c r="BL254" s="3112">
        <f>BI17</f>
        <v>100</v>
      </c>
      <c r="BM254" s="3166" t="str">
        <f>IF(OR(BN253="",BL254=""),"",IF(LEN(BN253)&lt;=BL254,BN253,IFERROR(LEFT(BN253,FIND("♦",SUBSTITUTE(LEFT(BN253,BL254+1)," ","♦",LEN(LEFT(BN253,BL254+1))-LEN(SUBSTITUTE(LEFT(BN253,BL254+1)," ",""))))),LEFT(BN253,IFERROR(FIND(" ",BN253)-1,LEN(BN253))))))</f>
        <v/>
      </c>
      <c r="BN254" s="3166" t="str">
        <f t="shared" ref="BN254:BN257" si="106">IF(BM254="","",TRIM(RIGHT(BN253,LEN(BN253)-LEN(BM254))))</f>
        <v/>
      </c>
      <c r="BO254" s="3180"/>
      <c r="BP254" s="3174"/>
      <c r="BQ254" s="3174"/>
      <c r="EK254" s="1754"/>
      <c r="EL254" s="236" t="s">
        <v>2681</v>
      </c>
      <c r="EM254" s="206" t="s">
        <v>2682</v>
      </c>
      <c r="EN254" s="207">
        <v>131</v>
      </c>
      <c r="EO254" s="208">
        <v>166</v>
      </c>
      <c r="EP254" s="209">
        <v>151</v>
      </c>
      <c r="EQ254"/>
      <c r="ER254" s="1755"/>
      <c r="ES254" s="212" t="s">
        <v>2683</v>
      </c>
      <c r="ET254" s="192" t="s">
        <v>2684</v>
      </c>
      <c r="EU254" s="193">
        <v>194</v>
      </c>
      <c r="EV254" s="194">
        <v>178</v>
      </c>
      <c r="EW254" s="195">
        <v>128</v>
      </c>
      <c r="EX254"/>
      <c r="EY254" s="1756"/>
      <c r="EZ254" s="212" t="s">
        <v>2685</v>
      </c>
      <c r="FA254" s="192" t="s">
        <v>2686</v>
      </c>
      <c r="FB254" s="193">
        <v>86</v>
      </c>
      <c r="FC254" s="194">
        <v>7</v>
      </c>
      <c r="FD254" s="195">
        <v>12</v>
      </c>
      <c r="FE254" s="10">
        <v>1</v>
      </c>
    </row>
    <row r="255" spans="56:161" ht="21" customHeight="1">
      <c r="BD255" s="3174"/>
      <c r="BF255" s="3151" t="str">
        <f t="shared" si="99"/>
        <v/>
      </c>
      <c r="BG255" s="3155" t="str">
        <f t="shared" si="100"/>
        <v/>
      </c>
      <c r="BH255" s="3156" t="str">
        <f>IF(LEN(TRIM(BM255))&gt;0,MAX(BH29:BH254)+1,"")</f>
        <v/>
      </c>
      <c r="BI255" s="3109" t="str">
        <f>IFERROR(INDEX(BM30:BM299,MATCH(ROW()-ROW(BM30)+1,BH30:BH299,0)),"")</f>
        <v/>
      </c>
      <c r="BJ255" s="419"/>
      <c r="BL255" s="3165"/>
      <c r="BM255" s="3166" t="str">
        <f>IF(OR(BN254="",BL254=""),"",IF(LEN(BN254)&lt;=BL254,BN254,IFERROR(LEFT(BN254,FIND("♦",SUBSTITUTE(LEFT(BN254,BL254+1)," ","♦",LEN(LEFT(BN254,BL254+1))-LEN(SUBSTITUTE(LEFT(BN254,BL254+1)," ",""))))),LEFT(BN254,IFERROR(FIND(" ",BN254)-1,LEN(BN254))))))</f>
        <v/>
      </c>
      <c r="BN255" s="3166" t="str">
        <f t="shared" si="106"/>
        <v/>
      </c>
      <c r="BO255" s="3180"/>
      <c r="BP255" s="3174"/>
      <c r="BQ255" s="3174"/>
      <c r="EK255" s="1757"/>
      <c r="EL255" s="236" t="s">
        <v>2687</v>
      </c>
      <c r="EM255" s="206" t="s">
        <v>2688</v>
      </c>
      <c r="EN255" s="207">
        <v>106</v>
      </c>
      <c r="EO255" s="208">
        <v>171</v>
      </c>
      <c r="EP255" s="209">
        <v>142</v>
      </c>
      <c r="EQ255"/>
      <c r="ER255" s="1758"/>
      <c r="ES255" s="212" t="s">
        <v>2689</v>
      </c>
      <c r="ET255" s="192" t="s">
        <v>2690</v>
      </c>
      <c r="EU255" s="193">
        <v>195</v>
      </c>
      <c r="EV255" s="194">
        <v>180</v>
      </c>
      <c r="EW255" s="195">
        <v>112</v>
      </c>
      <c r="EX255"/>
      <c r="EY255" s="1759"/>
      <c r="EZ255" s="212" t="s">
        <v>2691</v>
      </c>
      <c r="FA255" s="192" t="s">
        <v>2692</v>
      </c>
      <c r="FB255" s="193">
        <v>78</v>
      </c>
      <c r="FC255" s="194">
        <v>22</v>
      </c>
      <c r="FD255" s="195">
        <v>9</v>
      </c>
      <c r="FE255" s="10">
        <v>1</v>
      </c>
    </row>
    <row r="256" spans="56:161" ht="21" customHeight="1">
      <c r="BD256" s="3174"/>
      <c r="BF256" s="3151" t="str">
        <f t="shared" si="99"/>
        <v/>
      </c>
      <c r="BG256" s="3155" t="str">
        <f t="shared" si="100"/>
        <v/>
      </c>
      <c r="BH256" s="3156" t="str">
        <f>IF(LEN(TRIM(BM256))&gt;0,MAX(BH29:BH255)+1,"")</f>
        <v/>
      </c>
      <c r="BI256" s="3109" t="str">
        <f>IFERROR(INDEX(BM30:BM299,MATCH(ROW()-ROW(BM30)+1,BH30:BH299,0)),"")</f>
        <v/>
      </c>
      <c r="BJ256" s="419"/>
      <c r="BL256" s="3168"/>
      <c r="BM256" s="3166" t="str">
        <f>IF(OR(BN255="",BL254=""),"",IF(LEN(BN255)&lt;=BL254,BN255,IFERROR(LEFT(BN255,FIND("♦",SUBSTITUTE(LEFT(BN255,BL254+1)," ","♦",LEN(LEFT(BN255,BL254+1))-LEN(SUBSTITUTE(LEFT(BN255,BL254+1)," ",""))))),LEFT(BN255,IFERROR(FIND(" ",BN255)-1,LEN(BN255))))))</f>
        <v/>
      </c>
      <c r="BN256" s="3166" t="str">
        <f t="shared" si="106"/>
        <v/>
      </c>
      <c r="BO256" s="3180"/>
      <c r="BP256" s="3174"/>
      <c r="BQ256" s="3174"/>
      <c r="EK256" s="1760"/>
      <c r="EL256" s="236" t="s">
        <v>2693</v>
      </c>
      <c r="EM256" s="206" t="s">
        <v>2694</v>
      </c>
      <c r="EN256" s="207">
        <v>62</v>
      </c>
      <c r="EO256" s="208">
        <v>180</v>
      </c>
      <c r="EP256" s="209">
        <v>137</v>
      </c>
      <c r="EQ256"/>
      <c r="ER256" s="1761"/>
      <c r="ES256" s="197" t="s">
        <v>2695</v>
      </c>
      <c r="ET256" s="192" t="s">
        <v>2696</v>
      </c>
      <c r="EU256" s="193">
        <v>207</v>
      </c>
      <c r="EV256" s="194">
        <v>181</v>
      </c>
      <c r="EW256" s="195">
        <v>59</v>
      </c>
      <c r="EX256"/>
      <c r="EY256" s="1762"/>
      <c r="EZ256" s="212" t="s">
        <v>2697</v>
      </c>
      <c r="FA256" s="192" t="s">
        <v>2698</v>
      </c>
      <c r="FB256" s="193">
        <v>62</v>
      </c>
      <c r="FC256" s="194">
        <v>29</v>
      </c>
      <c r="FD256" s="195">
        <v>30</v>
      </c>
      <c r="FE256" s="10">
        <v>1</v>
      </c>
    </row>
    <row r="257" spans="56:161" ht="21" customHeight="1">
      <c r="BD257" s="3174"/>
      <c r="BF257" s="3151" t="str">
        <f t="shared" si="99"/>
        <v/>
      </c>
      <c r="BG257" s="3155" t="str">
        <f t="shared" si="100"/>
        <v/>
      </c>
      <c r="BH257" s="3156" t="str">
        <f>IF(LEN(TRIM(BM257))&gt;0,MAX(BH29:BH256)+1,"")</f>
        <v/>
      </c>
      <c r="BI257" s="3109" t="str">
        <f>IFERROR(INDEX(BM30:BM299,MATCH(ROW()-ROW(BM30)+1,BH30:BH299,0)),"")</f>
        <v/>
      </c>
      <c r="BJ257" s="419"/>
      <c r="BL257" s="3169"/>
      <c r="BM257" s="3166" t="str">
        <f>IF(OR(BN256="",BL254=""),"",IF(LEN(BN256)&lt;=BL254,BN256,IFERROR(LEFT(BN256,FIND("♦",SUBSTITUTE(LEFT(BN256,BL254+1)," ","♦",LEN(LEFT(BN256,BL254+1))-LEN(SUBSTITUTE(LEFT(BN256,BL254+1)," ",""))))),LEFT(BN256,IFERROR(FIND(" ",BN256)-1,LEN(BN256))))))</f>
        <v/>
      </c>
      <c r="BN257" s="3166" t="str">
        <f t="shared" si="106"/>
        <v/>
      </c>
      <c r="BO257" s="3180"/>
      <c r="BP257" s="3174"/>
      <c r="BQ257" s="3174"/>
      <c r="EK257" s="1763"/>
      <c r="EL257" s="205" t="s">
        <v>2699</v>
      </c>
      <c r="EM257" s="206" t="s">
        <v>2700</v>
      </c>
      <c r="EN257" s="207">
        <v>2</v>
      </c>
      <c r="EO257" s="208">
        <v>157</v>
      </c>
      <c r="EP257" s="209">
        <v>116</v>
      </c>
      <c r="EQ257"/>
      <c r="ER257" s="1764"/>
      <c r="ES257" s="212" t="s">
        <v>2701</v>
      </c>
      <c r="ET257" s="192" t="s">
        <v>2702</v>
      </c>
      <c r="EU257" s="193">
        <v>209</v>
      </c>
      <c r="EV257" s="194">
        <v>182</v>
      </c>
      <c r="EW257" s="195">
        <v>6</v>
      </c>
      <c r="EX257"/>
      <c r="EY257" s="1765"/>
      <c r="EZ257" s="197" t="s">
        <v>2703</v>
      </c>
      <c r="FA257" s="192" t="s">
        <v>2704</v>
      </c>
      <c r="FB257" s="193">
        <v>238</v>
      </c>
      <c r="FC257" s="194">
        <v>162</v>
      </c>
      <c r="FD257" s="195">
        <v>173</v>
      </c>
      <c r="FE257" s="10">
        <v>1</v>
      </c>
    </row>
    <row r="258" spans="56:161" ht="21" customHeight="1">
      <c r="BD258" s="3174"/>
      <c r="BF258" s="3151" t="str">
        <f t="shared" si="99"/>
        <v/>
      </c>
      <c r="BG258" s="3155" t="str">
        <f t="shared" si="100"/>
        <v/>
      </c>
      <c r="BH258" s="3156" t="str">
        <f>IF(LEN(TRIM(BM258))&gt;0,MAX(BH29:BH257)+1,"")</f>
        <v/>
      </c>
      <c r="BI258" s="3109" t="str">
        <f>IFERROR(INDEX(BM30:BM299,MATCH(ROW()-ROW(BM30)+1,BH30:BH299,0)),"")</f>
        <v/>
      </c>
      <c r="BJ258" s="419"/>
      <c r="BL258" s="2462" t="str">
        <f>(SUBSTITUTE(SUBSTITUTE(BD68,CHAR(13)&amp;CHAR(10)," "),CHAR(10)," "))</f>
        <v/>
      </c>
      <c r="BM258" s="3110" t="str">
        <f>IF(OR(BL259="",BL260=""),"",IF(LEN(BL259)&lt;=BL260,BL259,IFERROR(LEFT(BL259,FIND("♦",SUBSTITUTE(LEFT(BL259,BL260+1)," ","♦",LEN(LEFT(BL259,BL260+1))-LEN(SUBSTITUTE(LEFT(BL259,BL260+1)," ",""))))),LEFT(BL259,IFERROR(FIND(" ",BL259)-1,LEN(BL259))))))</f>
        <v/>
      </c>
      <c r="BN258" s="3111" t="str">
        <f>IF(BM258="","",TRIM(RIGHT(BL259,LEN(BL259)-LEN(BM258))))</f>
        <v/>
      </c>
      <c r="BO258" s="3157" t="str">
        <f>BE68</f>
        <v xml:space="preserve"> ◄ ligne 68</v>
      </c>
      <c r="BP258" s="3174"/>
      <c r="BQ258" s="3174"/>
      <c r="EK258" s="1766"/>
      <c r="EL258" s="205" t="s">
        <v>2705</v>
      </c>
      <c r="EM258" s="206" t="s">
        <v>2706</v>
      </c>
      <c r="EN258" s="207">
        <v>35</v>
      </c>
      <c r="EO258" s="208">
        <v>142</v>
      </c>
      <c r="EP258" s="209">
        <v>104</v>
      </c>
      <c r="EQ258"/>
      <c r="ER258" s="1767"/>
      <c r="ES258" s="197" t="s">
        <v>2707</v>
      </c>
      <c r="ET258" s="192" t="s">
        <v>2708</v>
      </c>
      <c r="EU258" s="193">
        <v>205</v>
      </c>
      <c r="EV258" s="194">
        <v>173</v>
      </c>
      <c r="EW258" s="195">
        <v>0</v>
      </c>
      <c r="EX258"/>
      <c r="EY258" s="1768"/>
      <c r="EZ258" s="197" t="s">
        <v>2709</v>
      </c>
      <c r="FA258" s="192" t="s">
        <v>2710</v>
      </c>
      <c r="FB258" s="193">
        <v>238</v>
      </c>
      <c r="FC258" s="194">
        <v>169</v>
      </c>
      <c r="FD258" s="195">
        <v>184</v>
      </c>
      <c r="FE258" s="10">
        <v>1</v>
      </c>
    </row>
    <row r="259" spans="56:161" ht="21" customHeight="1">
      <c r="BD259" s="3174"/>
      <c r="BF259" s="3151" t="str">
        <f t="shared" si="99"/>
        <v/>
      </c>
      <c r="BG259" s="3155" t="str">
        <f t="shared" si="100"/>
        <v/>
      </c>
      <c r="BH259" s="3156" t="str">
        <f>IF(LEN(TRIM(BM259))&gt;0,MAX(BH29:BH258)+1,"")</f>
        <v/>
      </c>
      <c r="BI259" s="3109" t="str">
        <f>IFERROR(INDEX(BM30:BM299,MATCH(ROW()-ROW(BM30)+1,BH30:BH299,0)),"")</f>
        <v/>
      </c>
      <c r="BJ259" s="419"/>
      <c r="BL259" s="3110" t="str">
        <f>TRIM(SUBSTITUTE(SUBSTITUTE(SUBSTITUTE(SUBSTITUTE(IF(OR(LEFT(BL258,1)="-",LEFT(BL258,1)="="),MID(BL258,2,9999),BL258),CHAR(160)," "),","," "),";"," "),"."," "))</f>
        <v/>
      </c>
      <c r="BM259" s="3111" t="str">
        <f>IF(OR(BN258="",BL260=""),"",IF(LEN(BN258)&lt;=BL260,BN258,IFERROR(LEFT(BN258,FIND("♦",SUBSTITUTE(LEFT(BN258,BL260+1)," ","♦",LEN(LEFT(BN258,BL260+1))-LEN(SUBSTITUTE(LEFT(BN258,BL260+1)," ",""))))),LEFT(BN258,IFERROR(FIND(" ",BN258)-1,LEN(BN258))))))</f>
        <v/>
      </c>
      <c r="BN259" s="3111" t="str">
        <f>IF(BM259="","",TRIM(RIGHT(BN258,LEN(BN258)-LEN(BM259))))</f>
        <v/>
      </c>
      <c r="BO259" s="3179"/>
      <c r="BP259" s="3174"/>
      <c r="BQ259" s="3174"/>
      <c r="EK259" s="1769"/>
      <c r="EL259" s="236" t="s">
        <v>2711</v>
      </c>
      <c r="EM259" s="206" t="s">
        <v>2712</v>
      </c>
      <c r="EN259" s="207">
        <v>59</v>
      </c>
      <c r="EO259" s="208">
        <v>120</v>
      </c>
      <c r="EP259" s="209">
        <v>97</v>
      </c>
      <c r="EQ259"/>
      <c r="ER259" s="1770"/>
      <c r="ES259" s="197" t="s">
        <v>2713</v>
      </c>
      <c r="ET259" s="192" t="s">
        <v>2714</v>
      </c>
      <c r="EU259" s="193">
        <v>139</v>
      </c>
      <c r="EV259" s="194">
        <v>117</v>
      </c>
      <c r="EW259" s="195">
        <v>0</v>
      </c>
      <c r="EX259"/>
      <c r="EY259" s="1771"/>
      <c r="EZ259" s="197" t="s">
        <v>2715</v>
      </c>
      <c r="FA259" s="192" t="s">
        <v>2716</v>
      </c>
      <c r="FB259" s="193">
        <v>255</v>
      </c>
      <c r="FC259" s="194">
        <v>174</v>
      </c>
      <c r="FD259" s="195">
        <v>185</v>
      </c>
      <c r="FE259" s="10">
        <v>1</v>
      </c>
    </row>
    <row r="260" spans="56:161" ht="21" customHeight="1">
      <c r="BD260" s="3174"/>
      <c r="BF260" s="3151" t="str">
        <f t="shared" si="99"/>
        <v/>
      </c>
      <c r="BG260" s="3155" t="str">
        <f t="shared" si="100"/>
        <v/>
      </c>
      <c r="BH260" s="3156" t="str">
        <f>IF(LEN(TRIM(BM260))&gt;0,MAX(BH29:BH259)+1,"")</f>
        <v/>
      </c>
      <c r="BI260" s="3109" t="str">
        <f>IFERROR(INDEX(BM30:BM299,MATCH(ROW()-ROW(BM30)+1,BH30:BH299,0)),"")</f>
        <v/>
      </c>
      <c r="BJ260" s="419"/>
      <c r="BL260" s="3112">
        <f>BI17</f>
        <v>100</v>
      </c>
      <c r="BM260" s="3111" t="str">
        <f>IF(OR(BN259="",BL260=""),"",IF(LEN(BN259)&lt;=BL260,BN259,IFERROR(LEFT(BN259,FIND("♦",SUBSTITUTE(LEFT(BN259,BL260+1)," ","♦",LEN(LEFT(BN259,BL260+1))-LEN(SUBSTITUTE(LEFT(BN259,BL260+1)," ",""))))),LEFT(BN259,IFERROR(FIND(" ",BN259)-1,LEN(BN259))))))</f>
        <v/>
      </c>
      <c r="BN260" s="3111" t="str">
        <f t="shared" ref="BN260:BN263" si="107">IF(BM260="","",TRIM(RIGHT(BN259,LEN(BN259)-LEN(BM260))))</f>
        <v/>
      </c>
      <c r="BO260" s="3179"/>
      <c r="BP260" s="3174"/>
      <c r="BQ260" s="3174"/>
      <c r="EK260" s="1772"/>
      <c r="EL260" s="236" t="s">
        <v>2717</v>
      </c>
      <c r="EM260" s="206" t="s">
        <v>2718</v>
      </c>
      <c r="EN260" s="207">
        <v>0</v>
      </c>
      <c r="EO260" s="208">
        <v>121</v>
      </c>
      <c r="EP260" s="209">
        <v>89</v>
      </c>
      <c r="EQ260"/>
      <c r="ER260" s="1773"/>
      <c r="ES260" s="212" t="s">
        <v>2719</v>
      </c>
      <c r="ET260" s="192" t="s">
        <v>2720</v>
      </c>
      <c r="EU260" s="193">
        <v>104</v>
      </c>
      <c r="EV260" s="194">
        <v>94</v>
      </c>
      <c r="EW260" s="195">
        <v>67</v>
      </c>
      <c r="EX260"/>
      <c r="EY260" s="1774"/>
      <c r="EZ260" s="197" t="s">
        <v>2721</v>
      </c>
      <c r="FA260" s="192" t="s">
        <v>2722</v>
      </c>
      <c r="FB260" s="193">
        <v>255</v>
      </c>
      <c r="FC260" s="194">
        <v>181</v>
      </c>
      <c r="FD260" s="195">
        <v>197</v>
      </c>
      <c r="FE260" s="10">
        <v>1</v>
      </c>
    </row>
    <row r="261" spans="56:161" ht="21" customHeight="1">
      <c r="BD261" s="3174"/>
      <c r="BF261" s="3151" t="str">
        <f t="shared" si="99"/>
        <v/>
      </c>
      <c r="BG261" s="3155" t="str">
        <f t="shared" si="100"/>
        <v/>
      </c>
      <c r="BH261" s="3156" t="str">
        <f>IF(LEN(TRIM(BM261))&gt;0,MAX(BH29:BH260)+1,"")</f>
        <v/>
      </c>
      <c r="BI261" s="3109" t="str">
        <f>IFERROR(INDEX(BM30:BM299,MATCH(ROW()-ROW(BM30)+1,BH30:BH299,0)),"")</f>
        <v/>
      </c>
      <c r="BJ261" s="419"/>
      <c r="BL261" s="3110"/>
      <c r="BM261" s="3111" t="str">
        <f>IF(OR(BN260="",BL260=""),"",IF(LEN(BN260)&lt;=BL260,BN260,IFERROR(LEFT(BN260,FIND("♦",SUBSTITUTE(LEFT(BN260,BL260+1)," ","♦",LEN(LEFT(BN260,BL260+1))-LEN(SUBSTITUTE(LEFT(BN260,BL260+1)," ",""))))),LEFT(BN260,IFERROR(FIND(" ",BN260)-1,LEN(BN260))))))</f>
        <v/>
      </c>
      <c r="BN261" s="3111" t="str">
        <f t="shared" si="107"/>
        <v/>
      </c>
      <c r="BO261" s="3179"/>
      <c r="BP261" s="3174"/>
      <c r="BQ261" s="3174"/>
      <c r="EK261" s="1775"/>
      <c r="EL261" s="236" t="s">
        <v>2723</v>
      </c>
      <c r="EM261" s="206" t="s">
        <v>2724</v>
      </c>
      <c r="EN261" s="207">
        <v>0</v>
      </c>
      <c r="EO261" s="208">
        <v>84</v>
      </c>
      <c r="EP261" s="209">
        <v>61</v>
      </c>
      <c r="EQ261"/>
      <c r="ER261" s="1776"/>
      <c r="ES261" s="212" t="s">
        <v>2725</v>
      </c>
      <c r="ET261" s="192" t="s">
        <v>2726</v>
      </c>
      <c r="EU261" s="193">
        <v>145</v>
      </c>
      <c r="EV261" s="194">
        <v>92</v>
      </c>
      <c r="EW261" s="195">
        <v>131</v>
      </c>
      <c r="EX261"/>
      <c r="EY261" s="1777"/>
      <c r="EZ261" s="197" t="s">
        <v>2727</v>
      </c>
      <c r="FA261" s="192" t="s">
        <v>2728</v>
      </c>
      <c r="FB261" s="193">
        <v>255</v>
      </c>
      <c r="FC261" s="194">
        <v>182</v>
      </c>
      <c r="FD261" s="195">
        <v>193</v>
      </c>
      <c r="FE261" s="10">
        <v>1</v>
      </c>
    </row>
    <row r="262" spans="56:161" ht="21" customHeight="1">
      <c r="BD262" s="3174"/>
      <c r="BF262" s="3151" t="str">
        <f t="shared" si="99"/>
        <v/>
      </c>
      <c r="BG262" s="3155" t="str">
        <f t="shared" si="100"/>
        <v/>
      </c>
      <c r="BH262" s="3156" t="str">
        <f>IF(LEN(TRIM(BM262))&gt;0,MAX(BH29:BH261)+1,"")</f>
        <v/>
      </c>
      <c r="BI262" s="3109" t="str">
        <f>IFERROR(INDEX(BM30:BM299,MATCH(ROW()-ROW(BM30)+1,BH30:BH299,0)),"")</f>
        <v/>
      </c>
      <c r="BJ262" s="419"/>
      <c r="BL262" s="3163"/>
      <c r="BM262" s="3111" t="str">
        <f>IF(OR(BN261="",BL260=""),"",IF(LEN(BN261)&lt;=BL260,BN261,IFERROR(LEFT(BN261,FIND("♦",SUBSTITUTE(LEFT(BN261,BL260+1)," ","♦",LEN(LEFT(BN261,BL260+1))-LEN(SUBSTITUTE(LEFT(BN261,BL260+1)," ",""))))),LEFT(BN261,IFERROR(FIND(" ",BN261)-1,LEN(BN261))))))</f>
        <v/>
      </c>
      <c r="BN262" s="3111" t="str">
        <f t="shared" si="107"/>
        <v/>
      </c>
      <c r="BO262" s="3179"/>
      <c r="BP262" s="3174"/>
      <c r="BQ262" s="3174"/>
      <c r="EK262" s="1778"/>
      <c r="EL262" s="205" t="s">
        <v>2729</v>
      </c>
      <c r="EM262" s="206" t="s">
        <v>2730</v>
      </c>
      <c r="EN262" s="207">
        <v>118</v>
      </c>
      <c r="EO262" s="208">
        <v>238</v>
      </c>
      <c r="EP262" s="209">
        <v>198</v>
      </c>
      <c r="EQ262"/>
      <c r="ER262" s="1779"/>
      <c r="ES262" s="197" t="s">
        <v>2731</v>
      </c>
      <c r="ET262" s="192" t="s">
        <v>2732</v>
      </c>
      <c r="EU262" s="193">
        <v>135</v>
      </c>
      <c r="EV262" s="194">
        <v>31</v>
      </c>
      <c r="EW262" s="195">
        <v>120</v>
      </c>
      <c r="EX262"/>
      <c r="EY262" s="1780"/>
      <c r="EZ262" s="197" t="s">
        <v>2733</v>
      </c>
      <c r="FA262" s="192" t="s">
        <v>2734</v>
      </c>
      <c r="FB262" s="193">
        <v>255</v>
      </c>
      <c r="FC262" s="194">
        <v>192</v>
      </c>
      <c r="FD262" s="195">
        <v>203</v>
      </c>
      <c r="FE262" s="10">
        <v>1</v>
      </c>
    </row>
    <row r="263" spans="56:161" ht="21" customHeight="1">
      <c r="BD263" s="3174"/>
      <c r="BF263" s="3151" t="str">
        <f t="shared" si="99"/>
        <v/>
      </c>
      <c r="BG263" s="3155" t="str">
        <f t="shared" si="100"/>
        <v/>
      </c>
      <c r="BH263" s="3156" t="str">
        <f>IF(LEN(TRIM(BM263))&gt;0,MAX(BH29:BH262)+1,"")</f>
        <v/>
      </c>
      <c r="BI263" s="3109" t="str">
        <f>IFERROR(INDEX(BM30:BM299,MATCH(ROW()-ROW(BM30)+1,BH30:BH299,0)),"")</f>
        <v/>
      </c>
      <c r="BJ263" s="419"/>
      <c r="BL263" s="3164"/>
      <c r="BM263" s="3111" t="str">
        <f>IF(OR(BN262="",BL260=""),"",IF(LEN(BN262)&lt;=BL260,BN262,IFERROR(LEFT(BN262,FIND("♦",SUBSTITUTE(LEFT(BN262,BL260+1)," ","♦",LEN(LEFT(BN262,BL260+1))-LEN(SUBSTITUTE(LEFT(BN262,BL260+1)," ",""))))),LEFT(BN262,IFERROR(FIND(" ",BN262)-1,LEN(BN262))))))</f>
        <v/>
      </c>
      <c r="BN263" s="3111" t="str">
        <f t="shared" si="107"/>
        <v/>
      </c>
      <c r="BO263" s="3179"/>
      <c r="BP263" s="3174"/>
      <c r="BQ263" s="3174"/>
      <c r="EK263" s="1781"/>
      <c r="EL263" s="236" t="s">
        <v>2735</v>
      </c>
      <c r="EM263" s="206" t="s">
        <v>2736</v>
      </c>
      <c r="EN263" s="207">
        <v>151</v>
      </c>
      <c r="EO263" s="208">
        <v>223</v>
      </c>
      <c r="EP263" s="209">
        <v>198</v>
      </c>
      <c r="EQ263"/>
      <c r="ER263" s="1782"/>
      <c r="ES263" s="212" t="s">
        <v>2737</v>
      </c>
      <c r="ET263" s="192" t="s">
        <v>2738</v>
      </c>
      <c r="EU263" s="193">
        <v>135</v>
      </c>
      <c r="EV263" s="194">
        <v>0</v>
      </c>
      <c r="EW263" s="195">
        <v>116</v>
      </c>
      <c r="EX263"/>
      <c r="EY263" s="1783"/>
      <c r="EZ263" s="212" t="s">
        <v>2739</v>
      </c>
      <c r="FA263" s="192" t="s">
        <v>2740</v>
      </c>
      <c r="FB263" s="193">
        <v>213</v>
      </c>
      <c r="FC263" s="194">
        <v>132</v>
      </c>
      <c r="FD263" s="195">
        <v>144</v>
      </c>
      <c r="FE263" s="10">
        <v>1</v>
      </c>
    </row>
    <row r="264" spans="56:161" ht="21" customHeight="1">
      <c r="BD264" s="3174"/>
      <c r="BF264" s="3151" t="str">
        <f t="shared" si="99"/>
        <v/>
      </c>
      <c r="BG264" s="3155" t="str">
        <f t="shared" si="100"/>
        <v/>
      </c>
      <c r="BH264" s="3156" t="str">
        <f>IF(LEN(TRIM(BM264))&gt;0,MAX(BH29:BH263)+1,"")</f>
        <v/>
      </c>
      <c r="BI264" s="3109" t="str">
        <f>IFERROR(INDEX(BM30:BM299,MATCH(ROW()-ROW(BM30)+1,BH30:BH299,0)),"")</f>
        <v/>
      </c>
      <c r="BJ264" s="419"/>
      <c r="BL264" s="2462" t="str">
        <f>(SUBSTITUTE(SUBSTITUTE(BD69,CHAR(13)&amp;CHAR(10)," "),CHAR(10)," "))</f>
        <v/>
      </c>
      <c r="BM264" s="3165" t="str">
        <f>IF(OR(BL265="",BL266=""),"",IF(LEN(BL265)&lt;=BL266,BL265,IFERROR(LEFT(BL265,FIND("♦",SUBSTITUTE(LEFT(BL265,BL266+1)," ","♦",LEN(LEFT(BL265,BL266+1))-LEN(SUBSTITUTE(LEFT(BL265,BL266+1)," ",""))))),LEFT(BL265,IFERROR(FIND(" ",BL265)-1,LEN(BL265))))))</f>
        <v/>
      </c>
      <c r="BN264" s="3166" t="str">
        <f>IF(BM264="","",TRIM(RIGHT(BL265,LEN(BL265)-LEN(BM264))))</f>
        <v/>
      </c>
      <c r="BO264" s="3157" t="str">
        <f>BE69</f>
        <v xml:space="preserve"> ◄ ligne 69</v>
      </c>
      <c r="BP264" s="3174"/>
      <c r="BQ264" s="3174"/>
      <c r="EK264" s="1784"/>
      <c r="EL264" s="205" t="s">
        <v>2741</v>
      </c>
      <c r="EM264" s="206" t="s">
        <v>2742</v>
      </c>
      <c r="EN264" s="207">
        <v>127</v>
      </c>
      <c r="EO264" s="208">
        <v>255</v>
      </c>
      <c r="EP264" s="209">
        <v>212</v>
      </c>
      <c r="EQ264"/>
      <c r="ER264" s="1785"/>
      <c r="ES264" s="212" t="s">
        <v>2743</v>
      </c>
      <c r="ET264" s="192" t="s">
        <v>2744</v>
      </c>
      <c r="EU264" s="193">
        <v>93</v>
      </c>
      <c r="EV264" s="194">
        <v>85</v>
      </c>
      <c r="EW264" s="195">
        <v>91</v>
      </c>
      <c r="EX264"/>
      <c r="EY264" s="1786"/>
      <c r="EZ264" s="197" t="s">
        <v>2745</v>
      </c>
      <c r="FA264" s="192" t="s">
        <v>2746</v>
      </c>
      <c r="FB264" s="193">
        <v>205</v>
      </c>
      <c r="FC264" s="194">
        <v>145</v>
      </c>
      <c r="FD264" s="195">
        <v>158</v>
      </c>
      <c r="FE264" s="10">
        <v>1</v>
      </c>
    </row>
    <row r="265" spans="56:161" ht="21" customHeight="1">
      <c r="BD265" s="3174"/>
      <c r="BF265" s="3151" t="str">
        <f t="shared" si="99"/>
        <v/>
      </c>
      <c r="BG265" s="3155" t="str">
        <f t="shared" si="100"/>
        <v/>
      </c>
      <c r="BH265" s="3156" t="str">
        <f>IF(LEN(TRIM(BM265))&gt;0,MAX(BH29:BH264)+1,"")</f>
        <v/>
      </c>
      <c r="BI265" s="3109" t="str">
        <f>IFERROR(INDEX(BM30:BM299,MATCH(ROW()-ROW(BM30)+1,BH30:BH299,0)),"")</f>
        <v/>
      </c>
      <c r="BJ265" s="419"/>
      <c r="BL265" s="3165" t="str">
        <f>TRIM(SUBSTITUTE(SUBSTITUTE(SUBSTITUTE(SUBSTITUTE(IF(OR(LEFT(BL264,1)="-",LEFT(BL264,1)="="),MID(BL264,2,9999),BL264),CHAR(160)," "),","," "),";"," "),"."," "))</f>
        <v/>
      </c>
      <c r="BM265" s="3166" t="str">
        <f>IF(OR(BN264="",BL266=""),"",IF(LEN(BN264)&lt;=BL266,BN264,IFERROR(LEFT(BN264,FIND("♦",SUBSTITUTE(LEFT(BN264,BL266+1)," ","♦",LEN(LEFT(BN264,BL266+1))-LEN(SUBSTITUTE(LEFT(BN264,BL266+1)," ",""))))),LEFT(BN264,IFERROR(FIND(" ",BN264)-1,LEN(BN264))))))</f>
        <v/>
      </c>
      <c r="BN265" s="3166" t="str">
        <f>IF(BM265="","",TRIM(RIGHT(BN264,LEN(BN264)-LEN(BM265))))</f>
        <v/>
      </c>
      <c r="BO265" s="3180"/>
      <c r="BP265" s="3174"/>
      <c r="BQ265" s="3174"/>
      <c r="EK265" s="1787"/>
      <c r="EL265" s="236" t="s">
        <v>2747</v>
      </c>
      <c r="EM265" s="206" t="s">
        <v>2748</v>
      </c>
      <c r="EN265" s="207">
        <v>223</v>
      </c>
      <c r="EO265" s="208">
        <v>237</v>
      </c>
      <c r="EP265" s="209">
        <v>232</v>
      </c>
      <c r="EQ265"/>
      <c r="ER265" s="1788"/>
      <c r="ES265" s="212" t="s">
        <v>2749</v>
      </c>
      <c r="ET265" s="192" t="s">
        <v>2750</v>
      </c>
      <c r="EU265" s="193">
        <v>112</v>
      </c>
      <c r="EV265" s="194">
        <v>41</v>
      </c>
      <c r="EW265" s="195">
        <v>99</v>
      </c>
      <c r="EX265"/>
      <c r="EY265" s="1789"/>
      <c r="EZ265" s="197" t="s">
        <v>2751</v>
      </c>
      <c r="FA265" s="192" t="s">
        <v>2752</v>
      </c>
      <c r="FB265" s="193">
        <v>205</v>
      </c>
      <c r="FC265" s="194">
        <v>140</v>
      </c>
      <c r="FD265" s="195">
        <v>149</v>
      </c>
      <c r="FE265" s="10">
        <v>1</v>
      </c>
    </row>
    <row r="266" spans="56:161" ht="21" customHeight="1">
      <c r="BD266" s="3174"/>
      <c r="BF266" s="3151" t="str">
        <f t="shared" si="99"/>
        <v/>
      </c>
      <c r="BG266" s="3155" t="str">
        <f t="shared" si="100"/>
        <v/>
      </c>
      <c r="BH266" s="3156" t="str">
        <f>IF(LEN(TRIM(BM266))&gt;0,MAX(BH29:BH265)+1,"")</f>
        <v/>
      </c>
      <c r="BI266" s="3109" t="str">
        <f>IFERROR(INDEX(BM30:BM299,MATCH(ROW()-ROW(BM30)+1,BH30:BH299,0)),"")</f>
        <v/>
      </c>
      <c r="BJ266" s="419"/>
      <c r="BL266" s="3112">
        <f>BI17</f>
        <v>100</v>
      </c>
      <c r="BM266" s="3166" t="str">
        <f>IF(OR(BN265="",BL266=""),"",IF(LEN(BN265)&lt;=BL266,BN265,IFERROR(LEFT(BN265,FIND("♦",SUBSTITUTE(LEFT(BN265,BL266+1)," ","♦",LEN(LEFT(BN265,BL266+1))-LEN(SUBSTITUTE(LEFT(BN265,BL266+1)," ",""))))),LEFT(BN265,IFERROR(FIND(" ",BN265)-1,LEN(BN265))))))</f>
        <v/>
      </c>
      <c r="BN266" s="3166" t="str">
        <f t="shared" ref="BN266:BN269" si="108">IF(BM266="","",TRIM(RIGHT(BN265,LEN(BN265)-LEN(BM266))))</f>
        <v/>
      </c>
      <c r="BO266" s="3180"/>
      <c r="BP266" s="3174"/>
      <c r="BQ266" s="3174"/>
      <c r="EK266" s="1790"/>
      <c r="EL266" s="205" t="s">
        <v>2753</v>
      </c>
      <c r="EM266" s="206" t="s">
        <v>2754</v>
      </c>
      <c r="EN266" s="207">
        <v>102</v>
      </c>
      <c r="EO266" s="208">
        <v>205</v>
      </c>
      <c r="EP266" s="209">
        <v>170</v>
      </c>
      <c r="EQ266"/>
      <c r="ER266" s="1791"/>
      <c r="ES266" s="212" t="s">
        <v>2755</v>
      </c>
      <c r="ET266" s="192" t="s">
        <v>2756</v>
      </c>
      <c r="EU266" s="193">
        <v>93</v>
      </c>
      <c r="EV266" s="194">
        <v>57</v>
      </c>
      <c r="EW266" s="195">
        <v>84</v>
      </c>
      <c r="EX266"/>
      <c r="EY266" s="1792"/>
      <c r="EZ266" s="212" t="s">
        <v>2757</v>
      </c>
      <c r="FA266" s="192" t="s">
        <v>2758</v>
      </c>
      <c r="FB266" s="193">
        <v>175</v>
      </c>
      <c r="FC266" s="194">
        <v>134</v>
      </c>
      <c r="FD266" s="195">
        <v>142</v>
      </c>
      <c r="FE266" s="10">
        <v>1</v>
      </c>
    </row>
    <row r="267" spans="56:161" ht="21" customHeight="1">
      <c r="BD267" s="3174"/>
      <c r="BF267" s="3151" t="str">
        <f t="shared" si="99"/>
        <v/>
      </c>
      <c r="BG267" s="3155" t="str">
        <f t="shared" si="100"/>
        <v/>
      </c>
      <c r="BH267" s="3156" t="str">
        <f>IF(LEN(TRIM(BM267))&gt;0,MAX(BH29:BH266)+1,"")</f>
        <v/>
      </c>
      <c r="BI267" s="3109" t="str">
        <f>IFERROR(INDEX(BM30:BM299,MATCH(ROW()-ROW(BM30)+1,BH30:BH299,0)),"")</f>
        <v/>
      </c>
      <c r="BJ267" s="419"/>
      <c r="BL267" s="3165"/>
      <c r="BM267" s="3166" t="str">
        <f>IF(OR(BN266="",BL266=""),"",IF(LEN(BN266)&lt;=BL266,BN266,IFERROR(LEFT(BN266,FIND("♦",SUBSTITUTE(LEFT(BN266,BL266+1)," ","♦",LEN(LEFT(BN266,BL266+1))-LEN(SUBSTITUTE(LEFT(BN266,BL266+1)," ",""))))),LEFT(BN266,IFERROR(FIND(" ",BN266)-1,LEN(BN266))))))</f>
        <v/>
      </c>
      <c r="BN267" s="3166" t="str">
        <f t="shared" si="108"/>
        <v/>
      </c>
      <c r="BO267" s="3180"/>
      <c r="BP267" s="3174"/>
      <c r="BQ267" s="3174"/>
      <c r="EK267" s="1793"/>
      <c r="EL267" s="236" t="s">
        <v>2759</v>
      </c>
      <c r="EM267" s="206" t="s">
        <v>2760</v>
      </c>
      <c r="EN267" s="207">
        <v>125</v>
      </c>
      <c r="EO267" s="208">
        <v>137</v>
      </c>
      <c r="EP267" s="209">
        <v>132</v>
      </c>
      <c r="EQ267"/>
      <c r="ER267" s="1794"/>
      <c r="ES267" s="212" t="s">
        <v>2761</v>
      </c>
      <c r="ET267" s="192" t="s">
        <v>2762</v>
      </c>
      <c r="EU267" s="193">
        <v>80</v>
      </c>
      <c r="EV267" s="194">
        <v>64</v>
      </c>
      <c r="EW267" s="195">
        <v>77</v>
      </c>
      <c r="EX267"/>
      <c r="EY267" s="1795"/>
      <c r="EZ267" s="212" t="s">
        <v>2763</v>
      </c>
      <c r="FA267" s="192" t="s">
        <v>2764</v>
      </c>
      <c r="FB267" s="193">
        <v>199</v>
      </c>
      <c r="FC267" s="194">
        <v>44</v>
      </c>
      <c r="FD267" s="195">
        <v>72</v>
      </c>
      <c r="FE267" s="10">
        <v>1</v>
      </c>
    </row>
    <row r="268" spans="56:161" ht="21" customHeight="1">
      <c r="BD268" s="3174"/>
      <c r="BF268" s="3151" t="str">
        <f t="shared" si="99"/>
        <v/>
      </c>
      <c r="BG268" s="3155" t="str">
        <f t="shared" si="100"/>
        <v/>
      </c>
      <c r="BH268" s="3156" t="str">
        <f>IF(LEN(TRIM(BM268))&gt;0,MAX(BH29:BH267)+1,"")</f>
        <v/>
      </c>
      <c r="BI268" s="3109" t="str">
        <f>IFERROR(INDEX(BM30:BM299,MATCH(ROW()-ROW(BM30)+1,BH30:BH299,0)),"")</f>
        <v/>
      </c>
      <c r="BJ268" s="419"/>
      <c r="BL268" s="3168"/>
      <c r="BM268" s="3166" t="str">
        <f>IF(OR(BN267="",BL266=""),"",IF(LEN(BN267)&lt;=BL266,BN267,IFERROR(LEFT(BN267,FIND("♦",SUBSTITUTE(LEFT(BN267,BL266+1)," ","♦",LEN(LEFT(BN267,BL266+1))-LEN(SUBSTITUTE(LEFT(BN267,BL266+1)," ",""))))),LEFT(BN267,IFERROR(FIND(" ",BN267)-1,LEN(BN267))))))</f>
        <v/>
      </c>
      <c r="BN268" s="3166" t="str">
        <f t="shared" si="108"/>
        <v/>
      </c>
      <c r="BO268" s="3180"/>
      <c r="BP268" s="3174"/>
      <c r="BQ268" s="3174"/>
      <c r="EK268" s="1796"/>
      <c r="EL268" s="236" t="s">
        <v>2765</v>
      </c>
      <c r="EM268" s="206" t="s">
        <v>2766</v>
      </c>
      <c r="EN268" s="207">
        <v>100</v>
      </c>
      <c r="EO268" s="208">
        <v>155</v>
      </c>
      <c r="EP268" s="209">
        <v>136</v>
      </c>
      <c r="EQ268"/>
      <c r="ER268" s="1797"/>
      <c r="ES268" s="212" t="s">
        <v>2767</v>
      </c>
      <c r="ET268" s="192" t="s">
        <v>2768</v>
      </c>
      <c r="EU268" s="193">
        <v>211</v>
      </c>
      <c r="EV268" s="194">
        <v>153</v>
      </c>
      <c r="EW268" s="195">
        <v>230</v>
      </c>
      <c r="EX268"/>
      <c r="EY268" s="1798"/>
      <c r="EZ268" s="212" t="s">
        <v>2769</v>
      </c>
      <c r="FA268" s="192" t="s">
        <v>2770</v>
      </c>
      <c r="FB268" s="193">
        <v>172</v>
      </c>
      <c r="FC268" s="194">
        <v>30</v>
      </c>
      <c r="FD268" s="195">
        <v>68</v>
      </c>
      <c r="FE268" s="10">
        <v>1</v>
      </c>
    </row>
    <row r="269" spans="56:161" ht="21" customHeight="1">
      <c r="BD269" s="3174"/>
      <c r="BF269" s="3151" t="str">
        <f t="shared" si="99"/>
        <v/>
      </c>
      <c r="BG269" s="3155" t="str">
        <f t="shared" si="100"/>
        <v/>
      </c>
      <c r="BH269" s="3156" t="str">
        <f>IF(LEN(TRIM(BM269))&gt;0,MAX(BH29:BH268)+1,"")</f>
        <v/>
      </c>
      <c r="BI269" s="3109" t="str">
        <f>IFERROR(INDEX(BM30:BM299,MATCH(ROW()-ROW(BM30)+1,BH30:BH299,0)),"")</f>
        <v/>
      </c>
      <c r="BJ269" s="419"/>
      <c r="BL269" s="3169"/>
      <c r="BM269" s="3166" t="str">
        <f>IF(OR(BN268="",BL266=""),"",IF(LEN(BN268)&lt;=BL266,BN268,IFERROR(LEFT(BN268,FIND("♦",SUBSTITUTE(LEFT(BN268,BL266+1)," ","♦",LEN(LEFT(BN268,BL266+1))-LEN(SUBSTITUTE(LEFT(BN268,BL266+1)," ",""))))),LEFT(BN268,IFERROR(FIND(" ",BN268)-1,LEN(BN268))))))</f>
        <v/>
      </c>
      <c r="BN269" s="3166" t="str">
        <f t="shared" si="108"/>
        <v/>
      </c>
      <c r="BO269" s="3180"/>
      <c r="BP269" s="3174"/>
      <c r="BQ269" s="3174"/>
      <c r="EK269" s="1799"/>
      <c r="EL269" s="205" t="s">
        <v>2771</v>
      </c>
      <c r="EM269" s="206" t="s">
        <v>2772</v>
      </c>
      <c r="EN269" s="207">
        <v>69</v>
      </c>
      <c r="EO269" s="208">
        <v>139</v>
      </c>
      <c r="EP269" s="209">
        <v>116</v>
      </c>
      <c r="EQ269"/>
      <c r="ER269" s="1800"/>
      <c r="ES269" s="197" t="s">
        <v>2773</v>
      </c>
      <c r="ET269" s="192" t="s">
        <v>2774</v>
      </c>
      <c r="EU269" s="193">
        <v>224</v>
      </c>
      <c r="EV269" s="194">
        <v>102</v>
      </c>
      <c r="EW269" s="195">
        <v>255</v>
      </c>
      <c r="EX269"/>
      <c r="EY269" s="1801"/>
      <c r="EZ269" s="197" t="s">
        <v>2775</v>
      </c>
      <c r="FA269" s="192" t="s">
        <v>2776</v>
      </c>
      <c r="FB269" s="193">
        <v>139</v>
      </c>
      <c r="FC269" s="194">
        <v>99</v>
      </c>
      <c r="FD269" s="195">
        <v>108</v>
      </c>
      <c r="FE269" s="10">
        <v>1</v>
      </c>
    </row>
    <row r="270" spans="56:161" ht="21" customHeight="1">
      <c r="BD270" s="3174"/>
      <c r="BF270" s="3151" t="str">
        <f t="shared" si="99"/>
        <v/>
      </c>
      <c r="BG270" s="3155" t="str">
        <f t="shared" si="100"/>
        <v/>
      </c>
      <c r="BH270" s="3156" t="str">
        <f>IF(LEN(TRIM(BM270))&gt;0,MAX(BH29:BH269)+1,"")</f>
        <v/>
      </c>
      <c r="BI270" s="3109" t="str">
        <f>IFERROR(INDEX(BM30:BM299,MATCH(ROW()-ROW(BM30)+1,BH30:BH299,0)),"")</f>
        <v/>
      </c>
      <c r="BJ270" s="419"/>
      <c r="BL270" s="2462" t="str">
        <f>(SUBSTITUTE(SUBSTITUTE(BD70,CHAR(13)&amp;CHAR(10)," "),CHAR(10)," "))</f>
        <v/>
      </c>
      <c r="BM270" s="3110" t="str">
        <f>IF(OR(BL271="",BL272=""),"",IF(LEN(BL271)&lt;=BL272,BL271,IFERROR(LEFT(BL271,FIND("♦",SUBSTITUTE(LEFT(BL271,BL272+1)," ","♦",LEN(LEFT(BL271,BL272+1))-LEN(SUBSTITUTE(LEFT(BL271,BL272+1)," ",""))))),LEFT(BL271,IFERROR(FIND(" ",BL271)-1,LEN(BL271))))))</f>
        <v/>
      </c>
      <c r="BN270" s="3111" t="str">
        <f>IF(BM270="","",TRIM(RIGHT(BL271,LEN(BL271)-LEN(BM270))))</f>
        <v/>
      </c>
      <c r="BO270" s="3157" t="str">
        <f>BE70</f>
        <v xml:space="preserve"> ◄ ligne 70</v>
      </c>
      <c r="BP270" s="3174"/>
      <c r="BQ270" s="3174"/>
      <c r="EK270" s="1802"/>
      <c r="EL270" s="236" t="s">
        <v>2777</v>
      </c>
      <c r="EM270" s="206" t="s">
        <v>2778</v>
      </c>
      <c r="EN270" s="207">
        <v>94</v>
      </c>
      <c r="EO270" s="208">
        <v>113</v>
      </c>
      <c r="EP270" s="209">
        <v>106</v>
      </c>
      <c r="EQ270"/>
      <c r="ER270" s="1803"/>
      <c r="ES270" s="212" t="s">
        <v>2779</v>
      </c>
      <c r="ET270" s="192" t="s">
        <v>2780</v>
      </c>
      <c r="EU270" s="193">
        <v>223</v>
      </c>
      <c r="EV270" s="194">
        <v>115</v>
      </c>
      <c r="EW270" s="195">
        <v>255</v>
      </c>
      <c r="EX270"/>
      <c r="EY270" s="1804"/>
      <c r="EZ270" s="197" t="s">
        <v>2781</v>
      </c>
      <c r="FA270" s="192" t="s">
        <v>2782</v>
      </c>
      <c r="FB270" s="193">
        <v>139</v>
      </c>
      <c r="FC270" s="194">
        <v>95</v>
      </c>
      <c r="FD270" s="195">
        <v>101</v>
      </c>
      <c r="FE270" s="10">
        <v>1</v>
      </c>
    </row>
    <row r="271" spans="56:161" ht="21" customHeight="1">
      <c r="BD271" s="3174"/>
      <c r="BF271" s="3151" t="str">
        <f t="shared" si="99"/>
        <v/>
      </c>
      <c r="BG271" s="3155" t="str">
        <f t="shared" si="100"/>
        <v/>
      </c>
      <c r="BH271" s="3156" t="str">
        <f>IF(LEN(TRIM(BM271))&gt;0,MAX(BH29:BH270)+1,"")</f>
        <v/>
      </c>
      <c r="BI271" s="3109" t="str">
        <f>IFERROR(INDEX(BM30:BM299,MATCH(ROW()-ROW(BM30)+1,BH30:BH299,0)),"")</f>
        <v/>
      </c>
      <c r="BJ271" s="419"/>
      <c r="BL271" s="3110" t="str">
        <f>TRIM(SUBSTITUTE(SUBSTITUTE(SUBSTITUTE(SUBSTITUTE(IF(OR(LEFT(BL270,1)="-",LEFT(BL270,1)="="),MID(BL270,2,9999),BL270),CHAR(160)," "),","," "),";"," "),"."," "))</f>
        <v/>
      </c>
      <c r="BM271" s="3111" t="str">
        <f>IF(OR(BN270="",BL272=""),"",IF(LEN(BN270)&lt;=BL272,BN270,IFERROR(LEFT(BN270,FIND("♦",SUBSTITUTE(LEFT(BN270,BL272+1)," ","♦",LEN(LEFT(BN270,BL272+1))-LEN(SUBSTITUTE(LEFT(BN270,BL272+1)," ",""))))),LEFT(BN270,IFERROR(FIND(" ",BN270)-1,LEN(BN270))))))</f>
        <v/>
      </c>
      <c r="BN271" s="3111" t="str">
        <f>IF(BM271="","",TRIM(RIGHT(BN270,LEN(BN270)-LEN(BM271))))</f>
        <v/>
      </c>
      <c r="BO271" s="3179"/>
      <c r="BP271" s="3174"/>
      <c r="BQ271" s="3174"/>
      <c r="EK271" s="1805"/>
      <c r="EL271" s="236" t="s">
        <v>2783</v>
      </c>
      <c r="EM271" s="206" t="s">
        <v>2784</v>
      </c>
      <c r="EN271" s="207">
        <v>64</v>
      </c>
      <c r="EO271" s="208">
        <v>130</v>
      </c>
      <c r="EP271" s="209">
        <v>109</v>
      </c>
      <c r="EQ271"/>
      <c r="ER271" s="1806"/>
      <c r="ES271" s="197" t="s">
        <v>2785</v>
      </c>
      <c r="ET271" s="192" t="s">
        <v>2786</v>
      </c>
      <c r="EU271" s="193">
        <v>209</v>
      </c>
      <c r="EV271" s="194">
        <v>95</v>
      </c>
      <c r="EW271" s="195">
        <v>238</v>
      </c>
      <c r="EX271"/>
      <c r="EY271" s="1807"/>
      <c r="EZ271" s="212" t="s">
        <v>2787</v>
      </c>
      <c r="FA271" s="192" t="s">
        <v>2788</v>
      </c>
      <c r="FB271" s="193">
        <v>158</v>
      </c>
      <c r="FC271" s="194">
        <v>14</v>
      </c>
      <c r="FD271" s="195">
        <v>64</v>
      </c>
      <c r="FE271" s="10">
        <v>1</v>
      </c>
    </row>
    <row r="272" spans="56:161" ht="21" customHeight="1">
      <c r="BD272" s="3174"/>
      <c r="BF272" s="3151" t="str">
        <f t="shared" si="99"/>
        <v/>
      </c>
      <c r="BG272" s="3155" t="str">
        <f t="shared" si="100"/>
        <v/>
      </c>
      <c r="BH272" s="3156" t="str">
        <f>IF(LEN(TRIM(BM272))&gt;0,MAX(BH29:BH271)+1,"")</f>
        <v/>
      </c>
      <c r="BI272" s="3109" t="str">
        <f>IFERROR(INDEX(BM30:BM299,MATCH(ROW()-ROW(BM30)+1,BH30:BH299,0)),"")</f>
        <v/>
      </c>
      <c r="BJ272" s="419"/>
      <c r="BL272" s="3112">
        <f>BI17</f>
        <v>100</v>
      </c>
      <c r="BM272" s="3111" t="str">
        <f>IF(OR(BN271="",BL272=""),"",IF(LEN(BN271)&lt;=BL272,BN271,IFERROR(LEFT(BN271,FIND("♦",SUBSTITUTE(LEFT(BN271,BL272+1)," ","♦",LEN(LEFT(BN271,BL272+1))-LEN(SUBSTITUTE(LEFT(BN271,BL272+1)," ",""))))),LEFT(BN271,IFERROR(FIND(" ",BN271)-1,LEN(BN271))))))</f>
        <v/>
      </c>
      <c r="BN272" s="3111" t="str">
        <f t="shared" ref="BN272:BN275" si="109">IF(BM272="","",TRIM(RIGHT(BN271,LEN(BN271)-LEN(BM272))))</f>
        <v/>
      </c>
      <c r="BO272" s="3179"/>
      <c r="BP272" s="3174"/>
      <c r="BQ272" s="3174"/>
      <c r="EK272" s="1808"/>
      <c r="EL272" s="236" t="s">
        <v>2789</v>
      </c>
      <c r="EM272" s="206" t="s">
        <v>2790</v>
      </c>
      <c r="EN272" s="207">
        <v>27</v>
      </c>
      <c r="EO272" s="208">
        <v>77</v>
      </c>
      <c r="EP272" s="209">
        <v>62</v>
      </c>
      <c r="EQ272"/>
      <c r="ER272" s="1809"/>
      <c r="ES272" s="212" t="s">
        <v>2791</v>
      </c>
      <c r="ET272" s="192" t="s">
        <v>2792</v>
      </c>
      <c r="EU272" s="193">
        <v>182</v>
      </c>
      <c r="EV272" s="194">
        <v>149</v>
      </c>
      <c r="EW272" s="195">
        <v>192</v>
      </c>
      <c r="EX272"/>
      <c r="EY272" s="1810"/>
      <c r="EZ272" s="212" t="s">
        <v>2793</v>
      </c>
      <c r="FA272" s="192" t="s">
        <v>2794</v>
      </c>
      <c r="FB272" s="193">
        <v>145</v>
      </c>
      <c r="FC272" s="194">
        <v>40</v>
      </c>
      <c r="FD272" s="195">
        <v>59</v>
      </c>
      <c r="FE272" s="10">
        <v>1</v>
      </c>
    </row>
    <row r="273" spans="56:161" ht="21" customHeight="1">
      <c r="BD273" s="3174"/>
      <c r="BF273" s="3151" t="str">
        <f t="shared" si="99"/>
        <v/>
      </c>
      <c r="BG273" s="3155" t="str">
        <f t="shared" si="100"/>
        <v/>
      </c>
      <c r="BH273" s="3156" t="str">
        <f>IF(LEN(TRIM(BM273))&gt;0,MAX(BH29:BH272)+1,"")</f>
        <v/>
      </c>
      <c r="BI273" s="3109" t="str">
        <f>IFERROR(INDEX(BM30:BM299,MATCH(ROW()-ROW(BM30)+1,BH30:BH299,0)),"")</f>
        <v/>
      </c>
      <c r="BJ273" s="419"/>
      <c r="BL273" s="3110"/>
      <c r="BM273" s="3111" t="str">
        <f>IF(OR(BN272="",BL272=""),"",IF(LEN(BN272)&lt;=BL272,BN272,IFERROR(LEFT(BN272,FIND("♦",SUBSTITUTE(LEFT(BN272,BL272+1)," ","♦",LEN(LEFT(BN272,BL272+1))-LEN(SUBSTITUTE(LEFT(BN272,BL272+1)," ",""))))),LEFT(BN272,IFERROR(FIND(" ",BN272)-1,LEN(BN272))))))</f>
        <v/>
      </c>
      <c r="BN273" s="3111" t="str">
        <f t="shared" si="109"/>
        <v/>
      </c>
      <c r="BO273" s="3179"/>
      <c r="BP273" s="3174"/>
      <c r="BQ273" s="3174"/>
      <c r="EK273" s="1811"/>
      <c r="EL273" s="236" t="s">
        <v>2795</v>
      </c>
      <c r="EM273" s="206" t="s">
        <v>2796</v>
      </c>
      <c r="EN273" s="207">
        <v>28</v>
      </c>
      <c r="EO273" s="208">
        <v>53</v>
      </c>
      <c r="EP273" s="209">
        <v>45</v>
      </c>
      <c r="EQ273"/>
      <c r="ER273" s="1812"/>
      <c r="ES273" s="197" t="s">
        <v>2797</v>
      </c>
      <c r="ET273" s="192" t="s">
        <v>2798</v>
      </c>
      <c r="EU273" s="193">
        <v>186</v>
      </c>
      <c r="EV273" s="194">
        <v>85</v>
      </c>
      <c r="EW273" s="195">
        <v>211</v>
      </c>
      <c r="EX273"/>
      <c r="EY273" s="1813"/>
      <c r="EZ273" s="212" t="s">
        <v>2799</v>
      </c>
      <c r="FA273" s="192" t="s">
        <v>2800</v>
      </c>
      <c r="FB273" s="193">
        <v>144</v>
      </c>
      <c r="FC273" s="194">
        <v>40</v>
      </c>
      <c r="FD273" s="195">
        <v>59</v>
      </c>
      <c r="FE273" s="10">
        <v>1</v>
      </c>
    </row>
    <row r="274" spans="56:161" ht="21" customHeight="1">
      <c r="BD274" s="3174"/>
      <c r="BF274" s="3151" t="str">
        <f t="shared" si="99"/>
        <v/>
      </c>
      <c r="BG274" s="3155" t="str">
        <f t="shared" si="100"/>
        <v/>
      </c>
      <c r="BH274" s="3156" t="str">
        <f>IF(LEN(TRIM(BM274))&gt;0,MAX(BH29:BH273)+1,"")</f>
        <v/>
      </c>
      <c r="BI274" s="3109" t="str">
        <f>IFERROR(INDEX(BM30:BM299,MATCH(ROW()-ROW(BM30)+1,BH30:BH299,0)),"")</f>
        <v/>
      </c>
      <c r="BJ274" s="419"/>
      <c r="BL274" s="3163"/>
      <c r="BM274" s="3111" t="str">
        <f>IF(OR(BN273="",BL272=""),"",IF(LEN(BN273)&lt;=BL272,BN273,IFERROR(LEFT(BN273,FIND("♦",SUBSTITUTE(LEFT(BN273,BL272+1)," ","♦",LEN(LEFT(BN273,BL272+1))-LEN(SUBSTITUTE(LEFT(BN273,BL272+1)," ",""))))),LEFT(BN273,IFERROR(FIND(" ",BN273)-1,LEN(BN273))))))</f>
        <v/>
      </c>
      <c r="BN274" s="3111" t="str">
        <f t="shared" si="109"/>
        <v/>
      </c>
      <c r="BO274" s="3179"/>
      <c r="BP274" s="3174"/>
      <c r="BQ274" s="3174"/>
      <c r="EK274" s="1814"/>
      <c r="EL274" s="236" t="s">
        <v>2801</v>
      </c>
      <c r="EM274" s="206" t="s">
        <v>2802</v>
      </c>
      <c r="EN274" s="207">
        <v>30</v>
      </c>
      <c r="EO274" s="208">
        <v>35</v>
      </c>
      <c r="EP274" s="209">
        <v>33</v>
      </c>
      <c r="EQ274"/>
      <c r="ER274" s="1815"/>
      <c r="ES274" s="197" t="s">
        <v>2803</v>
      </c>
      <c r="ET274" s="192" t="s">
        <v>2804</v>
      </c>
      <c r="EU274" s="193">
        <v>180</v>
      </c>
      <c r="EV274" s="194">
        <v>82</v>
      </c>
      <c r="EW274" s="195">
        <v>205</v>
      </c>
      <c r="EX274"/>
      <c r="EY274" s="1816"/>
      <c r="EZ274" s="212" t="s">
        <v>2805</v>
      </c>
      <c r="FA274" s="192" t="s">
        <v>2806</v>
      </c>
      <c r="FB274" s="193">
        <v>92</v>
      </c>
      <c r="FC274" s="194">
        <v>9</v>
      </c>
      <c r="FD274" s="195">
        <v>35</v>
      </c>
      <c r="FE274" s="10">
        <v>1</v>
      </c>
    </row>
    <row r="275" spans="56:161" ht="21" customHeight="1">
      <c r="BD275" s="3174"/>
      <c r="BF275" s="3151" t="str">
        <f t="shared" si="99"/>
        <v/>
      </c>
      <c r="BG275" s="3155" t="str">
        <f t="shared" si="100"/>
        <v/>
      </c>
      <c r="BH275" s="3156" t="str">
        <f>IF(LEN(TRIM(BM275))&gt;0,MAX(BH29:BH274)+1,"")</f>
        <v/>
      </c>
      <c r="BI275" s="3109" t="str">
        <f>IFERROR(INDEX(BM30:BM299,MATCH(ROW()-ROW(BM30)+1,BH30:BH299,0)),"")</f>
        <v/>
      </c>
      <c r="BJ275" s="419"/>
      <c r="BL275" s="3164"/>
      <c r="BM275" s="3111" t="str">
        <f>IF(OR(BN274="",BL272=""),"",IF(LEN(BN274)&lt;=BL272,BN274,IFERROR(LEFT(BN274,FIND("♦",SUBSTITUTE(LEFT(BN274,BL272+1)," ","♦",LEN(LEFT(BN274,BL272+1))-LEN(SUBSTITUTE(LEFT(BN274,BL272+1)," ",""))))),LEFT(BN274,IFERROR(FIND(" ",BN274)-1,LEN(BN274))))))</f>
        <v/>
      </c>
      <c r="BN275" s="3111" t="str">
        <f t="shared" si="109"/>
        <v/>
      </c>
      <c r="BO275" s="3179"/>
      <c r="BP275" s="3174"/>
      <c r="BQ275" s="3174"/>
      <c r="EK275" s="1817"/>
      <c r="EL275" s="236" t="s">
        <v>2807</v>
      </c>
      <c r="EM275" s="206" t="s">
        <v>2808</v>
      </c>
      <c r="EN275" s="207">
        <v>26</v>
      </c>
      <c r="EO275" s="208">
        <v>36</v>
      </c>
      <c r="EP275" s="209">
        <v>33</v>
      </c>
      <c r="EQ275"/>
      <c r="ER275" s="1818"/>
      <c r="ES275" s="212" t="s">
        <v>2809</v>
      </c>
      <c r="ET275" s="192" t="s">
        <v>2810</v>
      </c>
      <c r="EU275" s="193">
        <v>154</v>
      </c>
      <c r="EV275" s="194">
        <v>78</v>
      </c>
      <c r="EW275" s="195">
        <v>174</v>
      </c>
      <c r="EX275"/>
      <c r="EY275" s="1819"/>
      <c r="EZ275" s="212" t="s">
        <v>2811</v>
      </c>
      <c r="FA275" s="192" t="s">
        <v>2812</v>
      </c>
      <c r="FB275" s="193">
        <v>58</v>
      </c>
      <c r="FC275" s="194">
        <v>2</v>
      </c>
      <c r="FD275" s="195">
        <v>13</v>
      </c>
      <c r="FE275" s="10">
        <v>1</v>
      </c>
    </row>
    <row r="276" spans="56:161" ht="21" customHeight="1">
      <c r="BD276" s="3174"/>
      <c r="BF276" s="3151" t="str">
        <f t="shared" si="99"/>
        <v/>
      </c>
      <c r="BG276" s="3155" t="str">
        <f t="shared" si="100"/>
        <v/>
      </c>
      <c r="BH276" s="3156" t="str">
        <f>IF(LEN(TRIM(BM276))&gt;0,MAX(BH29:BH275)+1,"")</f>
        <v/>
      </c>
      <c r="BI276" s="3109" t="str">
        <f>IFERROR(INDEX(BM30:BM299,MATCH(ROW()-ROW(BM30)+1,BH30:BH299,0)),"")</f>
        <v/>
      </c>
      <c r="BJ276" s="419"/>
      <c r="BL276" s="2462" t="str">
        <f>(SUBSTITUTE(SUBSTITUTE(BD71,CHAR(13)&amp;CHAR(10)," "),CHAR(10)," "))</f>
        <v/>
      </c>
      <c r="BM276" s="3165" t="str">
        <f>IF(OR(BL277="",BL278=""),"",IF(LEN(BL277)&lt;=BL278,BL277,IFERROR(LEFT(BL277,FIND("♦",SUBSTITUTE(LEFT(BL277,BL278+1)," ","♦",LEN(LEFT(BL277,BL278+1))-LEN(SUBSTITUTE(LEFT(BL277,BL278+1)," ",""))))),LEFT(BL277,IFERROR(FIND(" ",BL277)-1,LEN(BL277))))))</f>
        <v/>
      </c>
      <c r="BN276" s="3166" t="str">
        <f>IF(BM276="","",TRIM(RIGHT(BL277,LEN(BL277)-LEN(BM276))))</f>
        <v/>
      </c>
      <c r="BO276" s="3157" t="str">
        <f>BE71</f>
        <v xml:space="preserve"> ◄ ligne 71</v>
      </c>
      <c r="BP276" s="3174"/>
      <c r="BQ276" s="3174"/>
      <c r="EK276" s="1820"/>
      <c r="EL276" s="205" t="s">
        <v>2813</v>
      </c>
      <c r="EM276" s="206" t="s">
        <v>2814</v>
      </c>
      <c r="EN276" s="207">
        <v>0</v>
      </c>
      <c r="EO276" s="208">
        <v>250</v>
      </c>
      <c r="EP276" s="209">
        <v>154</v>
      </c>
      <c r="EQ276"/>
      <c r="ER276" s="1821"/>
      <c r="ES276" s="212" t="s">
        <v>2815</v>
      </c>
      <c r="ET276" s="192" t="s">
        <v>2816</v>
      </c>
      <c r="EU276" s="193">
        <v>134</v>
      </c>
      <c r="EV276" s="194">
        <v>96</v>
      </c>
      <c r="EW276" s="195">
        <v>142</v>
      </c>
      <c r="EX276"/>
      <c r="EY276" s="1822"/>
      <c r="EZ276" s="212" t="s">
        <v>2817</v>
      </c>
      <c r="FA276" s="192" t="s">
        <v>2818</v>
      </c>
      <c r="FB276" s="193">
        <v>46</v>
      </c>
      <c r="FC276" s="194">
        <v>29</v>
      </c>
      <c r="FD276" s="195">
        <v>33</v>
      </c>
      <c r="FE276" s="10">
        <v>1</v>
      </c>
    </row>
    <row r="277" spans="56:161" ht="21" customHeight="1">
      <c r="BD277" s="3174"/>
      <c r="BF277" s="3151" t="str">
        <f t="shared" si="99"/>
        <v/>
      </c>
      <c r="BG277" s="3155" t="str">
        <f t="shared" si="100"/>
        <v/>
      </c>
      <c r="BH277" s="3156" t="str">
        <f>IF(LEN(TRIM(BM277))&gt;0,MAX(BH29:BH276)+1,"")</f>
        <v/>
      </c>
      <c r="BI277" s="3109" t="str">
        <f>IFERROR(INDEX(BM30:BM299,MATCH(ROW()-ROW(BM30)+1,BH30:BH299,0)),"")</f>
        <v/>
      </c>
      <c r="BJ277" s="419"/>
      <c r="BL277" s="3165" t="str">
        <f>TRIM(SUBSTITUTE(SUBSTITUTE(SUBSTITUTE(SUBSTITUTE(IF(OR(LEFT(BL276,1)="-",LEFT(BL276,1)="="),MID(BL276,2,9999),BL276),CHAR(160)," "),","," "),";"," "),"."," "))</f>
        <v/>
      </c>
      <c r="BM277" s="3166" t="str">
        <f>IF(OR(BN276="",BL278=""),"",IF(LEN(BN276)&lt;=BL278,BN276,IFERROR(LEFT(BN276,FIND("♦",SUBSTITUTE(LEFT(BN276,BL278+1)," ","♦",LEN(LEFT(BN276,BL278+1))-LEN(SUBSTITUTE(LEFT(BN276,BL278+1)," ",""))))),LEFT(BN276,IFERROR(FIND(" ",BN276)-1,LEN(BN276))))))</f>
        <v/>
      </c>
      <c r="BN277" s="3166" t="str">
        <f>IF(BM277="","",TRIM(RIGHT(BN276,LEN(BN276)-LEN(BM277))))</f>
        <v/>
      </c>
      <c r="BO277" s="3180"/>
      <c r="BP277" s="3174"/>
      <c r="BQ277" s="3174"/>
      <c r="EK277" s="1823"/>
      <c r="EL277" s="236" t="s">
        <v>2819</v>
      </c>
      <c r="EM277" s="206" t="s">
        <v>2820</v>
      </c>
      <c r="EN277" s="207">
        <v>0</v>
      </c>
      <c r="EO277" s="208">
        <v>136</v>
      </c>
      <c r="EP277" s="209">
        <v>86</v>
      </c>
      <c r="EQ277"/>
      <c r="ER277" s="1824"/>
      <c r="ES277" s="212" t="s">
        <v>2821</v>
      </c>
      <c r="ET277" s="192" t="s">
        <v>2822</v>
      </c>
      <c r="EU277" s="193">
        <v>135</v>
      </c>
      <c r="EV277" s="194">
        <v>86</v>
      </c>
      <c r="EW277" s="195">
        <v>146</v>
      </c>
      <c r="EX277"/>
      <c r="EY277" s="1825"/>
      <c r="EZ277" s="197" t="s">
        <v>2823</v>
      </c>
      <c r="FA277" s="192" t="s">
        <v>2824</v>
      </c>
      <c r="FB277" s="193">
        <v>255</v>
      </c>
      <c r="FC277" s="194">
        <v>127</v>
      </c>
      <c r="FD277" s="195">
        <v>36</v>
      </c>
      <c r="FE277" s="10">
        <v>1</v>
      </c>
    </row>
    <row r="278" spans="56:161" ht="21" customHeight="1">
      <c r="BD278" s="3174"/>
      <c r="BF278" s="3151" t="str">
        <f t="shared" si="99"/>
        <v/>
      </c>
      <c r="BG278" s="3155" t="str">
        <f t="shared" si="100"/>
        <v/>
      </c>
      <c r="BH278" s="3156" t="str">
        <f>IF(LEN(TRIM(BM278))&gt;0,MAX(BH29:BH277)+1,"")</f>
        <v/>
      </c>
      <c r="BI278" s="3109" t="str">
        <f>IFERROR(INDEX(BM30:BM299,MATCH(ROW()-ROW(BM30)+1,BH30:BH299,0)),"")</f>
        <v/>
      </c>
      <c r="BJ278" s="419"/>
      <c r="BL278" s="3112">
        <f>BI17</f>
        <v>100</v>
      </c>
      <c r="BM278" s="3166" t="str">
        <f>IF(OR(BN277="",BL278=""),"",IF(LEN(BN277)&lt;=BL278,BN277,IFERROR(LEFT(BN277,FIND("♦",SUBSTITUTE(LEFT(BN277,BL278+1)," ","♦",LEN(LEFT(BN277,BL278+1))-LEN(SUBSTITUTE(LEFT(BN277,BL278+1)," ",""))))),LEFT(BN277,IFERROR(FIND(" ",BN277)-1,LEN(BN277))))))</f>
        <v/>
      </c>
      <c r="BN278" s="3166" t="str">
        <f t="shared" ref="BN278:BN281" si="110">IF(BM278="","",TRIM(RIGHT(BN277,LEN(BN277)-LEN(BM278))))</f>
        <v/>
      </c>
      <c r="BO278" s="3180"/>
      <c r="BP278" s="3174"/>
      <c r="BQ278" s="3174"/>
      <c r="EK278" s="1826"/>
      <c r="EL278" s="205" t="s">
        <v>2825</v>
      </c>
      <c r="EM278" s="206" t="s">
        <v>2826</v>
      </c>
      <c r="EN278" s="207">
        <v>255</v>
      </c>
      <c r="EO278" s="208">
        <v>110</v>
      </c>
      <c r="EP278" s="209">
        <v>199</v>
      </c>
      <c r="EQ278"/>
      <c r="ER278" s="1827"/>
      <c r="ES278" s="197" t="s">
        <v>2827</v>
      </c>
      <c r="ET278" s="192" t="s">
        <v>2828</v>
      </c>
      <c r="EU278" s="193">
        <v>122</v>
      </c>
      <c r="EV278" s="194">
        <v>55</v>
      </c>
      <c r="EW278" s="195">
        <v>139</v>
      </c>
      <c r="EX278"/>
      <c r="EY278" s="1828"/>
      <c r="EZ278" s="197" t="s">
        <v>2829</v>
      </c>
      <c r="FA278" s="192" t="s">
        <v>2830</v>
      </c>
      <c r="FB278" s="193">
        <v>233</v>
      </c>
      <c r="FC278" s="194">
        <v>150</v>
      </c>
      <c r="FD278" s="195">
        <v>122</v>
      </c>
      <c r="FE278" s="10">
        <v>1</v>
      </c>
    </row>
    <row r="279" spans="56:161" ht="21" customHeight="1">
      <c r="BD279" s="3174"/>
      <c r="BF279" s="3151" t="str">
        <f t="shared" si="99"/>
        <v/>
      </c>
      <c r="BG279" s="3155" t="str">
        <f t="shared" si="100"/>
        <v/>
      </c>
      <c r="BH279" s="3156" t="str">
        <f>IF(LEN(TRIM(BM279))&gt;0,MAX(BH29:BH278)+1,"")</f>
        <v/>
      </c>
      <c r="BI279" s="3109" t="str">
        <f>IFERROR(INDEX(BM30:BM299,MATCH(ROW()-ROW(BM30)+1,BH30:BH299,0)),"")</f>
        <v/>
      </c>
      <c r="BJ279" s="419"/>
      <c r="BL279" s="3165"/>
      <c r="BM279" s="3166" t="str">
        <f>IF(OR(BN278="",BL278=""),"",IF(LEN(BN278)&lt;=BL278,BN278,IFERROR(LEFT(BN278,FIND("♦",SUBSTITUTE(LEFT(BN278,BL278+1)," ","♦",LEN(LEFT(BN278,BL278+1))-LEN(SUBSTITUTE(LEFT(BN278,BL278+1)," ",""))))),LEFT(BN278,IFERROR(FIND(" ",BN278)-1,LEN(BN278))))))</f>
        <v/>
      </c>
      <c r="BN279" s="3166" t="str">
        <f t="shared" si="110"/>
        <v/>
      </c>
      <c r="BO279" s="3180"/>
      <c r="BP279" s="3174"/>
      <c r="BQ279" s="3174"/>
      <c r="EK279" s="1829"/>
      <c r="EL279" s="205" t="s">
        <v>2831</v>
      </c>
      <c r="EM279" s="206" t="s">
        <v>2832</v>
      </c>
      <c r="EN279" s="207">
        <v>204</v>
      </c>
      <c r="EO279" s="208">
        <v>50</v>
      </c>
      <c r="EP279" s="209">
        <v>153</v>
      </c>
      <c r="EQ279"/>
      <c r="ER279" s="1830"/>
      <c r="ES279" s="212" t="s">
        <v>2833</v>
      </c>
      <c r="ET279" s="192" t="s">
        <v>2834</v>
      </c>
      <c r="EU279" s="193">
        <v>96</v>
      </c>
      <c r="EV279" s="194">
        <v>47</v>
      </c>
      <c r="EW279" s="195">
        <v>107</v>
      </c>
      <c r="EX279"/>
      <c r="EY279" s="1831"/>
      <c r="EZ279" s="197" t="s">
        <v>2835</v>
      </c>
      <c r="FA279" s="192" t="s">
        <v>2836</v>
      </c>
      <c r="FB279" s="193">
        <v>238</v>
      </c>
      <c r="FC279" s="194">
        <v>149</v>
      </c>
      <c r="FD279" s="195">
        <v>114</v>
      </c>
      <c r="FE279" s="10">
        <v>1</v>
      </c>
    </row>
    <row r="280" spans="56:161" ht="21" customHeight="1">
      <c r="BD280" s="3174"/>
      <c r="BF280" s="3151" t="str">
        <f t="shared" si="99"/>
        <v/>
      </c>
      <c r="BG280" s="3155" t="str">
        <f t="shared" si="100"/>
        <v/>
      </c>
      <c r="BH280" s="3156" t="str">
        <f>IF(LEN(TRIM(BM280))&gt;0,MAX(BH29:BH279)+1,"")</f>
        <v/>
      </c>
      <c r="BI280" s="3109" t="str">
        <f>IFERROR(INDEX(BM30:BM299,MATCH(ROW()-ROW(BM30)+1,BH30:BH299,0)),"")</f>
        <v/>
      </c>
      <c r="BJ280" s="419"/>
      <c r="BL280" s="3168"/>
      <c r="BM280" s="3166" t="str">
        <f>IF(OR(BN279="",BL278=""),"",IF(LEN(BN279)&lt;=BL278,BN279,IFERROR(LEFT(BN279,FIND("♦",SUBSTITUTE(LEFT(BN279,BL278+1)," ","♦",LEN(LEFT(BN279,BL278+1))-LEN(SUBSTITUTE(LEFT(BN279,BL278+1)," ",""))))),LEFT(BN279,IFERROR(FIND(" ",BN279)-1,LEN(BN279))))))</f>
        <v/>
      </c>
      <c r="BN280" s="3166" t="str">
        <f t="shared" si="110"/>
        <v/>
      </c>
      <c r="BO280" s="3180"/>
      <c r="BP280" s="3174"/>
      <c r="BQ280" s="3174"/>
      <c r="EK280" s="1832"/>
      <c r="EL280" s="205" t="s">
        <v>2837</v>
      </c>
      <c r="EM280" s="206" t="s">
        <v>2838</v>
      </c>
      <c r="EN280" s="207">
        <v>205</v>
      </c>
      <c r="EO280" s="208">
        <v>41</v>
      </c>
      <c r="EP280" s="209">
        <v>144</v>
      </c>
      <c r="EQ280"/>
      <c r="ER280" s="1833"/>
      <c r="ES280" s="212" t="s">
        <v>2839</v>
      </c>
      <c r="ET280" s="192" t="s">
        <v>2840</v>
      </c>
      <c r="EU280" s="193">
        <v>86</v>
      </c>
      <c r="EV280" s="194">
        <v>60</v>
      </c>
      <c r="EW280" s="195">
        <v>92</v>
      </c>
      <c r="EX280"/>
      <c r="EY280" s="1834"/>
      <c r="EZ280" s="197" t="s">
        <v>2841</v>
      </c>
      <c r="FA280" s="192" t="s">
        <v>2842</v>
      </c>
      <c r="FB280" s="193">
        <v>255</v>
      </c>
      <c r="FC280" s="194">
        <v>130</v>
      </c>
      <c r="FD280" s="195">
        <v>71</v>
      </c>
      <c r="FE280" s="10">
        <v>1</v>
      </c>
    </row>
    <row r="281" spans="56:161" ht="21" customHeight="1">
      <c r="BD281" s="3174"/>
      <c r="BF281" s="3151" t="str">
        <f t="shared" si="99"/>
        <v/>
      </c>
      <c r="BG281" s="3155" t="str">
        <f t="shared" si="100"/>
        <v/>
      </c>
      <c r="BH281" s="3156" t="str">
        <f>IF(LEN(TRIM(BM281))&gt;0,MAX(BH29:BH280)+1,"")</f>
        <v/>
      </c>
      <c r="BI281" s="3109" t="str">
        <f>IFERROR(INDEX(BM30:BM299,MATCH(ROW()-ROW(BM30)+1,BH30:BH299,0)),"")</f>
        <v/>
      </c>
      <c r="BJ281" s="419"/>
      <c r="BL281" s="3169"/>
      <c r="BM281" s="3166" t="str">
        <f>IF(OR(BN280="",BL278=""),"",IF(LEN(BN280)&lt;=BL278,BN280,IFERROR(LEFT(BN280,FIND("♦",SUBSTITUTE(LEFT(BN280,BL278+1)," ","♦",LEN(LEFT(BN280,BL278+1))-LEN(SUBSTITUTE(LEFT(BN280,BL278+1)," ",""))))),LEFT(BN280,IFERROR(FIND(" ",BN280)-1,LEN(BN280))))))</f>
        <v/>
      </c>
      <c r="BN281" s="3166" t="str">
        <f t="shared" si="110"/>
        <v/>
      </c>
      <c r="BO281" s="3180"/>
      <c r="BP281" s="3174"/>
      <c r="BQ281" s="3174"/>
      <c r="EK281" s="1835"/>
      <c r="EL281" s="236" t="s">
        <v>2843</v>
      </c>
      <c r="EM281" s="206" t="s">
        <v>2844</v>
      </c>
      <c r="EN281" s="207">
        <v>150</v>
      </c>
      <c r="EO281" s="208">
        <v>85</v>
      </c>
      <c r="EP281" s="209">
        <v>120</v>
      </c>
      <c r="EQ281"/>
      <c r="ER281" s="1836"/>
      <c r="ES281" s="197" t="s">
        <v>2845</v>
      </c>
      <c r="ET281" s="192" t="s">
        <v>2846</v>
      </c>
      <c r="EU281" s="193">
        <v>255</v>
      </c>
      <c r="EV281" s="194">
        <v>20</v>
      </c>
      <c r="EW281" s="195">
        <v>147</v>
      </c>
      <c r="EX281"/>
      <c r="EY281" s="1837"/>
      <c r="EZ281" s="197" t="s">
        <v>2847</v>
      </c>
      <c r="FA281" s="192" t="s">
        <v>2848</v>
      </c>
      <c r="FB281" s="193">
        <v>255</v>
      </c>
      <c r="FC281" s="194">
        <v>127</v>
      </c>
      <c r="FD281" s="195">
        <v>80</v>
      </c>
      <c r="FE281" s="10">
        <v>1</v>
      </c>
    </row>
    <row r="282" spans="56:161" ht="21" customHeight="1">
      <c r="BD282" s="3174"/>
      <c r="BF282" s="3151" t="str">
        <f t="shared" si="99"/>
        <v/>
      </c>
      <c r="BG282" s="3155" t="str">
        <f t="shared" si="100"/>
        <v/>
      </c>
      <c r="BH282" s="3156" t="str">
        <f>IF(LEN(TRIM(BM282))&gt;0,MAX(BH29:BH281)+1,"")</f>
        <v/>
      </c>
      <c r="BI282" s="3109" t="str">
        <f>IFERROR(INDEX(BM30:BM299,MATCH(ROW()-ROW(BM30)+1,BH30:BH299,0)),"")</f>
        <v/>
      </c>
      <c r="BJ282" s="419"/>
      <c r="BL282" s="2462" t="str">
        <f>(SUBSTITUTE(SUBSTITUTE(BD72,CHAR(13)&amp;CHAR(10)," "),CHAR(10)," "))</f>
        <v/>
      </c>
      <c r="BM282" s="3110" t="str">
        <f>IF(OR(BL283="",BL284=""),"",IF(LEN(BL283)&lt;=BL284,BL283,IFERROR(LEFT(BL283,FIND("♦",SUBSTITUTE(LEFT(BL283,BL284+1)," ","♦",LEN(LEFT(BL283,BL284+1))-LEN(SUBSTITUTE(LEFT(BL283,BL284+1)," ",""))))),LEFT(BL283,IFERROR(FIND(" ",BL283)-1,LEN(BL283))))))</f>
        <v/>
      </c>
      <c r="BN282" s="3111" t="str">
        <f>IF(BM282="","",TRIM(RIGHT(BL283,LEN(BL283)-LEN(BM282))))</f>
        <v/>
      </c>
      <c r="BO282" s="3157" t="str">
        <f>BE72</f>
        <v xml:space="preserve"> ◄ ligne 72</v>
      </c>
      <c r="BP282" s="3174"/>
      <c r="BQ282" s="3174"/>
      <c r="EK282" s="1838"/>
      <c r="EL282" s="205" t="s">
        <v>2849</v>
      </c>
      <c r="EM282" s="206" t="s">
        <v>2850</v>
      </c>
      <c r="EN282" s="207">
        <v>139</v>
      </c>
      <c r="EO282" s="208">
        <v>28</v>
      </c>
      <c r="EP282" s="209">
        <v>98</v>
      </c>
      <c r="EQ282"/>
      <c r="ER282" s="1839"/>
      <c r="ES282" s="212" t="s">
        <v>2851</v>
      </c>
      <c r="ET282" s="192" t="s">
        <v>2852</v>
      </c>
      <c r="EU282" s="193">
        <v>253</v>
      </c>
      <c r="EV282" s="194">
        <v>63</v>
      </c>
      <c r="EW282" s="195">
        <v>146</v>
      </c>
      <c r="EX282"/>
      <c r="EY282" s="1840"/>
      <c r="EZ282" s="197" t="s">
        <v>2853</v>
      </c>
      <c r="FA282" s="192" t="s">
        <v>2854</v>
      </c>
      <c r="FB282" s="193">
        <v>205</v>
      </c>
      <c r="FC282" s="194">
        <v>183</v>
      </c>
      <c r="FD282" s="195">
        <v>181</v>
      </c>
      <c r="FE282" s="10">
        <v>1</v>
      </c>
    </row>
    <row r="283" spans="56:161" ht="21" customHeight="1">
      <c r="BD283" s="3174"/>
      <c r="BF283" s="3151" t="str">
        <f t="shared" si="99"/>
        <v/>
      </c>
      <c r="BG283" s="3155" t="str">
        <f t="shared" si="100"/>
        <v/>
      </c>
      <c r="BH283" s="3156" t="str">
        <f>IF(LEN(TRIM(BM283))&gt;0,MAX(BH29:BH282)+1,"")</f>
        <v/>
      </c>
      <c r="BI283" s="3109" t="str">
        <f>IFERROR(INDEX(BM30:BM299,MATCH(ROW()-ROW(BM30)+1,BH30:BH299,0)),"")</f>
        <v/>
      </c>
      <c r="BJ283" s="419"/>
      <c r="BL283" s="3110" t="str">
        <f>TRIM(SUBSTITUTE(SUBSTITUTE(SUBSTITUTE(SUBSTITUTE(IF(OR(LEFT(BL282,1)="-",LEFT(BL282,1)="="),MID(BL282,2,9999),BL282),CHAR(160)," "),","," "),";"," "),"."," "))</f>
        <v/>
      </c>
      <c r="BM283" s="3111" t="str">
        <f>IF(OR(BN282="",BL284=""),"",IF(LEN(BN282)&lt;=BL284,BN282,IFERROR(LEFT(BN282,FIND("♦",SUBSTITUTE(LEFT(BN282,BL284+1)," ","♦",LEN(LEFT(BN282,BL284+1))-LEN(SUBSTITUTE(LEFT(BN282,BL284+1)," ",""))))),LEFT(BN282,IFERROR(FIND(" ",BN282)-1,LEN(BN282))))))</f>
        <v/>
      </c>
      <c r="BN283" s="3111" t="str">
        <f>IF(BM283="","",TRIM(RIGHT(BN282,LEN(BN282)-LEN(BM283))))</f>
        <v/>
      </c>
      <c r="BO283" s="3179"/>
      <c r="BP283" s="3174"/>
      <c r="BQ283" s="3174"/>
      <c r="EK283" s="1841"/>
      <c r="EL283" s="236" t="s">
        <v>2855</v>
      </c>
      <c r="EM283" s="206" t="s">
        <v>2856</v>
      </c>
      <c r="EN283" s="207">
        <v>84</v>
      </c>
      <c r="EO283" s="208">
        <v>19</v>
      </c>
      <c r="EP283" s="209">
        <v>59</v>
      </c>
      <c r="EQ283"/>
      <c r="ER283" s="1842"/>
      <c r="ES283" s="197" t="s">
        <v>2857</v>
      </c>
      <c r="ET283" s="192" t="s">
        <v>2858</v>
      </c>
      <c r="EU283" s="193">
        <v>255</v>
      </c>
      <c r="EV283" s="194">
        <v>62</v>
      </c>
      <c r="EW283" s="195">
        <v>150</v>
      </c>
      <c r="EX283"/>
      <c r="EY283" s="1843"/>
      <c r="EZ283" s="197" t="s">
        <v>2859</v>
      </c>
      <c r="FA283" s="192" t="s">
        <v>2860</v>
      </c>
      <c r="FB283" s="193">
        <v>255</v>
      </c>
      <c r="FC283" s="194">
        <v>114</v>
      </c>
      <c r="FD283" s="195">
        <v>86</v>
      </c>
      <c r="FE283" s="10">
        <v>1</v>
      </c>
    </row>
    <row r="284" spans="56:161" ht="21" customHeight="1">
      <c r="BD284" s="3174"/>
      <c r="BF284" s="3151" t="str">
        <f t="shared" si="99"/>
        <v/>
      </c>
      <c r="BG284" s="3155" t="str">
        <f t="shared" si="100"/>
        <v/>
      </c>
      <c r="BH284" s="3156" t="str">
        <f>IF(LEN(TRIM(BM284))&gt;0,MAX(BH29:BH283)+1,"")</f>
        <v/>
      </c>
      <c r="BI284" s="3109" t="str">
        <f>IFERROR(INDEX(BM30:BM299,MATCH(ROW()-ROW(BM30)+1,BH30:BH299,0)),"")</f>
        <v/>
      </c>
      <c r="BJ284" s="419"/>
      <c r="BL284" s="3112">
        <f>BI17</f>
        <v>100</v>
      </c>
      <c r="BM284" s="3111" t="str">
        <f>IF(OR(BN283="",BL284=""),"",IF(LEN(BN283)&lt;=BL284,BN283,IFERROR(LEFT(BN283,FIND("♦",SUBSTITUTE(LEFT(BN283,BL284+1)," ","♦",LEN(LEFT(BN283,BL284+1))-LEN(SUBSTITUTE(LEFT(BN283,BL284+1)," ",""))))),LEFT(BN283,IFERROR(FIND(" ",BN283)-1,LEN(BN283))))))</f>
        <v/>
      </c>
      <c r="BN284" s="3111" t="str">
        <f t="shared" ref="BN284:BN287" si="111">IF(BM284="","",TRIM(RIGHT(BN283,LEN(BN283)-LEN(BM284))))</f>
        <v/>
      </c>
      <c r="BO284" s="3179"/>
      <c r="BP284" s="3174"/>
      <c r="BQ284" s="3174"/>
      <c r="EK284" s="1844"/>
      <c r="EL284" s="236" t="s">
        <v>2861</v>
      </c>
      <c r="EM284" s="206" t="s">
        <v>2862</v>
      </c>
      <c r="EN284" s="207">
        <v>56</v>
      </c>
      <c r="EO284" s="208">
        <v>21</v>
      </c>
      <c r="EP284" s="209">
        <v>44</v>
      </c>
      <c r="EQ284"/>
      <c r="ER284" s="1845"/>
      <c r="ES284" s="197" t="s">
        <v>2863</v>
      </c>
      <c r="ET284" s="192" t="s">
        <v>2864</v>
      </c>
      <c r="EU284" s="193">
        <v>238</v>
      </c>
      <c r="EV284" s="194">
        <v>121</v>
      </c>
      <c r="EW284" s="195">
        <v>159</v>
      </c>
      <c r="EX284"/>
      <c r="EY284" s="1846"/>
      <c r="EZ284" s="197" t="s">
        <v>2865</v>
      </c>
      <c r="FA284" s="192" t="s">
        <v>2866</v>
      </c>
      <c r="FB284" s="193">
        <v>255</v>
      </c>
      <c r="FC284" s="194">
        <v>140</v>
      </c>
      <c r="FD284" s="195">
        <v>105</v>
      </c>
      <c r="FE284" s="10">
        <v>1</v>
      </c>
    </row>
    <row r="285" spans="56:161" ht="21" customHeight="1">
      <c r="BD285" s="3174"/>
      <c r="BF285" s="3151" t="str">
        <f t="shared" si="99"/>
        <v/>
      </c>
      <c r="BG285" s="3155" t="str">
        <f t="shared" si="100"/>
        <v/>
      </c>
      <c r="BH285" s="3156" t="str">
        <f>IF(LEN(TRIM(BM285))&gt;0,MAX(BH29:BH284)+1,"")</f>
        <v/>
      </c>
      <c r="BI285" s="3109" t="str">
        <f>IFERROR(INDEX(BM30:BM299,MATCH(ROW()-ROW(BM30)+1,BH30:BH299,0)),"")</f>
        <v/>
      </c>
      <c r="BJ285" s="419"/>
      <c r="BL285" s="3110"/>
      <c r="BM285" s="3111" t="str">
        <f>IF(OR(BN284="",BL284=""),"",IF(LEN(BN284)&lt;=BL284,BN284,IFERROR(LEFT(BN284,FIND("♦",SUBSTITUTE(LEFT(BN284,BL284+1)," ","♦",LEN(LEFT(BN284,BL284+1))-LEN(SUBSTITUTE(LEFT(BN284,BL284+1)," ",""))))),LEFT(BN284,IFERROR(FIND(" ",BN284)-1,LEN(BN284))))))</f>
        <v/>
      </c>
      <c r="BN285" s="3111" t="str">
        <f t="shared" si="111"/>
        <v/>
      </c>
      <c r="BO285" s="3179"/>
      <c r="BP285" s="3174"/>
      <c r="BQ285" s="3174"/>
      <c r="EK285" s="1847"/>
      <c r="EL285" s="236" t="s">
        <v>2867</v>
      </c>
      <c r="EM285" s="206" t="s">
        <v>2868</v>
      </c>
      <c r="EN285" s="207">
        <v>55</v>
      </c>
      <c r="EO285" s="208">
        <v>0</v>
      </c>
      <c r="EP285" s="209">
        <v>40</v>
      </c>
      <c r="EQ285"/>
      <c r="ER285" s="1848"/>
      <c r="ES285" s="212" t="s">
        <v>2869</v>
      </c>
      <c r="ET285" s="192" t="s">
        <v>2870</v>
      </c>
      <c r="EU285" s="193">
        <v>230</v>
      </c>
      <c r="EV285" s="194">
        <v>143</v>
      </c>
      <c r="EW285" s="195">
        <v>172</v>
      </c>
      <c r="EX285"/>
      <c r="EY285" s="1849"/>
      <c r="EZ285" s="212" t="s">
        <v>2871</v>
      </c>
      <c r="FA285" s="192" t="s">
        <v>2872</v>
      </c>
      <c r="FB285" s="193">
        <v>255</v>
      </c>
      <c r="FC285" s="194">
        <v>134</v>
      </c>
      <c r="FD285" s="195">
        <v>106</v>
      </c>
      <c r="FE285" s="10">
        <v>1</v>
      </c>
    </row>
    <row r="286" spans="56:161" ht="21" customHeight="1">
      <c r="BD286" s="3174"/>
      <c r="BF286" s="3151" t="str">
        <f t="shared" si="99"/>
        <v/>
      </c>
      <c r="BG286" s="3155" t="str">
        <f t="shared" si="100"/>
        <v/>
      </c>
      <c r="BH286" s="3156" t="str">
        <f>IF(LEN(TRIM(BM286))&gt;0,MAX(BH29:BH285)+1,"")</f>
        <v/>
      </c>
      <c r="BI286" s="3109" t="str">
        <f>IFERROR(INDEX(BM30:BM299,MATCH(ROW()-ROW(BM30)+1,BH30:BH299,0)),"")</f>
        <v/>
      </c>
      <c r="BJ286" s="419"/>
      <c r="BL286" s="3163"/>
      <c r="BM286" s="3111" t="str">
        <f>IF(OR(BN285="",BL284=""),"",IF(LEN(BN285)&lt;=BL284,BN285,IFERROR(LEFT(BN285,FIND("♦",SUBSTITUTE(LEFT(BN285,BL284+1)," ","♦",LEN(LEFT(BN285,BL284+1))-LEN(SUBSTITUTE(LEFT(BN285,BL284+1)," ",""))))),LEFT(BN285,IFERROR(FIND(" ",BN285)-1,LEN(BN285))))))</f>
        <v/>
      </c>
      <c r="BN286" s="3111" t="str">
        <f t="shared" si="111"/>
        <v/>
      </c>
      <c r="BO286" s="3179"/>
      <c r="BP286" s="3174"/>
      <c r="BQ286" s="3174"/>
      <c r="EK286" s="1850"/>
      <c r="EL286" s="236" t="s">
        <v>2873</v>
      </c>
      <c r="EM286" s="206" t="s">
        <v>2874</v>
      </c>
      <c r="EN286" s="207">
        <v>191</v>
      </c>
      <c r="EO286" s="208">
        <v>185</v>
      </c>
      <c r="EP286" s="209">
        <v>189</v>
      </c>
      <c r="EQ286"/>
      <c r="ER286" s="1851"/>
      <c r="ES286" s="212" t="s">
        <v>2875</v>
      </c>
      <c r="ET286" s="192" t="s">
        <v>2876</v>
      </c>
      <c r="EU286" s="193">
        <v>253</v>
      </c>
      <c r="EV286" s="194">
        <v>108</v>
      </c>
      <c r="EW286" s="195">
        <v>158</v>
      </c>
      <c r="EX286"/>
      <c r="EY286" s="1852"/>
      <c r="EZ286" s="197" t="s">
        <v>2877</v>
      </c>
      <c r="FA286" s="192" t="s">
        <v>2878</v>
      </c>
      <c r="FB286" s="193">
        <v>255</v>
      </c>
      <c r="FC286" s="194">
        <v>160</v>
      </c>
      <c r="FD286" s="195">
        <v>122</v>
      </c>
      <c r="FE286" s="10">
        <v>1</v>
      </c>
    </row>
    <row r="287" spans="56:161" ht="21" customHeight="1">
      <c r="BD287" s="3174"/>
      <c r="BF287" s="3151" t="str">
        <f t="shared" si="99"/>
        <v/>
      </c>
      <c r="BG287" s="3155" t="str">
        <f t="shared" si="100"/>
        <v/>
      </c>
      <c r="BH287" s="3156" t="str">
        <f>IF(LEN(TRIM(BM287))&gt;0,MAX(BH29:BH286)+1,"")</f>
        <v/>
      </c>
      <c r="BI287" s="3109" t="str">
        <f>IFERROR(INDEX(BM30:BM299,MATCH(ROW()-ROW(BM30)+1,BH30:BH299,0)),"")</f>
        <v/>
      </c>
      <c r="BJ287" s="419"/>
      <c r="BL287" s="3164"/>
      <c r="BM287" s="3111" t="str">
        <f>IF(OR(BN286="",BL284=""),"",IF(LEN(BN286)&lt;=BL284,BN286,IFERROR(LEFT(BN286,FIND("♦",SUBSTITUTE(LEFT(BN286,BL284+1)," ","♦",LEN(LEFT(BN286,BL284+1))-LEN(SUBSTITUTE(LEFT(BN286,BL284+1)," ",""))))),LEFT(BN286,IFERROR(FIND(" ",BN286)-1,LEN(BN286))))))</f>
        <v/>
      </c>
      <c r="BN287" s="3111" t="str">
        <f t="shared" si="111"/>
        <v/>
      </c>
      <c r="BO287" s="3179"/>
      <c r="BP287" s="3174"/>
      <c r="BQ287" s="3174"/>
      <c r="EK287" s="1853"/>
      <c r="EL287" s="236" t="s">
        <v>2879</v>
      </c>
      <c r="EM287" s="206" t="s">
        <v>2880</v>
      </c>
      <c r="EN287" s="207">
        <v>183</v>
      </c>
      <c r="EO287" s="208">
        <v>132</v>
      </c>
      <c r="EP287" s="209">
        <v>167</v>
      </c>
      <c r="EQ287"/>
      <c r="ER287" s="1854"/>
      <c r="ES287" s="197" t="s">
        <v>2881</v>
      </c>
      <c r="ET287" s="192" t="s">
        <v>2882</v>
      </c>
      <c r="EU287" s="193">
        <v>205</v>
      </c>
      <c r="EV287" s="194">
        <v>193</v>
      </c>
      <c r="EW287" s="195">
        <v>197</v>
      </c>
      <c r="EX287"/>
      <c r="EY287" s="1855"/>
      <c r="EZ287" s="212" t="s">
        <v>2883</v>
      </c>
      <c r="FA287" s="192" t="s">
        <v>2884</v>
      </c>
      <c r="FB287" s="193">
        <v>255</v>
      </c>
      <c r="FC287" s="194">
        <v>183</v>
      </c>
      <c r="FD287" s="195">
        <v>165</v>
      </c>
      <c r="FE287" s="10">
        <v>1</v>
      </c>
    </row>
    <row r="288" spans="56:161" ht="21" customHeight="1">
      <c r="BD288" s="3174"/>
      <c r="BF288" s="3151" t="str">
        <f t="shared" ref="BF288:BF299" si="112">IF(BI288="","",(LEN(TRIM(SUBSTITUTE(BI288,CHAR(160)," ")))-LEN(SUBSTITUTE(TRIM(SUBSTITUTE(BI288,CHAR(160)," "))," ",""))+1)&amp;" mot"&amp;IF((LEN(TRIM(SUBSTITUTE(BI288,CHAR(160)," ")))-LEN(SUBSTITUTE(TRIM(SUBSTITUTE(BI288,CHAR(160)," "))," ",""))+1)&gt;1,"s",""))</f>
        <v/>
      </c>
      <c r="BG288" s="3155" t="str">
        <f t="shared" ref="BG288:BG299" si="113">IF(BI288="","",LEN(TRIM(SUBSTITUTE(BI288,CHAR(160),"")))&amp;" car. ►")</f>
        <v/>
      </c>
      <c r="BH288" s="3156" t="str">
        <f>IF(LEN(TRIM(BM288))&gt;0,MAX(BH29:BH287)+1,"")</f>
        <v/>
      </c>
      <c r="BI288" s="3109" t="str">
        <f>IFERROR(INDEX(BM30:BM299,MATCH(ROW()-ROW(BM30)+1,BH30:BH299,0)),"")</f>
        <v/>
      </c>
      <c r="BJ288" s="419"/>
      <c r="BL288" s="2462" t="str">
        <f>(SUBSTITUTE(SUBSTITUTE(BD73,CHAR(13)&amp;CHAR(10)," "),CHAR(10)," "))</f>
        <v/>
      </c>
      <c r="BM288" s="3165" t="str">
        <f>IF(OR(BL289="",BL290=""),"",IF(LEN(BL289)&lt;=BL290,BL289,IFERROR(LEFT(BL289,FIND("♦",SUBSTITUTE(LEFT(BL289,BL290+1)," ","♦",LEN(LEFT(BL289,BL290+1))-LEN(SUBSTITUTE(LEFT(BL289,BL290+1)," ",""))))),LEFT(BL289,IFERROR(FIND(" ",BL289)-1,LEN(BL289))))))</f>
        <v/>
      </c>
      <c r="BN288" s="3166" t="str">
        <f>IF(BM288="","",TRIM(RIGHT(BL289,LEN(BL289)-LEN(BM288))))</f>
        <v/>
      </c>
      <c r="BO288" s="3157" t="str">
        <f>BE73</f>
        <v xml:space="preserve"> ◄ ligne 73</v>
      </c>
      <c r="BP288" s="3174"/>
      <c r="BQ288" s="3174"/>
      <c r="EK288" s="1856"/>
      <c r="EL288" s="236" t="s">
        <v>2885</v>
      </c>
      <c r="EM288" s="206" t="s">
        <v>2886</v>
      </c>
      <c r="EN288" s="207">
        <v>170</v>
      </c>
      <c r="EO288" s="208">
        <v>138</v>
      </c>
      <c r="EP288" s="209">
        <v>158</v>
      </c>
      <c r="EQ288"/>
      <c r="ER288" s="1857"/>
      <c r="ES288" s="197" t="s">
        <v>2887</v>
      </c>
      <c r="ET288" s="192" t="s">
        <v>2888</v>
      </c>
      <c r="EU288" s="193">
        <v>255</v>
      </c>
      <c r="EV288" s="194">
        <v>130</v>
      </c>
      <c r="EW288" s="195">
        <v>171</v>
      </c>
      <c r="EX288"/>
      <c r="EY288" s="1858"/>
      <c r="EZ288" s="212" t="s">
        <v>2889</v>
      </c>
      <c r="FA288" s="192" t="s">
        <v>2890</v>
      </c>
      <c r="FB288" s="193">
        <v>253</v>
      </c>
      <c r="FC288" s="194">
        <v>191</v>
      </c>
      <c r="FD288" s="195">
        <v>183</v>
      </c>
      <c r="FE288" s="10">
        <v>1</v>
      </c>
    </row>
    <row r="289" spans="53:161" ht="21" customHeight="1">
      <c r="BD289" s="3174"/>
      <c r="BF289" s="3151" t="str">
        <f t="shared" si="112"/>
        <v/>
      </c>
      <c r="BG289" s="3155" t="str">
        <f t="shared" si="113"/>
        <v/>
      </c>
      <c r="BH289" s="3156" t="str">
        <f>IF(LEN(TRIM(BM289))&gt;0,MAX(BH29:BH288)+1,"")</f>
        <v/>
      </c>
      <c r="BI289" s="3109" t="str">
        <f>IFERROR(INDEX(BM30:BM299,MATCH(ROW()-ROW(BM30)+1,BH30:BH299,0)),"")</f>
        <v/>
      </c>
      <c r="BJ289" s="419"/>
      <c r="BL289" s="3165" t="str">
        <f>TRIM(SUBSTITUTE(SUBSTITUTE(SUBSTITUTE(SUBSTITUTE(IF(OR(LEFT(BL288,1)="-",LEFT(BL288,1)="="),MID(BL288,2,9999),BL288),CHAR(160)," "),","," "),";"," "),"."," "))</f>
        <v/>
      </c>
      <c r="BM289" s="3166" t="str">
        <f>IF(OR(BN288="",BL290=""),"",IF(LEN(BN288)&lt;=BL290,BN288,IFERROR(LEFT(BN288,FIND("♦",SUBSTITUTE(LEFT(BN288,BL290+1)," ","♦",LEN(LEFT(BN288,BL290+1))-LEN(SUBSTITUTE(LEFT(BN288,BL290+1)," ",""))))),LEFT(BN288,IFERROR(FIND(" ",BN288)-1,LEN(BN288))))))</f>
        <v/>
      </c>
      <c r="BN289" s="3166" t="str">
        <f>IF(BM289="","",TRIM(RIGHT(BN288,LEN(BN288)-LEN(BM289))))</f>
        <v/>
      </c>
      <c r="BO289" s="3180"/>
      <c r="BP289" s="3174"/>
      <c r="BQ289" s="3174"/>
      <c r="EK289" s="1859"/>
      <c r="EL289" s="236" t="s">
        <v>2891</v>
      </c>
      <c r="EM289" s="206" t="s">
        <v>2892</v>
      </c>
      <c r="EN289" s="207">
        <v>153</v>
      </c>
      <c r="EO289" s="208">
        <v>122</v>
      </c>
      <c r="EP289" s="209">
        <v>141</v>
      </c>
      <c r="EQ289"/>
      <c r="ER289" s="1860"/>
      <c r="ES289" s="212" t="s">
        <v>2893</v>
      </c>
      <c r="ET289" s="192" t="s">
        <v>2894</v>
      </c>
      <c r="EU289" s="193">
        <v>239</v>
      </c>
      <c r="EV289" s="194">
        <v>187</v>
      </c>
      <c r="EW289" s="195">
        <v>204</v>
      </c>
      <c r="EX289"/>
      <c r="EY289" s="1861"/>
      <c r="EZ289" s="197" t="s">
        <v>2895</v>
      </c>
      <c r="FA289" s="192" t="s">
        <v>2896</v>
      </c>
      <c r="FB289" s="193">
        <v>238</v>
      </c>
      <c r="FC289" s="194">
        <v>213</v>
      </c>
      <c r="FD289" s="195">
        <v>210</v>
      </c>
      <c r="FE289" s="10">
        <v>1</v>
      </c>
    </row>
    <row r="290" spans="53:161" ht="21" customHeight="1">
      <c r="BD290" s="3174"/>
      <c r="BF290" s="3151" t="str">
        <f t="shared" si="112"/>
        <v/>
      </c>
      <c r="BG290" s="3155" t="str">
        <f t="shared" si="113"/>
        <v/>
      </c>
      <c r="BH290" s="3156" t="str">
        <f>IF(LEN(TRIM(BM290))&gt;0,MAX(BH29:BH289)+1,"")</f>
        <v/>
      </c>
      <c r="BI290" s="3109" t="str">
        <f>IFERROR(INDEX(BM30:BM299,MATCH(ROW()-ROW(BM30)+1,BH30:BH299,0)),"")</f>
        <v/>
      </c>
      <c r="BJ290" s="419"/>
      <c r="BL290" s="3112">
        <f>BI17</f>
        <v>100</v>
      </c>
      <c r="BM290" s="3166" t="str">
        <f>IF(OR(BN289="",BL290=""),"",IF(LEN(BN289)&lt;=BL290,BN289,IFERROR(LEFT(BN289,FIND("♦",SUBSTITUTE(LEFT(BN289,BL290+1)," ","♦",LEN(LEFT(BN289,BL290+1))-LEN(SUBSTITUTE(LEFT(BN289,BL290+1)," ",""))))),LEFT(BN289,IFERROR(FIND(" ",BN289)-1,LEN(BN289))))))</f>
        <v/>
      </c>
      <c r="BN290" s="3166" t="str">
        <f t="shared" ref="BN290:BN293" si="114">IF(BM290="","",TRIM(RIGHT(BN289,LEN(BN289)-LEN(BM290))))</f>
        <v/>
      </c>
      <c r="BO290" s="3180"/>
      <c r="BP290" s="3174"/>
      <c r="BQ290" s="3174"/>
      <c r="EK290" s="1862"/>
      <c r="EL290" s="236" t="s">
        <v>2897</v>
      </c>
      <c r="EM290" s="206" t="s">
        <v>2898</v>
      </c>
      <c r="EN290" s="207">
        <v>139</v>
      </c>
      <c r="EO290" s="208">
        <v>133</v>
      </c>
      <c r="EP290" s="209">
        <v>137</v>
      </c>
      <c r="EQ290"/>
      <c r="ER290" s="1863"/>
      <c r="ES290" s="212" t="s">
        <v>2899</v>
      </c>
      <c r="ET290" s="192" t="s">
        <v>2900</v>
      </c>
      <c r="EU290" s="193">
        <v>254</v>
      </c>
      <c r="EV290" s="194">
        <v>191</v>
      </c>
      <c r="EW290" s="195">
        <v>210</v>
      </c>
      <c r="EX290"/>
      <c r="EY290" s="1864"/>
      <c r="EZ290" s="197" t="s">
        <v>2901</v>
      </c>
      <c r="FA290" s="192" t="s">
        <v>2902</v>
      </c>
      <c r="FB290" s="193">
        <v>255</v>
      </c>
      <c r="FC290" s="194">
        <v>228</v>
      </c>
      <c r="FD290" s="195">
        <v>225</v>
      </c>
      <c r="FE290" s="10">
        <v>1</v>
      </c>
    </row>
    <row r="291" spans="53:161" ht="21" customHeight="1">
      <c r="BD291" s="3174"/>
      <c r="BF291" s="3151" t="str">
        <f t="shared" si="112"/>
        <v/>
      </c>
      <c r="BG291" s="3155" t="str">
        <f t="shared" si="113"/>
        <v/>
      </c>
      <c r="BH291" s="3156" t="str">
        <f>IF(LEN(TRIM(BM291))&gt;0,MAX(BH29:BH290)+1,"")</f>
        <v/>
      </c>
      <c r="BI291" s="3109" t="str">
        <f>IFERROR(INDEX(BM30:BM299,MATCH(ROW()-ROW(BM30)+1,BH30:BH299,0)),"")</f>
        <v/>
      </c>
      <c r="BJ291" s="419"/>
      <c r="BL291" s="3165"/>
      <c r="BM291" s="3166" t="str">
        <f>IF(OR(BN290="",BL290=""),"",IF(LEN(BN290)&lt;=BL290,BN290,IFERROR(LEFT(BN290,FIND("♦",SUBSTITUTE(LEFT(BN290,BL290+1)," ","♦",LEN(LEFT(BN290,BL290+1))-LEN(SUBSTITUTE(LEFT(BN290,BL290+1)," ",""))))),LEFT(BN290,IFERROR(FIND(" ",BN290)-1,LEN(BN290))))))</f>
        <v/>
      </c>
      <c r="BN291" s="3166" t="str">
        <f t="shared" si="114"/>
        <v/>
      </c>
      <c r="BO291" s="3180"/>
      <c r="BP291" s="3174"/>
      <c r="BQ291" s="3174"/>
      <c r="EK291" s="1865"/>
      <c r="EL291" s="236" t="s">
        <v>2903</v>
      </c>
      <c r="EM291" s="206" t="s">
        <v>2904</v>
      </c>
      <c r="EN291" s="207">
        <v>158</v>
      </c>
      <c r="EO291" s="208">
        <v>79</v>
      </c>
      <c r="EP291" s="209">
        <v>136</v>
      </c>
      <c r="EQ291"/>
      <c r="ER291" s="1866"/>
      <c r="ES291" s="212" t="s">
        <v>2905</v>
      </c>
      <c r="ET291" s="192" t="s">
        <v>2906</v>
      </c>
      <c r="EU291" s="193">
        <v>255</v>
      </c>
      <c r="EV291" s="194">
        <v>200</v>
      </c>
      <c r="EW291" s="195">
        <v>214</v>
      </c>
      <c r="EX291"/>
      <c r="EY291" s="1867"/>
      <c r="EZ291" s="197" t="s">
        <v>2907</v>
      </c>
      <c r="FA291" s="192" t="s">
        <v>2908</v>
      </c>
      <c r="FB291" s="193">
        <v>238</v>
      </c>
      <c r="FC291" s="194">
        <v>130</v>
      </c>
      <c r="FD291" s="195">
        <v>98</v>
      </c>
      <c r="FE291" s="10">
        <v>1</v>
      </c>
    </row>
    <row r="292" spans="53:161" ht="21" customHeight="1">
      <c r="BD292" s="3174"/>
      <c r="BF292" s="3151" t="str">
        <f t="shared" si="112"/>
        <v/>
      </c>
      <c r="BG292" s="3155" t="str">
        <f t="shared" si="113"/>
        <v/>
      </c>
      <c r="BH292" s="3156" t="str">
        <f>IF(LEN(TRIM(BM292))&gt;0,MAX(BH29:BH291)+1,"")</f>
        <v/>
      </c>
      <c r="BI292" s="3109" t="str">
        <f>IFERROR(INDEX(BM30:BM299,MATCH(ROW()-ROW(BM30)+1,BH30:BH299,0)),"")</f>
        <v/>
      </c>
      <c r="BJ292" s="419"/>
      <c r="BL292" s="3168"/>
      <c r="BM292" s="3166" t="str">
        <f>IF(OR(BN291="",BL290=""),"",IF(LEN(BN291)&lt;=BL290,BN291,IFERROR(LEFT(BN291,FIND("♦",SUBSTITUTE(LEFT(BN291,BL290+1)," ","♦",LEN(LEFT(BN291,BL290+1))-LEN(SUBSTITUTE(LEFT(BN291,BL290+1)," ",""))))),LEFT(BN291,IFERROR(FIND(" ",BN291)-1,LEN(BN291))))))</f>
        <v/>
      </c>
      <c r="BN292" s="3166" t="str">
        <f t="shared" si="114"/>
        <v/>
      </c>
      <c r="BO292" s="3180"/>
      <c r="BP292" s="3174"/>
      <c r="BQ292" s="3174"/>
      <c r="EK292" s="1868"/>
      <c r="EL292" s="236" t="s">
        <v>2909</v>
      </c>
      <c r="EM292" s="206" t="s">
        <v>2910</v>
      </c>
      <c r="EN292" s="207">
        <v>131</v>
      </c>
      <c r="EO292" s="208">
        <v>100</v>
      </c>
      <c r="EP292" s="209">
        <v>121</v>
      </c>
      <c r="EQ292"/>
      <c r="ER292" s="1869"/>
      <c r="ES292" s="197" t="s">
        <v>2911</v>
      </c>
      <c r="ET292" s="192" t="s">
        <v>2912</v>
      </c>
      <c r="EU292" s="193">
        <v>255</v>
      </c>
      <c r="EV292" s="194">
        <v>240</v>
      </c>
      <c r="EW292" s="195">
        <v>245</v>
      </c>
      <c r="EX292"/>
      <c r="EY292" s="1870"/>
      <c r="EZ292" s="197" t="s">
        <v>2913</v>
      </c>
      <c r="FA292" s="192" t="s">
        <v>2914</v>
      </c>
      <c r="FB292" s="193">
        <v>238</v>
      </c>
      <c r="FC292" s="194">
        <v>106</v>
      </c>
      <c r="FD292" s="195">
        <v>80</v>
      </c>
      <c r="FE292" s="10">
        <v>1</v>
      </c>
    </row>
    <row r="293" spans="53:161" ht="21" customHeight="1">
      <c r="BD293" s="3174"/>
      <c r="BF293" s="3151" t="str">
        <f t="shared" si="112"/>
        <v/>
      </c>
      <c r="BG293" s="3155" t="str">
        <f t="shared" si="113"/>
        <v/>
      </c>
      <c r="BH293" s="3156" t="str">
        <f>IF(LEN(TRIM(BM293))&gt;0,MAX(BH29:BH292)+1,"")</f>
        <v/>
      </c>
      <c r="BI293" s="3109" t="str">
        <f>IFERROR(INDEX(BM30:BM299,MATCH(ROW()-ROW(BM30)+1,BH30:BH299,0)),"")</f>
        <v/>
      </c>
      <c r="BJ293" s="419"/>
      <c r="BL293" s="3169"/>
      <c r="BM293" s="3166" t="str">
        <f>IF(OR(BN292="",BL290=""),"",IF(LEN(BN292)&lt;=BL290,BN292,IFERROR(LEFT(BN292,FIND("♦",SUBSTITUTE(LEFT(BN292,BL290+1)," ","♦",LEN(LEFT(BN292,BL290+1))-LEN(SUBSTITUTE(LEFT(BN292,BL290+1)," ",""))))),LEFT(BN292,IFERROR(FIND(" ",BN292)-1,LEN(BN292))))))</f>
        <v/>
      </c>
      <c r="BN293" s="3166" t="str">
        <f t="shared" si="114"/>
        <v/>
      </c>
      <c r="BO293" s="3180"/>
      <c r="BP293" s="3174"/>
      <c r="BQ293" s="3174"/>
      <c r="EK293" s="1871"/>
      <c r="EL293" s="236" t="s">
        <v>2915</v>
      </c>
      <c r="EM293" s="206" t="s">
        <v>2916</v>
      </c>
      <c r="EN293" s="207">
        <v>161</v>
      </c>
      <c r="EO293" s="208">
        <v>6</v>
      </c>
      <c r="EP293" s="209">
        <v>132</v>
      </c>
      <c r="EQ293"/>
      <c r="ER293" s="1872"/>
      <c r="ES293" s="212" t="s">
        <v>2917</v>
      </c>
      <c r="ET293" s="192" t="s">
        <v>2918</v>
      </c>
      <c r="EU293" s="193">
        <v>213</v>
      </c>
      <c r="EV293" s="194">
        <v>151</v>
      </c>
      <c r="EW293" s="195">
        <v>174</v>
      </c>
      <c r="EX293"/>
      <c r="EY293" s="1873"/>
      <c r="EZ293" s="212" t="s">
        <v>2919</v>
      </c>
      <c r="FA293" s="192" t="s">
        <v>2920</v>
      </c>
      <c r="FB293" s="193">
        <v>244</v>
      </c>
      <c r="FC293" s="194">
        <v>102</v>
      </c>
      <c r="FD293" s="195">
        <v>27</v>
      </c>
      <c r="FE293" s="10">
        <v>1</v>
      </c>
    </row>
    <row r="294" spans="53:161" ht="21" customHeight="1">
      <c r="BD294" s="3174"/>
      <c r="BF294" s="3151" t="str">
        <f t="shared" si="112"/>
        <v/>
      </c>
      <c r="BG294" s="3155" t="str">
        <f t="shared" si="113"/>
        <v/>
      </c>
      <c r="BH294" s="3156" t="str">
        <f>IF(LEN(TRIM(BM294))&gt;0,MAX(BH29:BH293)+1,"")</f>
        <v/>
      </c>
      <c r="BI294" s="3109" t="str">
        <f>IFERROR(INDEX(BM30:BM299,MATCH(ROW()-ROW(BM30)+1,BH30:BH299,0)),"")</f>
        <v/>
      </c>
      <c r="BJ294" s="419"/>
      <c r="BL294" s="2462" t="str">
        <f>(SUBSTITUTE(SUBSTITUTE(BD74,CHAR(13)&amp;CHAR(10)," "),CHAR(10)," "))</f>
        <v/>
      </c>
      <c r="BM294" s="3110" t="str">
        <f>IF(OR(BL295="",BL296=""),"",IF(LEN(BL295)&lt;=BL296,BL295,IFERROR(LEFT(BL295,FIND("♦",SUBSTITUTE(LEFT(BL295,BL296+1)," ","♦",LEN(LEFT(BL295,BL296+1))-LEN(SUBSTITUTE(LEFT(BL295,BL296+1)," ",""))))),LEFT(BL295,IFERROR(FIND(" ",BL295)-1,LEN(BL295))))))</f>
        <v/>
      </c>
      <c r="BN294" s="3111" t="str">
        <f>IF(BM294="","",TRIM(RIGHT(BL295,LEN(BL295)-LEN(BM294))))</f>
        <v/>
      </c>
      <c r="BO294" s="3157" t="str">
        <f>BE74</f>
        <v xml:space="preserve"> ◄ ligne 74</v>
      </c>
      <c r="BP294" s="3174"/>
      <c r="BQ294" s="3174"/>
      <c r="EK294" s="1874"/>
      <c r="EL294" s="236" t="s">
        <v>2921</v>
      </c>
      <c r="EM294" s="206" t="s">
        <v>2922</v>
      </c>
      <c r="EN294" s="207">
        <v>114</v>
      </c>
      <c r="EO294" s="208">
        <v>62</v>
      </c>
      <c r="EP294" s="209">
        <v>100</v>
      </c>
      <c r="EQ294"/>
      <c r="ER294" s="1875"/>
      <c r="ES294" s="197" t="s">
        <v>2923</v>
      </c>
      <c r="ET294" s="192" t="s">
        <v>2924</v>
      </c>
      <c r="EU294" s="193">
        <v>238</v>
      </c>
      <c r="EV294" s="194">
        <v>58</v>
      </c>
      <c r="EW294" s="195">
        <v>140</v>
      </c>
      <c r="EX294"/>
      <c r="EY294" s="1876"/>
      <c r="EZ294" s="197" t="s">
        <v>2925</v>
      </c>
      <c r="FA294" s="192" t="s">
        <v>2926</v>
      </c>
      <c r="FB294" s="193">
        <v>238</v>
      </c>
      <c r="FC294" s="194">
        <v>121</v>
      </c>
      <c r="FD294" s="195">
        <v>66</v>
      </c>
      <c r="FE294" s="10">
        <v>1</v>
      </c>
    </row>
    <row r="295" spans="53:161" ht="21" customHeight="1">
      <c r="BD295" s="3174"/>
      <c r="BF295" s="3151" t="str">
        <f t="shared" si="112"/>
        <v/>
      </c>
      <c r="BG295" s="3155" t="str">
        <f t="shared" si="113"/>
        <v/>
      </c>
      <c r="BH295" s="3156" t="str">
        <f>IF(LEN(TRIM(BM295))&gt;0,MAX(BH29:BH294)+1,"")</f>
        <v/>
      </c>
      <c r="BI295" s="3109" t="str">
        <f>IFERROR(INDEX(BM30:BM299,MATCH(ROW()-ROW(BM30)+1,BH30:BH299,0)),"")</f>
        <v/>
      </c>
      <c r="BJ295" s="419"/>
      <c r="BL295" s="3110" t="str">
        <f>TRIM(SUBSTITUTE(SUBSTITUTE(SUBSTITUTE(SUBSTITUTE(IF(OR(LEFT(BL294,1)="-",LEFT(BL294,1)="="),MID(BL294,2,9999),BL294),CHAR(160)," "),","," "),";"," "),"."," "))</f>
        <v/>
      </c>
      <c r="BM295" s="3111" t="str">
        <f>IF(OR(BN294="",BL296=""),"",IF(LEN(BN294)&lt;=BL296,BN294,IFERROR(LEFT(BN294,FIND("♦",SUBSTITUTE(LEFT(BN294,BL296+1)," ","♦",LEN(LEFT(BN294,BL296+1))-LEN(SUBSTITUTE(LEFT(BN294,BL296+1)," ",""))))),LEFT(BN294,IFERROR(FIND(" ",BN294)-1,LEN(BN294))))))</f>
        <v/>
      </c>
      <c r="BN295" s="3111" t="str">
        <f>IF(BM295="","",TRIM(RIGHT(BN294,LEN(BN294)-LEN(BM295))))</f>
        <v/>
      </c>
      <c r="BO295" s="3179"/>
      <c r="BP295" s="3174"/>
      <c r="BQ295" s="3174"/>
      <c r="EK295" s="1877"/>
      <c r="EL295" s="236" t="s">
        <v>2927</v>
      </c>
      <c r="EM295" s="206" t="s">
        <v>2928</v>
      </c>
      <c r="EN295" s="207">
        <v>106</v>
      </c>
      <c r="EO295" s="208">
        <v>69</v>
      </c>
      <c r="EP295" s="209">
        <v>93</v>
      </c>
      <c r="EQ295"/>
      <c r="ER295" s="1878"/>
      <c r="ES295" s="197" t="s">
        <v>2929</v>
      </c>
      <c r="ET295" s="192" t="s">
        <v>2930</v>
      </c>
      <c r="EU295" s="193">
        <v>219</v>
      </c>
      <c r="EV295" s="194">
        <v>112</v>
      </c>
      <c r="EW295" s="195">
        <v>147</v>
      </c>
      <c r="EX295"/>
      <c r="EY295" s="1879"/>
      <c r="EZ295" s="197" t="s">
        <v>2931</v>
      </c>
      <c r="FA295" s="192" t="s">
        <v>2932</v>
      </c>
      <c r="FB295" s="193">
        <v>238</v>
      </c>
      <c r="FC295" s="194">
        <v>118</v>
      </c>
      <c r="FD295" s="195">
        <v>33</v>
      </c>
      <c r="FE295" s="10">
        <v>1</v>
      </c>
    </row>
    <row r="296" spans="53:161" ht="21" customHeight="1">
      <c r="BD296" s="3174"/>
      <c r="BF296" s="3151" t="str">
        <f t="shared" si="112"/>
        <v/>
      </c>
      <c r="BG296" s="3155" t="str">
        <f t="shared" si="113"/>
        <v/>
      </c>
      <c r="BH296" s="3156" t="str">
        <f>IF(LEN(TRIM(BM296))&gt;0,MAX(BH29:BH295)+1,"")</f>
        <v/>
      </c>
      <c r="BI296" s="3109" t="str">
        <f>IFERROR(INDEX(BM30:BM299,MATCH(ROW()-ROW(BM30)+1,BH30:BH299,0)),"")</f>
        <v/>
      </c>
      <c r="BJ296" s="419"/>
      <c r="BL296" s="3112">
        <f>BI17</f>
        <v>100</v>
      </c>
      <c r="BM296" s="3111" t="str">
        <f>IF(OR(BN295="",BL296=""),"",IF(LEN(BN295)&lt;=BL296,BN295,IFERROR(LEFT(BN295,FIND("♦",SUBSTITUTE(LEFT(BN295,BL296+1)," ","♦",LEN(LEFT(BN295,BL296+1))-LEN(SUBSTITUTE(LEFT(BN295,BL296+1)," ",""))))),LEFT(BN295,IFERROR(FIND(" ",BN295)-1,LEN(BN295))))))</f>
        <v/>
      </c>
      <c r="BN296" s="3111" t="str">
        <f t="shared" ref="BN296:BN299" si="115">IF(BM296="","",TRIM(RIGHT(BN295,LEN(BN295)-LEN(BM296))))</f>
        <v/>
      </c>
      <c r="BO296" s="3179"/>
      <c r="BP296" s="3174"/>
      <c r="BQ296" s="3174"/>
      <c r="EK296" s="1880"/>
      <c r="EL296" s="236" t="s">
        <v>2933</v>
      </c>
      <c r="EM296" s="206" t="s">
        <v>2934</v>
      </c>
      <c r="EN296" s="207">
        <v>249</v>
      </c>
      <c r="EO296" s="208">
        <v>66</v>
      </c>
      <c r="EP296" s="209">
        <v>158</v>
      </c>
      <c r="EQ296"/>
      <c r="ER296" s="1881"/>
      <c r="ES296" s="197" t="s">
        <v>2935</v>
      </c>
      <c r="ET296" s="192" t="s">
        <v>2936</v>
      </c>
      <c r="EU296" s="193">
        <v>238</v>
      </c>
      <c r="EV296" s="194">
        <v>18</v>
      </c>
      <c r="EW296" s="195">
        <v>137</v>
      </c>
      <c r="EX296"/>
      <c r="EY296" s="1882"/>
      <c r="EZ296" s="212" t="s">
        <v>2937</v>
      </c>
      <c r="FA296" s="192" t="s">
        <v>2938</v>
      </c>
      <c r="FB296" s="193">
        <v>226</v>
      </c>
      <c r="FC296" s="194">
        <v>88</v>
      </c>
      <c r="FD296" s="195">
        <v>34</v>
      </c>
      <c r="FE296" s="10">
        <v>1</v>
      </c>
    </row>
    <row r="297" spans="53:161" ht="21" customHeight="1">
      <c r="BD297" s="3174"/>
      <c r="BF297" s="3151" t="str">
        <f t="shared" si="112"/>
        <v/>
      </c>
      <c r="BG297" s="3155" t="str">
        <f t="shared" si="113"/>
        <v/>
      </c>
      <c r="BH297" s="3156" t="str">
        <f>IF(LEN(TRIM(BM297))&gt;0,MAX(BH29:BH296)+1,"")</f>
        <v/>
      </c>
      <c r="BI297" s="3109" t="str">
        <f>IFERROR(INDEX(BM30:BM299,MATCH(ROW()-ROW(BM30)+1,BH30:BH299,0)),"")</f>
        <v/>
      </c>
      <c r="BJ297" s="419"/>
      <c r="BL297" s="3110"/>
      <c r="BM297" s="3111" t="str">
        <f>IF(OR(BN296="",BL296=""),"",IF(LEN(BN296)&lt;=BL296,BN296,IFERROR(LEFT(BN296,FIND("♦",SUBSTITUTE(LEFT(BN296,BL296+1)," ","♦",LEN(LEFT(BN296,BL296+1))-LEN(SUBSTITUTE(LEFT(BN296,BL296+1)," ",""))))),LEFT(BN296,IFERROR(FIND(" ",BN296)-1,LEN(BN296))))))</f>
        <v/>
      </c>
      <c r="BN297" s="3111" t="str">
        <f t="shared" si="115"/>
        <v/>
      </c>
      <c r="BO297" s="3179"/>
      <c r="BP297" s="3174"/>
      <c r="BQ297" s="3174"/>
      <c r="EK297" s="1883"/>
      <c r="EL297" s="205" t="s">
        <v>2939</v>
      </c>
      <c r="EM297" s="206" t="s">
        <v>2940</v>
      </c>
      <c r="EN297" s="207">
        <v>238</v>
      </c>
      <c r="EO297" s="208">
        <v>106</v>
      </c>
      <c r="EP297" s="209">
        <v>167</v>
      </c>
      <c r="EQ297"/>
      <c r="ER297" s="1884"/>
      <c r="ES297" s="197" t="s">
        <v>2941</v>
      </c>
      <c r="ET297" s="192" t="s">
        <v>2942</v>
      </c>
      <c r="EU297" s="193">
        <v>205</v>
      </c>
      <c r="EV297" s="194">
        <v>104</v>
      </c>
      <c r="EW297" s="195">
        <v>137</v>
      </c>
      <c r="EX297"/>
      <c r="EY297" s="1885"/>
      <c r="EZ297" s="212" t="s">
        <v>2943</v>
      </c>
      <c r="FA297" s="192" t="s">
        <v>2944</v>
      </c>
      <c r="FB297" s="193">
        <v>196</v>
      </c>
      <c r="FC297" s="194">
        <v>131</v>
      </c>
      <c r="FD297" s="195">
        <v>121</v>
      </c>
      <c r="FE297" s="10">
        <v>1</v>
      </c>
    </row>
    <row r="298" spans="53:161" ht="21" customHeight="1">
      <c r="BD298" s="3174"/>
      <c r="BF298" s="3151" t="str">
        <f t="shared" si="112"/>
        <v/>
      </c>
      <c r="BG298" s="3155" t="str">
        <f t="shared" si="113"/>
        <v/>
      </c>
      <c r="BH298" s="3156" t="str">
        <f>IF(LEN(TRIM(BM298))&gt;0,MAX(BH29:BH297)+1,"")</f>
        <v/>
      </c>
      <c r="BI298" s="3109" t="str">
        <f>IFERROR(INDEX(BM30:BM299,MATCH(ROW()-ROW(BM30)+1,BH30:BH299,0)),"")</f>
        <v/>
      </c>
      <c r="BJ298" s="419"/>
      <c r="BL298" s="3163"/>
      <c r="BM298" s="3111" t="str">
        <f>IF(OR(BN297="",BL296=""),"",IF(LEN(BN297)&lt;=BL296,BN297,IFERROR(LEFT(BN297,FIND("♦",SUBSTITUTE(LEFT(BN297,BL296+1)," ","♦",LEN(LEFT(BN297,BL296+1))-LEN(SUBSTITUTE(LEFT(BN297,BL296+1)," ",""))))),LEFT(BN297,IFERROR(FIND(" ",BN297)-1,LEN(BN297))))))</f>
        <v/>
      </c>
      <c r="BN298" s="3111" t="str">
        <f t="shared" si="115"/>
        <v/>
      </c>
      <c r="BO298" s="3179"/>
      <c r="BP298" s="3174"/>
      <c r="BQ298" s="3174"/>
      <c r="EK298" s="1886"/>
      <c r="EL298" s="205" t="s">
        <v>2945</v>
      </c>
      <c r="EM298" s="206" t="s">
        <v>2946</v>
      </c>
      <c r="EN298" s="207">
        <v>255</v>
      </c>
      <c r="EO298" s="208">
        <v>28</v>
      </c>
      <c r="EP298" s="209">
        <v>174</v>
      </c>
      <c r="EQ298"/>
      <c r="ER298" s="1887"/>
      <c r="ES298" s="212" t="s">
        <v>2947</v>
      </c>
      <c r="ET298" s="192" t="s">
        <v>2948</v>
      </c>
      <c r="EU298" s="193">
        <v>193</v>
      </c>
      <c r="EV298" s="194">
        <v>126</v>
      </c>
      <c r="EW298" s="195">
        <v>145</v>
      </c>
      <c r="EX298"/>
      <c r="EY298" s="1888"/>
      <c r="EZ298" s="212" t="s">
        <v>2949</v>
      </c>
      <c r="FA298" s="192" t="s">
        <v>2950</v>
      </c>
      <c r="FB298" s="193">
        <v>217</v>
      </c>
      <c r="FC298" s="194">
        <v>96</v>
      </c>
      <c r="FD298" s="195">
        <v>59</v>
      </c>
      <c r="FE298" s="10">
        <v>1</v>
      </c>
    </row>
    <row r="299" spans="53:161" ht="21" customHeight="1">
      <c r="BD299" s="3174"/>
      <c r="BF299" s="3151" t="str">
        <f t="shared" si="112"/>
        <v/>
      </c>
      <c r="BG299" s="3155" t="str">
        <f t="shared" si="113"/>
        <v/>
      </c>
      <c r="BH299" s="3156" t="str">
        <f>IF(LEN(TRIM(BM299))&gt;0,MAX(BH29:BH298)+1,"")</f>
        <v/>
      </c>
      <c r="BI299" s="3109" t="str">
        <f>IFERROR(INDEX(BM30:BM299,MATCH(ROW()-ROW(BM30)+1,BH30:BH299,0)),"")</f>
        <v/>
      </c>
      <c r="BJ299" s="419"/>
      <c r="BL299" s="3164"/>
      <c r="BM299" s="3111" t="str">
        <f>IF(OR(BN298="",BL296=""),"",IF(LEN(BN298)&lt;=BL296,BN298,IFERROR(LEFT(BN298,FIND("♦",SUBSTITUTE(LEFT(BN298,BL296+1)," ","♦",LEN(LEFT(BN298,BL296+1))-LEN(SUBSTITUTE(LEFT(BN298,BL296+1)," ",""))))),LEFT(BN298,IFERROR(FIND(" ",BN298)-1,LEN(BN298))))))</f>
        <v/>
      </c>
      <c r="BN299" s="3111" t="str">
        <f t="shared" si="115"/>
        <v/>
      </c>
      <c r="BO299" s="3179"/>
      <c r="BP299" s="3174"/>
      <c r="BQ299" s="3174"/>
      <c r="EK299" s="1889"/>
      <c r="EL299" s="205" t="s">
        <v>2951</v>
      </c>
      <c r="EM299" s="206" t="s">
        <v>2952</v>
      </c>
      <c r="EN299" s="207">
        <v>255</v>
      </c>
      <c r="EO299" s="208">
        <v>52</v>
      </c>
      <c r="EP299" s="209">
        <v>179</v>
      </c>
      <c r="EQ299"/>
      <c r="ER299" s="1890"/>
      <c r="ES299" s="212" t="s">
        <v>2953</v>
      </c>
      <c r="ET299" s="192" t="s">
        <v>2954</v>
      </c>
      <c r="EU299" s="193">
        <v>219</v>
      </c>
      <c r="EV299" s="194">
        <v>0</v>
      </c>
      <c r="EW299" s="195">
        <v>115</v>
      </c>
      <c r="EX299"/>
      <c r="EY299" s="1891"/>
      <c r="EZ299" s="197" t="s">
        <v>2955</v>
      </c>
      <c r="FA299" s="192" t="s">
        <v>2956</v>
      </c>
      <c r="FB299" s="193">
        <v>205</v>
      </c>
      <c r="FC299" s="194">
        <v>129</v>
      </c>
      <c r="FD299" s="195">
        <v>98</v>
      </c>
      <c r="FE299" s="10">
        <v>1</v>
      </c>
    </row>
    <row r="300" spans="53:161" ht="21" customHeight="1">
      <c r="BA300" s="10">
        <v>1</v>
      </c>
      <c r="BB300" s="10">
        <v>1</v>
      </c>
      <c r="BC300" s="10">
        <v>1</v>
      </c>
      <c r="BD300" s="10">
        <v>1</v>
      </c>
      <c r="BE300" s="10">
        <v>1</v>
      </c>
      <c r="BF300" s="10">
        <v>1</v>
      </c>
      <c r="BG300" s="10">
        <v>1</v>
      </c>
      <c r="BH300" s="10">
        <v>1</v>
      </c>
      <c r="BI300" s="10">
        <v>1</v>
      </c>
      <c r="BJ300" s="10">
        <v>1</v>
      </c>
      <c r="BK300" s="10">
        <v>1</v>
      </c>
      <c r="BL300" s="10">
        <v>1</v>
      </c>
      <c r="BM300" s="10">
        <v>1</v>
      </c>
      <c r="BN300" s="10">
        <v>1</v>
      </c>
      <c r="BO300" s="10">
        <v>1</v>
      </c>
      <c r="BP300" s="10">
        <v>1</v>
      </c>
      <c r="BQ300" s="10">
        <v>1</v>
      </c>
      <c r="EK300" s="1892"/>
      <c r="EL300" s="236" t="s">
        <v>2957</v>
      </c>
      <c r="EM300" s="206" t="s">
        <v>2958</v>
      </c>
      <c r="EN300" s="207">
        <v>255</v>
      </c>
      <c r="EO300" s="208">
        <v>105</v>
      </c>
      <c r="EP300" s="209">
        <v>180</v>
      </c>
      <c r="EQ300"/>
      <c r="ER300" s="1893"/>
      <c r="ES300" s="212" t="s">
        <v>2959</v>
      </c>
      <c r="ET300" s="192" t="s">
        <v>2960</v>
      </c>
      <c r="EU300" s="193">
        <v>206</v>
      </c>
      <c r="EV300" s="194">
        <v>70</v>
      </c>
      <c r="EW300" s="195">
        <v>118</v>
      </c>
      <c r="EX300"/>
      <c r="EY300" s="1894"/>
      <c r="EZ300" s="197" t="s">
        <v>2961</v>
      </c>
      <c r="FA300" s="192" t="s">
        <v>2962</v>
      </c>
      <c r="FB300" s="193">
        <v>205</v>
      </c>
      <c r="FC300" s="194">
        <v>112</v>
      </c>
      <c r="FD300" s="195">
        <v>84</v>
      </c>
      <c r="FE300" s="10">
        <v>1</v>
      </c>
    </row>
    <row r="301" spans="53:161" ht="21" customHeight="1">
      <c r="EK301" s="1895"/>
      <c r="EL301" s="205" t="s">
        <v>2963</v>
      </c>
      <c r="EM301" s="206" t="s">
        <v>2964</v>
      </c>
      <c r="EN301" s="207">
        <v>255</v>
      </c>
      <c r="EO301" s="208">
        <v>110</v>
      </c>
      <c r="EP301" s="209">
        <v>180</v>
      </c>
      <c r="EQ301"/>
      <c r="ER301" s="1896"/>
      <c r="ES301" s="197" t="s">
        <v>2965</v>
      </c>
      <c r="ET301" s="192" t="s">
        <v>2966</v>
      </c>
      <c r="EU301" s="193">
        <v>205</v>
      </c>
      <c r="EV301" s="194">
        <v>50</v>
      </c>
      <c r="EW301" s="195">
        <v>120</v>
      </c>
      <c r="EX301"/>
      <c r="EY301" s="1897"/>
      <c r="EZ301" s="212" t="s">
        <v>2967</v>
      </c>
      <c r="FA301" s="192" t="s">
        <v>2968</v>
      </c>
      <c r="FB301" s="193">
        <v>203</v>
      </c>
      <c r="FC301" s="194">
        <v>109</v>
      </c>
      <c r="FD301" s="195">
        <v>81</v>
      </c>
      <c r="FE301" s="10">
        <v>1</v>
      </c>
    </row>
    <row r="302" spans="53:161" ht="21" customHeight="1">
      <c r="EK302" s="1898"/>
      <c r="EL302" s="236" t="s">
        <v>2969</v>
      </c>
      <c r="EM302" s="206" t="s">
        <v>2970</v>
      </c>
      <c r="EN302" s="207">
        <v>232</v>
      </c>
      <c r="EO302" s="208">
        <v>204</v>
      </c>
      <c r="EP302" s="209">
        <v>215</v>
      </c>
      <c r="EQ302"/>
      <c r="ER302" s="1899"/>
      <c r="ES302" s="197" t="s">
        <v>2971</v>
      </c>
      <c r="ET302" s="192" t="s">
        <v>2972</v>
      </c>
      <c r="EU302" s="193">
        <v>205</v>
      </c>
      <c r="EV302" s="194">
        <v>16</v>
      </c>
      <c r="EW302" s="195">
        <v>118</v>
      </c>
      <c r="EX302"/>
      <c r="EY302" s="1900"/>
      <c r="EZ302" s="197" t="s">
        <v>2973</v>
      </c>
      <c r="FA302" s="192" t="s">
        <v>2974</v>
      </c>
      <c r="FB302" s="193">
        <v>205</v>
      </c>
      <c r="FC302" s="194">
        <v>91</v>
      </c>
      <c r="FD302" s="195">
        <v>69</v>
      </c>
      <c r="FE302" s="10">
        <v>1</v>
      </c>
    </row>
    <row r="303" spans="53:161" ht="21" customHeight="1">
      <c r="EK303" s="1901"/>
      <c r="EL303" s="236" t="s">
        <v>2975</v>
      </c>
      <c r="EM303" s="206" t="s">
        <v>2976</v>
      </c>
      <c r="EN303" s="207">
        <v>232</v>
      </c>
      <c r="EO303" s="208">
        <v>227</v>
      </c>
      <c r="EP303" s="209">
        <v>229</v>
      </c>
      <c r="EQ303"/>
      <c r="ER303" s="1902"/>
      <c r="ES303" s="212" t="s">
        <v>2977</v>
      </c>
      <c r="ET303" s="192" t="s">
        <v>2978</v>
      </c>
      <c r="EU303" s="193">
        <v>179</v>
      </c>
      <c r="EV303" s="194">
        <v>68</v>
      </c>
      <c r="EW303" s="195">
        <v>108</v>
      </c>
      <c r="EX303"/>
      <c r="EY303" s="1903"/>
      <c r="EZ303" s="212" t="s">
        <v>2979</v>
      </c>
      <c r="FA303" s="192" t="s">
        <v>2980</v>
      </c>
      <c r="FB303" s="193">
        <v>173</v>
      </c>
      <c r="FC303" s="194">
        <v>136</v>
      </c>
      <c r="FD303" s="195">
        <v>132</v>
      </c>
      <c r="FE303" s="10">
        <v>1</v>
      </c>
    </row>
    <row r="304" spans="53:161" ht="21" customHeight="1">
      <c r="EK304" s="1904"/>
      <c r="EL304" s="205" t="s">
        <v>2981</v>
      </c>
      <c r="EM304" s="206" t="s">
        <v>2982</v>
      </c>
      <c r="EN304" s="207">
        <v>238</v>
      </c>
      <c r="EO304" s="208">
        <v>224</v>
      </c>
      <c r="EP304" s="209">
        <v>229</v>
      </c>
      <c r="EQ304"/>
      <c r="ER304" s="1905"/>
      <c r="ES304" s="212" t="s">
        <v>2983</v>
      </c>
      <c r="ET304" s="192" t="s">
        <v>2984</v>
      </c>
      <c r="EU304" s="193">
        <v>168</v>
      </c>
      <c r="EV304" s="194">
        <v>81</v>
      </c>
      <c r="EW304" s="195">
        <v>110</v>
      </c>
      <c r="EX304"/>
      <c r="EY304" s="1906"/>
      <c r="EZ304" s="197" t="s">
        <v>2985</v>
      </c>
      <c r="FA304" s="192" t="s">
        <v>2986</v>
      </c>
      <c r="FB304" s="193">
        <v>205</v>
      </c>
      <c r="FC304" s="194">
        <v>104</v>
      </c>
      <c r="FD304" s="195">
        <v>57</v>
      </c>
      <c r="FE304" s="10">
        <v>1</v>
      </c>
    </row>
    <row r="305" spans="141:161" ht="21" customHeight="1">
      <c r="EK305" s="1907"/>
      <c r="EL305" s="236" t="s">
        <v>2987</v>
      </c>
      <c r="EM305" s="206" t="s">
        <v>2988</v>
      </c>
      <c r="EN305" s="207">
        <v>254</v>
      </c>
      <c r="EO305" s="208">
        <v>231</v>
      </c>
      <c r="EP305" s="209">
        <v>240</v>
      </c>
      <c r="EQ305"/>
      <c r="ER305" s="1908"/>
      <c r="ES305" s="197" t="s">
        <v>2632</v>
      </c>
      <c r="ET305" s="192" t="s">
        <v>2989</v>
      </c>
      <c r="EU305" s="193">
        <v>176</v>
      </c>
      <c r="EV305" s="194">
        <v>48</v>
      </c>
      <c r="EW305" s="195">
        <v>96</v>
      </c>
      <c r="EX305"/>
      <c r="EY305" s="1909"/>
      <c r="EZ305" s="212" t="s">
        <v>2990</v>
      </c>
      <c r="FA305" s="192" t="s">
        <v>2991</v>
      </c>
      <c r="FB305" s="193">
        <v>204</v>
      </c>
      <c r="FC305" s="194">
        <v>85</v>
      </c>
      <c r="FD305" s="195">
        <v>0</v>
      </c>
      <c r="FE305" s="10">
        <v>1</v>
      </c>
    </row>
    <row r="306" spans="141:161" ht="21" customHeight="1">
      <c r="EK306" s="1910"/>
      <c r="EL306" s="236" t="s">
        <v>2992</v>
      </c>
      <c r="EM306" s="206" t="s">
        <v>2993</v>
      </c>
      <c r="EN306" s="207">
        <v>195</v>
      </c>
      <c r="EO306" s="208">
        <v>166</v>
      </c>
      <c r="EP306" s="209">
        <v>177</v>
      </c>
      <c r="EQ306"/>
      <c r="ER306" s="1911"/>
      <c r="ES306" s="212" t="s">
        <v>2994</v>
      </c>
      <c r="ET306" s="192" t="s">
        <v>2995</v>
      </c>
      <c r="EU306" s="193">
        <v>145</v>
      </c>
      <c r="EV306" s="194">
        <v>95</v>
      </c>
      <c r="EW306" s="195">
        <v>109</v>
      </c>
      <c r="EX306"/>
      <c r="EY306" s="1912"/>
      <c r="EZ306" s="212" t="s">
        <v>2996</v>
      </c>
      <c r="FA306" s="192" t="s">
        <v>2997</v>
      </c>
      <c r="FB306" s="193">
        <v>180</v>
      </c>
      <c r="FC306" s="194">
        <v>116</v>
      </c>
      <c r="FD306" s="195">
        <v>94</v>
      </c>
      <c r="FE306" s="10">
        <v>1</v>
      </c>
    </row>
    <row r="307" spans="141:161" ht="21" customHeight="1">
      <c r="EK307" s="1913"/>
      <c r="EL307" s="236" t="s">
        <v>2998</v>
      </c>
      <c r="EM307" s="206" t="s">
        <v>2999</v>
      </c>
      <c r="EN307" s="207">
        <v>222</v>
      </c>
      <c r="EO307" s="208">
        <v>111</v>
      </c>
      <c r="EP307" s="209">
        <v>161</v>
      </c>
      <c r="EQ307"/>
      <c r="ER307" s="1914"/>
      <c r="ES307" s="197" t="s">
        <v>3000</v>
      </c>
      <c r="ET307" s="192" t="s">
        <v>3001</v>
      </c>
      <c r="EU307" s="193">
        <v>139</v>
      </c>
      <c r="EV307" s="194">
        <v>71</v>
      </c>
      <c r="EW307" s="195">
        <v>93</v>
      </c>
      <c r="EX307"/>
      <c r="EY307" s="1915"/>
      <c r="EZ307" s="212" t="s">
        <v>3002</v>
      </c>
      <c r="FA307" s="192" t="s">
        <v>3003</v>
      </c>
      <c r="FB307" s="193">
        <v>168</v>
      </c>
      <c r="FC307" s="194">
        <v>124</v>
      </c>
      <c r="FD307" s="195">
        <v>109</v>
      </c>
      <c r="FE307" s="10">
        <v>1</v>
      </c>
    </row>
    <row r="308" spans="141:161" ht="21" customHeight="1">
      <c r="EK308" s="1916"/>
      <c r="EL308" s="205" t="s">
        <v>3004</v>
      </c>
      <c r="EM308" s="206" t="s">
        <v>3005</v>
      </c>
      <c r="EN308" s="207">
        <v>238</v>
      </c>
      <c r="EO308" s="208">
        <v>48</v>
      </c>
      <c r="EP308" s="209">
        <v>167</v>
      </c>
      <c r="EQ308"/>
      <c r="ER308" s="1917"/>
      <c r="ES308" s="197" t="s">
        <v>3006</v>
      </c>
      <c r="ET308" s="192" t="s">
        <v>3007</v>
      </c>
      <c r="EU308" s="193">
        <v>139</v>
      </c>
      <c r="EV308" s="194">
        <v>34</v>
      </c>
      <c r="EW308" s="195">
        <v>82</v>
      </c>
      <c r="EX308"/>
      <c r="EY308" s="1918"/>
      <c r="EZ308" s="212" t="s">
        <v>3008</v>
      </c>
      <c r="FA308" s="192" t="s">
        <v>3009</v>
      </c>
      <c r="FB308" s="193">
        <v>143</v>
      </c>
      <c r="FC308" s="194">
        <v>129</v>
      </c>
      <c r="FD308" s="195">
        <v>127</v>
      </c>
      <c r="FE308" s="10">
        <v>1</v>
      </c>
    </row>
    <row r="309" spans="141:161" ht="21" customHeight="1">
      <c r="EK309" s="1919"/>
      <c r="EL309" s="205" t="s">
        <v>3010</v>
      </c>
      <c r="EM309" s="206" t="s">
        <v>3011</v>
      </c>
      <c r="EN309" s="207">
        <v>205</v>
      </c>
      <c r="EO309" s="208">
        <v>96</v>
      </c>
      <c r="EP309" s="209">
        <v>144</v>
      </c>
      <c r="EQ309"/>
      <c r="ER309" s="1920"/>
      <c r="ES309" s="197" t="s">
        <v>3012</v>
      </c>
      <c r="ET309" s="192" t="s">
        <v>3013</v>
      </c>
      <c r="EU309" s="193">
        <v>139</v>
      </c>
      <c r="EV309" s="194">
        <v>10</v>
      </c>
      <c r="EW309" s="195">
        <v>80</v>
      </c>
      <c r="EX309"/>
      <c r="EY309" s="1921"/>
      <c r="EZ309" s="197" t="s">
        <v>3014</v>
      </c>
      <c r="FA309" s="192" t="s">
        <v>3015</v>
      </c>
      <c r="FB309" s="193">
        <v>139</v>
      </c>
      <c r="FC309" s="194">
        <v>125</v>
      </c>
      <c r="FD309" s="195">
        <v>123</v>
      </c>
      <c r="FE309" s="10">
        <v>1</v>
      </c>
    </row>
    <row r="310" spans="141:161" ht="21" customHeight="1">
      <c r="EK310" s="1922"/>
      <c r="EL310" s="236" t="s">
        <v>3016</v>
      </c>
      <c r="EM310" s="206" t="s">
        <v>3017</v>
      </c>
      <c r="EN310" s="207">
        <v>196</v>
      </c>
      <c r="EO310" s="208">
        <v>105</v>
      </c>
      <c r="EP310" s="209">
        <v>143</v>
      </c>
      <c r="EQ310"/>
      <c r="ER310" s="1923"/>
      <c r="ES310" s="212" t="s">
        <v>3018</v>
      </c>
      <c r="ET310" s="192" t="s">
        <v>3019</v>
      </c>
      <c r="EU310" s="193">
        <v>103</v>
      </c>
      <c r="EV310" s="194">
        <v>49</v>
      </c>
      <c r="EW310" s="195">
        <v>71</v>
      </c>
      <c r="EX310"/>
      <c r="EY310" s="1924"/>
      <c r="EZ310" s="212" t="s">
        <v>3020</v>
      </c>
      <c r="FA310" s="192" t="s">
        <v>3021</v>
      </c>
      <c r="FB310" s="193">
        <v>174</v>
      </c>
      <c r="FC310" s="194">
        <v>74</v>
      </c>
      <c r="FD310" s="195">
        <v>52</v>
      </c>
      <c r="FE310" s="10">
        <v>1</v>
      </c>
    </row>
    <row r="311" spans="141:161" ht="21" customHeight="1">
      <c r="EK311" s="1925"/>
      <c r="EL311" s="205" t="s">
        <v>3022</v>
      </c>
      <c r="EM311" s="206" t="s">
        <v>3023</v>
      </c>
      <c r="EN311" s="207">
        <v>208</v>
      </c>
      <c r="EO311" s="208">
        <v>32</v>
      </c>
      <c r="EP311" s="209">
        <v>144</v>
      </c>
      <c r="EQ311"/>
      <c r="ER311" s="1926"/>
      <c r="ES311" s="212" t="s">
        <v>3024</v>
      </c>
      <c r="ET311" s="192" t="s">
        <v>3025</v>
      </c>
      <c r="EU311" s="193">
        <v>63</v>
      </c>
      <c r="EV311" s="194">
        <v>23</v>
      </c>
      <c r="EW311" s="195">
        <v>40</v>
      </c>
      <c r="EX311"/>
      <c r="EY311" s="1927"/>
      <c r="EZ311" s="212" t="s">
        <v>3026</v>
      </c>
      <c r="FA311" s="192" t="s">
        <v>3027</v>
      </c>
      <c r="FB311" s="193">
        <v>173</v>
      </c>
      <c r="FC311" s="194">
        <v>57</v>
      </c>
      <c r="FD311" s="195">
        <v>14</v>
      </c>
      <c r="FE311" s="10">
        <v>1</v>
      </c>
    </row>
    <row r="312" spans="141:161" ht="21" customHeight="1">
      <c r="EK312" s="1928"/>
      <c r="EL312" s="236" t="s">
        <v>3028</v>
      </c>
      <c r="EM312" s="206" t="s">
        <v>3029</v>
      </c>
      <c r="EN312" s="207">
        <v>199</v>
      </c>
      <c r="EO312" s="208">
        <v>21</v>
      </c>
      <c r="EP312" s="209">
        <v>133</v>
      </c>
      <c r="EQ312"/>
      <c r="ER312" s="1929"/>
      <c r="ES312" s="212" t="s">
        <v>3030</v>
      </c>
      <c r="ET312" s="192" t="s">
        <v>3031</v>
      </c>
      <c r="EU312" s="193">
        <v>40</v>
      </c>
      <c r="EV312" s="194">
        <v>32</v>
      </c>
      <c r="EW312" s="195">
        <v>34</v>
      </c>
      <c r="EX312"/>
      <c r="EY312" s="1930"/>
      <c r="EZ312" s="212" t="s">
        <v>3032</v>
      </c>
      <c r="FA312" s="192" t="s">
        <v>3033</v>
      </c>
      <c r="FB312" s="193">
        <v>173</v>
      </c>
      <c r="FC312" s="194">
        <v>79</v>
      </c>
      <c r="FD312" s="195">
        <v>9</v>
      </c>
      <c r="FE312" s="10">
        <v>1</v>
      </c>
    </row>
    <row r="313" spans="141:161" ht="21" customHeight="1">
      <c r="EK313" s="1931"/>
      <c r="EL313" s="205" t="s">
        <v>3034</v>
      </c>
      <c r="EM313" s="206" t="s">
        <v>3035</v>
      </c>
      <c r="EN313" s="207">
        <v>139</v>
      </c>
      <c r="EO313" s="208">
        <v>131</v>
      </c>
      <c r="EP313" s="209">
        <v>134</v>
      </c>
      <c r="EQ313"/>
      <c r="ER313" s="1932"/>
      <c r="ES313" s="197" t="s">
        <v>2847</v>
      </c>
      <c r="ET313" s="192" t="s">
        <v>3036</v>
      </c>
      <c r="EU313" s="193">
        <v>255</v>
      </c>
      <c r="EV313" s="194">
        <v>127</v>
      </c>
      <c r="EW313" s="195">
        <v>0</v>
      </c>
      <c r="EX313"/>
      <c r="EY313" s="1933"/>
      <c r="EZ313" s="197" t="s">
        <v>709</v>
      </c>
      <c r="FA313" s="192" t="s">
        <v>3037</v>
      </c>
      <c r="FB313" s="193">
        <v>160</v>
      </c>
      <c r="FC313" s="194">
        <v>82</v>
      </c>
      <c r="FD313" s="195">
        <v>45</v>
      </c>
      <c r="FE313" s="10">
        <v>1</v>
      </c>
    </row>
    <row r="314" spans="141:161" ht="21" customHeight="1">
      <c r="EK314" s="1934"/>
      <c r="EL314" s="205" t="s">
        <v>3038</v>
      </c>
      <c r="EM314" s="206" t="s">
        <v>3039</v>
      </c>
      <c r="EN314" s="207">
        <v>139</v>
      </c>
      <c r="EO314" s="208">
        <v>58</v>
      </c>
      <c r="EP314" s="209">
        <v>98</v>
      </c>
      <c r="EQ314"/>
      <c r="ER314" s="1935"/>
      <c r="ES314" s="197" t="s">
        <v>3040</v>
      </c>
      <c r="ET314" s="192" t="s">
        <v>3036</v>
      </c>
      <c r="EU314" s="193">
        <v>255</v>
      </c>
      <c r="EV314" s="194">
        <v>140</v>
      </c>
      <c r="EW314" s="195">
        <v>0</v>
      </c>
      <c r="EX314"/>
      <c r="EY314" s="1936"/>
      <c r="EZ314" s="212" t="s">
        <v>3041</v>
      </c>
      <c r="FA314" s="192" t="s">
        <v>3042</v>
      </c>
      <c r="FB314" s="193">
        <v>158</v>
      </c>
      <c r="FC314" s="194">
        <v>71</v>
      </c>
      <c r="FD314" s="195">
        <v>50</v>
      </c>
      <c r="FE314" s="10">
        <v>1</v>
      </c>
    </row>
    <row r="315" spans="141:161" ht="21" customHeight="1">
      <c r="EK315" s="1937"/>
      <c r="EL315" s="236" t="s">
        <v>3043</v>
      </c>
      <c r="EM315" s="206" t="s">
        <v>3044</v>
      </c>
      <c r="EN315" s="207">
        <v>129</v>
      </c>
      <c r="EO315" s="208">
        <v>20</v>
      </c>
      <c r="EP315" s="209">
        <v>83</v>
      </c>
      <c r="EQ315"/>
      <c r="ER315" s="1938"/>
      <c r="ES315" s="212" t="s">
        <v>3045</v>
      </c>
      <c r="ET315" s="192" t="s">
        <v>3046</v>
      </c>
      <c r="EU315" s="193">
        <v>193</v>
      </c>
      <c r="EV315" s="194">
        <v>182</v>
      </c>
      <c r="EW315" s="195">
        <v>179</v>
      </c>
      <c r="EX315"/>
      <c r="EY315" s="1939"/>
      <c r="EZ315" s="212" t="s">
        <v>3047</v>
      </c>
      <c r="FA315" s="192" t="s">
        <v>3048</v>
      </c>
      <c r="FB315" s="193">
        <v>153</v>
      </c>
      <c r="FC315" s="194">
        <v>81</v>
      </c>
      <c r="FD315" s="195">
        <v>43</v>
      </c>
      <c r="FE315" s="10">
        <v>1</v>
      </c>
    </row>
    <row r="316" spans="141:161" ht="21" customHeight="1">
      <c r="EK316" s="1940"/>
      <c r="EL316" s="236" t="s">
        <v>3049</v>
      </c>
      <c r="EM316" s="206" t="s">
        <v>3050</v>
      </c>
      <c r="EN316" s="207">
        <v>120</v>
      </c>
      <c r="EO316" s="208">
        <v>24</v>
      </c>
      <c r="EP316" s="209">
        <v>74</v>
      </c>
      <c r="EQ316"/>
      <c r="ER316" s="1941"/>
      <c r="ES316" s="212" t="s">
        <v>3051</v>
      </c>
      <c r="ET316" s="192" t="s">
        <v>3052</v>
      </c>
      <c r="EU316" s="193">
        <v>253</v>
      </c>
      <c r="EV316" s="194">
        <v>148</v>
      </c>
      <c r="EW316" s="195">
        <v>63</v>
      </c>
      <c r="EX316"/>
      <c r="EY316" s="1942"/>
      <c r="EZ316" s="212" t="s">
        <v>3053</v>
      </c>
      <c r="FA316" s="192" t="s">
        <v>3054</v>
      </c>
      <c r="FB316" s="193">
        <v>157</v>
      </c>
      <c r="FC316" s="194">
        <v>62</v>
      </c>
      <c r="FD316" s="195">
        <v>12</v>
      </c>
      <c r="FE316" s="10">
        <v>1</v>
      </c>
    </row>
    <row r="317" spans="141:161" ht="21" customHeight="1">
      <c r="EK317" s="1943"/>
      <c r="EL317" s="236" t="s">
        <v>3055</v>
      </c>
      <c r="EM317" s="206" t="s">
        <v>3056</v>
      </c>
      <c r="EN317" s="207">
        <v>186</v>
      </c>
      <c r="EO317" s="208">
        <v>186</v>
      </c>
      <c r="EP317" s="209">
        <v>186</v>
      </c>
      <c r="EQ317"/>
      <c r="ER317" s="1944"/>
      <c r="ES317" s="212" t="s">
        <v>3057</v>
      </c>
      <c r="ET317" s="192" t="s">
        <v>3058</v>
      </c>
      <c r="EU317" s="193">
        <v>248</v>
      </c>
      <c r="EV317" s="194">
        <v>142</v>
      </c>
      <c r="EW317" s="195">
        <v>85</v>
      </c>
      <c r="EX317"/>
      <c r="EY317" s="1945"/>
      <c r="EZ317" s="197" t="s">
        <v>3059</v>
      </c>
      <c r="FA317" s="192" t="s">
        <v>3060</v>
      </c>
      <c r="FB317" s="193">
        <v>139</v>
      </c>
      <c r="FC317" s="194">
        <v>87</v>
      </c>
      <c r="FD317" s="195">
        <v>66</v>
      </c>
      <c r="FE317" s="10">
        <v>1</v>
      </c>
    </row>
    <row r="318" spans="141:161" ht="21" customHeight="1">
      <c r="EK318" s="1946"/>
      <c r="EL318" s="205" t="s">
        <v>3061</v>
      </c>
      <c r="EM318" s="206" t="s">
        <v>3062</v>
      </c>
      <c r="EN318" s="207">
        <v>187</v>
      </c>
      <c r="EO318" s="208">
        <v>187</v>
      </c>
      <c r="EP318" s="209">
        <v>187</v>
      </c>
      <c r="EQ318"/>
      <c r="ER318" s="1947"/>
      <c r="ES318" s="212" t="s">
        <v>3063</v>
      </c>
      <c r="ET318" s="192" t="s">
        <v>3064</v>
      </c>
      <c r="EU318" s="193">
        <v>254</v>
      </c>
      <c r="EV318" s="194">
        <v>195</v>
      </c>
      <c r="EW318" s="195">
        <v>172</v>
      </c>
      <c r="EX318"/>
      <c r="EY318" s="1948"/>
      <c r="EZ318" s="197" t="s">
        <v>3065</v>
      </c>
      <c r="FA318" s="192" t="s">
        <v>3066</v>
      </c>
      <c r="FB318" s="193">
        <v>139</v>
      </c>
      <c r="FC318" s="194">
        <v>76</v>
      </c>
      <c r="FD318" s="195">
        <v>57</v>
      </c>
      <c r="FE318" s="10">
        <v>1</v>
      </c>
    </row>
    <row r="319" spans="141:161" ht="21" customHeight="1">
      <c r="EK319" s="1949"/>
      <c r="EL319" s="205" t="s">
        <v>3067</v>
      </c>
      <c r="EM319" s="206" t="s">
        <v>3068</v>
      </c>
      <c r="EN319" s="207">
        <v>189</v>
      </c>
      <c r="EO319" s="208">
        <v>189</v>
      </c>
      <c r="EP319" s="209">
        <v>189</v>
      </c>
      <c r="EQ319"/>
      <c r="ER319" s="1950"/>
      <c r="ES319" s="212" t="s">
        <v>3069</v>
      </c>
      <c r="ET319" s="192" t="s">
        <v>3070</v>
      </c>
      <c r="EU319" s="193">
        <v>234</v>
      </c>
      <c r="EV319" s="194">
        <v>227</v>
      </c>
      <c r="EW319" s="195">
        <v>225</v>
      </c>
      <c r="EX319"/>
      <c r="EY319" s="1951"/>
      <c r="EZ319" s="197" t="s">
        <v>3071</v>
      </c>
      <c r="FA319" s="192" t="s">
        <v>3072</v>
      </c>
      <c r="FB319" s="193">
        <v>139</v>
      </c>
      <c r="FC319" s="194">
        <v>62</v>
      </c>
      <c r="FD319" s="195">
        <v>47</v>
      </c>
      <c r="FE319" s="10">
        <v>1</v>
      </c>
    </row>
    <row r="320" spans="141:161" ht="21" customHeight="1">
      <c r="EK320" s="1952"/>
      <c r="EL320" s="205" t="s">
        <v>3073</v>
      </c>
      <c r="EM320" s="206" t="s">
        <v>3074</v>
      </c>
      <c r="EN320" s="207">
        <v>190</v>
      </c>
      <c r="EO320" s="208">
        <v>190</v>
      </c>
      <c r="EP320" s="209">
        <v>190</v>
      </c>
      <c r="EQ320"/>
      <c r="ER320" s="1953"/>
      <c r="ES320" s="212" t="s">
        <v>3075</v>
      </c>
      <c r="ET320" s="192" t="s">
        <v>3076</v>
      </c>
      <c r="EU320" s="193">
        <v>253</v>
      </c>
      <c r="EV320" s="194">
        <v>233</v>
      </c>
      <c r="EW320" s="195">
        <v>224</v>
      </c>
      <c r="EX320"/>
      <c r="EY320" s="1954"/>
      <c r="EZ320" s="212" t="s">
        <v>3077</v>
      </c>
      <c r="FA320" s="192" t="s">
        <v>3078</v>
      </c>
      <c r="FB320" s="193">
        <v>141</v>
      </c>
      <c r="FC320" s="194">
        <v>64</v>
      </c>
      <c r="FD320" s="195">
        <v>36</v>
      </c>
      <c r="FE320" s="10">
        <v>1</v>
      </c>
    </row>
    <row r="321" spans="141:161" ht="21" customHeight="1">
      <c r="EK321" s="1955"/>
      <c r="EL321" s="205" t="s">
        <v>3079</v>
      </c>
      <c r="EM321" s="206" t="s">
        <v>3080</v>
      </c>
      <c r="EN321" s="207">
        <v>191</v>
      </c>
      <c r="EO321" s="208">
        <v>191</v>
      </c>
      <c r="EP321" s="209">
        <v>191</v>
      </c>
      <c r="EQ321"/>
      <c r="ER321" s="1956"/>
      <c r="ES321" s="212" t="s">
        <v>3081</v>
      </c>
      <c r="ET321" s="192" t="s">
        <v>3082</v>
      </c>
      <c r="EU321" s="193">
        <v>199</v>
      </c>
      <c r="EV321" s="194">
        <v>173</v>
      </c>
      <c r="EW321" s="195">
        <v>163</v>
      </c>
      <c r="EX321"/>
      <c r="EY321" s="1957"/>
      <c r="EZ321" s="197" t="s">
        <v>3083</v>
      </c>
      <c r="FA321" s="192" t="s">
        <v>3084</v>
      </c>
      <c r="FB321" s="193">
        <v>139</v>
      </c>
      <c r="FC321" s="194">
        <v>54</v>
      </c>
      <c r="FD321" s="195">
        <v>38</v>
      </c>
      <c r="FE321" s="10">
        <v>1</v>
      </c>
    </row>
    <row r="322" spans="141:161" ht="21" customHeight="1">
      <c r="EK322" s="1958"/>
      <c r="EL322" s="205" t="s">
        <v>3085</v>
      </c>
      <c r="EM322" s="206" t="s">
        <v>3086</v>
      </c>
      <c r="EN322" s="207">
        <v>192</v>
      </c>
      <c r="EO322" s="208">
        <v>192</v>
      </c>
      <c r="EP322" s="209">
        <v>192</v>
      </c>
      <c r="EQ322"/>
      <c r="ER322" s="1959"/>
      <c r="ES322" s="212" t="s">
        <v>3087</v>
      </c>
      <c r="ET322" s="192" t="s">
        <v>3088</v>
      </c>
      <c r="EU322" s="193">
        <v>243</v>
      </c>
      <c r="EV322" s="194">
        <v>132</v>
      </c>
      <c r="EW322" s="195">
        <v>0</v>
      </c>
      <c r="EX322"/>
      <c r="EY322" s="1960"/>
      <c r="EZ322" s="197" t="s">
        <v>3089</v>
      </c>
      <c r="FA322" s="192" t="s">
        <v>3084</v>
      </c>
      <c r="FB322" s="193">
        <v>139</v>
      </c>
      <c r="FC322" s="194">
        <v>71</v>
      </c>
      <c r="FD322" s="195">
        <v>38</v>
      </c>
      <c r="FE322" s="10">
        <v>1</v>
      </c>
    </row>
    <row r="323" spans="141:161" ht="21" customHeight="1">
      <c r="EK323" s="1961"/>
      <c r="EL323" s="205" t="s">
        <v>3090</v>
      </c>
      <c r="EM323" s="206" t="s">
        <v>3091</v>
      </c>
      <c r="EN323" s="207">
        <v>194</v>
      </c>
      <c r="EO323" s="208">
        <v>194</v>
      </c>
      <c r="EP323" s="209">
        <v>194</v>
      </c>
      <c r="EQ323"/>
      <c r="ER323" s="1962"/>
      <c r="ES323" s="197" t="s">
        <v>3092</v>
      </c>
      <c r="ET323" s="192" t="s">
        <v>3093</v>
      </c>
      <c r="EU323" s="193">
        <v>219</v>
      </c>
      <c r="EV323" s="194">
        <v>147</v>
      </c>
      <c r="EW323" s="195">
        <v>112</v>
      </c>
      <c r="EX323"/>
      <c r="EY323" s="1963"/>
      <c r="EZ323" s="212" t="s">
        <v>3094</v>
      </c>
      <c r="FA323" s="192" t="s">
        <v>3095</v>
      </c>
      <c r="FB323" s="193">
        <v>136</v>
      </c>
      <c r="FC323" s="194">
        <v>66</v>
      </c>
      <c r="FD323" s="195">
        <v>29</v>
      </c>
      <c r="FE323" s="10">
        <v>1</v>
      </c>
    </row>
    <row r="324" spans="141:161" ht="21" customHeight="1">
      <c r="EK324" s="1964"/>
      <c r="EL324" s="205" t="s">
        <v>3096</v>
      </c>
      <c r="EM324" s="206" t="s">
        <v>3097</v>
      </c>
      <c r="EN324" s="207">
        <v>196</v>
      </c>
      <c r="EO324" s="208">
        <v>196</v>
      </c>
      <c r="EP324" s="209">
        <v>196</v>
      </c>
      <c r="EQ324"/>
      <c r="ER324" s="1965"/>
      <c r="ES324" s="212" t="s">
        <v>3098</v>
      </c>
      <c r="ET324" s="192" t="s">
        <v>3099</v>
      </c>
      <c r="EU324" s="193">
        <v>237</v>
      </c>
      <c r="EV324" s="194">
        <v>135</v>
      </c>
      <c r="EW324" s="195">
        <v>45</v>
      </c>
      <c r="EX324"/>
      <c r="EY324" s="1966"/>
      <c r="EZ324" s="212" t="s">
        <v>3100</v>
      </c>
      <c r="FA324" s="192" t="s">
        <v>3101</v>
      </c>
      <c r="FB324" s="193">
        <v>136</v>
      </c>
      <c r="FC324" s="194">
        <v>45</v>
      </c>
      <c r="FD324" s="195">
        <v>23</v>
      </c>
      <c r="FE324" s="10">
        <v>1</v>
      </c>
    </row>
    <row r="325" spans="141:161" ht="21" customHeight="1">
      <c r="EK325" s="1967"/>
      <c r="EL325" s="205" t="s">
        <v>3102</v>
      </c>
      <c r="EM325" s="206" t="s">
        <v>3103</v>
      </c>
      <c r="EN325" s="207">
        <v>199</v>
      </c>
      <c r="EO325" s="208">
        <v>199</v>
      </c>
      <c r="EP325" s="209">
        <v>199</v>
      </c>
      <c r="EQ325"/>
      <c r="ER325" s="1968"/>
      <c r="ES325" s="197" t="s">
        <v>3104</v>
      </c>
      <c r="ET325" s="192" t="s">
        <v>3105</v>
      </c>
      <c r="EU325" s="193">
        <v>238</v>
      </c>
      <c r="EV325" s="194">
        <v>118</v>
      </c>
      <c r="EW325" s="195">
        <v>0</v>
      </c>
      <c r="EX325"/>
      <c r="EY325" s="1969"/>
      <c r="EZ325" s="212" t="s">
        <v>3106</v>
      </c>
      <c r="FA325" s="192" t="s">
        <v>3107</v>
      </c>
      <c r="FB325" s="193">
        <v>132</v>
      </c>
      <c r="FC325" s="194">
        <v>46</v>
      </c>
      <c r="FD325" s="195">
        <v>27</v>
      </c>
      <c r="FE325" s="10">
        <v>1</v>
      </c>
    </row>
    <row r="326" spans="141:161" ht="21" customHeight="1">
      <c r="EK326" s="1970"/>
      <c r="EL326" s="205" t="s">
        <v>3108</v>
      </c>
      <c r="EM326" s="206" t="s">
        <v>3109</v>
      </c>
      <c r="EN326" s="207">
        <v>201</v>
      </c>
      <c r="EO326" s="208">
        <v>201</v>
      </c>
      <c r="EP326" s="209">
        <v>201</v>
      </c>
      <c r="EQ326"/>
      <c r="ER326" s="1971"/>
      <c r="ES326" s="212" t="s">
        <v>3110</v>
      </c>
      <c r="ET326" s="192" t="s">
        <v>3111</v>
      </c>
      <c r="EU326" s="193">
        <v>237</v>
      </c>
      <c r="EV326" s="194">
        <v>127</v>
      </c>
      <c r="EW326" s="195">
        <v>16</v>
      </c>
      <c r="EX326"/>
      <c r="EY326" s="1972"/>
      <c r="EZ326" s="212" t="s">
        <v>3112</v>
      </c>
      <c r="FA326" s="192" t="s">
        <v>3113</v>
      </c>
      <c r="FB326" s="193">
        <v>121</v>
      </c>
      <c r="FC326" s="194">
        <v>68</v>
      </c>
      <c r="FD326" s="195">
        <v>59</v>
      </c>
      <c r="FE326" s="10">
        <v>1</v>
      </c>
    </row>
    <row r="327" spans="141:161" ht="21" customHeight="1">
      <c r="EK327" s="1973"/>
      <c r="EL327" s="236" t="s">
        <v>3114</v>
      </c>
      <c r="EM327" s="206" t="s">
        <v>3115</v>
      </c>
      <c r="EN327" s="207">
        <v>204</v>
      </c>
      <c r="EO327" s="208">
        <v>204</v>
      </c>
      <c r="EP327" s="209">
        <v>204</v>
      </c>
      <c r="EQ327"/>
      <c r="ER327" s="1974"/>
      <c r="ES327" s="197" t="s">
        <v>3116</v>
      </c>
      <c r="ET327" s="192" t="s">
        <v>3117</v>
      </c>
      <c r="EU327" s="193">
        <v>209</v>
      </c>
      <c r="EV327" s="194">
        <v>146</v>
      </c>
      <c r="EW327" s="195">
        <v>117</v>
      </c>
      <c r="EX327"/>
      <c r="EY327" s="1975"/>
      <c r="EZ327" s="212" t="s">
        <v>3118</v>
      </c>
      <c r="FA327" s="192" t="s">
        <v>3119</v>
      </c>
      <c r="FB327" s="193">
        <v>126</v>
      </c>
      <c r="FC327" s="194">
        <v>51</v>
      </c>
      <c r="FD327" s="195">
        <v>0</v>
      </c>
      <c r="FE327" s="10">
        <v>1</v>
      </c>
    </row>
    <row r="328" spans="141:161" ht="21" customHeight="1">
      <c r="EK328" s="1976"/>
      <c r="EL328" s="205" t="s">
        <v>3120</v>
      </c>
      <c r="EM328" s="206" t="s">
        <v>3121</v>
      </c>
      <c r="EN328" s="207">
        <v>205</v>
      </c>
      <c r="EO328" s="208">
        <v>205</v>
      </c>
      <c r="EP328" s="209">
        <v>205</v>
      </c>
      <c r="EQ328"/>
      <c r="ER328" s="1977"/>
      <c r="ES328" s="212" t="s">
        <v>3122</v>
      </c>
      <c r="ET328" s="192" t="s">
        <v>3123</v>
      </c>
      <c r="EU328" s="193">
        <v>230</v>
      </c>
      <c r="EV328" s="194">
        <v>126</v>
      </c>
      <c r="EW328" s="195">
        <v>48</v>
      </c>
      <c r="EX328"/>
      <c r="EY328" s="1978"/>
      <c r="EZ328" s="212" t="s">
        <v>3124</v>
      </c>
      <c r="FA328" s="192" t="s">
        <v>3125</v>
      </c>
      <c r="FB328" s="193">
        <v>103</v>
      </c>
      <c r="FC328" s="194">
        <v>76</v>
      </c>
      <c r="FD328" s="195">
        <v>71</v>
      </c>
      <c r="FE328" s="10">
        <v>1</v>
      </c>
    </row>
    <row r="329" spans="141:161" ht="21" customHeight="1">
      <c r="EK329" s="1979"/>
      <c r="EL329" s="236" t="s">
        <v>3126</v>
      </c>
      <c r="EM329" s="206" t="s">
        <v>3127</v>
      </c>
      <c r="EN329" s="207">
        <v>206</v>
      </c>
      <c r="EO329" s="208">
        <v>206</v>
      </c>
      <c r="EP329" s="209">
        <v>206</v>
      </c>
      <c r="EQ329"/>
      <c r="ER329" s="1980"/>
      <c r="ES329" s="212" t="s">
        <v>3128</v>
      </c>
      <c r="ET329" s="192" t="s">
        <v>3129</v>
      </c>
      <c r="EU329" s="193">
        <v>217</v>
      </c>
      <c r="EV329" s="194">
        <v>144</v>
      </c>
      <c r="EW329" s="195">
        <v>88</v>
      </c>
      <c r="EX329"/>
      <c r="EY329" s="1981"/>
      <c r="EZ329" s="212" t="s">
        <v>3130</v>
      </c>
      <c r="FA329" s="192" t="s">
        <v>3131</v>
      </c>
      <c r="FB329" s="193">
        <v>91</v>
      </c>
      <c r="FC329" s="194">
        <v>80</v>
      </c>
      <c r="FD329" s="195">
        <v>79</v>
      </c>
      <c r="FE329" s="10">
        <v>1</v>
      </c>
    </row>
    <row r="330" spans="141:161" ht="21" customHeight="1">
      <c r="EK330" s="1982"/>
      <c r="EL330" s="205" t="s">
        <v>3132</v>
      </c>
      <c r="EM330" s="206" t="s">
        <v>3133</v>
      </c>
      <c r="EN330" s="207">
        <v>207</v>
      </c>
      <c r="EO330" s="208">
        <v>207</v>
      </c>
      <c r="EP330" s="209">
        <v>207</v>
      </c>
      <c r="EQ330"/>
      <c r="ER330" s="1983"/>
      <c r="ES330" s="212" t="s">
        <v>3134</v>
      </c>
      <c r="ET330" s="192" t="s">
        <v>3135</v>
      </c>
      <c r="EU330" s="193">
        <v>223</v>
      </c>
      <c r="EV330" s="194">
        <v>109</v>
      </c>
      <c r="EW330" s="195">
        <v>20</v>
      </c>
      <c r="EX330"/>
      <c r="EY330" s="1984"/>
      <c r="EZ330" s="212" t="s">
        <v>3136</v>
      </c>
      <c r="FA330" s="192" t="s">
        <v>3137</v>
      </c>
      <c r="FB330" s="193">
        <v>112</v>
      </c>
      <c r="FC330" s="194">
        <v>53</v>
      </c>
      <c r="FD330" s="195">
        <v>22</v>
      </c>
      <c r="FE330" s="10">
        <v>1</v>
      </c>
    </row>
    <row r="331" spans="141:161" ht="21" customHeight="1">
      <c r="EK331" s="1985"/>
      <c r="EL331" s="205" t="s">
        <v>3138</v>
      </c>
      <c r="EM331" s="206" t="s">
        <v>3139</v>
      </c>
      <c r="EN331" s="207">
        <v>209</v>
      </c>
      <c r="EO331" s="208">
        <v>209</v>
      </c>
      <c r="EP331" s="209">
        <v>209</v>
      </c>
      <c r="EQ331"/>
      <c r="ER331" s="1986"/>
      <c r="ES331" s="197" t="s">
        <v>3140</v>
      </c>
      <c r="ET331" s="192" t="s">
        <v>3141</v>
      </c>
      <c r="EU331" s="193">
        <v>210</v>
      </c>
      <c r="EV331" s="194">
        <v>105</v>
      </c>
      <c r="EW331" s="195">
        <v>30</v>
      </c>
      <c r="EX331"/>
      <c r="EY331" s="1987"/>
      <c r="EZ331" s="212" t="s">
        <v>3142</v>
      </c>
      <c r="FA331" s="192" t="s">
        <v>3143</v>
      </c>
      <c r="FB331" s="193">
        <v>67</v>
      </c>
      <c r="FC331" s="194">
        <v>48</v>
      </c>
      <c r="FD331" s="195">
        <v>46</v>
      </c>
      <c r="FE331" s="10">
        <v>1</v>
      </c>
    </row>
    <row r="332" spans="141:161" ht="21" customHeight="1">
      <c r="EK332" s="1988"/>
      <c r="EL332" s="205" t="s">
        <v>3144</v>
      </c>
      <c r="EM332" s="206" t="s">
        <v>3145</v>
      </c>
      <c r="EN332" s="207">
        <v>211</v>
      </c>
      <c r="EO332" s="208">
        <v>211</v>
      </c>
      <c r="EP332" s="209">
        <v>211</v>
      </c>
      <c r="EQ332"/>
      <c r="ER332" s="1989"/>
      <c r="ES332" s="197" t="s">
        <v>2524</v>
      </c>
      <c r="ET332" s="192" t="s">
        <v>3146</v>
      </c>
      <c r="EU332" s="193">
        <v>205</v>
      </c>
      <c r="EV332" s="194">
        <v>127</v>
      </c>
      <c r="EW332" s="195">
        <v>50</v>
      </c>
      <c r="EX332"/>
      <c r="EY332" s="1990"/>
      <c r="EZ332" s="212" t="s">
        <v>3147</v>
      </c>
      <c r="FA332" s="192" t="s">
        <v>3148</v>
      </c>
      <c r="FB332" s="193">
        <v>0</v>
      </c>
      <c r="FC332" s="194">
        <v>255</v>
      </c>
      <c r="FD332" s="195">
        <v>0</v>
      </c>
      <c r="FE332" s="10">
        <v>1</v>
      </c>
    </row>
    <row r="333" spans="141:161" ht="21" customHeight="1">
      <c r="EK333" s="1991"/>
      <c r="EL333" s="205" t="s">
        <v>3149</v>
      </c>
      <c r="EM333" s="206" t="s">
        <v>3150</v>
      </c>
      <c r="EN333" s="207">
        <v>212</v>
      </c>
      <c r="EO333" s="208">
        <v>212</v>
      </c>
      <c r="EP333" s="209">
        <v>212</v>
      </c>
      <c r="EQ333"/>
      <c r="ER333" s="1992"/>
      <c r="ES333" s="197" t="s">
        <v>3151</v>
      </c>
      <c r="ET333" s="192" t="s">
        <v>3152</v>
      </c>
      <c r="EU333" s="193">
        <v>205</v>
      </c>
      <c r="EV333" s="194">
        <v>102</v>
      </c>
      <c r="EW333" s="195">
        <v>29</v>
      </c>
      <c r="EX333"/>
      <c r="EY333" s="1993"/>
      <c r="EZ333" s="212" t="s">
        <v>3153</v>
      </c>
      <c r="FA333" s="192" t="s">
        <v>3154</v>
      </c>
      <c r="FB333" s="193">
        <v>135</v>
      </c>
      <c r="FC333" s="194">
        <v>233</v>
      </c>
      <c r="FD333" s="195">
        <v>144</v>
      </c>
      <c r="FE333" s="10">
        <v>1</v>
      </c>
    </row>
    <row r="334" spans="141:161" ht="21" customHeight="1">
      <c r="EK334" s="1994"/>
      <c r="EL334" s="205" t="s">
        <v>3155</v>
      </c>
      <c r="EM334" s="206" t="s">
        <v>3156</v>
      </c>
      <c r="EN334" s="207">
        <v>214</v>
      </c>
      <c r="EO334" s="208">
        <v>214</v>
      </c>
      <c r="EP334" s="209">
        <v>214</v>
      </c>
      <c r="EQ334"/>
      <c r="ER334" s="1995"/>
      <c r="ES334" s="197" t="s">
        <v>3157</v>
      </c>
      <c r="ET334" s="192" t="s">
        <v>3158</v>
      </c>
      <c r="EU334" s="193">
        <v>205</v>
      </c>
      <c r="EV334" s="194">
        <v>102</v>
      </c>
      <c r="EW334" s="195">
        <v>0</v>
      </c>
      <c r="EX334"/>
      <c r="EY334" s="1996"/>
      <c r="EZ334" s="197" t="s">
        <v>3159</v>
      </c>
      <c r="FA334" s="192" t="s">
        <v>3160</v>
      </c>
      <c r="FB334" s="193">
        <v>144</v>
      </c>
      <c r="FC334" s="194">
        <v>238</v>
      </c>
      <c r="FD334" s="195">
        <v>144</v>
      </c>
      <c r="FE334" s="10">
        <v>1</v>
      </c>
    </row>
    <row r="335" spans="141:161" ht="21" customHeight="1">
      <c r="EK335" s="1997"/>
      <c r="EL335" s="205" t="s">
        <v>3161</v>
      </c>
      <c r="EM335" s="206" t="s">
        <v>3162</v>
      </c>
      <c r="EN335" s="207">
        <v>217</v>
      </c>
      <c r="EO335" s="208">
        <v>217</v>
      </c>
      <c r="EP335" s="209">
        <v>217</v>
      </c>
      <c r="EQ335"/>
      <c r="ER335" s="1998"/>
      <c r="ES335" s="212" t="s">
        <v>3163</v>
      </c>
      <c r="ET335" s="192" t="s">
        <v>3164</v>
      </c>
      <c r="EU335" s="193">
        <v>190</v>
      </c>
      <c r="EV335" s="194">
        <v>101</v>
      </c>
      <c r="EW335" s="195">
        <v>22</v>
      </c>
      <c r="EX335"/>
      <c r="EY335" s="1999"/>
      <c r="EZ335" s="197" t="s">
        <v>3165</v>
      </c>
      <c r="FA335" s="192" t="s">
        <v>3166</v>
      </c>
      <c r="FB335" s="193">
        <v>193</v>
      </c>
      <c r="FC335" s="194">
        <v>205</v>
      </c>
      <c r="FD335" s="195">
        <v>193</v>
      </c>
      <c r="FE335" s="10">
        <v>1</v>
      </c>
    </row>
    <row r="336" spans="141:161" ht="21" customHeight="1">
      <c r="EK336" s="2000"/>
      <c r="EL336" s="205" t="s">
        <v>3167</v>
      </c>
      <c r="EM336" s="206" t="s">
        <v>3168</v>
      </c>
      <c r="EN336" s="207">
        <v>219</v>
      </c>
      <c r="EO336" s="208">
        <v>219</v>
      </c>
      <c r="EP336" s="209">
        <v>219</v>
      </c>
      <c r="EQ336"/>
      <c r="ER336" s="2001"/>
      <c r="ES336" s="197" t="s">
        <v>3169</v>
      </c>
      <c r="ET336" s="192" t="s">
        <v>3170</v>
      </c>
      <c r="EU336" s="193">
        <v>184</v>
      </c>
      <c r="EV336" s="194">
        <v>115</v>
      </c>
      <c r="EW336" s="195">
        <v>51</v>
      </c>
      <c r="EX336"/>
      <c r="EY336" s="2002"/>
      <c r="EZ336" s="197" t="s">
        <v>3171</v>
      </c>
      <c r="FA336" s="192" t="s">
        <v>3172</v>
      </c>
      <c r="FB336" s="193">
        <v>152</v>
      </c>
      <c r="FC336" s="194">
        <v>251</v>
      </c>
      <c r="FD336" s="195">
        <v>152</v>
      </c>
      <c r="FE336" s="10">
        <v>1</v>
      </c>
    </row>
    <row r="337" spans="141:161" ht="21" customHeight="1">
      <c r="EK337" s="2003"/>
      <c r="EL337" s="205" t="s">
        <v>3173</v>
      </c>
      <c r="EM337" s="206" t="s">
        <v>3174</v>
      </c>
      <c r="EN337" s="207">
        <v>220</v>
      </c>
      <c r="EO337" s="208">
        <v>220</v>
      </c>
      <c r="EP337" s="209">
        <v>220</v>
      </c>
      <c r="EQ337"/>
      <c r="ER337" s="2004"/>
      <c r="ES337" s="212" t="s">
        <v>3175</v>
      </c>
      <c r="ET337" s="192" t="s">
        <v>3176</v>
      </c>
      <c r="EU337" s="193">
        <v>151</v>
      </c>
      <c r="EV337" s="194">
        <v>127</v>
      </c>
      <c r="EW337" s="195">
        <v>115</v>
      </c>
      <c r="EX337"/>
      <c r="EY337" s="2005"/>
      <c r="EZ337" s="197" t="s">
        <v>3177</v>
      </c>
      <c r="FA337" s="192" t="s">
        <v>3178</v>
      </c>
      <c r="FB337" s="193">
        <v>180</v>
      </c>
      <c r="FC337" s="194">
        <v>238</v>
      </c>
      <c r="FD337" s="195">
        <v>180</v>
      </c>
      <c r="FE337" s="10">
        <v>1</v>
      </c>
    </row>
    <row r="338" spans="141:161" ht="21" customHeight="1">
      <c r="EK338" s="2006"/>
      <c r="EL338" s="205" t="s">
        <v>3179</v>
      </c>
      <c r="EM338" s="206" t="s">
        <v>3180</v>
      </c>
      <c r="EN338" s="207">
        <v>221</v>
      </c>
      <c r="EO338" s="208">
        <v>221</v>
      </c>
      <c r="EP338" s="209">
        <v>221</v>
      </c>
      <c r="EQ338"/>
      <c r="ER338" s="2007"/>
      <c r="ES338" s="212" t="s">
        <v>3181</v>
      </c>
      <c r="ET338" s="192" t="s">
        <v>3182</v>
      </c>
      <c r="EU338" s="193">
        <v>174</v>
      </c>
      <c r="EV338" s="194">
        <v>105</v>
      </c>
      <c r="EW338" s="195">
        <v>56</v>
      </c>
      <c r="EX338"/>
      <c r="EY338" s="2008"/>
      <c r="EZ338" s="197" t="s">
        <v>3183</v>
      </c>
      <c r="FA338" s="192" t="s">
        <v>3184</v>
      </c>
      <c r="FB338" s="193">
        <v>154</v>
      </c>
      <c r="FC338" s="194">
        <v>255</v>
      </c>
      <c r="FD338" s="195">
        <v>154</v>
      </c>
      <c r="FE338" s="10">
        <v>1</v>
      </c>
    </row>
    <row r="339" spans="141:161" ht="21" customHeight="1">
      <c r="EK339" s="2009"/>
      <c r="EL339" s="205" t="s">
        <v>3185</v>
      </c>
      <c r="EM339" s="206" t="s">
        <v>3186</v>
      </c>
      <c r="EN339" s="207">
        <v>222</v>
      </c>
      <c r="EO339" s="208">
        <v>222</v>
      </c>
      <c r="EP339" s="209">
        <v>222</v>
      </c>
      <c r="EQ339"/>
      <c r="ER339" s="2010"/>
      <c r="ES339" s="212" t="s">
        <v>3187</v>
      </c>
      <c r="ET339" s="192" t="s">
        <v>3188</v>
      </c>
      <c r="EU339" s="193">
        <v>179</v>
      </c>
      <c r="EV339" s="194">
        <v>103</v>
      </c>
      <c r="EW339" s="195">
        <v>0</v>
      </c>
      <c r="EX339"/>
      <c r="EY339" s="2011"/>
      <c r="EZ339" s="197" t="s">
        <v>3189</v>
      </c>
      <c r="FA339" s="192" t="s">
        <v>3190</v>
      </c>
      <c r="FB339" s="193">
        <v>193</v>
      </c>
      <c r="FC339" s="194">
        <v>255</v>
      </c>
      <c r="FD339" s="195">
        <v>193</v>
      </c>
      <c r="FE339" s="10">
        <v>1</v>
      </c>
    </row>
    <row r="340" spans="141:161" ht="21" customHeight="1">
      <c r="EK340" s="2012"/>
      <c r="EL340" s="205" t="s">
        <v>3191</v>
      </c>
      <c r="EM340" s="206" t="s">
        <v>3192</v>
      </c>
      <c r="EN340" s="207">
        <v>224</v>
      </c>
      <c r="EO340" s="208">
        <v>224</v>
      </c>
      <c r="EP340" s="209">
        <v>224</v>
      </c>
      <c r="EQ340"/>
      <c r="ER340" s="2013"/>
      <c r="ES340" s="212" t="s">
        <v>3193</v>
      </c>
      <c r="ET340" s="192" t="s">
        <v>3194</v>
      </c>
      <c r="EU340" s="193">
        <v>174</v>
      </c>
      <c r="EV340" s="194">
        <v>100</v>
      </c>
      <c r="EW340" s="195">
        <v>45</v>
      </c>
      <c r="EX340"/>
      <c r="EY340" s="2014"/>
      <c r="EZ340" s="197" t="s">
        <v>3195</v>
      </c>
      <c r="FA340" s="192" t="s">
        <v>3196</v>
      </c>
      <c r="FB340" s="193">
        <v>224</v>
      </c>
      <c r="FC340" s="194">
        <v>238</v>
      </c>
      <c r="FD340" s="195">
        <v>224</v>
      </c>
      <c r="FE340" s="10">
        <v>1</v>
      </c>
    </row>
    <row r="341" spans="141:161" ht="21" customHeight="1">
      <c r="EK341" s="2015"/>
      <c r="EL341" s="205" t="s">
        <v>3197</v>
      </c>
      <c r="EM341" s="206" t="s">
        <v>3198</v>
      </c>
      <c r="EN341" s="207">
        <v>227</v>
      </c>
      <c r="EO341" s="208">
        <v>227</v>
      </c>
      <c r="EP341" s="209">
        <v>227</v>
      </c>
      <c r="EQ341"/>
      <c r="ER341" s="2016"/>
      <c r="ES341" s="212" t="s">
        <v>3199</v>
      </c>
      <c r="ET341" s="192" t="s">
        <v>3200</v>
      </c>
      <c r="EU341" s="193">
        <v>167</v>
      </c>
      <c r="EV341" s="194">
        <v>103</v>
      </c>
      <c r="EW341" s="195">
        <v>38</v>
      </c>
      <c r="EX341"/>
      <c r="EY341" s="2017"/>
      <c r="EZ341" s="197" t="s">
        <v>3201</v>
      </c>
      <c r="FA341" s="192" t="s">
        <v>3202</v>
      </c>
      <c r="FB341" s="193">
        <v>240</v>
      </c>
      <c r="FC341" s="194">
        <v>255</v>
      </c>
      <c r="FD341" s="195">
        <v>240</v>
      </c>
      <c r="FE341" s="10">
        <v>1</v>
      </c>
    </row>
    <row r="342" spans="141:161" ht="21" customHeight="1">
      <c r="EK342" s="2018"/>
      <c r="EL342" s="205" t="s">
        <v>3203</v>
      </c>
      <c r="EM342" s="206" t="s">
        <v>3204</v>
      </c>
      <c r="EN342" s="207">
        <v>229</v>
      </c>
      <c r="EO342" s="208">
        <v>229</v>
      </c>
      <c r="EP342" s="209">
        <v>229</v>
      </c>
      <c r="EQ342"/>
      <c r="ER342" s="2019"/>
      <c r="ES342" s="197" t="s">
        <v>3205</v>
      </c>
      <c r="ET342" s="192" t="s">
        <v>3206</v>
      </c>
      <c r="EU342" s="193">
        <v>151</v>
      </c>
      <c r="EV342" s="194">
        <v>105</v>
      </c>
      <c r="EW342" s="195">
        <v>79</v>
      </c>
      <c r="EX342"/>
      <c r="EY342" s="2020"/>
      <c r="EZ342" s="197" t="s">
        <v>3207</v>
      </c>
      <c r="FA342" s="192" t="s">
        <v>3208</v>
      </c>
      <c r="FB342" s="193">
        <v>155</v>
      </c>
      <c r="FC342" s="194">
        <v>205</v>
      </c>
      <c r="FD342" s="195">
        <v>155</v>
      </c>
      <c r="FE342" s="10">
        <v>1</v>
      </c>
    </row>
    <row r="343" spans="141:161" ht="21" customHeight="1">
      <c r="EK343" s="2021"/>
      <c r="EL343" s="205" t="s">
        <v>3209</v>
      </c>
      <c r="EM343" s="206" t="s">
        <v>3210</v>
      </c>
      <c r="EN343" s="207">
        <v>232</v>
      </c>
      <c r="EO343" s="208">
        <v>232</v>
      </c>
      <c r="EP343" s="209">
        <v>232</v>
      </c>
      <c r="EQ343"/>
      <c r="ER343" s="2022"/>
      <c r="ES343" s="212" t="s">
        <v>3211</v>
      </c>
      <c r="ET343" s="192" t="s">
        <v>3212</v>
      </c>
      <c r="EU343" s="193">
        <v>167</v>
      </c>
      <c r="EV343" s="194">
        <v>85</v>
      </c>
      <c r="EW343" s="195">
        <v>2</v>
      </c>
      <c r="EX343"/>
      <c r="EY343" s="2023"/>
      <c r="EZ343" s="197" t="s">
        <v>3213</v>
      </c>
      <c r="FA343" s="192" t="s">
        <v>3214</v>
      </c>
      <c r="FB343" s="193">
        <v>9</v>
      </c>
      <c r="FC343" s="194">
        <v>249</v>
      </c>
      <c r="FD343" s="195">
        <v>17</v>
      </c>
      <c r="FE343" s="10">
        <v>1</v>
      </c>
    </row>
    <row r="344" spans="141:161" ht="21" customHeight="1">
      <c r="EK344" s="2024"/>
      <c r="EL344" s="205" t="s">
        <v>3215</v>
      </c>
      <c r="EM344" s="206" t="s">
        <v>3216</v>
      </c>
      <c r="EN344" s="207">
        <v>235</v>
      </c>
      <c r="EO344" s="208">
        <v>235</v>
      </c>
      <c r="EP344" s="209">
        <v>235</v>
      </c>
      <c r="EQ344"/>
      <c r="ER344" s="2025"/>
      <c r="ES344" s="212" t="s">
        <v>3217</v>
      </c>
      <c r="ET344" s="192" t="s">
        <v>3218</v>
      </c>
      <c r="EU344" s="193">
        <v>159</v>
      </c>
      <c r="EV344" s="194">
        <v>85</v>
      </c>
      <c r="EW344" s="195">
        <v>30</v>
      </c>
      <c r="EX344"/>
      <c r="EY344" s="2026"/>
      <c r="EZ344" s="212" t="s">
        <v>3219</v>
      </c>
      <c r="FA344" s="192" t="s">
        <v>3220</v>
      </c>
      <c r="FB344" s="193">
        <v>58</v>
      </c>
      <c r="FC344" s="194">
        <v>242</v>
      </c>
      <c r="FD344" s="195">
        <v>75</v>
      </c>
      <c r="FE344" s="10">
        <v>1</v>
      </c>
    </row>
    <row r="345" spans="141:161" ht="21" customHeight="1">
      <c r="EK345" s="2027"/>
      <c r="EL345" s="236" t="s">
        <v>3221</v>
      </c>
      <c r="EM345" s="206" t="s">
        <v>3222</v>
      </c>
      <c r="EN345" s="207">
        <v>237</v>
      </c>
      <c r="EO345" s="208">
        <v>237</v>
      </c>
      <c r="EP345" s="209">
        <v>237</v>
      </c>
      <c r="EQ345"/>
      <c r="ER345" s="2028"/>
      <c r="ES345" s="212" t="s">
        <v>3223</v>
      </c>
      <c r="ET345" s="192" t="s">
        <v>3224</v>
      </c>
      <c r="EU345" s="193">
        <v>152</v>
      </c>
      <c r="EV345" s="194">
        <v>87</v>
      </c>
      <c r="EW345" s="195">
        <v>23</v>
      </c>
      <c r="EX345"/>
      <c r="EY345" s="2029"/>
      <c r="EZ345" s="212" t="s">
        <v>3225</v>
      </c>
      <c r="FA345" s="192" t="s">
        <v>3226</v>
      </c>
      <c r="FB345" s="193">
        <v>131</v>
      </c>
      <c r="FC345" s="194">
        <v>211</v>
      </c>
      <c r="FD345" s="195">
        <v>125</v>
      </c>
      <c r="FE345" s="10">
        <v>1</v>
      </c>
    </row>
    <row r="346" spans="141:161" ht="21" customHeight="1">
      <c r="EK346" s="2030"/>
      <c r="EL346" s="205" t="s">
        <v>3227</v>
      </c>
      <c r="EM346" s="206" t="s">
        <v>3228</v>
      </c>
      <c r="EN346" s="207">
        <v>238</v>
      </c>
      <c r="EO346" s="208">
        <v>238</v>
      </c>
      <c r="EP346" s="209">
        <v>238</v>
      </c>
      <c r="EQ346"/>
      <c r="ER346" s="2031"/>
      <c r="ES346" s="212" t="s">
        <v>3229</v>
      </c>
      <c r="ET346" s="192" t="s">
        <v>3230</v>
      </c>
      <c r="EU346" s="193">
        <v>149</v>
      </c>
      <c r="EV346" s="194">
        <v>86</v>
      </c>
      <c r="EW346" s="195">
        <v>40</v>
      </c>
      <c r="EX346"/>
      <c r="EY346" s="2032"/>
      <c r="EZ346" s="212" t="s">
        <v>3231</v>
      </c>
      <c r="FA346" s="192" t="s">
        <v>3232</v>
      </c>
      <c r="FB346" s="193">
        <v>147</v>
      </c>
      <c r="FC346" s="194">
        <v>197</v>
      </c>
      <c r="FD346" s="195">
        <v>146</v>
      </c>
      <c r="FE346" s="10">
        <v>1</v>
      </c>
    </row>
    <row r="347" spans="141:161" ht="21" customHeight="1">
      <c r="EK347" s="2033"/>
      <c r="EL347" s="236" t="s">
        <v>3233</v>
      </c>
      <c r="EM347" s="206" t="s">
        <v>3234</v>
      </c>
      <c r="EN347" s="207">
        <v>239</v>
      </c>
      <c r="EO347" s="208">
        <v>239</v>
      </c>
      <c r="EP347" s="209">
        <v>239</v>
      </c>
      <c r="EQ347"/>
      <c r="ER347" s="2034"/>
      <c r="ES347" s="212" t="s">
        <v>3235</v>
      </c>
      <c r="ET347" s="192" t="s">
        <v>3236</v>
      </c>
      <c r="EU347" s="193">
        <v>142</v>
      </c>
      <c r="EV347" s="194">
        <v>84</v>
      </c>
      <c r="EW347" s="195">
        <v>52</v>
      </c>
      <c r="EX347"/>
      <c r="EY347" s="2035"/>
      <c r="EZ347" s="197" t="s">
        <v>3237</v>
      </c>
      <c r="FA347" s="192" t="s">
        <v>3238</v>
      </c>
      <c r="FB347" s="193">
        <v>0</v>
      </c>
      <c r="FC347" s="194">
        <v>238</v>
      </c>
      <c r="FD347" s="195">
        <v>0</v>
      </c>
      <c r="FE347" s="10">
        <v>1</v>
      </c>
    </row>
    <row r="348" spans="141:161" ht="21" customHeight="1">
      <c r="EK348" s="2036"/>
      <c r="EL348" s="205" t="s">
        <v>3239</v>
      </c>
      <c r="EM348" s="206" t="s">
        <v>3240</v>
      </c>
      <c r="EN348" s="207">
        <v>240</v>
      </c>
      <c r="EO348" s="208">
        <v>240</v>
      </c>
      <c r="EP348" s="209">
        <v>240</v>
      </c>
      <c r="EQ348"/>
      <c r="ER348" s="2037"/>
      <c r="ES348" s="197" t="s">
        <v>3241</v>
      </c>
      <c r="ET348" s="192" t="s">
        <v>3242</v>
      </c>
      <c r="EU348" s="193">
        <v>133</v>
      </c>
      <c r="EV348" s="194">
        <v>94</v>
      </c>
      <c r="EW348" s="195">
        <v>66</v>
      </c>
      <c r="EX348"/>
      <c r="EY348" s="2038"/>
      <c r="EZ348" s="197" t="s">
        <v>3243</v>
      </c>
      <c r="FA348" s="192" t="s">
        <v>3244</v>
      </c>
      <c r="FB348" s="193">
        <v>124</v>
      </c>
      <c r="FC348" s="194">
        <v>205</v>
      </c>
      <c r="FD348" s="195">
        <v>124</v>
      </c>
      <c r="FE348" s="10">
        <v>1</v>
      </c>
    </row>
    <row r="349" spans="141:161" ht="21" customHeight="1">
      <c r="EK349" s="2039"/>
      <c r="EL349" s="205" t="s">
        <v>3245</v>
      </c>
      <c r="EM349" s="206" t="s">
        <v>3246</v>
      </c>
      <c r="EN349" s="207">
        <v>242</v>
      </c>
      <c r="EO349" s="208">
        <v>242</v>
      </c>
      <c r="EP349" s="209">
        <v>242</v>
      </c>
      <c r="EQ349"/>
      <c r="ER349" s="2040"/>
      <c r="ES349" s="212" t="s">
        <v>3247</v>
      </c>
      <c r="ET349" s="192" t="s">
        <v>3248</v>
      </c>
      <c r="EU349" s="193">
        <v>132</v>
      </c>
      <c r="EV349" s="194">
        <v>90</v>
      </c>
      <c r="EW349" s="195">
        <v>59</v>
      </c>
      <c r="EX349"/>
      <c r="EY349" s="2041"/>
      <c r="EZ349" s="197" t="s">
        <v>3249</v>
      </c>
      <c r="FA349" s="192" t="s">
        <v>3250</v>
      </c>
      <c r="FB349" s="193">
        <v>143</v>
      </c>
      <c r="FC349" s="194">
        <v>188</v>
      </c>
      <c r="FD349" s="195">
        <v>143</v>
      </c>
      <c r="FE349" s="10">
        <v>1</v>
      </c>
    </row>
    <row r="350" spans="141:161" ht="21" customHeight="1">
      <c r="EK350" s="2042"/>
      <c r="EL350" s="205" t="s">
        <v>3251</v>
      </c>
      <c r="EM350" s="206" t="s">
        <v>3252</v>
      </c>
      <c r="EN350" s="207">
        <v>245</v>
      </c>
      <c r="EO350" s="208">
        <v>245</v>
      </c>
      <c r="EP350" s="209">
        <v>245</v>
      </c>
      <c r="EQ350"/>
      <c r="ER350" s="2043"/>
      <c r="ES350" s="197" t="s">
        <v>3253</v>
      </c>
      <c r="ET350" s="192" t="s">
        <v>3254</v>
      </c>
      <c r="EU350" s="193">
        <v>139</v>
      </c>
      <c r="EV350" s="194">
        <v>69</v>
      </c>
      <c r="EW350" s="195">
        <v>19</v>
      </c>
      <c r="EX350"/>
      <c r="EY350" s="2044"/>
      <c r="EZ350" s="212" t="s">
        <v>3255</v>
      </c>
      <c r="FA350" s="192" t="s">
        <v>3256</v>
      </c>
      <c r="FB350" s="193">
        <v>149</v>
      </c>
      <c r="FC350" s="194">
        <v>165</v>
      </c>
      <c r="FD350" s="195">
        <v>149</v>
      </c>
      <c r="FE350" s="10">
        <v>1</v>
      </c>
    </row>
    <row r="351" spans="141:161" ht="21" customHeight="1">
      <c r="EK351" s="2045"/>
      <c r="EL351" s="205" t="s">
        <v>3257</v>
      </c>
      <c r="EM351" s="206" t="s">
        <v>3258</v>
      </c>
      <c r="EN351" s="207">
        <v>247</v>
      </c>
      <c r="EO351" s="208">
        <v>247</v>
      </c>
      <c r="EP351" s="209">
        <v>247</v>
      </c>
      <c r="EQ351"/>
      <c r="ER351" s="2046"/>
      <c r="ES351" s="197" t="s">
        <v>3259</v>
      </c>
      <c r="ET351" s="192" t="s">
        <v>3260</v>
      </c>
      <c r="EU351" s="193">
        <v>139</v>
      </c>
      <c r="EV351" s="194">
        <v>69</v>
      </c>
      <c r="EW351" s="195">
        <v>0</v>
      </c>
      <c r="EX351"/>
      <c r="EY351" s="2047"/>
      <c r="EZ351" s="197" t="s">
        <v>3261</v>
      </c>
      <c r="FA351" s="192" t="s">
        <v>3262</v>
      </c>
      <c r="FB351" s="193">
        <v>50</v>
      </c>
      <c r="FC351" s="194">
        <v>205</v>
      </c>
      <c r="FD351" s="195">
        <v>50</v>
      </c>
      <c r="FE351" s="10">
        <v>1</v>
      </c>
    </row>
    <row r="352" spans="141:161" ht="21" customHeight="1">
      <c r="EK352" s="2048"/>
      <c r="EL352" s="205" t="s">
        <v>3263</v>
      </c>
      <c r="EM352" s="206" t="s">
        <v>3264</v>
      </c>
      <c r="EN352" s="207">
        <v>250</v>
      </c>
      <c r="EO352" s="208">
        <v>250</v>
      </c>
      <c r="EP352" s="209">
        <v>250</v>
      </c>
      <c r="EQ352"/>
      <c r="ER352" s="2049"/>
      <c r="ES352" s="212" t="s">
        <v>3265</v>
      </c>
      <c r="ET352" s="192" t="s">
        <v>3266</v>
      </c>
      <c r="EU352" s="193">
        <v>128</v>
      </c>
      <c r="EV352" s="194">
        <v>70</v>
      </c>
      <c r="EW352" s="195">
        <v>27</v>
      </c>
      <c r="EX352"/>
      <c r="EY352" s="2050"/>
      <c r="EZ352" s="197" t="s">
        <v>3267</v>
      </c>
      <c r="FA352" s="192" t="s">
        <v>3268</v>
      </c>
      <c r="FB352" s="193">
        <v>0</v>
      </c>
      <c r="FC352" s="194">
        <v>205</v>
      </c>
      <c r="FD352" s="195">
        <v>0</v>
      </c>
      <c r="FE352" s="10">
        <v>1</v>
      </c>
    </row>
    <row r="353" spans="141:161" ht="21" customHeight="1">
      <c r="EK353" s="2051"/>
      <c r="EL353" s="205" t="s">
        <v>3269</v>
      </c>
      <c r="EM353" s="206" t="s">
        <v>3270</v>
      </c>
      <c r="EN353" s="207">
        <v>252</v>
      </c>
      <c r="EO353" s="208">
        <v>252</v>
      </c>
      <c r="EP353" s="209">
        <v>252</v>
      </c>
      <c r="EQ353"/>
      <c r="ER353" s="2052"/>
      <c r="ES353" s="212" t="s">
        <v>3271</v>
      </c>
      <c r="ET353" s="192" t="s">
        <v>3272</v>
      </c>
      <c r="EU353" s="193">
        <v>111</v>
      </c>
      <c r="EV353" s="194">
        <v>78</v>
      </c>
      <c r="EW353" s="195">
        <v>55</v>
      </c>
      <c r="EX353"/>
      <c r="EY353" s="2053"/>
      <c r="EZ353" s="212" t="s">
        <v>3273</v>
      </c>
      <c r="FA353" s="192" t="s">
        <v>3274</v>
      </c>
      <c r="FB353" s="193">
        <v>52</v>
      </c>
      <c r="FC353" s="194">
        <v>201</v>
      </c>
      <c r="FD353" s="195">
        <v>36</v>
      </c>
      <c r="FE353" s="10">
        <v>1</v>
      </c>
    </row>
    <row r="354" spans="141:161" ht="21" customHeight="1">
      <c r="EK354" s="2054"/>
      <c r="EL354" s="236" t="s">
        <v>3275</v>
      </c>
      <c r="EM354" s="206" t="s">
        <v>3276</v>
      </c>
      <c r="EN354" s="207">
        <v>254</v>
      </c>
      <c r="EO354" s="208">
        <v>254</v>
      </c>
      <c r="EP354" s="209">
        <v>254</v>
      </c>
      <c r="EQ354"/>
      <c r="ER354" s="2055"/>
      <c r="ES354" s="212" t="s">
        <v>3277</v>
      </c>
      <c r="ET354" s="192" t="s">
        <v>3278</v>
      </c>
      <c r="EU354" s="193">
        <v>99</v>
      </c>
      <c r="EV354" s="194">
        <v>81</v>
      </c>
      <c r="EW354" s="195">
        <v>71</v>
      </c>
      <c r="EX354"/>
      <c r="EY354" s="2056"/>
      <c r="EZ354" s="197" t="s">
        <v>3279</v>
      </c>
      <c r="FA354" s="192" t="s">
        <v>3280</v>
      </c>
      <c r="FB354" s="193">
        <v>131</v>
      </c>
      <c r="FC354" s="194">
        <v>139</v>
      </c>
      <c r="FD354" s="195">
        <v>131</v>
      </c>
      <c r="FE354" s="10">
        <v>1</v>
      </c>
    </row>
    <row r="355" spans="141:161" ht="21" customHeight="1">
      <c r="EK355" s="2057"/>
      <c r="EL355" s="205" t="s">
        <v>3281</v>
      </c>
      <c r="EM355" s="206" t="s">
        <v>3282</v>
      </c>
      <c r="EN355" s="207">
        <v>184</v>
      </c>
      <c r="EO355" s="208">
        <v>184</v>
      </c>
      <c r="EP355" s="209">
        <v>184</v>
      </c>
      <c r="EQ355"/>
      <c r="ER355" s="2058"/>
      <c r="ES355" s="197" t="s">
        <v>3283</v>
      </c>
      <c r="ET355" s="192" t="s">
        <v>3284</v>
      </c>
      <c r="EU355" s="193">
        <v>107</v>
      </c>
      <c r="EV355" s="194">
        <v>66</v>
      </c>
      <c r="EW355" s="195">
        <v>38</v>
      </c>
      <c r="EX355"/>
      <c r="EY355" s="2059"/>
      <c r="EZ355" s="212" t="s">
        <v>3285</v>
      </c>
      <c r="FA355" s="192" t="s">
        <v>3286</v>
      </c>
      <c r="FB355" s="193">
        <v>103</v>
      </c>
      <c r="FC355" s="194">
        <v>146</v>
      </c>
      <c r="FD355" s="195">
        <v>103</v>
      </c>
      <c r="FE355" s="10">
        <v>1</v>
      </c>
    </row>
    <row r="356" spans="141:161" ht="21" customHeight="1">
      <c r="EK356" s="2060"/>
      <c r="EL356" s="205" t="s">
        <v>3287</v>
      </c>
      <c r="EM356" s="206" t="s">
        <v>3288</v>
      </c>
      <c r="EN356" s="207">
        <v>181</v>
      </c>
      <c r="EO356" s="208">
        <v>181</v>
      </c>
      <c r="EP356" s="209">
        <v>181</v>
      </c>
      <c r="EQ356"/>
      <c r="ER356" s="2061"/>
      <c r="ES356" s="197" t="s">
        <v>3289</v>
      </c>
      <c r="ET356" s="192" t="s">
        <v>3290</v>
      </c>
      <c r="EU356" s="193">
        <v>92</v>
      </c>
      <c r="EV356" s="194">
        <v>64</v>
      </c>
      <c r="EW356" s="195">
        <v>51</v>
      </c>
      <c r="EX356"/>
      <c r="EY356" s="2062"/>
      <c r="EZ356" s="197" t="s">
        <v>3291</v>
      </c>
      <c r="FA356" s="192" t="s">
        <v>3292</v>
      </c>
      <c r="FB356" s="193">
        <v>105</v>
      </c>
      <c r="FC356" s="194">
        <v>139</v>
      </c>
      <c r="FD356" s="195">
        <v>105</v>
      </c>
      <c r="FE356" s="10">
        <v>1</v>
      </c>
    </row>
    <row r="357" spans="141:161" ht="21" customHeight="1">
      <c r="EK357" s="2063"/>
      <c r="EL357" s="205" t="s">
        <v>3293</v>
      </c>
      <c r="EM357" s="206" t="s">
        <v>3294</v>
      </c>
      <c r="EN357" s="207">
        <v>179</v>
      </c>
      <c r="EO357" s="208">
        <v>179</v>
      </c>
      <c r="EP357" s="209">
        <v>179</v>
      </c>
      <c r="EQ357"/>
      <c r="ER357" s="2064"/>
      <c r="ES357" s="212" t="s">
        <v>3295</v>
      </c>
      <c r="ET357" s="192" t="s">
        <v>3296</v>
      </c>
      <c r="EU357" s="193">
        <v>90</v>
      </c>
      <c r="EV357" s="194">
        <v>58</v>
      </c>
      <c r="EW357" s="195">
        <v>34</v>
      </c>
      <c r="EX357"/>
      <c r="EY357" s="2065"/>
      <c r="EZ357" s="212" t="s">
        <v>3297</v>
      </c>
      <c r="FA357" s="192" t="s">
        <v>3298</v>
      </c>
      <c r="FB357" s="193">
        <v>68</v>
      </c>
      <c r="FC357" s="194">
        <v>148</v>
      </c>
      <c r="FD357" s="195">
        <v>74</v>
      </c>
      <c r="FE357" s="10">
        <v>1</v>
      </c>
    </row>
    <row r="358" spans="141:161" ht="21" customHeight="1">
      <c r="EK358" s="2066"/>
      <c r="EL358" s="205" t="s">
        <v>3299</v>
      </c>
      <c r="EM358" s="206" t="s">
        <v>3300</v>
      </c>
      <c r="EN358" s="207">
        <v>176</v>
      </c>
      <c r="EO358" s="208">
        <v>176</v>
      </c>
      <c r="EP358" s="209">
        <v>176</v>
      </c>
      <c r="EQ358"/>
      <c r="ER358" s="2067"/>
      <c r="ES358" s="197" t="s">
        <v>3301</v>
      </c>
      <c r="ET358" s="192" t="s">
        <v>3302</v>
      </c>
      <c r="EU358" s="193">
        <v>92</v>
      </c>
      <c r="EV358" s="194">
        <v>51</v>
      </c>
      <c r="EW358" s="195">
        <v>23</v>
      </c>
      <c r="EX358"/>
      <c r="EY358" s="2068"/>
      <c r="EZ358" s="197" t="s">
        <v>3303</v>
      </c>
      <c r="FA358" s="192" t="s">
        <v>3304</v>
      </c>
      <c r="FB358" s="193">
        <v>84</v>
      </c>
      <c r="FC358" s="194">
        <v>139</v>
      </c>
      <c r="FD358" s="195">
        <v>84</v>
      </c>
      <c r="FE358" s="10">
        <v>1</v>
      </c>
    </row>
    <row r="359" spans="141:161" ht="21" customHeight="1">
      <c r="EK359" s="2069"/>
      <c r="EL359" s="236" t="s">
        <v>3305</v>
      </c>
      <c r="EM359" s="206" t="s">
        <v>3306</v>
      </c>
      <c r="EN359" s="207">
        <v>175</v>
      </c>
      <c r="EO359" s="208">
        <v>175</v>
      </c>
      <c r="EP359" s="209">
        <v>175</v>
      </c>
      <c r="EQ359"/>
      <c r="ER359" s="2070"/>
      <c r="ES359" s="212" t="s">
        <v>3307</v>
      </c>
      <c r="ET359" s="192" t="s">
        <v>3308</v>
      </c>
      <c r="EU359" s="193">
        <v>89</v>
      </c>
      <c r="EV359" s="194">
        <v>51</v>
      </c>
      <c r="EW359" s="195">
        <v>25</v>
      </c>
      <c r="EX359"/>
      <c r="EY359" s="2071"/>
      <c r="EZ359" s="212" t="s">
        <v>3309</v>
      </c>
      <c r="FA359" s="192" t="s">
        <v>3310</v>
      </c>
      <c r="FB359" s="193">
        <v>20</v>
      </c>
      <c r="FC359" s="194">
        <v>148</v>
      </c>
      <c r="FD359" s="195">
        <v>20</v>
      </c>
      <c r="FE359" s="10">
        <v>1</v>
      </c>
    </row>
    <row r="360" spans="141:161" ht="21" customHeight="1">
      <c r="EK360" s="2072"/>
      <c r="EL360" s="205" t="s">
        <v>3311</v>
      </c>
      <c r="EM360" s="206" t="s">
        <v>3312</v>
      </c>
      <c r="EN360" s="207">
        <v>173</v>
      </c>
      <c r="EO360" s="208">
        <v>173</v>
      </c>
      <c r="EP360" s="209">
        <v>173</v>
      </c>
      <c r="EQ360"/>
      <c r="ER360" s="2073"/>
      <c r="ES360" s="212" t="s">
        <v>3313</v>
      </c>
      <c r="ET360" s="192" t="s">
        <v>3314</v>
      </c>
      <c r="EU360" s="193">
        <v>88</v>
      </c>
      <c r="EV360" s="194">
        <v>41</v>
      </c>
      <c r="EW360" s="195">
        <v>0</v>
      </c>
      <c r="EX360"/>
      <c r="EY360" s="2074"/>
      <c r="EZ360" s="212" t="s">
        <v>3315</v>
      </c>
      <c r="FA360" s="192" t="s">
        <v>3316</v>
      </c>
      <c r="FB360" s="193">
        <v>35</v>
      </c>
      <c r="FC360" s="194">
        <v>142</v>
      </c>
      <c r="FD360" s="195">
        <v>35</v>
      </c>
      <c r="FE360" s="10">
        <v>1</v>
      </c>
    </row>
    <row r="361" spans="141:161" ht="21" customHeight="1">
      <c r="EK361" s="2075"/>
      <c r="EL361" s="205" t="s">
        <v>3317</v>
      </c>
      <c r="EM361" s="206" t="s">
        <v>3318</v>
      </c>
      <c r="EN361" s="207">
        <v>171</v>
      </c>
      <c r="EO361" s="208">
        <v>171</v>
      </c>
      <c r="EP361" s="209">
        <v>171</v>
      </c>
      <c r="EQ361"/>
      <c r="ER361" s="2076"/>
      <c r="ES361" s="212" t="s">
        <v>3319</v>
      </c>
      <c r="ET361" s="192" t="s">
        <v>3320</v>
      </c>
      <c r="EU361" s="193">
        <v>62</v>
      </c>
      <c r="EV361" s="194">
        <v>50</v>
      </c>
      <c r="EW361" s="195">
        <v>44</v>
      </c>
      <c r="EX361"/>
      <c r="EY361" s="2077"/>
      <c r="EZ361" s="197" t="s">
        <v>3321</v>
      </c>
      <c r="FA361" s="192" t="s">
        <v>3322</v>
      </c>
      <c r="FB361" s="193">
        <v>34</v>
      </c>
      <c r="FC361" s="194">
        <v>139</v>
      </c>
      <c r="FD361" s="195">
        <v>34</v>
      </c>
      <c r="FE361" s="10">
        <v>1</v>
      </c>
    </row>
    <row r="362" spans="141:161" ht="21" customHeight="1">
      <c r="EK362" s="2078"/>
      <c r="EL362" s="205" t="s">
        <v>3323</v>
      </c>
      <c r="EM362" s="206" t="s">
        <v>3324</v>
      </c>
      <c r="EN362" s="207">
        <v>168</v>
      </c>
      <c r="EO362" s="208">
        <v>168</v>
      </c>
      <c r="EP362" s="209">
        <v>168</v>
      </c>
      <c r="EQ362"/>
      <c r="ER362" s="2079"/>
      <c r="ES362" s="212" t="s">
        <v>3325</v>
      </c>
      <c r="ET362" s="192" t="s">
        <v>3326</v>
      </c>
      <c r="EU362" s="193">
        <v>66</v>
      </c>
      <c r="EV362" s="194">
        <v>37</v>
      </c>
      <c r="EW362" s="195">
        <v>24</v>
      </c>
      <c r="EX362"/>
      <c r="EY362" s="2080"/>
      <c r="EZ362" s="197" t="s">
        <v>3327</v>
      </c>
      <c r="FA362" s="192" t="s">
        <v>3328</v>
      </c>
      <c r="FB362" s="193">
        <v>0</v>
      </c>
      <c r="FC362" s="194">
        <v>139</v>
      </c>
      <c r="FD362" s="195">
        <v>0</v>
      </c>
      <c r="FE362" s="10">
        <v>1</v>
      </c>
    </row>
    <row r="363" spans="141:161" ht="21" customHeight="1">
      <c r="EK363" s="2081"/>
      <c r="EL363" s="205" t="s">
        <v>3329</v>
      </c>
      <c r="EM363" s="206" t="s">
        <v>3330</v>
      </c>
      <c r="EN363" s="207">
        <v>166</v>
      </c>
      <c r="EO363" s="208">
        <v>166</v>
      </c>
      <c r="EP363" s="209">
        <v>166</v>
      </c>
      <c r="EQ363"/>
      <c r="ER363" s="2082"/>
      <c r="ES363" s="212" t="s">
        <v>3331</v>
      </c>
      <c r="ET363" s="192" t="s">
        <v>3332</v>
      </c>
      <c r="EU363" s="193">
        <v>63</v>
      </c>
      <c r="EV363" s="194">
        <v>34</v>
      </c>
      <c r="EW363" s="195">
        <v>4</v>
      </c>
      <c r="EX363"/>
      <c r="EY363" s="2083"/>
      <c r="EZ363" s="197" t="s">
        <v>3333</v>
      </c>
      <c r="FA363" s="192" t="s">
        <v>3334</v>
      </c>
      <c r="FB363" s="193">
        <v>0</v>
      </c>
      <c r="FC363" s="194">
        <v>128</v>
      </c>
      <c r="FD363" s="195">
        <v>0</v>
      </c>
      <c r="FE363" s="10">
        <v>1</v>
      </c>
    </row>
    <row r="364" spans="141:161" ht="21" customHeight="1">
      <c r="EK364" s="2084"/>
      <c r="EL364" s="205" t="s">
        <v>3335</v>
      </c>
      <c r="EM364" s="206" t="s">
        <v>3336</v>
      </c>
      <c r="EN364" s="207">
        <v>163</v>
      </c>
      <c r="EO364" s="208">
        <v>163</v>
      </c>
      <c r="EP364" s="209">
        <v>163</v>
      </c>
      <c r="EQ364"/>
      <c r="ER364" s="2085"/>
      <c r="ES364" s="212" t="s">
        <v>3337</v>
      </c>
      <c r="ET364" s="192" t="s">
        <v>3338</v>
      </c>
      <c r="EU364" s="193">
        <v>40</v>
      </c>
      <c r="EV364" s="194">
        <v>32</v>
      </c>
      <c r="EW364" s="195">
        <v>28</v>
      </c>
      <c r="EX364"/>
      <c r="EY364" s="2086"/>
      <c r="EZ364" s="197" t="s">
        <v>3339</v>
      </c>
      <c r="FA364" s="192" t="s">
        <v>3340</v>
      </c>
      <c r="FB364" s="193">
        <v>66</v>
      </c>
      <c r="FC364" s="194">
        <v>111</v>
      </c>
      <c r="FD364" s="195">
        <v>66</v>
      </c>
      <c r="FE364" s="10">
        <v>1</v>
      </c>
    </row>
    <row r="365" spans="141:161" ht="21" customHeight="1">
      <c r="EK365" s="2087"/>
      <c r="EL365" s="205" t="s">
        <v>3341</v>
      </c>
      <c r="EM365" s="206" t="s">
        <v>3342</v>
      </c>
      <c r="EN365" s="207">
        <v>161</v>
      </c>
      <c r="EO365" s="208">
        <v>161</v>
      </c>
      <c r="EP365" s="209">
        <v>161</v>
      </c>
      <c r="EQ365"/>
      <c r="ER365" s="2088"/>
      <c r="ES365" s="212" t="s">
        <v>3343</v>
      </c>
      <c r="ET365" s="192" t="s">
        <v>3344</v>
      </c>
      <c r="EU365" s="193">
        <v>47</v>
      </c>
      <c r="EV365" s="194">
        <v>27</v>
      </c>
      <c r="EW365" s="195">
        <v>12</v>
      </c>
      <c r="EX365"/>
      <c r="EY365" s="2089"/>
      <c r="EZ365" s="212" t="s">
        <v>3345</v>
      </c>
      <c r="FA365" s="192" t="s">
        <v>3346</v>
      </c>
      <c r="FB365" s="193">
        <v>34</v>
      </c>
      <c r="FC365" s="194">
        <v>120</v>
      </c>
      <c r="FD365" s="195">
        <v>15</v>
      </c>
      <c r="FE365" s="10">
        <v>1</v>
      </c>
    </row>
    <row r="366" spans="141:161" ht="21" customHeight="1">
      <c r="EK366" s="2090"/>
      <c r="EL366" s="236" t="s">
        <v>3347</v>
      </c>
      <c r="EM366" s="206" t="s">
        <v>3348</v>
      </c>
      <c r="EN366" s="207">
        <v>158</v>
      </c>
      <c r="EO366" s="208">
        <v>158</v>
      </c>
      <c r="EP366" s="209">
        <v>158</v>
      </c>
      <c r="EQ366"/>
      <c r="ER366" s="2091"/>
      <c r="ES366" s="197" t="s">
        <v>3349</v>
      </c>
      <c r="ET366" s="192" t="s">
        <v>3350</v>
      </c>
      <c r="EU366" s="193">
        <v>127</v>
      </c>
      <c r="EV366" s="194">
        <v>255</v>
      </c>
      <c r="EW366" s="195">
        <v>0</v>
      </c>
      <c r="EX366"/>
      <c r="EY366" s="2092"/>
      <c r="EZ366" s="212" t="s">
        <v>3351</v>
      </c>
      <c r="FA366" s="192" t="s">
        <v>3352</v>
      </c>
      <c r="FB366" s="193">
        <v>9</v>
      </c>
      <c r="FC366" s="194">
        <v>106</v>
      </c>
      <c r="FD366" s="195">
        <v>9</v>
      </c>
      <c r="FE366" s="10">
        <v>1</v>
      </c>
    </row>
    <row r="367" spans="141:161" ht="21" customHeight="1">
      <c r="EK367" s="2093"/>
      <c r="EL367" s="205" t="s">
        <v>3353</v>
      </c>
      <c r="EM367" s="206" t="s">
        <v>3354</v>
      </c>
      <c r="EN367" s="207">
        <v>156</v>
      </c>
      <c r="EO367" s="208">
        <v>156</v>
      </c>
      <c r="EP367" s="209">
        <v>156</v>
      </c>
      <c r="EQ367"/>
      <c r="ER367" s="2094"/>
      <c r="ES367" s="197" t="s">
        <v>3355</v>
      </c>
      <c r="ET367" s="192" t="s">
        <v>3356</v>
      </c>
      <c r="EU367" s="193">
        <v>124</v>
      </c>
      <c r="EV367" s="194">
        <v>252</v>
      </c>
      <c r="EW367" s="195">
        <v>0</v>
      </c>
      <c r="EX367"/>
      <c r="EY367" s="2095"/>
      <c r="EZ367" s="197" t="s">
        <v>3357</v>
      </c>
      <c r="FA367" s="192" t="s">
        <v>3358</v>
      </c>
      <c r="FB367" s="193">
        <v>0</v>
      </c>
      <c r="FC367" s="194">
        <v>100</v>
      </c>
      <c r="FD367" s="195">
        <v>0</v>
      </c>
      <c r="FE367" s="10">
        <v>1</v>
      </c>
    </row>
    <row r="368" spans="141:161" ht="21" customHeight="1">
      <c r="EK368" s="2096"/>
      <c r="EL368" s="205" t="s">
        <v>3359</v>
      </c>
      <c r="EM368" s="206" t="s">
        <v>3360</v>
      </c>
      <c r="EN368" s="207">
        <v>153</v>
      </c>
      <c r="EO368" s="208">
        <v>153</v>
      </c>
      <c r="EP368" s="209">
        <v>153</v>
      </c>
      <c r="EQ368"/>
      <c r="ER368" s="2097"/>
      <c r="ES368" s="197" t="s">
        <v>3361</v>
      </c>
      <c r="ET368" s="192" t="s">
        <v>3362</v>
      </c>
      <c r="EU368" s="193">
        <v>118</v>
      </c>
      <c r="EV368" s="194">
        <v>238</v>
      </c>
      <c r="EW368" s="195">
        <v>0</v>
      </c>
      <c r="EX368"/>
      <c r="EY368" s="2098"/>
      <c r="EZ368" s="197" t="s">
        <v>3357</v>
      </c>
      <c r="FA368" s="192" t="s">
        <v>3363</v>
      </c>
      <c r="FB368" s="193">
        <v>47</v>
      </c>
      <c r="FC368" s="194">
        <v>79</v>
      </c>
      <c r="FD368" s="195">
        <v>47</v>
      </c>
      <c r="FE368" s="10">
        <v>1</v>
      </c>
    </row>
    <row r="369" spans="141:161" ht="21" customHeight="1">
      <c r="EK369" s="2099"/>
      <c r="EL369" s="205" t="s">
        <v>3364</v>
      </c>
      <c r="EM369" s="206" t="s">
        <v>3365</v>
      </c>
      <c r="EN369" s="207">
        <v>150</v>
      </c>
      <c r="EO369" s="208">
        <v>150</v>
      </c>
      <c r="EP369" s="209">
        <v>150</v>
      </c>
      <c r="EQ369"/>
      <c r="ER369" s="2100"/>
      <c r="ES369" s="212" t="s">
        <v>3366</v>
      </c>
      <c r="ET369" s="192" t="s">
        <v>3367</v>
      </c>
      <c r="EU369" s="193">
        <v>127</v>
      </c>
      <c r="EV369" s="194">
        <v>221</v>
      </c>
      <c r="EW369" s="195">
        <v>76</v>
      </c>
      <c r="EX369"/>
      <c r="EY369" s="2101"/>
      <c r="EZ369" s="212" t="s">
        <v>3368</v>
      </c>
      <c r="FA369" s="192" t="s">
        <v>3369</v>
      </c>
      <c r="FB369" s="193">
        <v>182</v>
      </c>
      <c r="FC369" s="194">
        <v>229</v>
      </c>
      <c r="FD369" s="195">
        <v>175</v>
      </c>
      <c r="FE369" s="10">
        <v>1</v>
      </c>
    </row>
    <row r="370" spans="141:161" ht="21" customHeight="1">
      <c r="EK370" s="2102"/>
      <c r="EL370" s="205" t="s">
        <v>3370</v>
      </c>
      <c r="EM370" s="206" t="s">
        <v>3371</v>
      </c>
      <c r="EN370" s="207">
        <v>148</v>
      </c>
      <c r="EO370" s="208">
        <v>148</v>
      </c>
      <c r="EP370" s="209">
        <v>148</v>
      </c>
      <c r="EQ370"/>
      <c r="ER370" s="2103"/>
      <c r="ES370" s="197" t="s">
        <v>3372</v>
      </c>
      <c r="ET370" s="192" t="s">
        <v>3373</v>
      </c>
      <c r="EU370" s="193">
        <v>102</v>
      </c>
      <c r="EV370" s="194">
        <v>205</v>
      </c>
      <c r="EW370" s="195">
        <v>0</v>
      </c>
      <c r="EX370"/>
      <c r="EY370" s="2104"/>
      <c r="EZ370" s="212" t="s">
        <v>3374</v>
      </c>
      <c r="FA370" s="192" t="s">
        <v>3375</v>
      </c>
      <c r="FB370" s="193">
        <v>133</v>
      </c>
      <c r="FC370" s="194">
        <v>193</v>
      </c>
      <c r="FD370" s="195">
        <v>126</v>
      </c>
      <c r="FE370" s="10">
        <v>1</v>
      </c>
    </row>
    <row r="371" spans="141:161" ht="21" customHeight="1">
      <c r="EK371" s="2105"/>
      <c r="EL371" s="205" t="s">
        <v>3376</v>
      </c>
      <c r="EM371" s="206" t="s">
        <v>3377</v>
      </c>
      <c r="EN371" s="207">
        <v>145</v>
      </c>
      <c r="EO371" s="208">
        <v>145</v>
      </c>
      <c r="EP371" s="209">
        <v>145</v>
      </c>
      <c r="EQ371"/>
      <c r="ER371" s="2106"/>
      <c r="ES371" s="197" t="s">
        <v>3378</v>
      </c>
      <c r="ET371" s="192" t="s">
        <v>3379</v>
      </c>
      <c r="EU371" s="193">
        <v>69</v>
      </c>
      <c r="EV371" s="194">
        <v>139</v>
      </c>
      <c r="EW371" s="195">
        <v>0</v>
      </c>
      <c r="EX371"/>
      <c r="EY371" s="2107"/>
      <c r="EZ371" s="212" t="s">
        <v>3380</v>
      </c>
      <c r="FA371" s="192" t="s">
        <v>3381</v>
      </c>
      <c r="FB371" s="193">
        <v>87</v>
      </c>
      <c r="FC371" s="194">
        <v>213</v>
      </c>
      <c r="FD371" s="195">
        <v>59</v>
      </c>
      <c r="FE371" s="10">
        <v>1</v>
      </c>
    </row>
    <row r="372" spans="141:161" ht="21" customHeight="1">
      <c r="EK372" s="2108"/>
      <c r="EL372" s="205" t="s">
        <v>3382</v>
      </c>
      <c r="EM372" s="206" t="s">
        <v>3383</v>
      </c>
      <c r="EN372" s="207">
        <v>143</v>
      </c>
      <c r="EO372" s="208">
        <v>143</v>
      </c>
      <c r="EP372" s="209">
        <v>143</v>
      </c>
      <c r="EQ372"/>
      <c r="ER372" s="2109"/>
      <c r="ES372" s="212" t="s">
        <v>3384</v>
      </c>
      <c r="ET372" s="192" t="s">
        <v>3385</v>
      </c>
      <c r="EU372" s="193">
        <v>70</v>
      </c>
      <c r="EV372" s="194">
        <v>113</v>
      </c>
      <c r="EW372" s="195">
        <v>41</v>
      </c>
      <c r="EX372"/>
      <c r="EY372" s="2110"/>
      <c r="EZ372" s="212" t="s">
        <v>3386</v>
      </c>
      <c r="FA372" s="192" t="s">
        <v>3387</v>
      </c>
      <c r="FB372" s="193">
        <v>130</v>
      </c>
      <c r="FC372" s="194">
        <v>196</v>
      </c>
      <c r="FD372" s="195">
        <v>108</v>
      </c>
      <c r="FE372" s="10">
        <v>1</v>
      </c>
    </row>
    <row r="373" spans="141:161" ht="21" customHeight="1">
      <c r="EK373" s="2111"/>
      <c r="EL373" s="205" t="s">
        <v>3388</v>
      </c>
      <c r="EM373" s="206" t="s">
        <v>3389</v>
      </c>
      <c r="EN373" s="207">
        <v>140</v>
      </c>
      <c r="EO373" s="208">
        <v>140</v>
      </c>
      <c r="EP373" s="209">
        <v>140</v>
      </c>
      <c r="EQ373"/>
      <c r="ER373" s="2112"/>
      <c r="ES373" s="197" t="s">
        <v>3390</v>
      </c>
      <c r="ET373" s="192" t="s">
        <v>3391</v>
      </c>
      <c r="EU373" s="193">
        <v>0</v>
      </c>
      <c r="EV373" s="194">
        <v>255</v>
      </c>
      <c r="EW373" s="195">
        <v>127</v>
      </c>
      <c r="EX373"/>
      <c r="EY373" s="2113"/>
      <c r="EZ373" s="212" t="s">
        <v>3392</v>
      </c>
      <c r="FA373" s="192" t="s">
        <v>3393</v>
      </c>
      <c r="FB373" s="193">
        <v>103</v>
      </c>
      <c r="FC373" s="194">
        <v>159</v>
      </c>
      <c r="FD373" s="195">
        <v>90</v>
      </c>
      <c r="FE373" s="10">
        <v>1</v>
      </c>
    </row>
    <row r="374" spans="141:161" ht="21" customHeight="1">
      <c r="EK374" s="2114"/>
      <c r="EL374" s="205" t="s">
        <v>3394</v>
      </c>
      <c r="EM374" s="206" t="s">
        <v>3395</v>
      </c>
      <c r="EN374" s="207">
        <v>138</v>
      </c>
      <c r="EO374" s="208">
        <v>138</v>
      </c>
      <c r="EP374" s="209">
        <v>138</v>
      </c>
      <c r="EQ374"/>
      <c r="ER374" s="2115"/>
      <c r="ES374" s="212" t="s">
        <v>3396</v>
      </c>
      <c r="ET374" s="192" t="s">
        <v>3397</v>
      </c>
      <c r="EU374" s="193">
        <v>84</v>
      </c>
      <c r="EV374" s="194">
        <v>249</v>
      </c>
      <c r="EW374" s="195">
        <v>141</v>
      </c>
      <c r="EX374"/>
      <c r="EY374" s="2116"/>
      <c r="EZ374" s="212" t="s">
        <v>3398</v>
      </c>
      <c r="FA374" s="192" t="s">
        <v>3399</v>
      </c>
      <c r="FB374" s="193">
        <v>58</v>
      </c>
      <c r="FC374" s="194">
        <v>157</v>
      </c>
      <c r="FD374" s="195">
        <v>35</v>
      </c>
      <c r="FE374" s="10">
        <v>1</v>
      </c>
    </row>
    <row r="375" spans="141:161" ht="21" customHeight="1">
      <c r="EK375" s="2117"/>
      <c r="EL375" s="205"/>
      <c r="EM375" s="206" t="s">
        <v>3400</v>
      </c>
      <c r="EN375" s="207">
        <v>136</v>
      </c>
      <c r="EO375" s="208">
        <v>136</v>
      </c>
      <c r="EP375" s="209">
        <v>136</v>
      </c>
      <c r="EQ375"/>
      <c r="ER375" s="2118"/>
      <c r="ES375" s="197" t="s">
        <v>3401</v>
      </c>
      <c r="ET375" s="192" t="s">
        <v>3402</v>
      </c>
      <c r="EU375" s="193">
        <v>84</v>
      </c>
      <c r="EV375" s="194">
        <v>255</v>
      </c>
      <c r="EW375" s="195">
        <v>159</v>
      </c>
      <c r="EX375"/>
      <c r="EY375" s="2119"/>
      <c r="EZ375" s="212" t="s">
        <v>3403</v>
      </c>
      <c r="FA375" s="192" t="s">
        <v>3404</v>
      </c>
      <c r="FB375" s="193">
        <v>27</v>
      </c>
      <c r="FC375" s="194">
        <v>79</v>
      </c>
      <c r="FD375" s="195">
        <v>8</v>
      </c>
      <c r="FE375" s="10">
        <v>1</v>
      </c>
    </row>
    <row r="376" spans="141:161" ht="21" customHeight="1">
      <c r="EK376" s="2120"/>
      <c r="EL376" s="205" t="s">
        <v>3405</v>
      </c>
      <c r="EM376" s="206" t="s">
        <v>3406</v>
      </c>
      <c r="EN376" s="207">
        <v>135</v>
      </c>
      <c r="EO376" s="208">
        <v>135</v>
      </c>
      <c r="EP376" s="209">
        <v>135</v>
      </c>
      <c r="EQ376"/>
      <c r="ER376" s="2121"/>
      <c r="ES376" s="212" t="s">
        <v>3390</v>
      </c>
      <c r="ET376" s="192" t="s">
        <v>3407</v>
      </c>
      <c r="EU376" s="193">
        <v>0</v>
      </c>
      <c r="EV376" s="194">
        <v>254</v>
      </c>
      <c r="EW376" s="195">
        <v>126</v>
      </c>
      <c r="EX376"/>
      <c r="EY376" s="2122"/>
      <c r="EZ376" s="212" t="s">
        <v>3408</v>
      </c>
      <c r="FA376" s="192" t="s">
        <v>3409</v>
      </c>
      <c r="FB376" s="193">
        <v>43</v>
      </c>
      <c r="FC376" s="194">
        <v>61</v>
      </c>
      <c r="FD376" s="195">
        <v>38</v>
      </c>
      <c r="FE376" s="10">
        <v>1</v>
      </c>
    </row>
    <row r="377" spans="141:161" ht="21" customHeight="1">
      <c r="EK377" s="2123"/>
      <c r="EL377" s="205" t="s">
        <v>3410</v>
      </c>
      <c r="EM377" s="206" t="s">
        <v>3411</v>
      </c>
      <c r="EN377" s="207">
        <v>133</v>
      </c>
      <c r="EO377" s="208">
        <v>133</v>
      </c>
      <c r="EP377" s="209">
        <v>133</v>
      </c>
      <c r="EQ377"/>
      <c r="ER377" s="2124"/>
      <c r="ES377" s="212" t="s">
        <v>3412</v>
      </c>
      <c r="ET377" s="192" t="s">
        <v>3413</v>
      </c>
      <c r="EU377" s="193">
        <v>178</v>
      </c>
      <c r="EV377" s="194">
        <v>190</v>
      </c>
      <c r="EW377" s="195">
        <v>181</v>
      </c>
      <c r="EX377"/>
      <c r="EY377" s="2125"/>
      <c r="EZ377" s="212" t="s">
        <v>3414</v>
      </c>
      <c r="FA377" s="192" t="s">
        <v>3415</v>
      </c>
      <c r="FB377" s="193">
        <v>176</v>
      </c>
      <c r="FC377" s="194">
        <v>242</v>
      </c>
      <c r="FD377" s="195">
        <v>182</v>
      </c>
      <c r="FE377" s="10">
        <v>1</v>
      </c>
    </row>
    <row r="378" spans="141:161" ht="21" customHeight="1">
      <c r="EK378" s="2126"/>
      <c r="EL378" s="236" t="s">
        <v>3416</v>
      </c>
      <c r="EM378" s="206" t="s">
        <v>3417</v>
      </c>
      <c r="EN378" s="207">
        <v>132</v>
      </c>
      <c r="EO378" s="208">
        <v>132</v>
      </c>
      <c r="EP378" s="209">
        <v>132</v>
      </c>
      <c r="EQ378"/>
      <c r="ER378" s="2127"/>
      <c r="ES378" s="197" t="s">
        <v>3418</v>
      </c>
      <c r="ET378" s="192" t="s">
        <v>3419</v>
      </c>
      <c r="EU378" s="193">
        <v>78</v>
      </c>
      <c r="EV378" s="194">
        <v>238</v>
      </c>
      <c r="EW378" s="195">
        <v>148</v>
      </c>
      <c r="EX378"/>
      <c r="EY378" s="2128"/>
      <c r="EZ378" s="212" t="s">
        <v>3420</v>
      </c>
      <c r="FA378" s="192" t="s">
        <v>3421</v>
      </c>
      <c r="FB378" s="193">
        <v>1</v>
      </c>
      <c r="FC378" s="194">
        <v>215</v>
      </c>
      <c r="FD378" s="195">
        <v>88</v>
      </c>
      <c r="FE378" s="10">
        <v>1</v>
      </c>
    </row>
    <row r="379" spans="141:161" ht="21" customHeight="1">
      <c r="EK379" s="2129"/>
      <c r="EL379" s="205" t="s">
        <v>3422</v>
      </c>
      <c r="EM379" s="206" t="s">
        <v>3423</v>
      </c>
      <c r="EN379" s="207">
        <v>130</v>
      </c>
      <c r="EO379" s="208">
        <v>130</v>
      </c>
      <c r="EP379" s="209">
        <v>130</v>
      </c>
      <c r="EQ379"/>
      <c r="ER379" s="2130"/>
      <c r="ES379" s="197" t="s">
        <v>3424</v>
      </c>
      <c r="ET379" s="192" t="s">
        <v>3425</v>
      </c>
      <c r="EU379" s="193">
        <v>112</v>
      </c>
      <c r="EV379" s="194">
        <v>219</v>
      </c>
      <c r="EW379" s="195">
        <v>147</v>
      </c>
      <c r="EX379"/>
      <c r="EY379" s="2131"/>
      <c r="EZ379" s="212" t="s">
        <v>3426</v>
      </c>
      <c r="FA379" s="192" t="s">
        <v>3427</v>
      </c>
      <c r="FB379" s="193">
        <v>22</v>
      </c>
      <c r="FC379" s="194">
        <v>184</v>
      </c>
      <c r="FD379" s="195">
        <v>78</v>
      </c>
      <c r="FE379" s="10">
        <v>1</v>
      </c>
    </row>
    <row r="380" spans="141:161" ht="21" customHeight="1">
      <c r="EK380" s="2132"/>
      <c r="EL380" s="236" t="s">
        <v>3428</v>
      </c>
      <c r="EM380" s="206" t="s">
        <v>3429</v>
      </c>
      <c r="EN380" s="207">
        <v>127</v>
      </c>
      <c r="EO380" s="208">
        <v>127</v>
      </c>
      <c r="EP380" s="209">
        <v>127</v>
      </c>
      <c r="EQ380"/>
      <c r="ER380" s="2133"/>
      <c r="ES380" s="197" t="s">
        <v>3430</v>
      </c>
      <c r="ET380" s="192" t="s">
        <v>3431</v>
      </c>
      <c r="EU380" s="193">
        <v>0</v>
      </c>
      <c r="EV380" s="194">
        <v>238</v>
      </c>
      <c r="EW380" s="195">
        <v>118</v>
      </c>
      <c r="EX380"/>
      <c r="EY380" s="2134"/>
      <c r="EZ380" s="212" t="s">
        <v>3432</v>
      </c>
      <c r="FA380" s="192" t="s">
        <v>3433</v>
      </c>
      <c r="FB380" s="193">
        <v>104</v>
      </c>
      <c r="FC380" s="194">
        <v>157</v>
      </c>
      <c r="FD380" s="195">
        <v>113</v>
      </c>
      <c r="FE380" s="10">
        <v>1</v>
      </c>
    </row>
    <row r="381" spans="141:161" ht="21" customHeight="1">
      <c r="EK381" s="2135"/>
      <c r="EL381" s="205" t="s">
        <v>3434</v>
      </c>
      <c r="EM381" s="206" t="s">
        <v>3435</v>
      </c>
      <c r="EN381" s="207">
        <v>125</v>
      </c>
      <c r="EO381" s="208">
        <v>125</v>
      </c>
      <c r="EP381" s="209">
        <v>125</v>
      </c>
      <c r="EQ381"/>
      <c r="ER381" s="2136"/>
      <c r="ES381" s="197" t="s">
        <v>3436</v>
      </c>
      <c r="ET381" s="192" t="s">
        <v>3437</v>
      </c>
      <c r="EU381" s="193">
        <v>67</v>
      </c>
      <c r="EV381" s="194">
        <v>205</v>
      </c>
      <c r="EW381" s="195">
        <v>128</v>
      </c>
      <c r="EX381"/>
      <c r="EY381" s="2137"/>
      <c r="EZ381" s="212" t="s">
        <v>3438</v>
      </c>
      <c r="FA381" s="192" t="s">
        <v>3439</v>
      </c>
      <c r="FB381" s="193">
        <v>39</v>
      </c>
      <c r="FC381" s="194">
        <v>166</v>
      </c>
      <c r="FD381" s="195">
        <v>76</v>
      </c>
      <c r="FE381" s="10">
        <v>1</v>
      </c>
    </row>
    <row r="382" spans="141:161" ht="21" customHeight="1">
      <c r="EK382" s="2138"/>
      <c r="EL382" s="205" t="s">
        <v>3440</v>
      </c>
      <c r="EM382" s="206" t="s">
        <v>3441</v>
      </c>
      <c r="EN382" s="207">
        <v>122</v>
      </c>
      <c r="EO382" s="208">
        <v>122</v>
      </c>
      <c r="EP382" s="209">
        <v>122</v>
      </c>
      <c r="EQ382"/>
      <c r="ER382" s="2139"/>
      <c r="ES382" s="197" t="s">
        <v>3442</v>
      </c>
      <c r="ET382" s="192" t="s">
        <v>3443</v>
      </c>
      <c r="EU382" s="193">
        <v>0</v>
      </c>
      <c r="EV382" s="194">
        <v>205</v>
      </c>
      <c r="EW382" s="195">
        <v>102</v>
      </c>
      <c r="EX382"/>
      <c r="EY382" s="2140"/>
      <c r="EZ382" s="212" t="s">
        <v>3444</v>
      </c>
      <c r="FA382" s="192" t="s">
        <v>3445</v>
      </c>
      <c r="FB382" s="193">
        <v>53</v>
      </c>
      <c r="FC382" s="194">
        <v>94</v>
      </c>
      <c r="FD382" s="195">
        <v>59</v>
      </c>
      <c r="FE382" s="10">
        <v>1</v>
      </c>
    </row>
    <row r="383" spans="141:161" ht="21" customHeight="1">
      <c r="EK383" s="2141"/>
      <c r="EL383" s="205" t="s">
        <v>3446</v>
      </c>
      <c r="EM383" s="206" t="s">
        <v>3447</v>
      </c>
      <c r="EN383" s="207">
        <v>120</v>
      </c>
      <c r="EO383" s="208">
        <v>120</v>
      </c>
      <c r="EP383" s="209">
        <v>120</v>
      </c>
      <c r="EQ383"/>
      <c r="ER383" s="2142"/>
      <c r="ES383" s="197" t="s">
        <v>3339</v>
      </c>
      <c r="ET383" s="192" t="s">
        <v>3448</v>
      </c>
      <c r="EU383" s="193">
        <v>60</v>
      </c>
      <c r="EV383" s="194">
        <v>179</v>
      </c>
      <c r="EW383" s="195">
        <v>113</v>
      </c>
      <c r="EX383"/>
      <c r="EY383" s="2143"/>
      <c r="EZ383" s="212" t="s">
        <v>3449</v>
      </c>
      <c r="FA383" s="192" t="s">
        <v>3450</v>
      </c>
      <c r="FB383" s="193">
        <v>0</v>
      </c>
      <c r="FC383" s="194">
        <v>86</v>
      </c>
      <c r="FD383" s="195">
        <v>27</v>
      </c>
      <c r="FE383" s="10">
        <v>1</v>
      </c>
    </row>
    <row r="384" spans="141:161" ht="21" customHeight="1">
      <c r="EK384" s="2144"/>
      <c r="EL384" s="205"/>
      <c r="EM384" s="206" t="s">
        <v>3451</v>
      </c>
      <c r="EN384" s="207">
        <v>119</v>
      </c>
      <c r="EO384" s="208">
        <v>119</v>
      </c>
      <c r="EP384" s="209">
        <v>119</v>
      </c>
      <c r="EQ384"/>
      <c r="ER384" s="2145"/>
      <c r="ES384" s="212" t="s">
        <v>3452</v>
      </c>
      <c r="ET384" s="192" t="s">
        <v>3453</v>
      </c>
      <c r="EU384" s="193">
        <v>76</v>
      </c>
      <c r="EV384" s="194">
        <v>166</v>
      </c>
      <c r="EW384" s="195">
        <v>107</v>
      </c>
      <c r="EX384"/>
      <c r="EY384" s="2146"/>
      <c r="EZ384" s="212" t="s">
        <v>3454</v>
      </c>
      <c r="FA384" s="192" t="s">
        <v>3455</v>
      </c>
      <c r="FB384" s="193">
        <v>24</v>
      </c>
      <c r="FC384" s="194">
        <v>57</v>
      </c>
      <c r="FD384" s="195">
        <v>30</v>
      </c>
      <c r="FE384" s="10">
        <v>1</v>
      </c>
    </row>
    <row r="385" spans="141:161" ht="21" customHeight="1">
      <c r="EK385" s="2147"/>
      <c r="EL385" s="205" t="s">
        <v>3456</v>
      </c>
      <c r="EM385" s="206" t="s">
        <v>3457</v>
      </c>
      <c r="EN385" s="207">
        <v>117</v>
      </c>
      <c r="EO385" s="208">
        <v>117</v>
      </c>
      <c r="EP385" s="209">
        <v>117</v>
      </c>
      <c r="EQ385"/>
      <c r="ER385" s="2148"/>
      <c r="ES385" s="212" t="s">
        <v>3458</v>
      </c>
      <c r="ET385" s="192" t="s">
        <v>3459</v>
      </c>
      <c r="EU385" s="193">
        <v>31</v>
      </c>
      <c r="EV385" s="194">
        <v>160</v>
      </c>
      <c r="EW385" s="195">
        <v>85</v>
      </c>
      <c r="EX385"/>
      <c r="EY385" s="2149"/>
      <c r="EZ385" s="197" t="s">
        <v>3460</v>
      </c>
      <c r="FA385" s="192" t="s">
        <v>3461</v>
      </c>
      <c r="FB385" s="193">
        <v>191</v>
      </c>
      <c r="FC385" s="194">
        <v>62</v>
      </c>
      <c r="FD385" s="195">
        <v>255</v>
      </c>
      <c r="FE385" s="10">
        <v>1</v>
      </c>
    </row>
    <row r="386" spans="141:161" ht="21" customHeight="1">
      <c r="EK386" s="2150"/>
      <c r="EL386" s="205" t="s">
        <v>3462</v>
      </c>
      <c r="EM386" s="206" t="s">
        <v>3463</v>
      </c>
      <c r="EN386" s="207">
        <v>115</v>
      </c>
      <c r="EO386" s="208">
        <v>115</v>
      </c>
      <c r="EP386" s="209">
        <v>115</v>
      </c>
      <c r="EQ386"/>
      <c r="ER386" s="2151"/>
      <c r="ES386" s="197" t="s">
        <v>3464</v>
      </c>
      <c r="ET386" s="192" t="s">
        <v>3465</v>
      </c>
      <c r="EU386" s="193">
        <v>46</v>
      </c>
      <c r="EV386" s="194">
        <v>139</v>
      </c>
      <c r="EW386" s="195">
        <v>87</v>
      </c>
      <c r="EX386"/>
      <c r="EY386" s="2152"/>
      <c r="EZ386" s="197" t="s">
        <v>3466</v>
      </c>
      <c r="FA386" s="192" t="s">
        <v>3467</v>
      </c>
      <c r="FB386" s="193">
        <v>178</v>
      </c>
      <c r="FC386" s="194">
        <v>58</v>
      </c>
      <c r="FD386" s="195">
        <v>238</v>
      </c>
      <c r="FE386" s="10">
        <v>1</v>
      </c>
    </row>
    <row r="387" spans="141:161" ht="21" customHeight="1">
      <c r="EK387" s="2153"/>
      <c r="EL387" s="205" t="s">
        <v>3468</v>
      </c>
      <c r="EM387" s="206" t="s">
        <v>3469</v>
      </c>
      <c r="EN387" s="207">
        <v>112</v>
      </c>
      <c r="EO387" s="208">
        <v>112</v>
      </c>
      <c r="EP387" s="209">
        <v>112</v>
      </c>
      <c r="EQ387"/>
      <c r="ER387" s="2154"/>
      <c r="ES387" s="197" t="s">
        <v>3470</v>
      </c>
      <c r="ET387" s="192" t="s">
        <v>3471</v>
      </c>
      <c r="EU387" s="193">
        <v>0</v>
      </c>
      <c r="EV387" s="194">
        <v>139</v>
      </c>
      <c r="EW387" s="195">
        <v>69</v>
      </c>
      <c r="EX387"/>
      <c r="EY387" s="2155"/>
      <c r="EZ387" s="197" t="s">
        <v>3472</v>
      </c>
      <c r="FA387" s="192" t="s">
        <v>3473</v>
      </c>
      <c r="FB387" s="193">
        <v>148</v>
      </c>
      <c r="FC387" s="194">
        <v>0</v>
      </c>
      <c r="FD387" s="195">
        <v>211</v>
      </c>
      <c r="FE387" s="10">
        <v>1</v>
      </c>
    </row>
    <row r="388" spans="141:161" ht="21" customHeight="1">
      <c r="EK388" s="2156"/>
      <c r="EL388" s="205" t="s">
        <v>3474</v>
      </c>
      <c r="EM388" s="206" t="s">
        <v>3475</v>
      </c>
      <c r="EN388" s="207">
        <v>110</v>
      </c>
      <c r="EO388" s="208">
        <v>110</v>
      </c>
      <c r="EP388" s="209">
        <v>110</v>
      </c>
      <c r="EQ388"/>
      <c r="ER388" s="2157"/>
      <c r="ES388" s="212" t="s">
        <v>3476</v>
      </c>
      <c r="ET388" s="192" t="s">
        <v>3477</v>
      </c>
      <c r="EU388" s="193">
        <v>56</v>
      </c>
      <c r="EV388" s="194">
        <v>111</v>
      </c>
      <c r="EW388" s="195">
        <v>72</v>
      </c>
      <c r="EX388"/>
      <c r="EY388" s="2158"/>
      <c r="EZ388" s="197" t="s">
        <v>3478</v>
      </c>
      <c r="FA388" s="192" t="s">
        <v>3479</v>
      </c>
      <c r="FB388" s="193">
        <v>153</v>
      </c>
      <c r="FC388" s="194">
        <v>50</v>
      </c>
      <c r="FD388" s="195">
        <v>205</v>
      </c>
      <c r="FE388" s="10">
        <v>1</v>
      </c>
    </row>
    <row r="389" spans="141:161" ht="21" customHeight="1">
      <c r="EK389" s="2159"/>
      <c r="EL389" s="205" t="s">
        <v>3480</v>
      </c>
      <c r="EM389" s="206" t="s">
        <v>3481</v>
      </c>
      <c r="EN389" s="207">
        <v>107</v>
      </c>
      <c r="EO389" s="208">
        <v>107</v>
      </c>
      <c r="EP389" s="209">
        <v>107</v>
      </c>
      <c r="EQ389"/>
      <c r="ER389" s="2160"/>
      <c r="ES389" s="212" t="s">
        <v>3482</v>
      </c>
      <c r="ET389" s="192" t="s">
        <v>3483</v>
      </c>
      <c r="EU389" s="193">
        <v>0</v>
      </c>
      <c r="EV389" s="194">
        <v>98</v>
      </c>
      <c r="EW389" s="195">
        <v>45</v>
      </c>
      <c r="EX389"/>
      <c r="EY389" s="2161"/>
      <c r="EZ389" s="197" t="s">
        <v>3484</v>
      </c>
      <c r="FA389" s="192" t="s">
        <v>3479</v>
      </c>
      <c r="FB389" s="193">
        <v>154</v>
      </c>
      <c r="FC389" s="194">
        <v>50</v>
      </c>
      <c r="FD389" s="195">
        <v>205</v>
      </c>
      <c r="FE389" s="10">
        <v>1</v>
      </c>
    </row>
    <row r="390" spans="141:161" ht="21" customHeight="1">
      <c r="EK390" s="2162"/>
      <c r="EL390" s="205" t="s">
        <v>3485</v>
      </c>
      <c r="EM390" s="206" t="s">
        <v>3486</v>
      </c>
      <c r="EN390" s="207">
        <v>105</v>
      </c>
      <c r="EO390" s="208">
        <v>105</v>
      </c>
      <c r="EP390" s="209">
        <v>105</v>
      </c>
      <c r="EQ390"/>
      <c r="ER390" s="2163"/>
      <c r="ES390" s="212" t="s">
        <v>3487</v>
      </c>
      <c r="ET390" s="192" t="s">
        <v>3488</v>
      </c>
      <c r="EU390" s="193">
        <v>23</v>
      </c>
      <c r="EV390" s="194">
        <v>87</v>
      </c>
      <c r="EW390" s="195">
        <v>50</v>
      </c>
      <c r="EX390"/>
      <c r="EY390" s="2164"/>
      <c r="EZ390" s="197" t="s">
        <v>3489</v>
      </c>
      <c r="FA390" s="192" t="s">
        <v>3490</v>
      </c>
      <c r="FB390" s="193">
        <v>153</v>
      </c>
      <c r="FC390" s="194">
        <v>50</v>
      </c>
      <c r="FD390" s="195">
        <v>204</v>
      </c>
      <c r="FE390" s="10">
        <v>1</v>
      </c>
    </row>
    <row r="391" spans="141:161" ht="21" customHeight="1">
      <c r="EK391" s="2165"/>
      <c r="EL391" s="205" t="s">
        <v>3491</v>
      </c>
      <c r="EM391" s="206" t="s">
        <v>3492</v>
      </c>
      <c r="EN391" s="207">
        <v>102</v>
      </c>
      <c r="EO391" s="208">
        <v>102</v>
      </c>
      <c r="EP391" s="209">
        <v>102</v>
      </c>
      <c r="EQ391"/>
      <c r="ER391" s="2166"/>
      <c r="ES391" s="212" t="s">
        <v>3493</v>
      </c>
      <c r="ET391" s="192" t="s">
        <v>3494</v>
      </c>
      <c r="EU391" s="193">
        <v>9</v>
      </c>
      <c r="EV391" s="194">
        <v>82</v>
      </c>
      <c r="EW391" s="195">
        <v>40</v>
      </c>
      <c r="EX391"/>
      <c r="EY391" s="2167"/>
      <c r="EZ391" s="212" t="s">
        <v>3495</v>
      </c>
      <c r="FA391" s="192" t="s">
        <v>3496</v>
      </c>
      <c r="FB391" s="193">
        <v>136</v>
      </c>
      <c r="FC391" s="194">
        <v>77</v>
      </c>
      <c r="FD391" s="195">
        <v>167</v>
      </c>
      <c r="FE391" s="10">
        <v>1</v>
      </c>
    </row>
    <row r="392" spans="141:161" ht="21" customHeight="1">
      <c r="EK392" s="2168"/>
      <c r="EL392" s="205" t="s">
        <v>3497</v>
      </c>
      <c r="EM392" s="206" t="s">
        <v>3498</v>
      </c>
      <c r="EN392" s="207">
        <v>99</v>
      </c>
      <c r="EO392" s="208">
        <v>99</v>
      </c>
      <c r="EP392" s="209">
        <v>99</v>
      </c>
      <c r="EQ392"/>
      <c r="ER392" s="2169"/>
      <c r="ES392" s="212" t="s">
        <v>3499</v>
      </c>
      <c r="ET392" s="192" t="s">
        <v>3500</v>
      </c>
      <c r="EU392" s="193">
        <v>23</v>
      </c>
      <c r="EV392" s="194">
        <v>54</v>
      </c>
      <c r="EW392" s="195">
        <v>32</v>
      </c>
      <c r="EX392"/>
      <c r="EY392" s="2170"/>
      <c r="EZ392" s="197" t="s">
        <v>3501</v>
      </c>
      <c r="FA392" s="192" t="s">
        <v>3502</v>
      </c>
      <c r="FB392" s="193">
        <v>104</v>
      </c>
      <c r="FC392" s="194">
        <v>34</v>
      </c>
      <c r="FD392" s="195">
        <v>139</v>
      </c>
      <c r="FE392" s="10">
        <v>1</v>
      </c>
    </row>
    <row r="393" spans="141:161" ht="21" customHeight="1">
      <c r="EK393" s="2171"/>
      <c r="EL393" s="205" t="s">
        <v>3503</v>
      </c>
      <c r="EM393" s="206" t="s">
        <v>3504</v>
      </c>
      <c r="EN393" s="207">
        <v>97</v>
      </c>
      <c r="EO393" s="208">
        <v>97</v>
      </c>
      <c r="EP393" s="209">
        <v>97</v>
      </c>
      <c r="EQ393"/>
      <c r="ER393" s="2172"/>
      <c r="ES393" s="212" t="s">
        <v>3505</v>
      </c>
      <c r="ET393" s="192" t="s">
        <v>3506</v>
      </c>
      <c r="EU393" s="193">
        <v>0</v>
      </c>
      <c r="EV393" s="194">
        <v>49</v>
      </c>
      <c r="EW393" s="195">
        <v>24</v>
      </c>
      <c r="EX393"/>
      <c r="EY393" s="2173"/>
      <c r="EZ393" s="212" t="s">
        <v>3507</v>
      </c>
      <c r="FA393" s="192" t="s">
        <v>3508</v>
      </c>
      <c r="FB393" s="193">
        <v>18</v>
      </c>
      <c r="FC393" s="194">
        <v>13</v>
      </c>
      <c r="FD393" s="195">
        <v>22</v>
      </c>
      <c r="FE393" s="10">
        <v>1</v>
      </c>
    </row>
    <row r="394" spans="141:161" ht="21" customHeight="1">
      <c r="EK394" s="2174"/>
      <c r="EL394" s="236" t="s">
        <v>3056</v>
      </c>
      <c r="EM394" s="206" t="s">
        <v>3509</v>
      </c>
      <c r="EN394" s="207">
        <v>96</v>
      </c>
      <c r="EO394" s="208">
        <v>96</v>
      </c>
      <c r="EP394" s="209">
        <v>96</v>
      </c>
      <c r="EQ394"/>
      <c r="ER394" s="2175"/>
      <c r="ES394" s="212" t="s">
        <v>3510</v>
      </c>
      <c r="ET394" s="192" t="s">
        <v>3510</v>
      </c>
      <c r="EU394" s="193">
        <v>0</v>
      </c>
      <c r="EV394" s="194">
        <v>0</v>
      </c>
      <c r="EW394" s="195">
        <v>0</v>
      </c>
      <c r="EX394"/>
      <c r="EY394" s="2176"/>
      <c r="EZ394" s="197" t="s">
        <v>3511</v>
      </c>
      <c r="FA394" s="192" t="s">
        <v>3512</v>
      </c>
      <c r="FB394" s="193">
        <v>160</v>
      </c>
      <c r="FC394" s="194">
        <v>32</v>
      </c>
      <c r="FD394" s="195">
        <v>240</v>
      </c>
      <c r="FE394" s="10">
        <v>1</v>
      </c>
    </row>
    <row r="395" spans="141:161" ht="21" customHeight="1">
      <c r="EK395" s="2177"/>
      <c r="EL395" s="205" t="s">
        <v>3513</v>
      </c>
      <c r="EM395" s="206" t="s">
        <v>3514</v>
      </c>
      <c r="EN395" s="207">
        <v>94</v>
      </c>
      <c r="EO395" s="208">
        <v>94</v>
      </c>
      <c r="EP395" s="209">
        <v>94</v>
      </c>
      <c r="EQ395"/>
      <c r="ER395" s="2178"/>
      <c r="ES395" s="197" t="s">
        <v>3515</v>
      </c>
      <c r="ET395" s="192" t="s">
        <v>3516</v>
      </c>
      <c r="EU395" s="193">
        <v>255</v>
      </c>
      <c r="EV395" s="194">
        <v>185</v>
      </c>
      <c r="EW395" s="195">
        <v>15</v>
      </c>
      <c r="EX395"/>
      <c r="EY395" s="2179"/>
      <c r="EZ395" s="197"/>
      <c r="FA395" s="192" t="s">
        <v>3517</v>
      </c>
      <c r="FB395" s="193">
        <v>153</v>
      </c>
      <c r="FC395" s="194">
        <v>102</v>
      </c>
      <c r="FD395" s="195">
        <v>204</v>
      </c>
      <c r="FE395" s="10">
        <v>1</v>
      </c>
    </row>
    <row r="396" spans="141:161" ht="21" customHeight="1">
      <c r="EK396" s="2180"/>
      <c r="EL396" s="205" t="s">
        <v>3518</v>
      </c>
      <c r="EM396" s="206" t="s">
        <v>3519</v>
      </c>
      <c r="EN396" s="207">
        <v>92</v>
      </c>
      <c r="EO396" s="208">
        <v>92</v>
      </c>
      <c r="EP396" s="209">
        <v>92</v>
      </c>
      <c r="EQ396"/>
      <c r="ER396" s="2181"/>
      <c r="ES396" s="197" t="s">
        <v>3520</v>
      </c>
      <c r="ET396" s="192" t="s">
        <v>3521</v>
      </c>
      <c r="EU396" s="193">
        <v>255</v>
      </c>
      <c r="EV396" s="194">
        <v>193</v>
      </c>
      <c r="EW396" s="195">
        <v>37</v>
      </c>
      <c r="EX396"/>
      <c r="EY396" s="2182"/>
      <c r="EZ396" s="212" t="s">
        <v>2124</v>
      </c>
      <c r="FA396" s="192" t="s">
        <v>3522</v>
      </c>
      <c r="FB396" s="193">
        <v>136</v>
      </c>
      <c r="FC396" s="194">
        <v>6</v>
      </c>
      <c r="FD396" s="195">
        <v>206</v>
      </c>
      <c r="FE396" s="10">
        <v>1</v>
      </c>
    </row>
    <row r="397" spans="141:161" ht="21" customHeight="1">
      <c r="EK397" s="2183"/>
      <c r="EL397" s="205" t="s">
        <v>3523</v>
      </c>
      <c r="EM397" s="206" t="s">
        <v>3524</v>
      </c>
      <c r="EN397" s="207">
        <v>89</v>
      </c>
      <c r="EO397" s="208">
        <v>89</v>
      </c>
      <c r="EP397" s="209">
        <v>89</v>
      </c>
      <c r="EQ397"/>
      <c r="ER397" s="2184"/>
      <c r="ES397" s="197" t="s">
        <v>3525</v>
      </c>
      <c r="ET397" s="192" t="s">
        <v>3526</v>
      </c>
      <c r="EU397" s="193">
        <v>205</v>
      </c>
      <c r="EV397" s="194">
        <v>192</v>
      </c>
      <c r="EW397" s="195">
        <v>176</v>
      </c>
      <c r="EX397"/>
      <c r="EY397" s="2185"/>
      <c r="EZ397" s="197" t="s">
        <v>3527</v>
      </c>
      <c r="FA397" s="192" t="s">
        <v>3528</v>
      </c>
      <c r="FB397" s="193">
        <v>85</v>
      </c>
      <c r="FC397" s="194">
        <v>26</v>
      </c>
      <c r="FD397" s="195">
        <v>139</v>
      </c>
      <c r="FE397" s="10">
        <v>1</v>
      </c>
    </row>
    <row r="398" spans="141:161" ht="21" customHeight="1">
      <c r="EK398" s="2186"/>
      <c r="EL398" s="205" t="s">
        <v>3529</v>
      </c>
      <c r="EM398" s="206" t="s">
        <v>3530</v>
      </c>
      <c r="EN398" s="207">
        <v>87</v>
      </c>
      <c r="EO398" s="208">
        <v>87</v>
      </c>
      <c r="EP398" s="209">
        <v>87</v>
      </c>
      <c r="EQ398"/>
      <c r="ER398" s="2187"/>
      <c r="ES398" s="212" t="s">
        <v>3531</v>
      </c>
      <c r="ET398" s="192" t="s">
        <v>3532</v>
      </c>
      <c r="EU398" s="193">
        <v>255</v>
      </c>
      <c r="EV398" s="194">
        <v>193</v>
      </c>
      <c r="EW398" s="195">
        <v>79</v>
      </c>
      <c r="EX398"/>
      <c r="EY398" s="2188"/>
      <c r="EZ398" s="212" t="s">
        <v>3533</v>
      </c>
      <c r="FA398" s="192" t="s">
        <v>3534</v>
      </c>
      <c r="FB398" s="193">
        <v>50</v>
      </c>
      <c r="FC398" s="194">
        <v>23</v>
      </c>
      <c r="FD398" s="195">
        <v>77</v>
      </c>
      <c r="FE398" s="10">
        <v>1</v>
      </c>
    </row>
    <row r="399" spans="141:161" ht="21" customHeight="1">
      <c r="EK399" s="2189"/>
      <c r="EL399" s="236" t="s">
        <v>3535</v>
      </c>
      <c r="EM399" s="206" t="s">
        <v>3536</v>
      </c>
      <c r="EN399" s="207">
        <v>85</v>
      </c>
      <c r="EO399" s="208">
        <v>85</v>
      </c>
      <c r="EP399" s="209">
        <v>85</v>
      </c>
      <c r="EQ399"/>
      <c r="ER399" s="2190"/>
      <c r="ES399" s="212" t="s">
        <v>3537</v>
      </c>
      <c r="ET399" s="192" t="s">
        <v>3538</v>
      </c>
      <c r="EU399" s="193">
        <v>255</v>
      </c>
      <c r="EV399" s="194">
        <v>203</v>
      </c>
      <c r="EW399" s="195">
        <v>96</v>
      </c>
      <c r="EX399"/>
      <c r="EY399" s="2191"/>
      <c r="EZ399" s="212" t="s">
        <v>3539</v>
      </c>
      <c r="FA399" s="192" t="s">
        <v>3540</v>
      </c>
      <c r="FB399" s="193">
        <v>47</v>
      </c>
      <c r="FC399" s="194">
        <v>33</v>
      </c>
      <c r="FD399" s="195">
        <v>64</v>
      </c>
      <c r="FE399" s="10">
        <v>1</v>
      </c>
    </row>
    <row r="400" spans="141:161" ht="21" customHeight="1">
      <c r="EK400" s="2192"/>
      <c r="EL400" s="205" t="s">
        <v>665</v>
      </c>
      <c r="EM400" s="206" t="s">
        <v>3541</v>
      </c>
      <c r="EN400" s="207">
        <v>84</v>
      </c>
      <c r="EO400" s="208">
        <v>84</v>
      </c>
      <c r="EP400" s="209">
        <v>84</v>
      </c>
      <c r="EQ400"/>
      <c r="ER400" s="2193"/>
      <c r="ES400" s="197" t="s">
        <v>3542</v>
      </c>
      <c r="ET400" s="192" t="s">
        <v>3543</v>
      </c>
      <c r="EU400" s="193">
        <v>238</v>
      </c>
      <c r="EV400" s="194">
        <v>197</v>
      </c>
      <c r="EW400" s="195">
        <v>145</v>
      </c>
      <c r="EX400"/>
      <c r="EY400" s="2194"/>
      <c r="EZ400" s="212" t="s">
        <v>3544</v>
      </c>
      <c r="FA400" s="192" t="s">
        <v>3545</v>
      </c>
      <c r="FB400" s="193">
        <v>201</v>
      </c>
      <c r="FC400" s="194">
        <v>160</v>
      </c>
      <c r="FD400" s="195">
        <v>220</v>
      </c>
      <c r="FE400" s="10">
        <v>1</v>
      </c>
    </row>
    <row r="401" spans="1:163" ht="21" customHeight="1">
      <c r="EK401" s="2195"/>
      <c r="EL401" s="205" t="s">
        <v>3546</v>
      </c>
      <c r="EM401" s="206" t="s">
        <v>3547</v>
      </c>
      <c r="EN401" s="207">
        <v>82</v>
      </c>
      <c r="EO401" s="208">
        <v>82</v>
      </c>
      <c r="EP401" s="209">
        <v>82</v>
      </c>
      <c r="EQ401"/>
      <c r="ER401" s="2196"/>
      <c r="ES401" s="212" t="s">
        <v>3548</v>
      </c>
      <c r="ET401" s="192" t="s">
        <v>3549</v>
      </c>
      <c r="EU401" s="193">
        <v>251</v>
      </c>
      <c r="EV401" s="194">
        <v>201</v>
      </c>
      <c r="EW401" s="195">
        <v>127</v>
      </c>
      <c r="EX401"/>
      <c r="EY401" s="2197"/>
      <c r="EZ401" s="212" t="s">
        <v>3550</v>
      </c>
      <c r="FA401" s="192" t="s">
        <v>3551</v>
      </c>
      <c r="FB401" s="193">
        <v>207</v>
      </c>
      <c r="FC401" s="194">
        <v>160</v>
      </c>
      <c r="FD401" s="195">
        <v>233</v>
      </c>
      <c r="FE401" s="10">
        <v>1</v>
      </c>
    </row>
    <row r="402" spans="1:163" ht="21" customHeight="1">
      <c r="EK402" s="2198"/>
      <c r="EL402" s="205" t="s">
        <v>3552</v>
      </c>
      <c r="EM402" s="206" t="s">
        <v>3553</v>
      </c>
      <c r="EN402" s="207">
        <v>79</v>
      </c>
      <c r="EO402" s="208">
        <v>79</v>
      </c>
      <c r="EP402" s="209">
        <v>79</v>
      </c>
      <c r="EQ402"/>
      <c r="ER402" s="2199"/>
      <c r="ES402" s="197" t="s">
        <v>3554</v>
      </c>
      <c r="ET402" s="192" t="s">
        <v>3555</v>
      </c>
      <c r="EU402" s="193">
        <v>235</v>
      </c>
      <c r="EV402" s="194">
        <v>199</v>
      </c>
      <c r="EW402" s="195">
        <v>158</v>
      </c>
      <c r="EX402"/>
      <c r="EY402" s="2200"/>
      <c r="EZ402" s="212" t="s">
        <v>3556</v>
      </c>
      <c r="FA402" s="192" t="s">
        <v>3557</v>
      </c>
      <c r="FB402" s="193">
        <v>214</v>
      </c>
      <c r="FC402" s="194">
        <v>202</v>
      </c>
      <c r="FD402" s="195">
        <v>221</v>
      </c>
      <c r="FE402" s="10">
        <v>1</v>
      </c>
    </row>
    <row r="403" spans="1:163" ht="21" customHeight="1">
      <c r="EK403" s="2201"/>
      <c r="EL403" s="205" t="s">
        <v>3558</v>
      </c>
      <c r="EM403" s="206" t="s">
        <v>3559</v>
      </c>
      <c r="EN403" s="207">
        <v>77</v>
      </c>
      <c r="EO403" s="208">
        <v>77</v>
      </c>
      <c r="EP403" s="209">
        <v>77</v>
      </c>
      <c r="EQ403"/>
      <c r="ER403" s="2202"/>
      <c r="ES403" s="197" t="s">
        <v>3560</v>
      </c>
      <c r="ET403" s="192" t="s">
        <v>3561</v>
      </c>
      <c r="EU403" s="193">
        <v>238</v>
      </c>
      <c r="EV403" s="194">
        <v>207</v>
      </c>
      <c r="EW403" s="195">
        <v>161</v>
      </c>
      <c r="EX403"/>
      <c r="EY403" s="2203"/>
      <c r="EZ403" s="212" t="s">
        <v>3562</v>
      </c>
      <c r="FA403" s="192" t="s">
        <v>3563</v>
      </c>
      <c r="FB403" s="193">
        <v>182</v>
      </c>
      <c r="FC403" s="194">
        <v>102</v>
      </c>
      <c r="FD403" s="195">
        <v>210</v>
      </c>
      <c r="FE403" s="10">
        <v>1</v>
      </c>
    </row>
    <row r="404" spans="1:163" ht="21" customHeight="1">
      <c r="EK404" s="2204"/>
      <c r="EL404" s="2205"/>
      <c r="EM404" s="2205"/>
      <c r="EN404" s="2206"/>
      <c r="EO404" s="2207"/>
      <c r="EP404" s="2207"/>
      <c r="EQ404"/>
      <c r="ER404" s="2208"/>
      <c r="ES404" s="197" t="s">
        <v>3564</v>
      </c>
      <c r="ET404" s="192" t="s">
        <v>3565</v>
      </c>
      <c r="EU404" s="193">
        <v>255</v>
      </c>
      <c r="EV404" s="194">
        <v>211</v>
      </c>
      <c r="EW404" s="195">
        <v>155</v>
      </c>
      <c r="EX404"/>
      <c r="EY404" s="2209"/>
      <c r="EZ404" s="2210" t="s">
        <v>3566</v>
      </c>
      <c r="FA404" s="2211" t="s">
        <v>3567</v>
      </c>
      <c r="FB404" s="2212">
        <v>64</v>
      </c>
      <c r="FC404" s="2213">
        <v>26</v>
      </c>
      <c r="FD404" s="2214">
        <v>76</v>
      </c>
      <c r="FE404" s="10">
        <v>1</v>
      </c>
    </row>
    <row r="405" spans="1:163" ht="21" customHeight="1">
      <c r="EK405" s="2215">
        <v>9</v>
      </c>
      <c r="EL405" s="2215">
        <v>23</v>
      </c>
      <c r="EM405" s="2215">
        <v>37</v>
      </c>
      <c r="EN405" s="2215">
        <v>8</v>
      </c>
      <c r="EO405" s="2215">
        <v>8</v>
      </c>
      <c r="EP405" s="2215">
        <v>8</v>
      </c>
      <c r="EQ405"/>
      <c r="ER405" s="2215">
        <v>9</v>
      </c>
      <c r="ES405" s="2215">
        <v>23</v>
      </c>
      <c r="ET405" s="2215">
        <v>37</v>
      </c>
      <c r="EU405" s="2215">
        <v>8</v>
      </c>
      <c r="EV405" s="2215">
        <v>8</v>
      </c>
      <c r="EW405" s="2215">
        <v>8</v>
      </c>
      <c r="EX405"/>
      <c r="EY405" s="2215">
        <v>9</v>
      </c>
      <c r="EZ405" s="2215">
        <v>23</v>
      </c>
      <c r="FA405" s="2215">
        <v>37</v>
      </c>
      <c r="FB405" s="2215">
        <v>8</v>
      </c>
      <c r="FC405" s="2215">
        <v>8</v>
      </c>
      <c r="FD405" s="2215">
        <v>8</v>
      </c>
      <c r="FE405" s="10">
        <v>1</v>
      </c>
    </row>
    <row r="406" spans="1:163" ht="21" customHeight="1">
      <c r="EK406" s="2216">
        <f t="shared" ref="EK406:EP406" ca="1" si="116">CELL("largeur",EK406)</f>
        <v>9</v>
      </c>
      <c r="EL406" s="2216">
        <f t="shared" ca="1" si="116"/>
        <v>23</v>
      </c>
      <c r="EM406" s="2216">
        <f t="shared" ca="1" si="116"/>
        <v>37</v>
      </c>
      <c r="EN406" s="2216">
        <f t="shared" ca="1" si="116"/>
        <v>8</v>
      </c>
      <c r="EO406" s="2216">
        <f t="shared" ca="1" si="116"/>
        <v>8</v>
      </c>
      <c r="EP406" s="2216">
        <f t="shared" ca="1" si="116"/>
        <v>8</v>
      </c>
      <c r="EQ406"/>
      <c r="ER406" s="2216">
        <f t="shared" ref="ER406:EW406" ca="1" si="117">CELL("largeur",ER406)</f>
        <v>9</v>
      </c>
      <c r="ES406" s="2216">
        <f t="shared" ca="1" si="117"/>
        <v>23</v>
      </c>
      <c r="ET406" s="2216">
        <f t="shared" ca="1" si="117"/>
        <v>37</v>
      </c>
      <c r="EU406" s="2216">
        <f t="shared" ca="1" si="117"/>
        <v>8</v>
      </c>
      <c r="EV406" s="2216">
        <f t="shared" ca="1" si="117"/>
        <v>8</v>
      </c>
      <c r="EW406" s="2216">
        <f t="shared" ca="1" si="117"/>
        <v>8</v>
      </c>
      <c r="EX406"/>
      <c r="EY406" s="2216">
        <f t="shared" ref="EY406:FD406" ca="1" si="118">CELL("largeur",EY406)</f>
        <v>9</v>
      </c>
      <c r="EZ406" s="2216">
        <f t="shared" ca="1" si="118"/>
        <v>23</v>
      </c>
      <c r="FA406" s="2216">
        <f t="shared" ca="1" si="118"/>
        <v>37</v>
      </c>
      <c r="FB406" s="2216">
        <f t="shared" ca="1" si="118"/>
        <v>8</v>
      </c>
      <c r="FC406" s="2216">
        <f t="shared" ca="1" si="118"/>
        <v>8</v>
      </c>
      <c r="FD406" s="2216">
        <f t="shared" ca="1" si="118"/>
        <v>8</v>
      </c>
      <c r="FE406" s="10">
        <v>1</v>
      </c>
    </row>
    <row r="407" spans="1:163" ht="21" customHeight="1">
      <c r="FE407" s="10">
        <v>1</v>
      </c>
    </row>
    <row r="408" spans="1:163" ht="21" customHeight="1">
      <c r="FE408" s="2217" t="s">
        <v>3568</v>
      </c>
    </row>
    <row r="409" spans="1:163">
      <c r="A409" s="10">
        <v>1</v>
      </c>
      <c r="B409" s="10">
        <v>1</v>
      </c>
      <c r="C409" s="10">
        <v>1</v>
      </c>
      <c r="D409" s="10">
        <v>1</v>
      </c>
      <c r="E409" s="10">
        <v>1</v>
      </c>
      <c r="F409" s="10">
        <v>1</v>
      </c>
      <c r="G409" s="10">
        <v>1</v>
      </c>
      <c r="H409" s="10">
        <v>1</v>
      </c>
      <c r="I409" s="10">
        <v>1</v>
      </c>
      <c r="J409" s="10">
        <v>1</v>
      </c>
      <c r="K409" s="10">
        <v>1</v>
      </c>
      <c r="L409" s="10">
        <v>1</v>
      </c>
      <c r="M409" s="10">
        <v>1</v>
      </c>
      <c r="N409" s="10">
        <v>1</v>
      </c>
      <c r="O409" s="10">
        <v>1</v>
      </c>
      <c r="P409" s="10">
        <v>1</v>
      </c>
      <c r="Q409" s="10">
        <v>1</v>
      </c>
      <c r="R409" s="10">
        <v>1</v>
      </c>
      <c r="S409" s="10">
        <v>1</v>
      </c>
      <c r="T409" s="10">
        <v>1</v>
      </c>
      <c r="U409" s="10">
        <v>1</v>
      </c>
      <c r="V409" s="10">
        <v>1</v>
      </c>
      <c r="W409" s="10">
        <v>1</v>
      </c>
      <c r="X409" s="10">
        <v>1</v>
      </c>
      <c r="Y409" s="10">
        <v>1</v>
      </c>
      <c r="Z409" s="10">
        <v>1</v>
      </c>
      <c r="AA409" s="10">
        <v>1</v>
      </c>
      <c r="AB409" s="10">
        <v>1</v>
      </c>
      <c r="AC409" s="10">
        <v>1</v>
      </c>
      <c r="AD409" s="10">
        <v>1</v>
      </c>
      <c r="AE409" s="10">
        <v>1</v>
      </c>
      <c r="AF409" s="10">
        <v>1</v>
      </c>
      <c r="AG409" s="10">
        <v>1</v>
      </c>
      <c r="AH409" s="10">
        <v>1</v>
      </c>
      <c r="AI409" s="10">
        <v>1</v>
      </c>
      <c r="AJ409" s="10">
        <v>1</v>
      </c>
      <c r="AK409" s="10">
        <v>1</v>
      </c>
      <c r="AL409" s="10">
        <v>1</v>
      </c>
      <c r="AM409" s="10">
        <v>1</v>
      </c>
      <c r="AN409" s="10">
        <v>1</v>
      </c>
      <c r="AO409" s="10">
        <v>1</v>
      </c>
      <c r="AP409" s="10">
        <v>1</v>
      </c>
      <c r="AQ409" s="10">
        <v>1</v>
      </c>
      <c r="AR409" s="10">
        <v>1</v>
      </c>
      <c r="AS409" s="10">
        <v>1</v>
      </c>
      <c r="AT409" s="10">
        <v>1</v>
      </c>
      <c r="AU409" s="10">
        <v>1</v>
      </c>
      <c r="AV409" s="10">
        <v>1</v>
      </c>
      <c r="AW409" s="10">
        <v>1</v>
      </c>
      <c r="AX409" s="10">
        <v>1</v>
      </c>
      <c r="AY409" s="10">
        <v>1</v>
      </c>
      <c r="AZ409" s="10">
        <v>1</v>
      </c>
      <c r="BR409" s="10">
        <v>1</v>
      </c>
      <c r="BS409" s="10">
        <v>1</v>
      </c>
      <c r="BT409" s="10">
        <v>1</v>
      </c>
      <c r="BU409" s="10">
        <v>1</v>
      </c>
      <c r="BV409" s="10">
        <v>1</v>
      </c>
      <c r="BW409" s="10">
        <v>1</v>
      </c>
      <c r="BX409" s="10">
        <v>1</v>
      </c>
      <c r="BY409" s="10">
        <v>1</v>
      </c>
      <c r="BZ409" s="10">
        <v>1</v>
      </c>
      <c r="CA409" s="10">
        <v>1</v>
      </c>
      <c r="CB409" s="10">
        <v>1</v>
      </c>
      <c r="CC409" s="10">
        <v>1</v>
      </c>
      <c r="CD409" s="10">
        <v>1</v>
      </c>
      <c r="CE409" s="10">
        <v>1</v>
      </c>
      <c r="CF409" s="10">
        <v>1</v>
      </c>
      <c r="CG409" s="10">
        <v>1</v>
      </c>
      <c r="CH409" s="10">
        <v>1</v>
      </c>
      <c r="CI409" s="10">
        <v>1</v>
      </c>
      <c r="CJ409" s="10">
        <v>1</v>
      </c>
      <c r="CK409" s="10">
        <v>1</v>
      </c>
      <c r="CL409" s="10">
        <v>1</v>
      </c>
      <c r="CM409" s="10">
        <v>1</v>
      </c>
      <c r="CN409" s="10">
        <v>1</v>
      </c>
      <c r="CO409" s="10">
        <v>1</v>
      </c>
      <c r="CP409" s="10">
        <v>1</v>
      </c>
      <c r="CQ409" s="10">
        <v>1</v>
      </c>
      <c r="CR409" s="10">
        <v>1</v>
      </c>
      <c r="CS409" s="10">
        <v>1</v>
      </c>
      <c r="CT409" s="10">
        <v>1</v>
      </c>
      <c r="CU409" s="10">
        <v>1</v>
      </c>
      <c r="CV409" s="10">
        <v>1</v>
      </c>
      <c r="CW409" s="10">
        <v>1</v>
      </c>
      <c r="CX409" s="10">
        <v>1</v>
      </c>
      <c r="CY409" s="10">
        <v>1</v>
      </c>
      <c r="CZ409" s="10">
        <v>1</v>
      </c>
      <c r="DA409" s="10">
        <v>1</v>
      </c>
      <c r="DB409" s="10">
        <v>1</v>
      </c>
      <c r="DC409" s="10">
        <v>1</v>
      </c>
      <c r="DD409" s="10">
        <v>1</v>
      </c>
      <c r="DE409" s="10">
        <v>1</v>
      </c>
      <c r="DF409" s="10">
        <v>1</v>
      </c>
      <c r="DG409" s="10">
        <v>1</v>
      </c>
      <c r="DH409" s="10">
        <v>1</v>
      </c>
      <c r="DI409" s="10">
        <v>1</v>
      </c>
      <c r="DJ409" s="10">
        <v>1</v>
      </c>
      <c r="DK409" s="10">
        <v>1</v>
      </c>
      <c r="DL409" s="10">
        <v>1</v>
      </c>
      <c r="DM409" s="10">
        <v>1</v>
      </c>
      <c r="DN409" s="10">
        <v>1</v>
      </c>
      <c r="DO409" s="10">
        <v>1</v>
      </c>
      <c r="DP409" s="10">
        <v>1</v>
      </c>
      <c r="DQ409" s="10">
        <v>1</v>
      </c>
      <c r="DR409" s="10">
        <v>1</v>
      </c>
      <c r="DS409" s="10">
        <v>1</v>
      </c>
      <c r="DT409" s="10">
        <v>1</v>
      </c>
      <c r="DU409" s="10">
        <v>1</v>
      </c>
      <c r="DV409" s="10">
        <v>1</v>
      </c>
      <c r="DW409" s="10">
        <v>1</v>
      </c>
      <c r="DX409" s="10">
        <v>1</v>
      </c>
      <c r="DY409" s="10">
        <v>1</v>
      </c>
      <c r="DZ409" s="10">
        <v>1</v>
      </c>
      <c r="EA409" s="10">
        <v>1</v>
      </c>
      <c r="EB409" s="10">
        <v>1</v>
      </c>
      <c r="EC409" s="10">
        <v>1</v>
      </c>
      <c r="ED409" s="10">
        <v>1</v>
      </c>
      <c r="EE409" s="10">
        <v>1</v>
      </c>
      <c r="EF409" s="10">
        <v>1</v>
      </c>
      <c r="EG409" s="10">
        <v>1</v>
      </c>
      <c r="EH409" s="10">
        <v>1</v>
      </c>
      <c r="EI409" s="10">
        <v>1</v>
      </c>
      <c r="EJ409" s="10">
        <v>1</v>
      </c>
      <c r="EK409" s="10">
        <v>1</v>
      </c>
      <c r="EL409" s="10">
        <v>1</v>
      </c>
      <c r="EM409" s="10">
        <v>1</v>
      </c>
      <c r="EN409" s="10">
        <v>1</v>
      </c>
      <c r="EO409" s="10">
        <v>1</v>
      </c>
      <c r="EP409" s="10">
        <v>1</v>
      </c>
      <c r="EQ409" s="10">
        <v>1</v>
      </c>
      <c r="ER409" s="10">
        <v>1</v>
      </c>
      <c r="ES409" s="10">
        <v>1</v>
      </c>
      <c r="ET409" s="10">
        <v>1</v>
      </c>
      <c r="EU409" s="10">
        <v>1</v>
      </c>
      <c r="EV409" s="10">
        <v>1</v>
      </c>
      <c r="EW409" s="10">
        <v>1</v>
      </c>
      <c r="EX409" s="10">
        <v>1</v>
      </c>
      <c r="EY409" s="10">
        <v>1</v>
      </c>
      <c r="EZ409" s="10">
        <v>1</v>
      </c>
      <c r="FA409" s="10">
        <v>1</v>
      </c>
      <c r="FB409" s="10">
        <v>1</v>
      </c>
      <c r="FC409" s="10">
        <v>1</v>
      </c>
      <c r="FD409" s="10">
        <v>1</v>
      </c>
      <c r="FE409" s="1" t="str">
        <f>ADDRESS(ROW(),COLUMN(),4)</f>
        <v>FE409</v>
      </c>
      <c r="FF409" s="2218"/>
      <c r="FG409" s="2219" t="str">
        <f>ADDRESS(ROW(),COLUMN(),4)</f>
        <v>FG409</v>
      </c>
    </row>
  </sheetData>
  <mergeCells count="447">
    <mergeCell ref="J17:Z18"/>
    <mergeCell ref="AP17:AP20"/>
    <mergeCell ref="BY17:CA18"/>
    <mergeCell ref="I19:I22"/>
    <mergeCell ref="J19:S22"/>
    <mergeCell ref="V19:AB19"/>
    <mergeCell ref="BY20:CA21"/>
    <mergeCell ref="BD20:BD21"/>
    <mergeCell ref="BD3:BG5"/>
    <mergeCell ref="BI5:BI6"/>
    <mergeCell ref="BI20:BI21"/>
    <mergeCell ref="B4:B6"/>
    <mergeCell ref="J4:AE4"/>
    <mergeCell ref="J5:AE5"/>
    <mergeCell ref="AR5:AY6"/>
    <mergeCell ref="BS5:BW6"/>
    <mergeCell ref="BY5:CS6"/>
    <mergeCell ref="AR7:AY7"/>
    <mergeCell ref="C12:G13"/>
    <mergeCell ref="C14:H15"/>
    <mergeCell ref="V14:AC15"/>
    <mergeCell ref="BY14:CA15"/>
    <mergeCell ref="ES7:EU7"/>
    <mergeCell ref="J8:AM9"/>
    <mergeCell ref="AP8:AP9"/>
    <mergeCell ref="AS8:AY8"/>
    <mergeCell ref="DQ8:DX10"/>
    <mergeCell ref="ES9:EU9"/>
    <mergeCell ref="BY10:CA11"/>
    <mergeCell ref="CC10:CE11"/>
    <mergeCell ref="CS10:CY11"/>
    <mergeCell ref="DZ11:EG11"/>
    <mergeCell ref="ES11:EU11"/>
    <mergeCell ref="DQ11:DX12"/>
    <mergeCell ref="Q12:Q13"/>
    <mergeCell ref="R12:AI13"/>
    <mergeCell ref="AJ12:AL13"/>
    <mergeCell ref="AM12:AM13"/>
    <mergeCell ref="CZ10:DB11"/>
    <mergeCell ref="DC10:DC11"/>
    <mergeCell ref="DE10:DK11"/>
    <mergeCell ref="DL10:DN11"/>
    <mergeCell ref="J11:AM11"/>
    <mergeCell ref="BI8:BI9"/>
    <mergeCell ref="BK13:BP15"/>
    <mergeCell ref="DA17:DC18"/>
    <mergeCell ref="DE17:DG18"/>
    <mergeCell ref="DI17:DK18"/>
    <mergeCell ref="DM17:DO18"/>
    <mergeCell ref="BI14:BI15"/>
    <mergeCell ref="BD17:BD18"/>
    <mergeCell ref="BI17:BI18"/>
    <mergeCell ref="DQ17:DR18"/>
    <mergeCell ref="DT17:DU18"/>
    <mergeCell ref="CC17:CE18"/>
    <mergeCell ref="CG17:CI18"/>
    <mergeCell ref="CK17:CM18"/>
    <mergeCell ref="CO17:CQ18"/>
    <mergeCell ref="CS17:CU18"/>
    <mergeCell ref="CW17:CY18"/>
    <mergeCell ref="BK16:BP18"/>
    <mergeCell ref="DA20:DC21"/>
    <mergeCell ref="DE20:DG21"/>
    <mergeCell ref="DI20:DK21"/>
    <mergeCell ref="DM20:DO21"/>
    <mergeCell ref="DQ20:DR21"/>
    <mergeCell ref="CC20:CE21"/>
    <mergeCell ref="CG20:CI21"/>
    <mergeCell ref="CK20:CM21"/>
    <mergeCell ref="CO20:CQ21"/>
    <mergeCell ref="CS20:CU21"/>
    <mergeCell ref="CW20:CY21"/>
    <mergeCell ref="CG23:CI24"/>
    <mergeCell ref="CK23:CM24"/>
    <mergeCell ref="CO23:CQ24"/>
    <mergeCell ref="CS23:CU24"/>
    <mergeCell ref="DT23:DU24"/>
    <mergeCell ref="DW23:DX23"/>
    <mergeCell ref="I24:K25"/>
    <mergeCell ref="L24:N25"/>
    <mergeCell ref="O24:Q25"/>
    <mergeCell ref="DW24:DX26"/>
    <mergeCell ref="BY26:CA27"/>
    <mergeCell ref="CW23:CY24"/>
    <mergeCell ref="DA23:DC24"/>
    <mergeCell ref="DE23:DG24"/>
    <mergeCell ref="DI23:DK24"/>
    <mergeCell ref="DM23:DO24"/>
    <mergeCell ref="DQ23:DR24"/>
    <mergeCell ref="DM26:DO27"/>
    <mergeCell ref="DQ26:DR27"/>
    <mergeCell ref="BK20:BM23"/>
    <mergeCell ref="BI24:BI25"/>
    <mergeCell ref="BI27:BI28"/>
    <mergeCell ref="BB28:BC28"/>
    <mergeCell ref="BL28:BO29"/>
    <mergeCell ref="DZ20:EG21"/>
    <mergeCell ref="DT26:DU27"/>
    <mergeCell ref="H28:H29"/>
    <mergeCell ref="I28:K29"/>
    <mergeCell ref="L28:N29"/>
    <mergeCell ref="O28:Q29"/>
    <mergeCell ref="U28:V29"/>
    <mergeCell ref="W28:Z29"/>
    <mergeCell ref="AA28:AD29"/>
    <mergeCell ref="CO26:CQ27"/>
    <mergeCell ref="CS26:CU27"/>
    <mergeCell ref="CW26:CY27"/>
    <mergeCell ref="DA26:DC27"/>
    <mergeCell ref="DE26:DG27"/>
    <mergeCell ref="DI26:DK27"/>
    <mergeCell ref="CC26:CE27"/>
    <mergeCell ref="CG26:CI27"/>
    <mergeCell ref="CK26:CM27"/>
    <mergeCell ref="DZ22:EI22"/>
    <mergeCell ref="I23:Q23"/>
    <mergeCell ref="AJ23:AK23"/>
    <mergeCell ref="AR23:AR24"/>
    <mergeCell ref="BY23:CA24"/>
    <mergeCell ref="CC23:CE24"/>
    <mergeCell ref="I30:I31"/>
    <mergeCell ref="J30:J31"/>
    <mergeCell ref="K30:K31"/>
    <mergeCell ref="L30:L31"/>
    <mergeCell ref="M30:M31"/>
    <mergeCell ref="N30:N31"/>
    <mergeCell ref="DW28:DX29"/>
    <mergeCell ref="BY29:CA30"/>
    <mergeCell ref="CC29:CE30"/>
    <mergeCell ref="CG29:CI30"/>
    <mergeCell ref="CK29:CM30"/>
    <mergeCell ref="CO29:CQ30"/>
    <mergeCell ref="CS29:CU30"/>
    <mergeCell ref="CW29:CY30"/>
    <mergeCell ref="DA29:DC30"/>
    <mergeCell ref="DE29:DG30"/>
    <mergeCell ref="AE28:AH29"/>
    <mergeCell ref="AI28:AI29"/>
    <mergeCell ref="AJ28:AJ29"/>
    <mergeCell ref="AK28:AK29"/>
    <mergeCell ref="AL28:AL29"/>
    <mergeCell ref="AM28:AM29"/>
    <mergeCell ref="O30:O31"/>
    <mergeCell ref="P30:P31"/>
    <mergeCell ref="Q30:Q31"/>
    <mergeCell ref="W30:Z31"/>
    <mergeCell ref="AA30:AD31"/>
    <mergeCell ref="AE30:AH31"/>
    <mergeCell ref="DI29:DK30"/>
    <mergeCell ref="DM29:DO30"/>
    <mergeCell ref="DQ29:DR30"/>
    <mergeCell ref="DE32:DG33"/>
    <mergeCell ref="DI32:DK33"/>
    <mergeCell ref="DM32:DO33"/>
    <mergeCell ref="DQ32:DR33"/>
    <mergeCell ref="DT32:DU33"/>
    <mergeCell ref="DW32:DX32"/>
    <mergeCell ref="AP30:AP32"/>
    <mergeCell ref="DW31:DX31"/>
    <mergeCell ref="BY32:CA33"/>
    <mergeCell ref="CC32:CE33"/>
    <mergeCell ref="CG32:CI33"/>
    <mergeCell ref="CK32:CM33"/>
    <mergeCell ref="CO32:CQ33"/>
    <mergeCell ref="CS32:CU33"/>
    <mergeCell ref="CW32:CY33"/>
    <mergeCell ref="DA32:DC33"/>
    <mergeCell ref="DT29:DU30"/>
    <mergeCell ref="BP28:BQ29"/>
    <mergeCell ref="DT35:DU36"/>
    <mergeCell ref="BT36:BW37"/>
    <mergeCell ref="DW36:DX36"/>
    <mergeCell ref="DW34:DX34"/>
    <mergeCell ref="BY35:CA36"/>
    <mergeCell ref="CC35:CE36"/>
    <mergeCell ref="CG35:CI36"/>
    <mergeCell ref="CK35:CM36"/>
    <mergeCell ref="CO35:CQ36"/>
    <mergeCell ref="CS35:CU36"/>
    <mergeCell ref="CW35:CY36"/>
    <mergeCell ref="DA35:DC36"/>
    <mergeCell ref="DE35:DG36"/>
    <mergeCell ref="AP38:AP40"/>
    <mergeCell ref="BY38:CA39"/>
    <mergeCell ref="CC38:CE39"/>
    <mergeCell ref="CG38:CI39"/>
    <mergeCell ref="CK38:CM39"/>
    <mergeCell ref="CO38:CQ39"/>
    <mergeCell ref="DI35:DK36"/>
    <mergeCell ref="DM35:DO36"/>
    <mergeCell ref="DQ35:DR36"/>
    <mergeCell ref="DQ38:DR39"/>
    <mergeCell ref="DT38:DU39"/>
    <mergeCell ref="DW39:DX39"/>
    <mergeCell ref="BY41:CA42"/>
    <mergeCell ref="CC41:CE42"/>
    <mergeCell ref="CG41:CI42"/>
    <mergeCell ref="CK41:CM42"/>
    <mergeCell ref="CO41:CQ42"/>
    <mergeCell ref="CS41:CU42"/>
    <mergeCell ref="CW41:CY42"/>
    <mergeCell ref="CS38:CU39"/>
    <mergeCell ref="CW38:CY39"/>
    <mergeCell ref="DA38:DC39"/>
    <mergeCell ref="DE38:DG39"/>
    <mergeCell ref="DI38:DK39"/>
    <mergeCell ref="DM38:DO39"/>
    <mergeCell ref="DW41:DX41"/>
    <mergeCell ref="DA41:DC42"/>
    <mergeCell ref="DE41:DG42"/>
    <mergeCell ref="DI41:DK42"/>
    <mergeCell ref="DM41:DO41"/>
    <mergeCell ref="DQ41:DR41"/>
    <mergeCell ref="DT41:DU41"/>
    <mergeCell ref="AP42:AP46"/>
    <mergeCell ref="BS44:BW45"/>
    <mergeCell ref="BY44:CA45"/>
    <mergeCell ref="CC44:CE45"/>
    <mergeCell ref="CG44:CI45"/>
    <mergeCell ref="CK44:CM45"/>
    <mergeCell ref="CO44:CQ45"/>
    <mergeCell ref="CS44:CU45"/>
    <mergeCell ref="CW44:CY45"/>
    <mergeCell ref="DA44:DC45"/>
    <mergeCell ref="DE44:DG45"/>
    <mergeCell ref="DI44:DK45"/>
    <mergeCell ref="DM44:DO45"/>
    <mergeCell ref="BY47:CA48"/>
    <mergeCell ref="CC47:CE48"/>
    <mergeCell ref="CG47:CI48"/>
    <mergeCell ref="CK47:CM48"/>
    <mergeCell ref="CO47:CQ48"/>
    <mergeCell ref="CS47:CU48"/>
    <mergeCell ref="DT48:DU49"/>
    <mergeCell ref="BY50:CA51"/>
    <mergeCell ref="CC50:CE51"/>
    <mergeCell ref="CG50:CI51"/>
    <mergeCell ref="CK50:CM51"/>
    <mergeCell ref="CO50:CQ51"/>
    <mergeCell ref="CS50:CU51"/>
    <mergeCell ref="CW50:CY51"/>
    <mergeCell ref="DA50:DC51"/>
    <mergeCell ref="DE50:DG51"/>
    <mergeCell ref="CW47:CY48"/>
    <mergeCell ref="DA47:DC48"/>
    <mergeCell ref="DE47:DG48"/>
    <mergeCell ref="DI47:DK48"/>
    <mergeCell ref="DM47:DO48"/>
    <mergeCell ref="DQ48:DR49"/>
    <mergeCell ref="DI50:DK51"/>
    <mergeCell ref="DM50:DO51"/>
    <mergeCell ref="DI53:DK54"/>
    <mergeCell ref="DM53:DO54"/>
    <mergeCell ref="BY56:CA57"/>
    <mergeCell ref="CC56:CE57"/>
    <mergeCell ref="CG56:CI57"/>
    <mergeCell ref="CK56:CM57"/>
    <mergeCell ref="CO56:CQ57"/>
    <mergeCell ref="CS56:CU57"/>
    <mergeCell ref="CW56:CY57"/>
    <mergeCell ref="BY53:CA54"/>
    <mergeCell ref="CC53:CE54"/>
    <mergeCell ref="CG53:CI54"/>
    <mergeCell ref="CK53:CM54"/>
    <mergeCell ref="CO53:CQ54"/>
    <mergeCell ref="CS53:CU54"/>
    <mergeCell ref="CW53:CY54"/>
    <mergeCell ref="DA53:DC54"/>
    <mergeCell ref="DE53:DG54"/>
    <mergeCell ref="CG62:CI63"/>
    <mergeCell ref="CK62:CM63"/>
    <mergeCell ref="CO62:CQ63"/>
    <mergeCell ref="DA56:DC57"/>
    <mergeCell ref="DE56:DG57"/>
    <mergeCell ref="DI56:DK57"/>
    <mergeCell ref="DM56:DO57"/>
    <mergeCell ref="BY59:CA60"/>
    <mergeCell ref="CC59:CE60"/>
    <mergeCell ref="CG59:CI60"/>
    <mergeCell ref="CK59:CM60"/>
    <mergeCell ref="CO59:CQ60"/>
    <mergeCell ref="CS59:CU60"/>
    <mergeCell ref="CS62:CU63"/>
    <mergeCell ref="CW62:CY63"/>
    <mergeCell ref="DA62:DC63"/>
    <mergeCell ref="DE62:DG63"/>
    <mergeCell ref="DI62:DK63"/>
    <mergeCell ref="DM62:DO63"/>
    <mergeCell ref="CW59:CY60"/>
    <mergeCell ref="DA59:DC60"/>
    <mergeCell ref="DE59:DG60"/>
    <mergeCell ref="DI59:DK60"/>
    <mergeCell ref="DM59:DO60"/>
    <mergeCell ref="DE65:DG66"/>
    <mergeCell ref="DI65:DK66"/>
    <mergeCell ref="DM65:DO66"/>
    <mergeCell ref="BY68:CA69"/>
    <mergeCell ref="CC68:CE69"/>
    <mergeCell ref="CG68:CI69"/>
    <mergeCell ref="CK68:CM69"/>
    <mergeCell ref="CS68:CU69"/>
    <mergeCell ref="BY65:CA66"/>
    <mergeCell ref="CC65:CE66"/>
    <mergeCell ref="CG65:CI66"/>
    <mergeCell ref="CK65:CM66"/>
    <mergeCell ref="CO65:CQ66"/>
    <mergeCell ref="CS65:CU66"/>
    <mergeCell ref="CW68:CY69"/>
    <mergeCell ref="DA68:DC69"/>
    <mergeCell ref="DE68:DG69"/>
    <mergeCell ref="DI68:DK69"/>
    <mergeCell ref="DM68:DO69"/>
    <mergeCell ref="BY62:CA63"/>
    <mergeCell ref="CC62:CE63"/>
    <mergeCell ref="DM71:DO72"/>
    <mergeCell ref="BY74:CA75"/>
    <mergeCell ref="CC74:CE75"/>
    <mergeCell ref="CG74:CI75"/>
    <mergeCell ref="CK74:CM75"/>
    <mergeCell ref="CS74:CU75"/>
    <mergeCell ref="CW74:CY75"/>
    <mergeCell ref="DA74:DC75"/>
    <mergeCell ref="DE74:DG75"/>
    <mergeCell ref="DI74:DK75"/>
    <mergeCell ref="DM74:DO75"/>
    <mergeCell ref="BY71:CA72"/>
    <mergeCell ref="CC71:CE72"/>
    <mergeCell ref="CG71:CI72"/>
    <mergeCell ref="CK71:CM72"/>
    <mergeCell ref="CS71:CU72"/>
    <mergeCell ref="CW71:CY72"/>
    <mergeCell ref="DA71:DC72"/>
    <mergeCell ref="DE71:DG72"/>
    <mergeCell ref="DI71:DK72"/>
    <mergeCell ref="CW65:CY66"/>
    <mergeCell ref="DA65:DC66"/>
    <mergeCell ref="DM77:DO78"/>
    <mergeCell ref="BY80:CA81"/>
    <mergeCell ref="CC80:CE81"/>
    <mergeCell ref="CG80:CI81"/>
    <mergeCell ref="CK80:CM81"/>
    <mergeCell ref="CS80:CU81"/>
    <mergeCell ref="CW80:CY81"/>
    <mergeCell ref="DA80:DC81"/>
    <mergeCell ref="DE80:DG81"/>
    <mergeCell ref="DI80:DK81"/>
    <mergeCell ref="DM80:DO81"/>
    <mergeCell ref="BY77:CA78"/>
    <mergeCell ref="CC77:CE78"/>
    <mergeCell ref="CG77:CI78"/>
    <mergeCell ref="CK77:CM78"/>
    <mergeCell ref="CS77:CU78"/>
    <mergeCell ref="CW77:CY78"/>
    <mergeCell ref="DA77:DC78"/>
    <mergeCell ref="DE77:DG78"/>
    <mergeCell ref="DI77:DK78"/>
    <mergeCell ref="BS82:BS83"/>
    <mergeCell ref="BY83:CA84"/>
    <mergeCell ref="CC83:CE84"/>
    <mergeCell ref="CG83:CI84"/>
    <mergeCell ref="CK83:CM84"/>
    <mergeCell ref="CS83:CU84"/>
    <mergeCell ref="CW83:CY84"/>
    <mergeCell ref="DA83:DC84"/>
    <mergeCell ref="BY86:CA87"/>
    <mergeCell ref="CC86:CE87"/>
    <mergeCell ref="CG86:CI87"/>
    <mergeCell ref="CK86:CM87"/>
    <mergeCell ref="CS86:CU87"/>
    <mergeCell ref="CW86:CY87"/>
    <mergeCell ref="DA86:DC87"/>
    <mergeCell ref="BY92:CA93"/>
    <mergeCell ref="CC92:CE93"/>
    <mergeCell ref="CG92:CI93"/>
    <mergeCell ref="CK92:CM93"/>
    <mergeCell ref="CW92:CY93"/>
    <mergeCell ref="DA92:DC93"/>
    <mergeCell ref="BY89:CA90"/>
    <mergeCell ref="CC89:CE90"/>
    <mergeCell ref="CG89:CI90"/>
    <mergeCell ref="CK89:CM90"/>
    <mergeCell ref="CW89:CY90"/>
    <mergeCell ref="DA89:DC90"/>
    <mergeCell ref="BY98:CA99"/>
    <mergeCell ref="CC98:CE99"/>
    <mergeCell ref="CG98:CI99"/>
    <mergeCell ref="CK98:CM99"/>
    <mergeCell ref="CW98:CY99"/>
    <mergeCell ref="DA98:DC99"/>
    <mergeCell ref="BY95:CA96"/>
    <mergeCell ref="CC95:CE96"/>
    <mergeCell ref="CG95:CI96"/>
    <mergeCell ref="CK95:CM96"/>
    <mergeCell ref="CW95:CY96"/>
    <mergeCell ref="DA95:DC96"/>
    <mergeCell ref="BY104:CA105"/>
    <mergeCell ref="CC104:CE105"/>
    <mergeCell ref="CG104:CI105"/>
    <mergeCell ref="CK104:CM105"/>
    <mergeCell ref="CW104:CY105"/>
    <mergeCell ref="DA104:DC105"/>
    <mergeCell ref="BY101:CA102"/>
    <mergeCell ref="CC101:CE102"/>
    <mergeCell ref="CG101:CI102"/>
    <mergeCell ref="CK101:CM102"/>
    <mergeCell ref="CW101:CY102"/>
    <mergeCell ref="DA101:DC102"/>
    <mergeCell ref="CC113:CE114"/>
    <mergeCell ref="CW113:CY114"/>
    <mergeCell ref="DA113:DC114"/>
    <mergeCell ref="CC116:CE117"/>
    <mergeCell ref="CW116:CY117"/>
    <mergeCell ref="DA116:DC117"/>
    <mergeCell ref="CC107:CE108"/>
    <mergeCell ref="CG107:CI108"/>
    <mergeCell ref="CK107:CM108"/>
    <mergeCell ref="CW107:CY108"/>
    <mergeCell ref="DA107:DC108"/>
    <mergeCell ref="CC110:CE111"/>
    <mergeCell ref="CK110:CM111"/>
    <mergeCell ref="CW110:CY111"/>
    <mergeCell ref="DA110:DC111"/>
    <mergeCell ref="CW125:CY126"/>
    <mergeCell ref="DA125:DC126"/>
    <mergeCell ref="DA128:DC129"/>
    <mergeCell ref="DA131:DC132"/>
    <mergeCell ref="DA134:DC135"/>
    <mergeCell ref="DA137:DC138"/>
    <mergeCell ref="CC119:CE120"/>
    <mergeCell ref="CW119:CY120"/>
    <mergeCell ref="DA119:DC120"/>
    <mergeCell ref="CC122:CE123"/>
    <mergeCell ref="CW122:CY123"/>
    <mergeCell ref="DA122:DC123"/>
    <mergeCell ref="BS234:BW235"/>
    <mergeCell ref="DA158:DC159"/>
    <mergeCell ref="DA161:DC162"/>
    <mergeCell ref="DA164:DC165"/>
    <mergeCell ref="BS189:BS200"/>
    <mergeCell ref="BT192:BU193"/>
    <mergeCell ref="BS203:BS208"/>
    <mergeCell ref="DA140:DC141"/>
    <mergeCell ref="DA143:DC144"/>
    <mergeCell ref="DA146:DC147"/>
    <mergeCell ref="DA149:DC150"/>
    <mergeCell ref="DA152:DC153"/>
    <mergeCell ref="DA155:DC156"/>
  </mergeCells>
  <hyperlinks>
    <hyperlink ref="AP55" r:id="rId1" xr:uid="{FFC34381-D845-4FEE-BDBA-38AE9B10B9E9}"/>
    <hyperlink ref="AP57" r:id="rId2" xr:uid="{C34661FA-85C7-4F00-804F-CD000653A51A}"/>
    <hyperlink ref="DZ20" r:id="rId3" xr:uid="{587996CD-12E7-4628-9ACA-A6285E7EB7A3}"/>
    <hyperlink ref="ES13" r:id="rId4" xr:uid="{8D495F33-14B6-448F-9C4B-0DC17B16B0B7}"/>
    <hyperlink ref="ES15" r:id="rId5" xr:uid="{D62EBAD8-7DB3-41C2-8EA3-B3561D4CF9C6}"/>
    <hyperlink ref="ES17" r:id="rId6" xr:uid="{9D86B5C6-08F2-418E-887F-8D288D744EFD}"/>
    <hyperlink ref="ES19" r:id="rId7" xr:uid="{8C6B537B-5A56-4628-A5B5-F94D5EAD9513}"/>
    <hyperlink ref="ES9" r:id="rId8" xr:uid="{BD04007A-F0CE-4DC7-907E-260CED21AF6F}"/>
    <hyperlink ref="ES7" r:id="rId9" xr:uid="{7E17EFF6-5112-4076-A94B-759BFD698754}"/>
    <hyperlink ref="ES11" r:id="rId10" xr:uid="{ED2A1766-5009-4473-9D33-D06B64EAF45A}"/>
    <hyperlink ref="ES21" r:id="rId11" xr:uid="{3F025EFF-AB47-43C9-9A75-023A19B7AABA}"/>
    <hyperlink ref="DZ54" r:id="rId12" xr:uid="{B956A9E4-3737-4B31-8B19-D33CB2F330D5}"/>
    <hyperlink ref="EK16" r:id="rId13" xr:uid="{B22A17EC-BA97-4826-B8C3-FD65D7ADD4CE}"/>
    <hyperlink ref="EK15" r:id="rId14" xr:uid="{3C492E8C-31C6-4E8C-905B-6F757EC1D3F7}"/>
    <hyperlink ref="EK19" r:id="rId15" xr:uid="{93A6D6B7-449B-4358-941A-6F4FD698DF54}"/>
    <hyperlink ref="BS210" r:id="rId16" xr:uid="{C2681BE9-4F52-4C18-80AF-E50910576673}"/>
  </hyperlinks>
  <pageMargins left="0.7" right="0.7" top="0.75" bottom="0.75" header="0.3" footer="0.3"/>
  <pageSetup paperSize="9" orientation="portrait" r:id="rId17"/>
  <drawing r:id="rId1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18798-D3A9-4139-A1B5-1A7FB8659D79}">
  <dimension ref="A1:FG409"/>
  <sheetViews>
    <sheetView showZeros="0" topLeftCell="BO1" zoomScaleNormal="100" workbookViewId="0">
      <selection activeCell="BV21" sqref="BV21"/>
    </sheetView>
  </sheetViews>
  <sheetFormatPr baseColWidth="10" defaultRowHeight="15"/>
  <cols>
    <col min="1" max="1" width="4.140625" customWidth="1"/>
    <col min="2" max="2" width="3.7109375" customWidth="1"/>
    <col min="3" max="3" width="6.42578125" customWidth="1"/>
    <col min="4" max="6" width="8.5703125" customWidth="1"/>
    <col min="7" max="7" width="56.28515625" customWidth="1"/>
    <col min="8" max="8" width="7.28515625" customWidth="1"/>
    <col min="9" max="9" width="12.140625" customWidth="1"/>
    <col min="10" max="17" width="10.7109375" customWidth="1"/>
    <col min="18" max="18" width="9.7109375" customWidth="1"/>
    <col min="19" max="19" width="9.85546875" customWidth="1"/>
    <col min="20" max="20" width="14.7109375" customWidth="1"/>
    <col min="21" max="21" width="20.7109375" customWidth="1"/>
    <col min="22" max="34" width="10.7109375" customWidth="1"/>
    <col min="35" max="35" width="29.42578125" customWidth="1"/>
    <col min="36" max="36" width="12.42578125" customWidth="1"/>
    <col min="37" max="37" width="9.85546875" customWidth="1"/>
    <col min="38" max="38" width="11.85546875" customWidth="1"/>
    <col min="39" max="39" width="18.140625" customWidth="1"/>
    <col min="40" max="40" width="7.140625" customWidth="1"/>
    <col min="41" max="41" width="5.5703125" style="1503" customWidth="1"/>
    <col min="42" max="42" width="41.7109375" style="1504" customWidth="1"/>
    <col min="43" max="43" width="6" style="1503" customWidth="1"/>
    <col min="44" max="44" width="9.7109375" customWidth="1"/>
    <col min="45" max="46" width="12.7109375" style="9" customWidth="1"/>
    <col min="47" max="47" width="4" style="9" customWidth="1"/>
    <col min="48" max="48" width="9.7109375" style="9" customWidth="1"/>
    <col min="49" max="49" width="13" style="9" customWidth="1"/>
    <col min="50" max="50" width="13.5703125" style="9" customWidth="1"/>
    <col min="51" max="51" width="40.7109375" style="9" customWidth="1"/>
    <col min="52" max="52" width="6" style="1503" customWidth="1"/>
    <col min="53" max="53" width="5.85546875" customWidth="1"/>
    <col min="54" max="54" width="9.7109375" customWidth="1"/>
    <col min="55" max="55" width="7.7109375" customWidth="1"/>
    <col min="56" max="56" width="103.7109375" customWidth="1"/>
    <col min="57" max="57" width="11.7109375" customWidth="1"/>
    <col min="58" max="58" width="10.7109375" customWidth="1"/>
    <col min="59" max="59" width="9.7109375" customWidth="1"/>
    <col min="60" max="60" width="3.7109375" customWidth="1"/>
    <col min="61" max="61" width="102.5703125" customWidth="1"/>
    <col min="62" max="62" width="6.7109375" customWidth="1"/>
    <col min="63" max="63" width="4.7109375" customWidth="1"/>
    <col min="64" max="67" width="10.7109375" customWidth="1"/>
    <col min="68" max="68" width="15.7109375" customWidth="1"/>
    <col min="69" max="69" width="11.7109375" customWidth="1"/>
    <col min="70" max="70" width="6" style="1503" customWidth="1"/>
    <col min="71" max="71" width="47.85546875" customWidth="1"/>
    <col min="72" max="72" width="19" customWidth="1"/>
    <col min="73" max="73" width="20" customWidth="1"/>
    <col min="74" max="74" width="16.7109375" customWidth="1"/>
    <col min="75" max="75" width="29.28515625" customWidth="1"/>
    <col min="76" max="76" width="6" style="1503" customWidth="1"/>
    <col min="77" max="79" width="13.7109375" style="8" customWidth="1"/>
    <col min="80" max="80" width="2.140625" style="8" customWidth="1"/>
    <col min="81" max="83" width="13.7109375" style="8" customWidth="1"/>
    <col min="84" max="84" width="2.140625" style="8" customWidth="1"/>
    <col min="85" max="87" width="13.7109375" style="8" customWidth="1"/>
    <col min="88" max="88" width="2.140625" style="8" customWidth="1"/>
    <col min="89" max="91" width="13.7109375" style="8" customWidth="1"/>
    <col min="92" max="92" width="2.140625" style="8" customWidth="1"/>
    <col min="93" max="95" width="13.7109375" style="8" customWidth="1"/>
    <col min="96" max="96" width="2.140625" style="8" customWidth="1"/>
    <col min="97" max="99" width="13.7109375" style="8" customWidth="1"/>
    <col min="100" max="100" width="2.140625" style="8" customWidth="1"/>
    <col min="101" max="103" width="13.7109375" style="8" customWidth="1"/>
    <col min="104" max="104" width="6.7109375" style="8" customWidth="1"/>
    <col min="105" max="107" width="13.7109375" style="8" customWidth="1"/>
    <col min="108" max="108" width="2.140625" style="8" customWidth="1"/>
    <col min="109" max="111" width="13.7109375" style="8" customWidth="1"/>
    <col min="112" max="112" width="4.85546875" style="9" customWidth="1"/>
    <col min="113" max="115" width="13.7109375" style="8" customWidth="1"/>
    <col min="116" max="116" width="4.85546875" style="9" customWidth="1"/>
    <col min="117" max="119" width="13.7109375" style="8" customWidth="1"/>
    <col min="120" max="120" width="4.85546875" style="9" customWidth="1"/>
    <col min="121" max="121" width="11.7109375" style="8" customWidth="1"/>
    <col min="122" max="122" width="12.7109375" style="8" customWidth="1"/>
    <col min="123" max="123" width="4.5703125" style="8" customWidth="1"/>
    <col min="124" max="124" width="11.7109375" style="8" customWidth="1"/>
    <col min="125" max="125" width="12.5703125" style="8" customWidth="1"/>
    <col min="126" max="126" width="2.140625" style="8" customWidth="1"/>
    <col min="127" max="128" width="12.7109375" style="8" customWidth="1"/>
    <col min="129" max="129" width="4.42578125" customWidth="1"/>
    <col min="130" max="138" width="12.7109375" style="8" customWidth="1"/>
    <col min="139" max="140" width="11.42578125" style="8"/>
    <col min="141" max="141" width="9.7109375" style="8" customWidth="1"/>
    <col min="142" max="142" width="23.7109375" style="8" customWidth="1"/>
    <col min="143" max="143" width="37.7109375" style="8" customWidth="1"/>
    <col min="144" max="146" width="8.7109375" style="8" customWidth="1"/>
    <col min="147" max="147" width="11.42578125" style="8"/>
    <col min="148" max="148" width="9.7109375" style="8" customWidth="1"/>
    <col min="149" max="149" width="23.7109375" style="8" customWidth="1"/>
    <col min="150" max="150" width="37.7109375" style="8" customWidth="1"/>
    <col min="151" max="153" width="8.7109375" style="8" customWidth="1"/>
    <col min="154" max="154" width="11.42578125" style="8"/>
    <col min="155" max="155" width="9.7109375" style="8" customWidth="1"/>
    <col min="156" max="156" width="23.7109375" style="8" customWidth="1"/>
    <col min="157" max="157" width="37.7109375" style="8" customWidth="1"/>
    <col min="158" max="160" width="8.7109375" style="8" customWidth="1"/>
    <col min="161" max="161" width="8.7109375" customWidth="1"/>
    <col min="163" max="163" width="76.85546875" customWidth="1"/>
  </cols>
  <sheetData>
    <row r="1" spans="1:163" ht="15.75" thickTop="1">
      <c r="A1" s="1" t="str">
        <f>ADDRESS(ROW(),COLUMN(),4)</f>
        <v>A1</v>
      </c>
      <c r="B1" s="2" t="str">
        <f t="shared" ref="B1:AM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2" t="str">
        <f t="shared" si="0"/>
        <v>AF</v>
      </c>
      <c r="AG1" s="2" t="str">
        <f t="shared" si="0"/>
        <v>AG</v>
      </c>
      <c r="AH1" s="2" t="str">
        <f t="shared" si="0"/>
        <v>AH</v>
      </c>
      <c r="AI1" s="2" t="str">
        <f t="shared" si="0"/>
        <v>AI</v>
      </c>
      <c r="AJ1" s="2" t="str">
        <f t="shared" si="0"/>
        <v>AJ</v>
      </c>
      <c r="AK1" s="2" t="str">
        <f t="shared" si="0"/>
        <v>AK</v>
      </c>
      <c r="AL1" s="2" t="str">
        <f t="shared" si="0"/>
        <v>AL</v>
      </c>
      <c r="AM1" s="2" t="str">
        <f t="shared" si="0"/>
        <v>AM</v>
      </c>
      <c r="AN1" s="3"/>
      <c r="AO1" s="4"/>
      <c r="AP1" s="5">
        <v>1</v>
      </c>
      <c r="AQ1" s="3"/>
      <c r="AR1" s="6" t="str">
        <f t="shared" ref="AR1:AY1" si="1">SUBSTITUTE(ADDRESS(1,COLUMN(),4),"1","")</f>
        <v>AR</v>
      </c>
      <c r="AS1" s="6" t="str">
        <f t="shared" si="1"/>
        <v>AS</v>
      </c>
      <c r="AT1" s="6" t="str">
        <f t="shared" si="1"/>
        <v>AT</v>
      </c>
      <c r="AU1" s="6" t="str">
        <f t="shared" si="1"/>
        <v>AU</v>
      </c>
      <c r="AV1" s="6" t="str">
        <f t="shared" si="1"/>
        <v>AV</v>
      </c>
      <c r="AW1" s="6" t="str">
        <f t="shared" si="1"/>
        <v>AW</v>
      </c>
      <c r="AX1" s="6" t="str">
        <f t="shared" si="1"/>
        <v>AX</v>
      </c>
      <c r="AY1" s="6" t="str">
        <f t="shared" si="1"/>
        <v>AY</v>
      </c>
      <c r="AZ1" s="3"/>
      <c r="BA1" s="6" t="str">
        <f t="shared" ref="BA1:BQ1" si="2">SUBSTITUTE(ADDRESS(1,COLUMN(),4),"1","")</f>
        <v>BA</v>
      </c>
      <c r="BB1" s="6" t="str">
        <f t="shared" si="2"/>
        <v>BB</v>
      </c>
      <c r="BC1" s="6" t="str">
        <f t="shared" si="2"/>
        <v>BC</v>
      </c>
      <c r="BD1" s="6" t="str">
        <f t="shared" si="2"/>
        <v>BD</v>
      </c>
      <c r="BE1" s="6" t="str">
        <f t="shared" si="2"/>
        <v>BE</v>
      </c>
      <c r="BF1" s="6" t="str">
        <f t="shared" si="2"/>
        <v>BF</v>
      </c>
      <c r="BG1" s="6" t="str">
        <f t="shared" si="2"/>
        <v>BG</v>
      </c>
      <c r="BH1" s="6" t="str">
        <f t="shared" si="2"/>
        <v>BH</v>
      </c>
      <c r="BI1" s="6" t="str">
        <f t="shared" si="2"/>
        <v>BI</v>
      </c>
      <c r="BJ1" s="6" t="str">
        <f t="shared" si="2"/>
        <v>BJ</v>
      </c>
      <c r="BK1" s="6" t="str">
        <f t="shared" si="2"/>
        <v>BK</v>
      </c>
      <c r="BL1" s="6" t="str">
        <f t="shared" si="2"/>
        <v>BL</v>
      </c>
      <c r="BM1" s="6" t="str">
        <f t="shared" si="2"/>
        <v>BM</v>
      </c>
      <c r="BN1" s="6" t="str">
        <f t="shared" si="2"/>
        <v>BN</v>
      </c>
      <c r="BO1" s="6" t="str">
        <f t="shared" si="2"/>
        <v>BO</v>
      </c>
      <c r="BP1" s="6" t="str">
        <f t="shared" si="2"/>
        <v>BP</v>
      </c>
      <c r="BQ1" s="6" t="str">
        <f t="shared" si="2"/>
        <v>BQ</v>
      </c>
      <c r="BR1" s="3"/>
      <c r="BS1" s="2" t="str">
        <f>SUBSTITUTE(ADDRESS(1,COLUMN(),4),"1","")</f>
        <v>BS</v>
      </c>
      <c r="BT1" s="2" t="str">
        <f>SUBSTITUTE(ADDRESS(1,COLUMN(),4),"1","")</f>
        <v>BT</v>
      </c>
      <c r="BU1" s="2" t="str">
        <f>SUBSTITUTE(ADDRESS(1,COLUMN(),4),"1","")</f>
        <v>BU</v>
      </c>
      <c r="BV1" s="2" t="str">
        <f>SUBSTITUTE(ADDRESS(1,COLUMN(),4),"1","")</f>
        <v>BV</v>
      </c>
      <c r="BW1" s="2" t="str">
        <f>SUBSTITUTE(ADDRESS(1,COLUMN(),4),"1","")</f>
        <v>BW</v>
      </c>
      <c r="BX1" s="3"/>
      <c r="BY1" s="7" t="str">
        <f>SUBSTITUTE(ADDRESS(1,COLUMN(),4),"1","")</f>
        <v>BY</v>
      </c>
      <c r="BZ1" s="7" t="str">
        <f t="shared" ref="BZ1:CA1" si="3">SUBSTITUTE(ADDRESS(1,COLUMN(),4),"1","")</f>
        <v>BZ</v>
      </c>
      <c r="CA1" s="7" t="str">
        <f t="shared" si="3"/>
        <v>CA</v>
      </c>
      <c r="CC1" s="7" t="str">
        <f>SUBSTITUTE(ADDRESS(1,COLUMN(),4),"1","")</f>
        <v>CC</v>
      </c>
      <c r="CD1" s="7" t="str">
        <f>SUBSTITUTE(ADDRESS(1,COLUMN(),4),"1","")</f>
        <v>CD</v>
      </c>
      <c r="CE1" s="7" t="str">
        <f>SUBSTITUTE(ADDRESS(1,COLUMN(),4),"1","")</f>
        <v>CE</v>
      </c>
      <c r="CG1" s="7" t="str">
        <f>SUBSTITUTE(ADDRESS(1,COLUMN(),4),"1","")</f>
        <v>CG</v>
      </c>
      <c r="CH1" s="7" t="str">
        <f>SUBSTITUTE(ADDRESS(1,COLUMN(),4),"1","")</f>
        <v>CH</v>
      </c>
      <c r="CI1" s="7" t="str">
        <f>SUBSTITUTE(ADDRESS(1,COLUMN(),4),"1","")</f>
        <v>CI</v>
      </c>
      <c r="CK1" s="7" t="str">
        <f>SUBSTITUTE(ADDRESS(1,COLUMN(),4),"1","")</f>
        <v>CK</v>
      </c>
      <c r="CL1" s="7" t="str">
        <f>SUBSTITUTE(ADDRESS(1,COLUMN(),4),"1","")</f>
        <v>CL</v>
      </c>
      <c r="CM1" s="7" t="str">
        <f>SUBSTITUTE(ADDRESS(1,COLUMN(),4),"1","")</f>
        <v>CM</v>
      </c>
      <c r="CO1" s="7" t="str">
        <f>SUBSTITUTE(ADDRESS(1,COLUMN(),4),"1","")</f>
        <v>CO</v>
      </c>
      <c r="CP1" s="7" t="str">
        <f>SUBSTITUTE(ADDRESS(1,COLUMN(),4),"1","")</f>
        <v>CP</v>
      </c>
      <c r="CQ1" s="7" t="str">
        <f>SUBSTITUTE(ADDRESS(1,COLUMN(),4),"1","")</f>
        <v>CQ</v>
      </c>
      <c r="CS1" s="7" t="str">
        <f>SUBSTITUTE(ADDRESS(1,COLUMN(),4),"1","")</f>
        <v>CS</v>
      </c>
      <c r="CT1" s="7" t="str">
        <f>SUBSTITUTE(ADDRESS(1,COLUMN(),4),"1","")</f>
        <v>CT</v>
      </c>
      <c r="CU1" s="7" t="str">
        <f>SUBSTITUTE(ADDRESS(1,COLUMN(),4),"1","")</f>
        <v>CU</v>
      </c>
      <c r="CW1" s="7" t="str">
        <f>SUBSTITUTE(ADDRESS(1,COLUMN(),4),"1","")</f>
        <v>CW</v>
      </c>
      <c r="CX1" s="7" t="str">
        <f>SUBSTITUTE(ADDRESS(1,COLUMN(),4),"1","")</f>
        <v>CX</v>
      </c>
      <c r="CY1" s="7" t="str">
        <f>SUBSTITUTE(ADDRESS(1,COLUMN(),4),"1","")</f>
        <v>CY</v>
      </c>
      <c r="DA1" s="7" t="str">
        <f>SUBSTITUTE(ADDRESS(1,COLUMN(),4),"1","")</f>
        <v>DA</v>
      </c>
      <c r="DB1" s="7" t="str">
        <f>SUBSTITUTE(ADDRESS(1,COLUMN(),4),"1","")</f>
        <v>DB</v>
      </c>
      <c r="DC1" s="7" t="str">
        <f>SUBSTITUTE(ADDRESS(1,COLUMN(),4),"1","")</f>
        <v>DC</v>
      </c>
      <c r="DE1" s="7" t="str">
        <f>SUBSTITUTE(ADDRESS(1,COLUMN(),4),"1","")</f>
        <v>DE</v>
      </c>
      <c r="DF1" s="7" t="str">
        <f>SUBSTITUTE(ADDRESS(1,COLUMN(),4),"1","")</f>
        <v>DF</v>
      </c>
      <c r="DG1" s="7" t="str">
        <f>SUBSTITUTE(ADDRESS(1,COLUMN(),4),"1","")</f>
        <v>DG</v>
      </c>
      <c r="DI1" s="7" t="str">
        <f>SUBSTITUTE(ADDRESS(1,COLUMN(),4),"1","")</f>
        <v>DI</v>
      </c>
      <c r="DJ1" s="7" t="str">
        <f>SUBSTITUTE(ADDRESS(1,COLUMN(),4),"1","")</f>
        <v>DJ</v>
      </c>
      <c r="DK1" s="7" t="str">
        <f>SUBSTITUTE(ADDRESS(1,COLUMN(),4),"1","")</f>
        <v>DK</v>
      </c>
      <c r="DM1" s="7" t="str">
        <f>SUBSTITUTE(ADDRESS(1,COLUMN(),4),"1","")</f>
        <v>DM</v>
      </c>
      <c r="DN1" s="7" t="str">
        <f>SUBSTITUTE(ADDRESS(1,COLUMN(),4),"1","")</f>
        <v>DN</v>
      </c>
      <c r="DO1" s="7" t="str">
        <f>SUBSTITUTE(ADDRESS(1,COLUMN(),4),"1","")</f>
        <v>DO</v>
      </c>
      <c r="DQ1" s="7" t="str">
        <f>SUBSTITUTE(ADDRESS(1,COLUMN(),4),"1","")</f>
        <v>DQ</v>
      </c>
      <c r="DR1" s="7" t="str">
        <f>SUBSTITUTE(ADDRESS(1,COLUMN(),4),"1","")</f>
        <v>DR</v>
      </c>
      <c r="DT1" s="7" t="str">
        <f>SUBSTITUTE(ADDRESS(1,COLUMN(),4),"1","")</f>
        <v>DT</v>
      </c>
      <c r="DU1" s="7" t="str">
        <f>SUBSTITUTE(ADDRESS(1,COLUMN(),4),"1","")</f>
        <v>DU</v>
      </c>
      <c r="DV1"/>
      <c r="DW1" s="7" t="str">
        <f>SUBSTITUTE(ADDRESS(1,COLUMN(),4),"1","")</f>
        <v>DW</v>
      </c>
      <c r="DX1" s="7" t="str">
        <f>SUBSTITUTE(ADDRESS(1,COLUMN(),4),"1","")</f>
        <v>DX</v>
      </c>
      <c r="DY1" s="3"/>
      <c r="DZ1" s="7" t="str">
        <f t="shared" ref="DZ1:EI1" si="4">SUBSTITUTE(ADDRESS(1,COLUMN(),4),"1","")</f>
        <v>DZ</v>
      </c>
      <c r="EA1" s="7" t="str">
        <f t="shared" si="4"/>
        <v>EA</v>
      </c>
      <c r="EB1" s="7" t="str">
        <f t="shared" si="4"/>
        <v>EB</v>
      </c>
      <c r="EC1" s="7" t="str">
        <f t="shared" si="4"/>
        <v>EC</v>
      </c>
      <c r="ED1" s="7" t="str">
        <f t="shared" si="4"/>
        <v>ED</v>
      </c>
      <c r="EE1" s="7" t="str">
        <f t="shared" si="4"/>
        <v>EE</v>
      </c>
      <c r="EF1" s="7" t="str">
        <f t="shared" si="4"/>
        <v>EF</v>
      </c>
      <c r="EG1" s="7" t="str">
        <f t="shared" si="4"/>
        <v>EG</v>
      </c>
      <c r="EH1" s="7" t="str">
        <f t="shared" si="4"/>
        <v>EH</v>
      </c>
      <c r="EI1" s="7" t="str">
        <f t="shared" si="4"/>
        <v>EI</v>
      </c>
      <c r="EJ1"/>
      <c r="EK1" s="7" t="str">
        <f>SUBSTITUTE(ADDRESS(1,COLUMN(),4),"1","")</f>
        <v>EK</v>
      </c>
      <c r="EL1" s="7" t="str">
        <f>SUBSTITUTE(ADDRESS(1,COLUMN(),4),"1","")</f>
        <v>EL</v>
      </c>
      <c r="EM1" s="7" t="str">
        <f>SUBSTITUTE(ADDRESS(1,COLUMN(),4),"1","")</f>
        <v>EM</v>
      </c>
      <c r="EN1" s="7" t="str">
        <f>SUBSTITUTE(ADDRESS(1,COLUMN(),4),"1","")</f>
        <v>EN</v>
      </c>
      <c r="EO1" s="7" t="str">
        <f>SUBSTITUTE(ADDRESS(1,COLUMN(),4),"1","")</f>
        <v>EO</v>
      </c>
      <c r="EP1"/>
      <c r="EQ1"/>
      <c r="ER1" s="7" t="str">
        <f t="shared" ref="ER1:EW1" si="5">SUBSTITUTE(ADDRESS(1,COLUMN(),4),"1","")</f>
        <v>ER</v>
      </c>
      <c r="ES1" s="7" t="str">
        <f t="shared" si="5"/>
        <v>ES</v>
      </c>
      <c r="ET1" s="7" t="str">
        <f t="shared" si="5"/>
        <v>ET</v>
      </c>
      <c r="EU1" s="7" t="str">
        <f t="shared" si="5"/>
        <v>EU</v>
      </c>
      <c r="EV1" s="7" t="str">
        <f t="shared" si="5"/>
        <v>EV</v>
      </c>
      <c r="EW1" s="7" t="str">
        <f t="shared" si="5"/>
        <v>EW</v>
      </c>
      <c r="EX1"/>
      <c r="EY1" s="7" t="str">
        <f t="shared" ref="EY1:FD1" si="6">SUBSTITUTE(ADDRESS(1,COLUMN(),4),"1","")</f>
        <v>EY</v>
      </c>
      <c r="EZ1" s="7" t="str">
        <f t="shared" si="6"/>
        <v>EZ</v>
      </c>
      <c r="FA1" s="7" t="str">
        <f t="shared" si="6"/>
        <v>FA</v>
      </c>
      <c r="FB1" s="7" t="str">
        <f t="shared" si="6"/>
        <v>FB</v>
      </c>
      <c r="FC1" s="7" t="str">
        <f t="shared" si="6"/>
        <v>FC</v>
      </c>
      <c r="FD1" s="7" t="str">
        <f t="shared" si="6"/>
        <v>FD</v>
      </c>
      <c r="FE1" s="10">
        <v>1</v>
      </c>
      <c r="FF1" s="11" t="str">
        <f>SUBSTITUTE(ADDRESS(1,COLUMN(),4),"1","")</f>
        <v>FF</v>
      </c>
      <c r="FG1" s="12" t="str">
        <f>SUBSTITUTE(ADDRESS(1,COLUMN(),4),"1","")</f>
        <v>FG</v>
      </c>
    </row>
    <row r="2" spans="1:163" ht="15.75" thickBot="1">
      <c r="A2" s="3"/>
      <c r="B2" s="13">
        <f t="shared" ref="B2:AM2" ca="1" si="7">CELL("largeur",B2)</f>
        <v>3</v>
      </c>
      <c r="C2" s="13">
        <f t="shared" ca="1" si="7"/>
        <v>6</v>
      </c>
      <c r="D2" s="13">
        <f t="shared" ca="1" si="7"/>
        <v>8</v>
      </c>
      <c r="E2" s="13">
        <f t="shared" ca="1" si="7"/>
        <v>8</v>
      </c>
      <c r="F2" s="13">
        <f t="shared" ca="1" si="7"/>
        <v>8</v>
      </c>
      <c r="G2" s="13">
        <f t="shared" ca="1" si="7"/>
        <v>56</v>
      </c>
      <c r="H2" s="13">
        <f t="shared" ca="1" si="7"/>
        <v>7</v>
      </c>
      <c r="I2" s="13">
        <f t="shared" ca="1" si="7"/>
        <v>11</v>
      </c>
      <c r="J2" s="13">
        <f t="shared" ca="1" si="7"/>
        <v>10</v>
      </c>
      <c r="K2" s="13">
        <f t="shared" ca="1" si="7"/>
        <v>10</v>
      </c>
      <c r="L2" s="13">
        <f t="shared" ca="1" si="7"/>
        <v>10</v>
      </c>
      <c r="M2" s="13">
        <f t="shared" ca="1" si="7"/>
        <v>10</v>
      </c>
      <c r="N2" s="13">
        <f t="shared" ca="1" si="7"/>
        <v>10</v>
      </c>
      <c r="O2" s="13">
        <f t="shared" ca="1" si="7"/>
        <v>10</v>
      </c>
      <c r="P2" s="13">
        <f t="shared" ca="1" si="7"/>
        <v>10</v>
      </c>
      <c r="Q2" s="13">
        <f t="shared" ca="1" si="7"/>
        <v>10</v>
      </c>
      <c r="R2" s="13">
        <f t="shared" ca="1" si="7"/>
        <v>9</v>
      </c>
      <c r="S2" s="13">
        <f t="shared" ca="1" si="7"/>
        <v>9</v>
      </c>
      <c r="T2" s="13">
        <f t="shared" ca="1" si="7"/>
        <v>14</v>
      </c>
      <c r="U2" s="13">
        <f t="shared" ca="1" si="7"/>
        <v>20</v>
      </c>
      <c r="V2" s="13">
        <f t="shared" ca="1" si="7"/>
        <v>10</v>
      </c>
      <c r="W2" s="13">
        <f t="shared" ca="1" si="7"/>
        <v>10</v>
      </c>
      <c r="X2" s="13">
        <f t="shared" ca="1" si="7"/>
        <v>10</v>
      </c>
      <c r="Y2" s="13">
        <f t="shared" ca="1" si="7"/>
        <v>10</v>
      </c>
      <c r="Z2" s="13">
        <f t="shared" ca="1" si="7"/>
        <v>10</v>
      </c>
      <c r="AA2" s="13">
        <f t="shared" ca="1" si="7"/>
        <v>10</v>
      </c>
      <c r="AB2" s="13">
        <f t="shared" ca="1" si="7"/>
        <v>10</v>
      </c>
      <c r="AC2" s="13">
        <f t="shared" ca="1" si="7"/>
        <v>10</v>
      </c>
      <c r="AD2" s="13">
        <f t="shared" ca="1" si="7"/>
        <v>10</v>
      </c>
      <c r="AE2" s="13">
        <f t="shared" ca="1" si="7"/>
        <v>10</v>
      </c>
      <c r="AF2" s="13">
        <f t="shared" ca="1" si="7"/>
        <v>10</v>
      </c>
      <c r="AG2" s="13">
        <f t="shared" ca="1" si="7"/>
        <v>10</v>
      </c>
      <c r="AH2" s="13">
        <f t="shared" ca="1" si="7"/>
        <v>10</v>
      </c>
      <c r="AI2" s="13">
        <f t="shared" ca="1" si="7"/>
        <v>29</v>
      </c>
      <c r="AJ2" s="13">
        <f t="shared" ca="1" si="7"/>
        <v>12</v>
      </c>
      <c r="AK2" s="13">
        <f t="shared" ca="1" si="7"/>
        <v>9</v>
      </c>
      <c r="AL2" s="13">
        <f t="shared" ca="1" si="7"/>
        <v>11</v>
      </c>
      <c r="AM2" s="13">
        <f t="shared" ca="1" si="7"/>
        <v>17</v>
      </c>
      <c r="AN2" s="3"/>
      <c r="AO2" s="4"/>
      <c r="AP2" s="5">
        <v>1</v>
      </c>
      <c r="AQ2" s="3"/>
      <c r="AR2" s="14">
        <f t="shared" ref="AR2:AY2" ca="1" si="8">CELL("largeur",AR2)</f>
        <v>9</v>
      </c>
      <c r="AS2" s="14">
        <f t="shared" ca="1" si="8"/>
        <v>12</v>
      </c>
      <c r="AT2" s="14">
        <f t="shared" ca="1" si="8"/>
        <v>12</v>
      </c>
      <c r="AU2" s="14">
        <f t="shared" ca="1" si="8"/>
        <v>3</v>
      </c>
      <c r="AV2" s="14">
        <f t="shared" ca="1" si="8"/>
        <v>9</v>
      </c>
      <c r="AW2" s="14">
        <f t="shared" ca="1" si="8"/>
        <v>12</v>
      </c>
      <c r="AX2" s="14">
        <f t="shared" ca="1" si="8"/>
        <v>13</v>
      </c>
      <c r="AY2" s="14">
        <f t="shared" ca="1" si="8"/>
        <v>40</v>
      </c>
      <c r="AZ2" s="3"/>
      <c r="BA2" s="3115">
        <f t="shared" ref="BA2:BO2" ca="1" si="9">CELL("largeur",BA2)</f>
        <v>5</v>
      </c>
      <c r="BB2" s="14">
        <f t="shared" ca="1" si="9"/>
        <v>9</v>
      </c>
      <c r="BC2" s="14">
        <f t="shared" ca="1" si="9"/>
        <v>7</v>
      </c>
      <c r="BD2" s="14">
        <f t="shared" ca="1" si="9"/>
        <v>103</v>
      </c>
      <c r="BE2" s="14">
        <f t="shared" ca="1" si="9"/>
        <v>11</v>
      </c>
      <c r="BF2" s="14">
        <f t="shared" ca="1" si="9"/>
        <v>10</v>
      </c>
      <c r="BG2" s="14">
        <f t="shared" ca="1" si="9"/>
        <v>9</v>
      </c>
      <c r="BH2" s="14">
        <f t="shared" ca="1" si="9"/>
        <v>3</v>
      </c>
      <c r="BI2" s="14">
        <f t="shared" ca="1" si="9"/>
        <v>102</v>
      </c>
      <c r="BJ2" s="14">
        <f t="shared" ca="1" si="9"/>
        <v>6</v>
      </c>
      <c r="BK2" s="14">
        <f t="shared" ca="1" si="9"/>
        <v>4</v>
      </c>
      <c r="BL2" s="14">
        <f t="shared" ca="1" si="9"/>
        <v>10</v>
      </c>
      <c r="BM2" s="14">
        <f t="shared" ca="1" si="9"/>
        <v>10</v>
      </c>
      <c r="BN2" s="14">
        <f t="shared" ca="1" si="9"/>
        <v>10</v>
      </c>
      <c r="BO2" s="14">
        <f t="shared" ca="1" si="9"/>
        <v>10</v>
      </c>
      <c r="BP2" s="3115">
        <f ca="1">CELL("largeur",BP2)</f>
        <v>15</v>
      </c>
      <c r="BQ2" s="3115">
        <f ca="1">CELL("largeur",BQ2)</f>
        <v>11</v>
      </c>
      <c r="BR2" s="3"/>
      <c r="BS2" s="15">
        <v>19</v>
      </c>
      <c r="BT2" s="15">
        <v>18</v>
      </c>
      <c r="BU2" s="15">
        <v>25</v>
      </c>
      <c r="BV2" s="15">
        <v>16</v>
      </c>
      <c r="BW2" s="15">
        <v>29</v>
      </c>
      <c r="BX2" s="3"/>
      <c r="BY2" s="13">
        <f ca="1">CELL("largeur",BY2)</f>
        <v>13</v>
      </c>
      <c r="BZ2" s="13">
        <f t="shared" ref="BZ2:CA2" ca="1" si="10">CELL("largeur",BZ2)</f>
        <v>13</v>
      </c>
      <c r="CA2" s="13">
        <f t="shared" ca="1" si="10"/>
        <v>13</v>
      </c>
      <c r="CC2" s="13">
        <f ca="1">CELL("largeur",CC2)</f>
        <v>13</v>
      </c>
      <c r="CD2" s="13">
        <f ca="1">CELL("largeur",CD2)</f>
        <v>13</v>
      </c>
      <c r="CE2" s="13">
        <f ca="1">CELL("largeur",CE2)</f>
        <v>13</v>
      </c>
      <c r="CG2" s="13">
        <f ca="1">CELL("largeur",CG2)</f>
        <v>13</v>
      </c>
      <c r="CH2" s="13">
        <f ca="1">CELL("largeur",CH2)</f>
        <v>13</v>
      </c>
      <c r="CI2" s="13">
        <f ca="1">CELL("largeur",CI2)</f>
        <v>13</v>
      </c>
      <c r="CK2" s="13">
        <f ca="1">CELL("largeur",CK2)</f>
        <v>13</v>
      </c>
      <c r="CL2" s="13">
        <f ca="1">CELL("largeur",CL2)</f>
        <v>13</v>
      </c>
      <c r="CM2" s="13">
        <f ca="1">CELL("largeur",CM2)</f>
        <v>13</v>
      </c>
      <c r="CO2" s="13">
        <f ca="1">CELL("largeur",CO2)</f>
        <v>13</v>
      </c>
      <c r="CP2" s="13">
        <f ca="1">CELL("largeur",CP2)</f>
        <v>13</v>
      </c>
      <c r="CQ2" s="13">
        <f ca="1">CELL("largeur",CQ2)</f>
        <v>13</v>
      </c>
      <c r="CS2" s="13">
        <f ca="1">CELL("largeur",CS2)</f>
        <v>13</v>
      </c>
      <c r="CT2" s="13">
        <f ca="1">CELL("largeur",CT2)</f>
        <v>13</v>
      </c>
      <c r="CU2" s="13">
        <f ca="1">CELL("largeur",CU2)</f>
        <v>13</v>
      </c>
      <c r="CW2" s="13">
        <f ca="1">CELL("largeur",CW2)</f>
        <v>13</v>
      </c>
      <c r="CX2" s="13">
        <f ca="1">CELL("largeur",CX2)</f>
        <v>13</v>
      </c>
      <c r="CY2" s="13">
        <f ca="1">CELL("largeur",CY2)</f>
        <v>13</v>
      </c>
      <c r="DA2" s="13">
        <f ca="1">CELL("largeur",DA2)</f>
        <v>13</v>
      </c>
      <c r="DB2" s="13">
        <f ca="1">CELL("largeur",DB2)</f>
        <v>13</v>
      </c>
      <c r="DC2" s="13">
        <f ca="1">CELL("largeur",DC2)</f>
        <v>13</v>
      </c>
      <c r="DE2" s="13">
        <f ca="1">CELL("largeur",DE2)</f>
        <v>13</v>
      </c>
      <c r="DF2" s="13">
        <f ca="1">CELL("largeur",DF2)</f>
        <v>13</v>
      </c>
      <c r="DG2" s="13">
        <f ca="1">CELL("largeur",DG2)</f>
        <v>13</v>
      </c>
      <c r="DI2" s="13">
        <f ca="1">CELL("largeur",DI2)</f>
        <v>13</v>
      </c>
      <c r="DJ2" s="13">
        <f ca="1">CELL("largeur",DJ2)</f>
        <v>13</v>
      </c>
      <c r="DK2" s="13">
        <f ca="1">CELL("largeur",DK2)</f>
        <v>13</v>
      </c>
      <c r="DM2" s="13">
        <f ca="1">CELL("largeur",DM2)</f>
        <v>13</v>
      </c>
      <c r="DN2" s="13">
        <f ca="1">CELL("largeur",DN2)</f>
        <v>13</v>
      </c>
      <c r="DO2" s="13">
        <f ca="1">CELL("largeur",DO2)</f>
        <v>13</v>
      </c>
      <c r="DQ2" s="13">
        <f ca="1">CELL("largeur",DQ2)</f>
        <v>11</v>
      </c>
      <c r="DR2" s="13">
        <f ca="1">CELL("largeur",DR2)</f>
        <v>12</v>
      </c>
      <c r="DT2" s="13">
        <f ca="1">CELL("largeur",DT2)</f>
        <v>11</v>
      </c>
      <c r="DU2" s="13">
        <f ca="1">CELL("largeur",DU2)</f>
        <v>12</v>
      </c>
      <c r="DV2"/>
      <c r="DW2" s="13">
        <f ca="1">CELL("largeur",DW2)</f>
        <v>12</v>
      </c>
      <c r="DX2" s="13">
        <f ca="1">CELL("largeur",DX2)</f>
        <v>12</v>
      </c>
      <c r="DY2" s="3"/>
      <c r="DZ2" s="13">
        <f t="shared" ref="DZ2:EI2" ca="1" si="11">CELL("largeur",DZ2)</f>
        <v>12</v>
      </c>
      <c r="EA2" s="13">
        <f t="shared" ca="1" si="11"/>
        <v>12</v>
      </c>
      <c r="EB2" s="13">
        <f t="shared" ca="1" si="11"/>
        <v>12</v>
      </c>
      <c r="EC2" s="13">
        <f t="shared" ca="1" si="11"/>
        <v>12</v>
      </c>
      <c r="ED2" s="13">
        <f t="shared" ca="1" si="11"/>
        <v>12</v>
      </c>
      <c r="EE2" s="13">
        <f t="shared" ca="1" si="11"/>
        <v>12</v>
      </c>
      <c r="EF2" s="13">
        <f t="shared" ca="1" si="11"/>
        <v>12</v>
      </c>
      <c r="EG2" s="13">
        <f t="shared" ca="1" si="11"/>
        <v>12</v>
      </c>
      <c r="EH2" s="13">
        <f t="shared" ca="1" si="11"/>
        <v>12</v>
      </c>
      <c r="EI2" s="13">
        <f t="shared" ca="1" si="11"/>
        <v>11</v>
      </c>
      <c r="EJ2"/>
      <c r="EK2" s="13">
        <f ca="1">CELL("largeur",EK2)</f>
        <v>9</v>
      </c>
      <c r="EL2" s="13">
        <f ca="1">CELL("largeur",EL2)</f>
        <v>23</v>
      </c>
      <c r="EM2" s="13">
        <f ca="1">CELL("largeur",EM2)</f>
        <v>37</v>
      </c>
      <c r="EN2" s="13">
        <f ca="1">CELL("largeur",EN2)</f>
        <v>8</v>
      </c>
      <c r="EO2" s="13">
        <f ca="1">CELL("largeur",EO2)</f>
        <v>8</v>
      </c>
      <c r="EP2"/>
      <c r="EQ2"/>
      <c r="ER2" s="13">
        <f t="shared" ref="ER2:EW2" ca="1" si="12">CELL("largeur",ER2)</f>
        <v>9</v>
      </c>
      <c r="ES2" s="13">
        <f t="shared" ca="1" si="12"/>
        <v>23</v>
      </c>
      <c r="ET2" s="13">
        <f t="shared" ca="1" si="12"/>
        <v>37</v>
      </c>
      <c r="EU2" s="13">
        <f t="shared" ca="1" si="12"/>
        <v>8</v>
      </c>
      <c r="EV2" s="13">
        <f t="shared" ca="1" si="12"/>
        <v>8</v>
      </c>
      <c r="EW2" s="13">
        <f t="shared" ca="1" si="12"/>
        <v>8</v>
      </c>
      <c r="EX2"/>
      <c r="EY2" s="13">
        <f t="shared" ref="EY2:FD2" ca="1" si="13">CELL("largeur",EY2)</f>
        <v>9</v>
      </c>
      <c r="EZ2" s="13">
        <f t="shared" ca="1" si="13"/>
        <v>23</v>
      </c>
      <c r="FA2" s="13">
        <f t="shared" ca="1" si="13"/>
        <v>37</v>
      </c>
      <c r="FB2" s="13">
        <f t="shared" ca="1" si="13"/>
        <v>8</v>
      </c>
      <c r="FC2" s="13">
        <f t="shared" ca="1" si="13"/>
        <v>8</v>
      </c>
      <c r="FD2" s="13">
        <f t="shared" ca="1" si="13"/>
        <v>8</v>
      </c>
      <c r="FE2" s="10">
        <v>1</v>
      </c>
      <c r="FF2" s="16" t="s">
        <v>0</v>
      </c>
      <c r="FG2" s="17"/>
    </row>
    <row r="3" spans="1:163" ht="15.75" customHeight="1" thickBot="1">
      <c r="A3" s="3"/>
      <c r="J3" s="18"/>
      <c r="K3" s="18"/>
      <c r="L3" s="18"/>
      <c r="M3" s="18"/>
      <c r="N3" s="18"/>
      <c r="O3" s="18"/>
      <c r="P3" s="18"/>
      <c r="Q3" s="18"/>
      <c r="R3" s="18"/>
      <c r="S3" s="18"/>
      <c r="T3" s="18"/>
      <c r="U3" s="18"/>
      <c r="V3" s="19"/>
      <c r="W3" s="19"/>
      <c r="X3" s="19"/>
      <c r="Y3" s="19"/>
      <c r="Z3" s="19"/>
      <c r="AA3" s="22"/>
      <c r="AB3" s="22"/>
      <c r="AC3" s="22"/>
      <c r="AD3" s="22"/>
      <c r="AE3" s="22"/>
      <c r="AF3" s="22"/>
      <c r="AG3" s="22"/>
      <c r="AH3" s="22"/>
      <c r="AI3" s="22"/>
      <c r="AJ3" s="3"/>
      <c r="AK3" s="3"/>
      <c r="AL3" s="3"/>
      <c r="AM3" s="23" t="s">
        <v>1</v>
      </c>
      <c r="AN3" s="3"/>
      <c r="AO3" s="4"/>
      <c r="AP3" s="5">
        <v>1</v>
      </c>
      <c r="AQ3" s="3"/>
      <c r="AR3" s="24"/>
      <c r="AS3" s="24"/>
      <c r="AT3" s="24"/>
      <c r="AU3" s="24"/>
      <c r="AV3" s="24"/>
      <c r="AW3" s="24"/>
      <c r="AX3" s="24"/>
      <c r="AY3" s="24"/>
      <c r="AZ3" s="3"/>
      <c r="BA3" s="3116" t="s">
        <v>28</v>
      </c>
      <c r="BB3" s="3117"/>
      <c r="BC3" s="3117"/>
      <c r="BD3" s="3182" t="s">
        <v>4342</v>
      </c>
      <c r="BE3" s="3182"/>
      <c r="BF3" s="3182"/>
      <c r="BG3" s="3182"/>
      <c r="BH3" s="3118"/>
      <c r="BI3" s="3118"/>
      <c r="BJ3" s="3118"/>
      <c r="BK3" s="3118"/>
      <c r="BL3" s="3118"/>
      <c r="BM3" s="3118"/>
      <c r="BN3" s="3118"/>
      <c r="BO3" s="3118"/>
      <c r="BP3" s="3118"/>
      <c r="BQ3" s="3119"/>
      <c r="BR3" s="3"/>
      <c r="BS3" s="13">
        <f ca="1">CELL("largeur",BS3)</f>
        <v>47</v>
      </c>
      <c r="BT3" s="13">
        <f ca="1">CELL("largeur",BT3)</f>
        <v>18</v>
      </c>
      <c r="BU3" s="13">
        <f ca="1">CELL("largeur",BU3)</f>
        <v>19</v>
      </c>
      <c r="BV3" s="13">
        <f ca="1">CELL("largeur",BV3)</f>
        <v>16</v>
      </c>
      <c r="BW3" s="13">
        <f ca="1">CELL("largeur",BW3)</f>
        <v>29</v>
      </c>
      <c r="BX3" s="3"/>
      <c r="BY3" t="s">
        <v>2</v>
      </c>
      <c r="BZ3"/>
      <c r="CA3"/>
      <c r="CB3"/>
      <c r="CC3"/>
      <c r="CD3"/>
      <c r="CE3"/>
      <c r="CF3"/>
      <c r="CG3"/>
      <c r="CH3"/>
      <c r="CI3"/>
      <c r="CJ3"/>
      <c r="CK3"/>
      <c r="CL3"/>
      <c r="CM3"/>
      <c r="CN3"/>
      <c r="CO3"/>
      <c r="CP3"/>
      <c r="CQ3"/>
      <c r="CR3"/>
      <c r="CS3"/>
      <c r="CT3"/>
      <c r="CU3"/>
      <c r="CV3" s="25"/>
      <c r="CW3" s="25"/>
      <c r="CX3" s="25"/>
      <c r="CY3" s="25"/>
      <c r="CZ3" s="25"/>
      <c r="DA3" s="25"/>
      <c r="DB3" s="25"/>
      <c r="DC3" s="25"/>
      <c r="DD3" s="25"/>
      <c r="DE3" s="25"/>
      <c r="DF3" s="25"/>
      <c r="DG3" s="25"/>
      <c r="DH3" s="25"/>
      <c r="DI3" s="25"/>
      <c r="DJ3" s="25"/>
      <c r="DK3" s="25"/>
      <c r="DL3" s="25"/>
      <c r="DM3" s="25"/>
      <c r="DN3" s="25"/>
      <c r="DO3" s="25"/>
      <c r="DP3" s="25"/>
      <c r="DQ3" s="25"/>
      <c r="DR3" s="25"/>
      <c r="DS3" s="26"/>
      <c r="DT3" s="25"/>
      <c r="DU3" s="25"/>
      <c r="DV3" s="25"/>
      <c r="DW3" s="25"/>
      <c r="DX3" s="25"/>
      <c r="DY3" s="3"/>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10">
        <v>1</v>
      </c>
      <c r="FF3" s="27">
        <f ca="1">COUNTA(A1:FE409) + COUNTBLANK(A1:FE409)</f>
        <v>67723</v>
      </c>
      <c r="FG3" s="28" t="str">
        <f>"cellules entre -cells -celdas  "&amp;" " &amp;A1&amp;" et  "&amp;FE409</f>
        <v>cellules entre -cells -celdas   A1 et  FE409</v>
      </c>
    </row>
    <row r="4" spans="1:163" ht="24" thickBot="1">
      <c r="A4" s="3"/>
      <c r="B4" s="3317"/>
      <c r="C4" s="2579"/>
      <c r="D4" s="2579"/>
      <c r="E4" s="2579"/>
      <c r="F4" s="2579"/>
      <c r="G4" s="2579"/>
      <c r="H4" s="2579"/>
      <c r="I4" s="2579"/>
      <c r="J4" s="3320" t="s">
        <v>4083</v>
      </c>
      <c r="K4" s="3320"/>
      <c r="L4" s="3320"/>
      <c r="M4" s="3320"/>
      <c r="N4" s="3320"/>
      <c r="O4" s="3320"/>
      <c r="P4" s="3320"/>
      <c r="Q4" s="3320"/>
      <c r="R4" s="3320"/>
      <c r="S4" s="3320"/>
      <c r="T4" s="3320"/>
      <c r="U4" s="3320"/>
      <c r="V4" s="3320"/>
      <c r="W4" s="3320"/>
      <c r="X4" s="3320"/>
      <c r="Y4" s="3320"/>
      <c r="Z4" s="3320"/>
      <c r="AA4" s="3320"/>
      <c r="AB4" s="3320"/>
      <c r="AC4" s="3320"/>
      <c r="AD4" s="3320"/>
      <c r="AE4" s="3453"/>
      <c r="AF4" s="20"/>
      <c r="AG4" s="20"/>
      <c r="AH4" s="20"/>
      <c r="AI4" s="29"/>
      <c r="AJ4" s="29"/>
      <c r="AK4" s="29"/>
      <c r="AL4" s="29"/>
      <c r="AM4" s="30" t="str">
        <f t="array" aca="1" ref="AM4" ca="1">IF(COUNTIF(B2:AM2,"&gt;0.5")=0,"Aucune",COUNTIF(B2:AM2,"&lt;0.5") &amp; " " &amp; IF(COUNTIF(B2:AM2,"&lt;0.5")&gt;1,"colonnes masquées","colonne masquée") &amp; " " &amp; _xlfn.TEXTJOIN(" ", TRUE, IF(B2:AM2&lt;0.5,B1:AM1,"")))&amp;" "</f>
        <v xml:space="preserve">0 colonne masquée  </v>
      </c>
      <c r="AN4" s="3"/>
      <c r="AO4" s="4"/>
      <c r="AP4" s="31" t="s">
        <v>3</v>
      </c>
      <c r="AQ4" s="3"/>
      <c r="AR4" s="32"/>
      <c r="AS4" s="33"/>
      <c r="AT4" s="33"/>
      <c r="AU4" s="33"/>
      <c r="AV4" s="33"/>
      <c r="AW4" s="33"/>
      <c r="AX4" s="33"/>
      <c r="AY4" s="33"/>
      <c r="AZ4" s="3"/>
      <c r="BA4" s="3116" t="s">
        <v>28</v>
      </c>
      <c r="BB4" s="3120"/>
      <c r="BC4" s="3120"/>
      <c r="BD4" s="3183"/>
      <c r="BE4" s="3183"/>
      <c r="BF4" s="3183"/>
      <c r="BG4" s="3183"/>
      <c r="BH4" s="3121"/>
      <c r="BI4" s="3121"/>
      <c r="BJ4" s="3121"/>
      <c r="BK4" s="3121"/>
      <c r="BL4" s="3121"/>
      <c r="BM4" s="3121"/>
      <c r="BN4" s="3121"/>
      <c r="BO4" s="3121"/>
      <c r="BP4" s="3121"/>
      <c r="BQ4" s="3122"/>
      <c r="BR4" s="3"/>
      <c r="BX4" s="3"/>
      <c r="CV4" s="26"/>
      <c r="CW4" s="26"/>
      <c r="CX4" s="26"/>
      <c r="CY4" s="26"/>
      <c r="CZ4" s="26"/>
      <c r="DA4" s="26"/>
      <c r="DB4" s="26"/>
      <c r="DC4" s="26"/>
      <c r="DD4" s="26"/>
      <c r="DE4" s="26"/>
      <c r="DF4" s="26"/>
      <c r="DG4" s="26"/>
      <c r="DH4" s="34"/>
      <c r="DI4" s="26"/>
      <c r="DJ4" s="26"/>
      <c r="DK4" s="26"/>
      <c r="DL4" s="34"/>
      <c r="DM4" s="26"/>
      <c r="DN4" s="26"/>
      <c r="DO4" s="26"/>
      <c r="DP4" s="34"/>
      <c r="DQ4" s="26"/>
      <c r="DR4" s="26"/>
      <c r="DS4" s="26"/>
      <c r="DT4" s="26"/>
      <c r="DU4" s="26"/>
      <c r="DV4" s="26"/>
      <c r="DW4" s="26"/>
      <c r="DX4" s="26"/>
      <c r="DY4" s="3"/>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10">
        <v>1</v>
      </c>
      <c r="FF4" s="27">
        <f ca="1">COUNTA(A1:FE409)</f>
        <v>12560</v>
      </c>
      <c r="FG4" s="28" t="s">
        <v>4</v>
      </c>
    </row>
    <row r="5" spans="1:163" ht="23.25" customHeight="1">
      <c r="A5" s="3"/>
      <c r="B5" s="3318"/>
      <c r="C5" s="2580"/>
      <c r="D5" s="2580"/>
      <c r="E5" s="2580"/>
      <c r="F5" s="2580"/>
      <c r="G5" s="2580"/>
      <c r="H5" s="2580"/>
      <c r="I5" s="2580"/>
      <c r="J5" s="3321" t="s">
        <v>4084</v>
      </c>
      <c r="K5" s="3321"/>
      <c r="L5" s="3321"/>
      <c r="M5" s="3321"/>
      <c r="N5" s="3321"/>
      <c r="O5" s="3321"/>
      <c r="P5" s="3321"/>
      <c r="Q5" s="3321"/>
      <c r="R5" s="3321"/>
      <c r="S5" s="3321"/>
      <c r="T5" s="3321"/>
      <c r="U5" s="3321"/>
      <c r="V5" s="3321"/>
      <c r="W5" s="3321"/>
      <c r="X5" s="3321"/>
      <c r="Y5" s="3321"/>
      <c r="Z5" s="3321"/>
      <c r="AA5" s="3321"/>
      <c r="AB5" s="3321"/>
      <c r="AC5" s="3321"/>
      <c r="AD5" s="3321"/>
      <c r="AE5" s="3454"/>
      <c r="AF5" s="25"/>
      <c r="AG5" s="36"/>
      <c r="AH5" s="36"/>
      <c r="AI5" s="2272"/>
      <c r="AJ5" s="2272" t="s">
        <v>3621</v>
      </c>
      <c r="AK5" s="35">
        <f ca="1">COUNTIF(B2:AM2,"&gt;0,5")</f>
        <v>0</v>
      </c>
      <c r="AL5" s="36" t="s">
        <v>5</v>
      </c>
      <c r="AM5" s="2245"/>
      <c r="AN5" s="3"/>
      <c r="AO5" s="37"/>
      <c r="AP5" s="38" t="str">
        <f>AP8-SUBTOTAL(103,AO11:AO111)&amp;" "&amp;"Lignes masquées"</f>
        <v>0 Lignes masquées</v>
      </c>
      <c r="AQ5" s="3"/>
      <c r="AR5" s="3322" t="s">
        <v>6</v>
      </c>
      <c r="AS5" s="3323"/>
      <c r="AT5" s="3323"/>
      <c r="AU5" s="3323"/>
      <c r="AV5" s="3323"/>
      <c r="AW5" s="3323"/>
      <c r="AX5" s="3323"/>
      <c r="AY5" s="3324"/>
      <c r="AZ5" s="3"/>
      <c r="BA5" s="3116" t="s">
        <v>28</v>
      </c>
      <c r="BB5" s="3120"/>
      <c r="BC5" s="3120"/>
      <c r="BD5" s="3183"/>
      <c r="BE5" s="3183"/>
      <c r="BF5" s="3183"/>
      <c r="BG5" s="3183"/>
      <c r="BH5" s="3123"/>
      <c r="BI5" s="3184" t="s">
        <v>4353</v>
      </c>
      <c r="BJ5" s="3123"/>
      <c r="BK5" s="3123"/>
      <c r="BL5" s="3123"/>
      <c r="BM5" s="3123"/>
      <c r="BN5" s="3123"/>
      <c r="BO5" s="3123"/>
      <c r="BP5" s="3124"/>
      <c r="BQ5" s="3125"/>
      <c r="BR5" s="3"/>
      <c r="BS5" s="3362" t="s">
        <v>4085</v>
      </c>
      <c r="BT5" s="3363"/>
      <c r="BU5" s="3363"/>
      <c r="BV5" s="3363"/>
      <c r="BW5" s="3364"/>
      <c r="BX5" s="3"/>
      <c r="BY5" s="3328" t="s">
        <v>7</v>
      </c>
      <c r="BZ5" s="3328"/>
      <c r="CA5" s="3328"/>
      <c r="CB5" s="3328"/>
      <c r="CC5" s="3328"/>
      <c r="CD5" s="3328"/>
      <c r="CE5" s="3328"/>
      <c r="CF5" s="3328"/>
      <c r="CG5" s="3328"/>
      <c r="CH5" s="3328"/>
      <c r="CI5" s="3328"/>
      <c r="CJ5" s="3328"/>
      <c r="CK5" s="3328"/>
      <c r="CL5" s="3328"/>
      <c r="CM5" s="3328"/>
      <c r="CN5" s="3328"/>
      <c r="CO5" s="3328"/>
      <c r="CP5" s="3328"/>
      <c r="CQ5" s="3328"/>
      <c r="CR5" s="3328"/>
      <c r="CS5" s="3328"/>
      <c r="CT5" s="39"/>
      <c r="CU5" s="40" t="str">
        <f ca="1">"Page N°"&amp;_xlfn.SHEET()</f>
        <v>Page N°4</v>
      </c>
      <c r="CV5" s="26"/>
      <c r="CW5" s="41" t="s">
        <v>8</v>
      </c>
      <c r="CX5" s="41"/>
      <c r="CY5" s="26"/>
      <c r="CZ5" s="26"/>
      <c r="DA5" s="26"/>
      <c r="DB5" s="26"/>
      <c r="DC5" s="26"/>
      <c r="DD5" s="26"/>
      <c r="DE5" s="26"/>
      <c r="DF5" s="26"/>
      <c r="DG5" s="26"/>
      <c r="DH5" s="42"/>
      <c r="DI5" s="26"/>
      <c r="DJ5" s="26"/>
      <c r="DK5" s="26"/>
      <c r="DL5" s="42"/>
      <c r="DM5" s="26"/>
      <c r="DN5" s="26"/>
      <c r="DO5" s="26"/>
      <c r="DP5" s="42"/>
      <c r="DQ5" s="26"/>
      <c r="DR5" s="26"/>
      <c r="DS5" s="26"/>
      <c r="DT5" s="26"/>
      <c r="DU5" s="26"/>
      <c r="DV5" s="26"/>
      <c r="DW5" s="26"/>
      <c r="DX5" s="26"/>
      <c r="DY5" s="3"/>
      <c r="DZ5" s="26"/>
      <c r="EA5" s="26"/>
      <c r="EB5" s="26"/>
      <c r="EC5" s="26"/>
      <c r="ED5" s="26"/>
      <c r="EE5" s="26"/>
      <c r="EF5" s="26"/>
      <c r="EG5" s="26"/>
      <c r="EH5" s="26"/>
      <c r="EI5" s="26"/>
      <c r="EJ5" s="26"/>
      <c r="EK5" s="26"/>
      <c r="EL5" s="26"/>
      <c r="EM5" s="26"/>
      <c r="EN5" s="26"/>
      <c r="EO5" s="26"/>
      <c r="EP5" s="26"/>
      <c r="EQ5" s="26"/>
      <c r="ER5" s="43"/>
      <c r="ES5" s="44"/>
      <c r="ET5" s="44"/>
      <c r="EU5" s="44"/>
      <c r="EV5" s="26"/>
      <c r="EW5" s="26"/>
      <c r="EX5" s="26"/>
      <c r="EY5" s="26"/>
      <c r="EZ5" s="26"/>
      <c r="FA5" s="26"/>
      <c r="FB5" s="26"/>
      <c r="FC5" s="26"/>
      <c r="FD5" s="26"/>
      <c r="FE5" s="10">
        <v>1</v>
      </c>
      <c r="FF5" s="27">
        <f ca="1">COUNTBLANK(A1:FE409)</f>
        <v>55163</v>
      </c>
      <c r="FG5" s="28" t="s">
        <v>9</v>
      </c>
    </row>
    <row r="6" spans="1:163" ht="27" customHeight="1" thickBot="1">
      <c r="A6" s="3"/>
      <c r="B6" s="3319"/>
      <c r="C6" s="2581"/>
      <c r="D6" s="2581"/>
      <c r="E6" s="2581"/>
      <c r="F6" s="2581"/>
      <c r="G6" s="2581"/>
      <c r="H6" s="2581"/>
      <c r="I6" s="2581"/>
      <c r="J6" s="45" t="s">
        <v>4338</v>
      </c>
      <c r="K6" s="45"/>
      <c r="L6" s="45"/>
      <c r="M6" s="45"/>
      <c r="N6" s="45"/>
      <c r="O6" s="45"/>
      <c r="P6" s="45"/>
      <c r="Q6" s="45"/>
      <c r="R6" s="45"/>
      <c r="S6" s="45"/>
      <c r="T6" s="45"/>
      <c r="U6" s="45"/>
      <c r="V6" s="45"/>
      <c r="W6" s="45"/>
      <c r="X6" s="45"/>
      <c r="Y6" s="45"/>
      <c r="Z6" s="45"/>
      <c r="AA6" s="2279"/>
      <c r="AB6" s="2279"/>
      <c r="AC6" s="2279"/>
      <c r="AD6" s="2279"/>
      <c r="AE6" s="2280"/>
      <c r="AF6" s="36"/>
      <c r="AG6" s="36"/>
      <c r="AH6" s="25"/>
      <c r="AI6" s="2245" t="s">
        <v>4086</v>
      </c>
      <c r="AJ6" s="2245"/>
      <c r="AK6" s="2245"/>
      <c r="AL6" s="2245"/>
      <c r="AM6" s="2274" t="s">
        <v>4068</v>
      </c>
      <c r="AN6" s="3"/>
      <c r="AO6" s="5"/>
      <c r="AP6" s="46" t="str">
        <f>COUNTIF(AO11:AO111,"A")&amp;" "&amp;"Lignes"&amp;" "&amp;"A"</f>
        <v>67 Lignes A</v>
      </c>
      <c r="AQ6" s="3"/>
      <c r="AR6" s="3325"/>
      <c r="AS6" s="3326"/>
      <c r="AT6" s="3326"/>
      <c r="AU6" s="3326"/>
      <c r="AV6" s="3326"/>
      <c r="AW6" s="3326"/>
      <c r="AX6" s="3326"/>
      <c r="AY6" s="3327"/>
      <c r="AZ6" s="3"/>
      <c r="BA6" s="3116" t="s">
        <v>28</v>
      </c>
      <c r="BB6" s="3181" t="s">
        <v>4343</v>
      </c>
      <c r="BC6" s="3120"/>
      <c r="BD6" s="3121"/>
      <c r="BE6" s="3121"/>
      <c r="BF6" s="3121"/>
      <c r="BG6" s="3126"/>
      <c r="BH6" s="3123"/>
      <c r="BI6" s="3184"/>
      <c r="BJ6" s="3123"/>
      <c r="BK6" s="3123"/>
      <c r="BL6" s="3123"/>
      <c r="BM6" s="3123"/>
      <c r="BN6" s="3123"/>
      <c r="BO6" s="3123"/>
      <c r="BP6" s="3124"/>
      <c r="BQ6" s="3125"/>
      <c r="BR6" s="3"/>
      <c r="BS6" s="3365"/>
      <c r="BT6" s="3366"/>
      <c r="BU6" s="3366"/>
      <c r="BV6" s="3366"/>
      <c r="BW6" s="3367"/>
      <c r="BX6" s="3"/>
      <c r="BY6" s="3328"/>
      <c r="BZ6" s="3328"/>
      <c r="CA6" s="3328"/>
      <c r="CB6" s="3328"/>
      <c r="CC6" s="3328"/>
      <c r="CD6" s="3328"/>
      <c r="CE6" s="3328"/>
      <c r="CF6" s="3328"/>
      <c r="CG6" s="3328"/>
      <c r="CH6" s="3328"/>
      <c r="CI6" s="3328"/>
      <c r="CJ6" s="3328"/>
      <c r="CK6" s="3328"/>
      <c r="CL6" s="3328"/>
      <c r="CM6" s="3328"/>
      <c r="CN6" s="3328"/>
      <c r="CO6" s="3328"/>
      <c r="CP6" s="3328"/>
      <c r="CQ6" s="3328"/>
      <c r="CR6" s="3328"/>
      <c r="CS6" s="3328"/>
      <c r="CT6" s="39"/>
      <c r="CV6" s="26"/>
      <c r="CW6" s="26"/>
      <c r="CX6" s="26"/>
      <c r="CY6" s="26"/>
      <c r="CZ6" s="26"/>
      <c r="DA6" s="26"/>
      <c r="DB6" s="26"/>
      <c r="DC6" s="47"/>
      <c r="DD6" s="26"/>
      <c r="DE6" s="26"/>
      <c r="DF6" s="26"/>
      <c r="DG6" s="26"/>
      <c r="DH6" s="34"/>
      <c r="DI6" s="26"/>
      <c r="DJ6" s="26"/>
      <c r="DK6" s="26"/>
      <c r="DL6" s="34"/>
      <c r="DM6" s="26"/>
      <c r="DN6" s="26"/>
      <c r="DO6" s="47"/>
      <c r="DP6" s="34"/>
      <c r="DQ6" s="26"/>
      <c r="DR6" s="26"/>
      <c r="DS6" s="26"/>
      <c r="DT6" s="26"/>
      <c r="DU6" s="26"/>
      <c r="DV6" s="26"/>
      <c r="DW6" s="26"/>
      <c r="DX6" s="26"/>
      <c r="DY6" s="3"/>
      <c r="DZ6" s="26"/>
      <c r="EA6" s="26"/>
      <c r="EB6" s="26"/>
      <c r="EC6" s="26"/>
      <c r="ED6" s="26"/>
      <c r="EE6" s="26"/>
      <c r="EF6" s="26"/>
      <c r="EG6" s="26"/>
      <c r="EH6" s="26"/>
      <c r="EI6" s="26"/>
      <c r="EJ6" s="26"/>
      <c r="EK6" s="26"/>
      <c r="EL6" s="26"/>
      <c r="EM6" s="26"/>
      <c r="EN6" s="26"/>
      <c r="EO6" s="26"/>
      <c r="EP6" s="26"/>
      <c r="EQ6" s="26"/>
      <c r="ER6" s="43" t="s">
        <v>11</v>
      </c>
      <c r="ES6" s="44"/>
      <c r="ET6" s="44"/>
      <c r="EU6" s="44"/>
      <c r="EV6" s="26"/>
      <c r="EW6" s="26"/>
      <c r="EX6" s="26"/>
      <c r="EY6" s="26"/>
      <c r="EZ6" s="26"/>
      <c r="FA6" s="26"/>
      <c r="FB6" s="26"/>
      <c r="FC6" s="26"/>
      <c r="FD6" s="26"/>
      <c r="FE6" s="10">
        <v>1</v>
      </c>
      <c r="FF6" s="27">
        <f>SUM(FE1:FE407)+2</f>
        <v>409</v>
      </c>
      <c r="FG6" s="28" t="s">
        <v>12</v>
      </c>
    </row>
    <row r="7" spans="1:163" ht="24" thickBot="1">
      <c r="A7" s="3"/>
      <c r="B7" s="48"/>
      <c r="C7" s="48"/>
      <c r="D7" s="48"/>
      <c r="E7" s="48"/>
      <c r="F7" s="48"/>
      <c r="G7" s="48"/>
      <c r="H7" s="48"/>
      <c r="I7" s="48"/>
      <c r="J7" s="2275"/>
      <c r="K7" s="2275"/>
      <c r="L7" s="49"/>
      <c r="M7" s="49"/>
      <c r="N7" s="49"/>
      <c r="O7" s="49"/>
      <c r="P7" s="50"/>
      <c r="Q7" s="50"/>
      <c r="R7" s="51"/>
      <c r="S7" s="51"/>
      <c r="T7" s="51"/>
      <c r="U7" s="51"/>
      <c r="V7" s="51"/>
      <c r="W7" s="51"/>
      <c r="X7" s="25"/>
      <c r="Y7" s="25"/>
      <c r="Z7" s="25" t="s">
        <v>14</v>
      </c>
      <c r="AA7" s="25"/>
      <c r="AB7" s="25"/>
      <c r="AC7" s="25"/>
      <c r="AD7" s="25"/>
      <c r="AE7" s="25"/>
      <c r="AF7" s="52"/>
      <c r="AG7" s="25"/>
      <c r="AH7" s="25"/>
      <c r="AI7" s="2245"/>
      <c r="AJ7" s="2245"/>
      <c r="AK7" s="2245"/>
      <c r="AL7" s="52" t="s">
        <v>15</v>
      </c>
      <c r="AM7" s="1" t="str">
        <f>$FE$409</f>
        <v>FE409</v>
      </c>
      <c r="AN7" s="3"/>
      <c r="AO7" s="5"/>
      <c r="AP7" s="46" t="str">
        <f>COUNTIF(AO11:AO111,"►")&amp;" "&amp;"Lignes"&amp;" "&amp;"►"</f>
        <v>34 Lignes ►</v>
      </c>
      <c r="AQ7" s="3"/>
      <c r="AR7" s="3329" t="s">
        <v>16</v>
      </c>
      <c r="AS7" s="3330"/>
      <c r="AT7" s="3330"/>
      <c r="AU7" s="3330"/>
      <c r="AV7" s="3330"/>
      <c r="AW7" s="3330"/>
      <c r="AX7" s="3330"/>
      <c r="AY7" s="3331"/>
      <c r="AZ7" s="3"/>
      <c r="BA7" s="3116" t="s">
        <v>28</v>
      </c>
      <c r="BB7" s="25"/>
      <c r="BC7" s="25"/>
      <c r="BD7" s="3127"/>
      <c r="BE7" s="3127"/>
      <c r="BF7" s="3127"/>
      <c r="BG7" s="3127"/>
      <c r="BH7" s="3108"/>
      <c r="BI7" s="2527" t="s">
        <v>4352</v>
      </c>
      <c r="BJ7" s="3128">
        <f ca="1">SUM(T2:AB2)</f>
        <v>104</v>
      </c>
      <c r="BK7" s="3108"/>
      <c r="BL7" s="3108"/>
      <c r="BM7" s="3108"/>
      <c r="BN7" s="3108"/>
      <c r="BO7" s="3108"/>
      <c r="BP7" s="3129"/>
      <c r="BQ7" s="3130"/>
      <c r="BR7" s="3"/>
      <c r="BS7" s="2450" t="str">
        <f>ADDRESS(ROW(R12),COLUMN(R12),4)</f>
        <v>R12</v>
      </c>
      <c r="BT7" s="2499" t="s">
        <v>3827</v>
      </c>
      <c r="BU7" s="44"/>
      <c r="BV7" s="44"/>
      <c r="BW7" s="170"/>
      <c r="BX7" s="3"/>
      <c r="BY7" s="53" t="s">
        <v>17</v>
      </c>
      <c r="BZ7" s="53"/>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47"/>
      <c r="DD7" s="26"/>
      <c r="DE7" s="26"/>
      <c r="DF7" s="26"/>
      <c r="DG7" s="26"/>
      <c r="DH7" s="34"/>
      <c r="DI7" s="26"/>
      <c r="DJ7" s="26"/>
      <c r="DK7" s="26"/>
      <c r="DL7" s="34"/>
      <c r="DM7" s="26"/>
      <c r="DN7" s="26"/>
      <c r="DO7" s="47"/>
      <c r="DP7" s="34"/>
      <c r="DQ7" s="26"/>
      <c r="DR7" s="26"/>
      <c r="DS7" s="26"/>
      <c r="DT7" s="26"/>
      <c r="DU7" s="26"/>
      <c r="DV7" s="26"/>
      <c r="DW7" s="26"/>
      <c r="DX7" s="26"/>
      <c r="DY7" s="3"/>
      <c r="DZ7" s="26"/>
      <c r="EA7" s="26"/>
      <c r="EB7" s="26"/>
      <c r="EC7" s="26"/>
      <c r="ED7" s="26"/>
      <c r="EE7" s="26"/>
      <c r="EF7" s="26"/>
      <c r="EG7" s="26"/>
      <c r="EH7" s="26"/>
      <c r="EI7" s="26"/>
      <c r="EJ7" s="26"/>
      <c r="EK7" s="26"/>
      <c r="EL7" s="26"/>
      <c r="EM7" s="26"/>
      <c r="EN7" s="26"/>
      <c r="EO7" s="26"/>
      <c r="EP7" s="26"/>
      <c r="EQ7" s="26"/>
      <c r="ER7" s="54" t="s">
        <v>18</v>
      </c>
      <c r="ES7" s="3296" t="s">
        <v>19</v>
      </c>
      <c r="ET7" s="3296"/>
      <c r="EU7" s="3296"/>
      <c r="EV7" s="26"/>
      <c r="EW7" s="26"/>
      <c r="EX7" s="26"/>
      <c r="EY7" s="26"/>
      <c r="EZ7" s="26"/>
      <c r="FA7" s="26"/>
      <c r="FB7" s="26"/>
      <c r="FC7" s="26"/>
      <c r="FD7" s="26"/>
      <c r="FE7" s="10">
        <v>1</v>
      </c>
      <c r="FF7" s="27">
        <f>SUM(A409:FD409)+1</f>
        <v>144</v>
      </c>
      <c r="FG7" s="28" t="s">
        <v>20</v>
      </c>
    </row>
    <row r="8" spans="1:163" ht="15" customHeight="1">
      <c r="A8" s="3"/>
      <c r="B8" s="2273"/>
      <c r="C8" s="2273"/>
      <c r="D8" s="2273"/>
      <c r="E8" s="2273"/>
      <c r="F8" s="2273"/>
      <c r="G8" s="2273"/>
      <c r="H8" s="2273"/>
      <c r="I8" s="2273"/>
      <c r="J8" s="3297" t="s">
        <v>3908</v>
      </c>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9"/>
      <c r="AN8" s="3"/>
      <c r="AO8" s="5"/>
      <c r="AP8" s="3450">
        <f>ROWS(AO11:AO111)</f>
        <v>101</v>
      </c>
      <c r="AQ8" s="3"/>
      <c r="AR8" s="58"/>
      <c r="AS8" s="3303" t="s">
        <v>21</v>
      </c>
      <c r="AT8" s="3303"/>
      <c r="AU8" s="3303"/>
      <c r="AV8" s="3303"/>
      <c r="AW8" s="3303"/>
      <c r="AX8" s="3303"/>
      <c r="AY8" s="3304"/>
      <c r="AZ8" s="3"/>
      <c r="BA8" s="3116" t="s">
        <v>28</v>
      </c>
      <c r="BB8" s="25"/>
      <c r="BC8" s="25"/>
      <c r="BD8" s="25"/>
      <c r="BE8" s="3108"/>
      <c r="BF8" s="3108"/>
      <c r="BG8" s="3108"/>
      <c r="BH8" s="3108"/>
      <c r="BI8" s="3185" t="str">
        <f ca="1">"Largeur de cette colonne : " &amp; BI2 &amp; IF(BI2 &gt; BJ7, " - Colonne trop large de " &amp; (BI2 - BJ7), IF(BJ7 &gt; BI2, " - Élargissez la colonne à " &amp; BJ7, ""))</f>
        <v>Largeur de cette colonne : 102 - Élargissez la colonne à 104</v>
      </c>
      <c r="BJ8" s="3108"/>
      <c r="BK8" s="3108"/>
      <c r="BL8" s="3108"/>
      <c r="BM8" s="3108"/>
      <c r="BN8" s="3108"/>
      <c r="BO8" s="3108"/>
      <c r="BP8" s="3129"/>
      <c r="BQ8" s="3130"/>
      <c r="BR8" s="3"/>
      <c r="BS8" s="2451"/>
      <c r="BT8" s="2499"/>
      <c r="BU8" s="44"/>
      <c r="BV8" s="44"/>
      <c r="BW8" s="170"/>
      <c r="BX8" s="3"/>
      <c r="BY8" s="53" t="s">
        <v>22</v>
      </c>
      <c r="BZ8" s="53"/>
      <c r="CA8" s="26"/>
      <c r="CB8" s="26"/>
      <c r="CC8" s="26"/>
      <c r="CD8" s="26"/>
      <c r="CE8" s="26"/>
      <c r="CF8" s="26"/>
      <c r="CG8" s="26"/>
      <c r="CH8" s="26"/>
      <c r="CI8" s="26"/>
      <c r="CJ8" s="26"/>
      <c r="CK8" s="26"/>
      <c r="CL8" s="26"/>
      <c r="CM8" s="26"/>
      <c r="CN8" s="26"/>
      <c r="CO8" s="26"/>
      <c r="CP8" s="26"/>
      <c r="CQ8" s="26"/>
      <c r="CR8" s="26"/>
      <c r="CS8" s="59" t="s">
        <v>23</v>
      </c>
      <c r="CT8" s="26"/>
      <c r="CU8" s="26"/>
      <c r="CV8" s="26"/>
      <c r="CW8" s="26"/>
      <c r="CX8" s="26"/>
      <c r="CY8" s="26"/>
      <c r="CZ8" s="26"/>
      <c r="DA8" s="26"/>
      <c r="DB8" s="26"/>
      <c r="DC8" s="47"/>
      <c r="DD8" s="26"/>
      <c r="DE8" s="26"/>
      <c r="DF8" s="26"/>
      <c r="DG8" s="26"/>
      <c r="DH8" s="34"/>
      <c r="DI8" s="26"/>
      <c r="DJ8" s="26"/>
      <c r="DK8" s="26"/>
      <c r="DL8" s="34"/>
      <c r="DM8" s="26"/>
      <c r="DN8" s="26"/>
      <c r="DO8" s="47"/>
      <c r="DP8" s="34"/>
      <c r="DQ8" s="3305" t="str">
        <f ca="1">DO10&amp;"  Formule ► "&amp;_xlfn.FORMULATEXT(DO10)</f>
        <v>pâti--ENT  Formule ► =SIERREUR(MINUSCULE(GAUCHE(SUPPRESPACE(GAUCHE(DL10;TROUVE("-";DL10)-1));4))&amp;"-"&amp;MAJUSCULE(GAUCHE(SUPPRESPACE(STXT(DL10;TROUVE("-";DL10)+1;99));4));"")</v>
      </c>
      <c r="DR8" s="3305"/>
      <c r="DS8" s="3305"/>
      <c r="DT8" s="3305"/>
      <c r="DU8" s="3305"/>
      <c r="DV8" s="3305"/>
      <c r="DW8" s="3305"/>
      <c r="DX8" s="3305"/>
      <c r="DY8" s="3"/>
      <c r="DZ8" s="26"/>
      <c r="EA8" s="26"/>
      <c r="EB8" s="26"/>
      <c r="EC8" s="26"/>
      <c r="ED8" s="26"/>
      <c r="EE8" s="26"/>
      <c r="EF8" s="26"/>
      <c r="EG8" s="26"/>
      <c r="EH8" s="26"/>
      <c r="EI8" s="26"/>
      <c r="EJ8" s="26"/>
      <c r="EK8" s="26"/>
      <c r="EL8" s="26"/>
      <c r="EM8" s="26"/>
      <c r="EN8" s="26"/>
      <c r="EO8" s="26"/>
      <c r="EP8" s="26"/>
      <c r="EQ8" s="26"/>
      <c r="ER8" s="26" t="s">
        <v>24</v>
      </c>
      <c r="ES8" s="44"/>
      <c r="ET8" s="44"/>
      <c r="EU8" s="44"/>
      <c r="EV8" s="26"/>
      <c r="EW8" s="26"/>
      <c r="EX8" s="26"/>
      <c r="EY8" s="26"/>
      <c r="EZ8" s="26"/>
      <c r="FA8" s="26"/>
      <c r="FB8" s="26"/>
      <c r="FC8" s="26"/>
      <c r="FD8" s="26"/>
      <c r="FE8" s="10">
        <v>1</v>
      </c>
    </row>
    <row r="9" spans="1:163" ht="15.75" customHeight="1" thickBot="1">
      <c r="A9" s="3"/>
      <c r="B9" s="2273"/>
      <c r="C9" s="2273"/>
      <c r="D9" s="2273"/>
      <c r="E9" s="2273"/>
      <c r="F9" s="2273"/>
      <c r="G9" s="2273"/>
      <c r="H9" s="2273"/>
      <c r="I9" s="2273"/>
      <c r="J9" s="3300"/>
      <c r="K9" s="3301"/>
      <c r="L9" s="3301"/>
      <c r="M9" s="3301"/>
      <c r="N9" s="3301"/>
      <c r="O9" s="3301"/>
      <c r="P9" s="3301"/>
      <c r="Q9" s="3301"/>
      <c r="R9" s="3301"/>
      <c r="S9" s="3301"/>
      <c r="T9" s="3301"/>
      <c r="U9" s="3301"/>
      <c r="V9" s="3301"/>
      <c r="W9" s="3301"/>
      <c r="X9" s="3301"/>
      <c r="Y9" s="3301"/>
      <c r="Z9" s="3301"/>
      <c r="AA9" s="3301"/>
      <c r="AB9" s="3301"/>
      <c r="AC9" s="3301"/>
      <c r="AD9" s="3301"/>
      <c r="AE9" s="3301"/>
      <c r="AF9" s="3301"/>
      <c r="AG9" s="3301"/>
      <c r="AH9" s="3301"/>
      <c r="AI9" s="3301"/>
      <c r="AJ9" s="3301"/>
      <c r="AK9" s="3301"/>
      <c r="AL9" s="3301"/>
      <c r="AM9" s="3302"/>
      <c r="AN9" s="3"/>
      <c r="AO9" s="5"/>
      <c r="AP9" s="3451"/>
      <c r="AQ9" s="3"/>
      <c r="AR9" s="2881"/>
      <c r="AS9" s="2882"/>
      <c r="AT9" s="2882"/>
      <c r="AU9" s="2882"/>
      <c r="AV9" s="2882"/>
      <c r="AW9" s="2882"/>
      <c r="AX9" s="2882"/>
      <c r="AY9" s="2883"/>
      <c r="AZ9" s="3"/>
      <c r="BA9" s="3116" t="s">
        <v>28</v>
      </c>
      <c r="BB9" s="25"/>
      <c r="BC9" s="25"/>
      <c r="BD9" s="25"/>
      <c r="BE9" s="3108"/>
      <c r="BF9" s="3108"/>
      <c r="BG9" s="3108"/>
      <c r="BH9" s="3108"/>
      <c r="BI9" s="3185"/>
      <c r="BJ9" s="3108"/>
      <c r="BK9" s="3108"/>
      <c r="BL9" s="3108"/>
      <c r="BM9" s="3108"/>
      <c r="BN9" s="3108"/>
      <c r="BO9" s="3108"/>
      <c r="BP9" s="3129"/>
      <c r="BQ9" s="3130"/>
      <c r="BR9" s="3"/>
      <c r="BS9" s="2450" t="str">
        <f>ADDRESS(ROW(R14),COLUMN(R14),4)</f>
        <v>R14</v>
      </c>
      <c r="BT9" s="2499" t="s">
        <v>3828</v>
      </c>
      <c r="BU9" s="44"/>
      <c r="BV9" s="44"/>
      <c r="BW9" s="170"/>
      <c r="BX9" s="3"/>
      <c r="BY9" s="25"/>
      <c r="BZ9" s="25"/>
      <c r="CA9" s="25"/>
      <c r="CB9" s="25"/>
      <c r="CC9" s="25"/>
      <c r="CD9" s="25"/>
      <c r="CE9" s="25"/>
      <c r="CF9" s="25"/>
      <c r="CG9" s="25"/>
      <c r="CH9" s="25"/>
      <c r="CI9" s="25"/>
      <c r="CJ9" s="25"/>
      <c r="CK9" s="25"/>
      <c r="CL9" s="25"/>
      <c r="CM9" s="25"/>
      <c r="CN9" s="25"/>
      <c r="CO9" s="25"/>
      <c r="CP9" s="25"/>
      <c r="CQ9" s="25"/>
      <c r="CR9" s="25"/>
      <c r="CS9" s="25"/>
      <c r="CT9" s="25"/>
      <c r="CU9" s="25"/>
      <c r="CV9" s="26"/>
      <c r="CW9" s="26"/>
      <c r="CX9" s="26"/>
      <c r="CY9" s="26"/>
      <c r="CZ9" s="26"/>
      <c r="DA9" s="26"/>
      <c r="DB9" s="26"/>
      <c r="DC9" s="47" t="s">
        <v>25</v>
      </c>
      <c r="DD9" s="26"/>
      <c r="DE9" s="26"/>
      <c r="DF9" s="26"/>
      <c r="DG9" s="26"/>
      <c r="DH9" s="34"/>
      <c r="DI9" s="26"/>
      <c r="DJ9" s="26"/>
      <c r="DK9" s="26"/>
      <c r="DL9" s="34"/>
      <c r="DM9" s="26"/>
      <c r="DN9" s="26"/>
      <c r="DO9" s="47" t="s">
        <v>26</v>
      </c>
      <c r="DP9" s="34"/>
      <c r="DQ9" s="3305"/>
      <c r="DR9" s="3305"/>
      <c r="DS9" s="3305"/>
      <c r="DT9" s="3305"/>
      <c r="DU9" s="3305"/>
      <c r="DV9" s="3305"/>
      <c r="DW9" s="3305"/>
      <c r="DX9" s="3305"/>
      <c r="DY9" s="3"/>
      <c r="DZ9" s="26"/>
      <c r="EA9" s="26"/>
      <c r="EB9" s="26"/>
      <c r="EC9" s="26"/>
      <c r="ED9" s="26"/>
      <c r="EE9" s="26"/>
      <c r="EF9" s="26"/>
      <c r="EG9" s="26"/>
      <c r="EH9" s="26"/>
      <c r="EI9" s="26"/>
      <c r="EJ9" s="26"/>
      <c r="EK9" s="26"/>
      <c r="EL9" s="26"/>
      <c r="EM9" s="26"/>
      <c r="EN9" s="26"/>
      <c r="EO9" s="26"/>
      <c r="EP9" s="26"/>
      <c r="EQ9" s="26"/>
      <c r="ER9" s="54" t="s">
        <v>18</v>
      </c>
      <c r="ES9" s="3296" t="s">
        <v>27</v>
      </c>
      <c r="ET9" s="3296"/>
      <c r="EU9" s="3296"/>
      <c r="EV9" s="26"/>
      <c r="EW9" s="26"/>
      <c r="EX9" s="26"/>
      <c r="EY9" s="26"/>
      <c r="EZ9" s="26"/>
      <c r="FA9" s="26"/>
      <c r="FB9" s="26"/>
      <c r="FC9" s="26"/>
      <c r="FD9" s="26"/>
      <c r="FE9" s="10">
        <v>1</v>
      </c>
    </row>
    <row r="10" spans="1:163" ht="19.5" customHeight="1" thickBot="1">
      <c r="A10" s="3"/>
      <c r="B10" s="2245">
        <v>1</v>
      </c>
      <c r="C10" s="2245">
        <v>2</v>
      </c>
      <c r="D10" s="2245">
        <v>3</v>
      </c>
      <c r="E10" s="2245">
        <v>4</v>
      </c>
      <c r="F10" s="2245">
        <v>5</v>
      </c>
      <c r="G10" s="2245">
        <v>6</v>
      </c>
      <c r="H10" s="2245">
        <v>7</v>
      </c>
      <c r="I10" s="2245">
        <v>8</v>
      </c>
      <c r="J10" s="2245">
        <v>9</v>
      </c>
      <c r="K10" s="2245">
        <v>10</v>
      </c>
      <c r="L10" s="2245">
        <v>11</v>
      </c>
      <c r="M10" s="2245">
        <v>12</v>
      </c>
      <c r="N10" s="2245">
        <v>13</v>
      </c>
      <c r="O10" s="2245">
        <v>14</v>
      </c>
      <c r="P10" s="2245">
        <v>15</v>
      </c>
      <c r="Q10" s="2245">
        <v>16</v>
      </c>
      <c r="R10" s="2245">
        <v>17</v>
      </c>
      <c r="S10" s="2245">
        <v>18</v>
      </c>
      <c r="T10" s="2245">
        <v>19</v>
      </c>
      <c r="U10" s="2245">
        <v>20</v>
      </c>
      <c r="V10" s="2245">
        <v>21</v>
      </c>
      <c r="W10" s="2245">
        <v>22</v>
      </c>
      <c r="X10" s="2245">
        <v>23</v>
      </c>
      <c r="Y10" s="2245">
        <v>24</v>
      </c>
      <c r="Z10" s="2245">
        <v>25</v>
      </c>
      <c r="AA10" s="2245">
        <v>26</v>
      </c>
      <c r="AB10" s="2245">
        <v>27</v>
      </c>
      <c r="AC10" s="2245">
        <v>28</v>
      </c>
      <c r="AD10" s="2245">
        <v>29</v>
      </c>
      <c r="AE10" s="2245">
        <v>30</v>
      </c>
      <c r="AF10" s="2245">
        <v>31</v>
      </c>
      <c r="AG10" s="2245">
        <v>32</v>
      </c>
      <c r="AH10" s="2245">
        <v>33</v>
      </c>
      <c r="AI10" s="2245">
        <v>34</v>
      </c>
      <c r="AJ10" s="2245">
        <v>35</v>
      </c>
      <c r="AK10" s="2245">
        <v>36</v>
      </c>
      <c r="AL10" s="2245">
        <v>37</v>
      </c>
      <c r="AM10" s="2245">
        <v>38</v>
      </c>
      <c r="AN10" s="3"/>
      <c r="AO10" s="62" t="s">
        <v>28</v>
      </c>
      <c r="AP10" s="63" t="s">
        <v>29</v>
      </c>
      <c r="AQ10" s="3"/>
      <c r="AR10" s="2881"/>
      <c r="AS10" s="2882"/>
      <c r="AT10" s="2882"/>
      <c r="AU10" s="2882"/>
      <c r="AV10" s="2882"/>
      <c r="AW10" s="2882"/>
      <c r="AX10" s="2882"/>
      <c r="AY10" s="2883"/>
      <c r="AZ10" s="3"/>
      <c r="BA10" s="3116" t="s">
        <v>28</v>
      </c>
      <c r="BB10" s="25"/>
      <c r="BC10" s="25"/>
      <c r="BD10" s="25"/>
      <c r="BE10" s="3108"/>
      <c r="BF10" s="3108"/>
      <c r="BG10" s="3108"/>
      <c r="BH10" s="3108"/>
      <c r="BI10" s="3131" t="str">
        <f>"❶  collez le texte brut à découper colonne "&amp;BD29</f>
        <v>❶  collez le texte brut à découper colonne BD</v>
      </c>
      <c r="BJ10" s="3108"/>
      <c r="BK10" s="3108"/>
      <c r="BL10" s="3108"/>
      <c r="BM10" s="3108"/>
      <c r="BN10" s="3108"/>
      <c r="BO10" s="3108"/>
      <c r="BP10" s="3129"/>
      <c r="BQ10" s="3130"/>
      <c r="BR10" s="3"/>
      <c r="BS10" s="81"/>
      <c r="BT10" s="82"/>
      <c r="BU10" s="44"/>
      <c r="BV10" s="44"/>
      <c r="BW10" s="83"/>
      <c r="BX10" s="3"/>
      <c r="BY10" s="3306" t="s">
        <v>30</v>
      </c>
      <c r="BZ10" s="3306"/>
      <c r="CA10" s="3306"/>
      <c r="CC10" s="3306" t="s">
        <v>31</v>
      </c>
      <c r="CD10" s="3306"/>
      <c r="CE10" s="3306"/>
      <c r="CG10" s="64" t="s">
        <v>32</v>
      </c>
      <c r="CH10" s="64"/>
      <c r="CI10" s="26"/>
      <c r="CJ10" s="26"/>
      <c r="CK10" s="26"/>
      <c r="CL10" s="26"/>
      <c r="CM10" s="26"/>
      <c r="CN10" s="26"/>
      <c r="CO10" s="25"/>
      <c r="CP10" s="25"/>
      <c r="CQ10" s="25"/>
      <c r="CR10" s="26"/>
      <c r="CS10" s="3307" t="s">
        <v>33</v>
      </c>
      <c r="CT10" s="3307"/>
      <c r="CU10" s="3307"/>
      <c r="CV10" s="3307"/>
      <c r="CW10" s="3307"/>
      <c r="CX10" s="3307"/>
      <c r="CY10" s="3307"/>
      <c r="CZ10" s="3309" t="s">
        <v>34</v>
      </c>
      <c r="DA10" s="3309"/>
      <c r="DB10" s="3309"/>
      <c r="DC10" s="3310" t="str">
        <f>UPPER(LEFT(CS10,1))</f>
        <v>C</v>
      </c>
      <c r="DE10" s="3307" t="s">
        <v>33</v>
      </c>
      <c r="DF10" s="3307"/>
      <c r="DG10" s="3307"/>
      <c r="DH10" s="3307"/>
      <c r="DI10" s="3307"/>
      <c r="DJ10" s="3307"/>
      <c r="DK10" s="3307"/>
      <c r="DL10" s="3309" t="s">
        <v>34</v>
      </c>
      <c r="DM10" s="3309"/>
      <c r="DN10" s="3309"/>
      <c r="DO10" s="65" t="str">
        <f>IFERROR(LOWER(LEFT(TRIM(LEFT(DL10,FIND("-",DL10)-1)),4))&amp;"-"&amp;UPPER(LEFT(TRIM(MID(DL10,FIND("-",DL10)+1,99)),4)),"")</f>
        <v>pâti--ENT</v>
      </c>
      <c r="DQ10" s="3305"/>
      <c r="DR10" s="3305"/>
      <c r="DS10" s="3305"/>
      <c r="DT10" s="3305"/>
      <c r="DU10" s="3305"/>
      <c r="DV10" s="3305"/>
      <c r="DW10" s="3305"/>
      <c r="DX10" s="3305"/>
      <c r="DY10" s="3"/>
      <c r="DZ10" s="26"/>
      <c r="EA10" s="26"/>
      <c r="EB10" s="26"/>
      <c r="EC10" s="26"/>
      <c r="ED10" s="26"/>
      <c r="EE10" s="26"/>
      <c r="EF10" s="26"/>
      <c r="EG10" s="26"/>
      <c r="EH10" s="26"/>
      <c r="EI10" s="26"/>
      <c r="EJ10" s="26"/>
      <c r="EK10" s="26"/>
      <c r="EL10" s="26"/>
      <c r="EM10" s="26"/>
      <c r="EN10" s="26"/>
      <c r="EO10" s="26"/>
      <c r="EP10" s="26"/>
      <c r="EQ10" s="26"/>
      <c r="ER10" s="26" t="s">
        <v>35</v>
      </c>
      <c r="ES10" s="44"/>
      <c r="ET10" s="44"/>
      <c r="EU10" s="44"/>
      <c r="EV10" s="26"/>
      <c r="EW10" s="26"/>
      <c r="EX10" s="26"/>
      <c r="EY10" s="26"/>
      <c r="EZ10" s="26"/>
      <c r="FA10" s="26"/>
      <c r="FB10" s="26"/>
      <c r="FC10" s="26"/>
      <c r="FD10" s="26"/>
      <c r="FE10" s="10">
        <v>1</v>
      </c>
    </row>
    <row r="11" spans="1:163" ht="21" customHeight="1">
      <c r="A11" s="3"/>
      <c r="B11" s="66" t="s">
        <v>28</v>
      </c>
      <c r="C11" s="67"/>
      <c r="D11" s="67"/>
      <c r="E11" s="67"/>
      <c r="F11" s="67"/>
      <c r="G11" s="67"/>
      <c r="H11" s="67"/>
      <c r="I11" s="67"/>
      <c r="J11" s="3312" t="str">
        <f>J8</f>
        <v>PLAT MIJOTÉ</v>
      </c>
      <c r="K11" s="3312"/>
      <c r="L11" s="3312"/>
      <c r="M11" s="3312"/>
      <c r="N11" s="3312"/>
      <c r="O11" s="3312"/>
      <c r="P11" s="3312"/>
      <c r="Q11" s="3312"/>
      <c r="R11" s="3312"/>
      <c r="S11" s="3312"/>
      <c r="T11" s="3312"/>
      <c r="U11" s="3312"/>
      <c r="V11" s="3312"/>
      <c r="W11" s="3312"/>
      <c r="X11" s="3312"/>
      <c r="Y11" s="3312"/>
      <c r="Z11" s="3312"/>
      <c r="AA11" s="3312"/>
      <c r="AB11" s="3312"/>
      <c r="AC11" s="3312"/>
      <c r="AD11" s="3312"/>
      <c r="AE11" s="3312"/>
      <c r="AF11" s="3312"/>
      <c r="AG11" s="3312"/>
      <c r="AH11" s="3312"/>
      <c r="AI11" s="3312"/>
      <c r="AJ11" s="3312"/>
      <c r="AK11" s="3312"/>
      <c r="AL11" s="3312"/>
      <c r="AM11" s="3313"/>
      <c r="AN11" s="3"/>
      <c r="AO11" s="74" t="str">
        <f t="shared" ref="AO11" si="14">B12</f>
        <v>A</v>
      </c>
      <c r="AP11" s="68" t="s">
        <v>36</v>
      </c>
      <c r="AQ11" s="3"/>
      <c r="AR11" s="2884"/>
      <c r="AS11" s="2611"/>
      <c r="AT11" s="2611"/>
      <c r="AU11" s="2611"/>
      <c r="AV11" s="2611"/>
      <c r="AW11" s="2611"/>
      <c r="AX11" s="2611"/>
      <c r="AY11" s="2885"/>
      <c r="AZ11" s="3"/>
      <c r="BA11" s="3116" t="s">
        <v>28</v>
      </c>
      <c r="BB11" s="25"/>
      <c r="BC11" s="25"/>
      <c r="BD11" s="25"/>
      <c r="BE11" s="3108"/>
      <c r="BF11" s="3108"/>
      <c r="BG11" s="3108"/>
      <c r="BH11" s="3108"/>
      <c r="BI11" s="3131" t="s">
        <v>4353</v>
      </c>
      <c r="BJ11" s="3108"/>
      <c r="BK11" s="3108"/>
      <c r="BL11" s="3108"/>
      <c r="BM11" s="3108"/>
      <c r="BN11" s="3108"/>
      <c r="BO11" s="3108"/>
      <c r="BP11" s="3129"/>
      <c r="BQ11" s="3130"/>
      <c r="BR11" s="3"/>
      <c r="BS11" s="2446" t="s">
        <v>3829</v>
      </c>
      <c r="BT11" s="2472"/>
      <c r="BU11" s="2472"/>
      <c r="BV11" s="2472"/>
      <c r="BW11" s="2473"/>
      <c r="BX11" s="3"/>
      <c r="BY11" s="3306"/>
      <c r="BZ11" s="3306"/>
      <c r="CA11" s="3306"/>
      <c r="CC11" s="3306"/>
      <c r="CD11" s="3306"/>
      <c r="CE11" s="3306"/>
      <c r="CG11" s="71" t="s">
        <v>37</v>
      </c>
      <c r="CH11" s="71"/>
      <c r="CI11" s="26"/>
      <c r="CJ11" s="26"/>
      <c r="CK11" s="26"/>
      <c r="CL11" s="26"/>
      <c r="CM11" s="26"/>
      <c r="CN11" s="26"/>
      <c r="CO11" s="25"/>
      <c r="CP11" s="25"/>
      <c r="CQ11" s="25"/>
      <c r="CR11" s="26"/>
      <c r="CS11" s="3308"/>
      <c r="CT11" s="3308"/>
      <c r="CU11" s="3308"/>
      <c r="CV11" s="3308"/>
      <c r="CW11" s="3308"/>
      <c r="CX11" s="3308"/>
      <c r="CY11" s="3308"/>
      <c r="CZ11" s="3225"/>
      <c r="DA11" s="3225"/>
      <c r="DB11" s="3225"/>
      <c r="DC11" s="3311"/>
      <c r="DE11" s="3308"/>
      <c r="DF11" s="3308"/>
      <c r="DG11" s="3308"/>
      <c r="DH11" s="3308"/>
      <c r="DI11" s="3308"/>
      <c r="DJ11" s="3308"/>
      <c r="DK11" s="3308"/>
      <c r="DL11" s="3225"/>
      <c r="DM11" s="3225"/>
      <c r="DN11" s="3225"/>
      <c r="DO11" s="72" t="str">
        <f>IFERROR(LOWER(TRIM(MID(DL10, FIND("-",DL10, FIND("-",DL10)+1)+1, 999))), "")</f>
        <v>entremet</v>
      </c>
      <c r="DQ11" s="3305" t="str">
        <f ca="1">DO11&amp;"  Formule ► "&amp;_xlfn.FORMULATEXT(DO11)</f>
        <v>entremet  Formule ► =SIERREUR(MINUSCULE(SUPPRESPACE(STXT(DL10; TROUVE("-";DL10; TROUVE("-";DL10)+1)+1; 999))); "")</v>
      </c>
      <c r="DR11" s="3305"/>
      <c r="DS11" s="3305"/>
      <c r="DT11" s="3305"/>
      <c r="DU11" s="3305"/>
      <c r="DV11" s="3305"/>
      <c r="DW11" s="3305"/>
      <c r="DX11" s="3305"/>
      <c r="DY11" s="3"/>
      <c r="DZ11" s="3314" t="s">
        <v>38</v>
      </c>
      <c r="EA11" s="3314"/>
      <c r="EB11" s="3314"/>
      <c r="EC11" s="3314"/>
      <c r="ED11" s="3314"/>
      <c r="EE11" s="3314"/>
      <c r="EF11" s="3314"/>
      <c r="EG11" s="3314"/>
      <c r="EH11" s="26"/>
      <c r="EI11" s="26"/>
      <c r="EJ11" s="26"/>
      <c r="EK11" s="73" t="s">
        <v>39</v>
      </c>
      <c r="EL11" s="26"/>
      <c r="EM11" s="26"/>
      <c r="EN11" s="26"/>
      <c r="EO11" s="26"/>
      <c r="EP11" s="26"/>
      <c r="EQ11" s="26"/>
      <c r="ER11" s="54" t="s">
        <v>18</v>
      </c>
      <c r="ES11" s="3296" t="s">
        <v>40</v>
      </c>
      <c r="ET11" s="3296"/>
      <c r="EU11" s="3296"/>
      <c r="EV11" s="26"/>
      <c r="EW11" s="26"/>
      <c r="EX11" s="26"/>
      <c r="EY11" s="26"/>
      <c r="EZ11" s="26"/>
      <c r="FA11" s="26"/>
      <c r="FB11" s="26"/>
      <c r="FC11" s="26"/>
      <c r="FD11" s="26"/>
      <c r="FE11" s="10">
        <v>1</v>
      </c>
    </row>
    <row r="12" spans="1:163" ht="21" customHeight="1">
      <c r="A12" s="3"/>
      <c r="B12" s="74" t="s">
        <v>28</v>
      </c>
      <c r="C12" s="319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D12" s="3197"/>
      <c r="E12" s="3197"/>
      <c r="F12" s="3197"/>
      <c r="G12" s="3197"/>
      <c r="H12" s="2886"/>
      <c r="I12" s="2886"/>
      <c r="J12" s="2535" t="s">
        <v>41</v>
      </c>
      <c r="K12" s="2590"/>
      <c r="L12" s="2537"/>
      <c r="M12" s="2537"/>
      <c r="N12" s="2537"/>
      <c r="O12" s="2537"/>
      <c r="P12" s="2537"/>
      <c r="Q12" s="3452" t="s">
        <v>42</v>
      </c>
      <c r="R12" s="3348" t="s">
        <v>3628</v>
      </c>
      <c r="S12" s="3348"/>
      <c r="T12" s="3348"/>
      <c r="U12" s="3348"/>
      <c r="V12" s="3348"/>
      <c r="W12" s="3348"/>
      <c r="X12" s="3348"/>
      <c r="Y12" s="3348"/>
      <c r="Z12" s="3348"/>
      <c r="AA12" s="3348"/>
      <c r="AB12" s="3348"/>
      <c r="AC12" s="3348"/>
      <c r="AD12" s="3348"/>
      <c r="AE12" s="3348"/>
      <c r="AF12" s="3348"/>
      <c r="AG12" s="3348"/>
      <c r="AH12" s="3348"/>
      <c r="AI12" s="3348"/>
      <c r="AJ12" s="3228" t="s">
        <v>68</v>
      </c>
      <c r="AK12" s="3228"/>
      <c r="AL12" s="3228"/>
      <c r="AM12" s="3332" t="str">
        <f>LEFT(R12,1)</f>
        <v>H</v>
      </c>
      <c r="AN12" s="3"/>
      <c r="AO12" s="74" t="str">
        <f t="shared" ref="AO12:AO75" si="15">B12</f>
        <v>A</v>
      </c>
      <c r="AP12" s="75" t="s">
        <v>43</v>
      </c>
      <c r="AQ12" s="3"/>
      <c r="AR12" s="2884"/>
      <c r="AS12" s="2611"/>
      <c r="AT12" s="2611"/>
      <c r="AU12" s="2611"/>
      <c r="AV12" s="2611"/>
      <c r="AW12" s="2611"/>
      <c r="AX12" s="2611"/>
      <c r="AY12" s="2885"/>
      <c r="AZ12" s="3"/>
      <c r="BA12" s="3116" t="s">
        <v>28</v>
      </c>
      <c r="BB12" s="25"/>
      <c r="BC12" s="25"/>
      <c r="BD12" s="25"/>
      <c r="BE12" s="2974"/>
      <c r="BF12" s="2974"/>
      <c r="BG12" s="2974"/>
      <c r="BH12" s="2974"/>
      <c r="BI12" s="3131" t="s">
        <v>4344</v>
      </c>
      <c r="BJ12" s="2974"/>
      <c r="BK12" s="2974"/>
      <c r="BL12" s="2974"/>
      <c r="BM12" s="2974"/>
      <c r="BN12" s="2974"/>
      <c r="BO12" s="2974"/>
      <c r="BP12" s="3129"/>
      <c r="BQ12" s="3130"/>
      <c r="BR12" s="3"/>
      <c r="BS12" s="2445" t="s">
        <v>3830</v>
      </c>
      <c r="BT12" s="2474"/>
      <c r="BU12" s="2474"/>
      <c r="BV12" s="2474"/>
      <c r="BW12" s="2475"/>
      <c r="BX12" s="3"/>
      <c r="BY12" s="25"/>
      <c r="BZ12" s="25"/>
      <c r="CA12" s="25"/>
      <c r="CB12" s="25"/>
      <c r="CC12" s="25" t="s">
        <v>44</v>
      </c>
      <c r="CD12" s="25"/>
      <c r="CE12" s="25"/>
      <c r="CF12" s="25"/>
      <c r="CG12" s="25"/>
      <c r="CH12" s="25"/>
      <c r="CI12" s="25"/>
      <c r="CJ12" s="25"/>
      <c r="CK12" s="25"/>
      <c r="CL12" s="25"/>
      <c r="CM12" s="25"/>
      <c r="CN12" s="25"/>
      <c r="CO12" s="25"/>
      <c r="CP12" s="25"/>
      <c r="CQ12" s="25"/>
      <c r="CR12" s="25"/>
      <c r="CS12" s="25"/>
      <c r="CT12" s="25"/>
      <c r="CU12" s="25"/>
      <c r="CV12" s="25"/>
      <c r="CW12" s="25"/>
      <c r="CX12" s="25"/>
      <c r="CZ12" s="25"/>
      <c r="DA12" s="76"/>
      <c r="DB12" s="76" t="str">
        <f>DD10&amp;"  Formule ►"</f>
        <v xml:space="preserve">  Formule ►</v>
      </c>
      <c r="DC12" s="77" t="str">
        <f ca="1">_xlfn.FORMULATEXT(DC10)</f>
        <v>=MAJUSCULE(GAUCHE(CS10;1))</v>
      </c>
      <c r="DD12" s="25"/>
      <c r="DE12" s="25"/>
      <c r="DF12" s="25"/>
      <c r="DG12" s="25"/>
      <c r="DH12" s="25"/>
      <c r="DI12" s="25"/>
      <c r="DJ12" s="25"/>
      <c r="DK12" s="25"/>
      <c r="DL12" s="25"/>
      <c r="DM12" s="25"/>
      <c r="DN12" s="25"/>
      <c r="DO12" s="25"/>
      <c r="DP12" s="25"/>
      <c r="DQ12" s="3305"/>
      <c r="DR12" s="3305"/>
      <c r="DS12" s="3305"/>
      <c r="DT12" s="3305"/>
      <c r="DU12" s="3305"/>
      <c r="DV12" s="3305"/>
      <c r="DW12" s="3305"/>
      <c r="DX12" s="3305"/>
      <c r="DY12" s="3"/>
      <c r="DZ12" s="78"/>
      <c r="EA12" s="78"/>
      <c r="EB12" s="78"/>
      <c r="EC12" s="78"/>
      <c r="ED12" s="78"/>
      <c r="EE12" s="78"/>
      <c r="EF12" s="79" t="str">
        <f ca="1">"Page "&amp;_xlfn.SHEET()&amp;" sur "&amp;_xlfn.SHEETS()</f>
        <v>Page 4 sur 6</v>
      </c>
      <c r="EG12" s="79"/>
      <c r="EH12" s="26"/>
      <c r="EI12" s="26"/>
      <c r="EJ12" s="54" t="s">
        <v>18</v>
      </c>
      <c r="EK12" s="55" t="s">
        <v>45</v>
      </c>
      <c r="EL12" s="26"/>
      <c r="EM12" s="26"/>
      <c r="EN12" s="26"/>
      <c r="EO12" s="26"/>
      <c r="EP12" s="26"/>
      <c r="EQ12" s="26">
        <v>0</v>
      </c>
      <c r="ER12" s="26" t="s">
        <v>46</v>
      </c>
      <c r="ES12" s="26"/>
      <c r="ET12" s="26"/>
      <c r="EU12" s="26"/>
      <c r="EV12" s="26"/>
      <c r="EW12" s="26"/>
      <c r="EX12" s="26"/>
      <c r="EY12" s="26"/>
      <c r="EZ12" s="26"/>
      <c r="FA12" s="26"/>
      <c r="FB12" s="26"/>
      <c r="FC12" s="26"/>
      <c r="FD12" s="26"/>
      <c r="FE12" s="10">
        <v>1</v>
      </c>
    </row>
    <row r="13" spans="1:163" ht="21" customHeight="1" thickBot="1">
      <c r="A13" s="3"/>
      <c r="B13" s="74" t="s">
        <v>28</v>
      </c>
      <c r="C13" s="3196"/>
      <c r="D13" s="3197"/>
      <c r="E13" s="3197"/>
      <c r="F13" s="3197"/>
      <c r="G13" s="3197"/>
      <c r="H13" s="2886"/>
      <c r="I13" s="2886"/>
      <c r="J13" s="2538" t="s">
        <v>47</v>
      </c>
      <c r="K13" s="2536"/>
      <c r="L13" s="2537"/>
      <c r="M13" s="2537"/>
      <c r="N13" s="2537"/>
      <c r="O13" s="2537"/>
      <c r="P13" s="2537"/>
      <c r="Q13" s="3452"/>
      <c r="R13" s="3348"/>
      <c r="S13" s="3348"/>
      <c r="T13" s="3348"/>
      <c r="U13" s="3348"/>
      <c r="V13" s="3348"/>
      <c r="W13" s="3348"/>
      <c r="X13" s="3348"/>
      <c r="Y13" s="3348"/>
      <c r="Z13" s="3348"/>
      <c r="AA13" s="3348"/>
      <c r="AB13" s="3348"/>
      <c r="AC13" s="3348"/>
      <c r="AD13" s="3348"/>
      <c r="AE13" s="3348"/>
      <c r="AF13" s="3348"/>
      <c r="AG13" s="3348"/>
      <c r="AH13" s="3348"/>
      <c r="AI13" s="3348"/>
      <c r="AJ13" s="3228"/>
      <c r="AK13" s="3228"/>
      <c r="AL13" s="3228"/>
      <c r="AM13" s="3332"/>
      <c r="AN13" s="3"/>
      <c r="AO13" s="74" t="str">
        <f t="shared" si="15"/>
        <v>A</v>
      </c>
      <c r="AP13" s="80" t="s">
        <v>48</v>
      </c>
      <c r="AQ13" s="3"/>
      <c r="AR13" s="2884"/>
      <c r="AS13" s="2611"/>
      <c r="AT13" s="2611"/>
      <c r="AU13" s="2611"/>
      <c r="AV13" s="2611"/>
      <c r="AW13" s="2611"/>
      <c r="AX13" s="2611"/>
      <c r="AY13" s="2885"/>
      <c r="AZ13" s="3"/>
      <c r="BA13" s="3116" t="s">
        <v>28</v>
      </c>
      <c r="BB13" s="102"/>
      <c r="BC13" s="102"/>
      <c r="BD13" s="102"/>
      <c r="BE13" s="102"/>
      <c r="BF13" s="102"/>
      <c r="BG13" s="102"/>
      <c r="BH13" s="102"/>
      <c r="BI13" s="3131" t="s">
        <v>4354</v>
      </c>
      <c r="BJ13" s="3132"/>
      <c r="BK13" s="3397" t="s">
        <v>4345</v>
      </c>
      <c r="BL13" s="3397"/>
      <c r="BM13" s="3397"/>
      <c r="BN13" s="3397"/>
      <c r="BO13" s="3397"/>
      <c r="BP13" s="3129"/>
      <c r="BQ13" s="3130"/>
      <c r="BR13" s="3"/>
      <c r="BS13" s="2774" t="s">
        <v>4069</v>
      </c>
      <c r="BT13" s="2502" t="s">
        <v>3831</v>
      </c>
      <c r="BU13" s="2503"/>
      <c r="BV13" s="2503"/>
      <c r="BW13" s="2504"/>
      <c r="BX13" s="3"/>
      <c r="BY13" s="25"/>
      <c r="BZ13" s="25"/>
      <c r="CA13" s="25"/>
      <c r="CB13"/>
      <c r="CC13" s="84" t="s">
        <v>49</v>
      </c>
      <c r="CD13" s="84"/>
      <c r="CE13" s="85"/>
      <c r="CF13" s="85"/>
      <c r="CG13" s="85"/>
      <c r="CH13" s="85"/>
      <c r="CI13" s="8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6"/>
      <c r="DT13" s="26"/>
      <c r="DU13" s="26"/>
      <c r="DV13" s="26"/>
      <c r="DW13" s="26"/>
      <c r="DX13" s="26"/>
      <c r="DY13" s="3"/>
      <c r="DZ13" s="86">
        <v>1</v>
      </c>
      <c r="EA13" s="87">
        <v>2</v>
      </c>
      <c r="EB13" s="88">
        <v>3</v>
      </c>
      <c r="EC13" s="89">
        <v>4</v>
      </c>
      <c r="ED13" s="90">
        <v>5</v>
      </c>
      <c r="EE13" s="91">
        <v>6</v>
      </c>
      <c r="EF13" s="92">
        <v>7</v>
      </c>
      <c r="EG13" s="93">
        <v>8</v>
      </c>
      <c r="EH13" s="26"/>
      <c r="EI13" s="26"/>
      <c r="EK13" s="94"/>
      <c r="EL13" s="26"/>
      <c r="EM13" s="26"/>
      <c r="EN13" s="26"/>
      <c r="EO13" s="26"/>
      <c r="EP13" s="26"/>
      <c r="EQ13" s="26"/>
      <c r="ER13" s="54" t="s">
        <v>18</v>
      </c>
      <c r="ES13" s="95" t="s">
        <v>50</v>
      </c>
      <c r="ET13" s="26"/>
      <c r="EU13" s="26"/>
      <c r="EV13" s="26"/>
      <c r="EW13" s="26"/>
      <c r="EX13" s="26"/>
      <c r="EY13" s="26"/>
      <c r="EZ13" s="26"/>
      <c r="FA13" s="26"/>
      <c r="FB13" s="26"/>
      <c r="FC13" s="26"/>
      <c r="FD13" s="26"/>
      <c r="FE13" s="10">
        <v>1</v>
      </c>
    </row>
    <row r="14" spans="1:163" ht="21" customHeight="1">
      <c r="A14" s="3"/>
      <c r="B14" s="74" t="s">
        <v>28</v>
      </c>
      <c r="C14" s="3198" t="str">
        <f ca="1">_xlfn.FORMULATEXT(C12)</f>
        <v>=SI(ESTNUM(SIERREUR(CNUM("0,5");""));"sur cet ordi.saisissez une VIRGULE comme séparateur décimal";SI(ESTNUM(SIERREUR(CNUM("0.5");""));"sur cet ordi.saisissez un POINT comme séparateur décimal";"Impossible de déterminer le séparateur décimal"))</v>
      </c>
      <c r="D14" s="3199"/>
      <c r="E14" s="3199"/>
      <c r="F14" s="3199"/>
      <c r="G14" s="3199"/>
      <c r="H14" s="3199"/>
      <c r="I14" s="2775"/>
      <c r="J14" s="2539"/>
      <c r="K14" s="2536"/>
      <c r="L14" s="2537"/>
      <c r="M14" s="2537"/>
      <c r="N14" s="2537"/>
      <c r="O14" s="2537"/>
      <c r="P14" s="2537"/>
      <c r="Q14" s="2540" t="s">
        <v>51</v>
      </c>
      <c r="R14" s="96" t="s">
        <v>52</v>
      </c>
      <c r="S14" s="97" t="s">
        <v>3907</v>
      </c>
      <c r="T14" s="98"/>
      <c r="U14" s="99"/>
      <c r="V14" s="3455" t="str">
        <f>S16</f>
        <v>H HARICOT DE MOUTON OU CASSOULET TOULOUSAIN | FAMILLE--Identité| Auteur VOUS</v>
      </c>
      <c r="W14" s="3455"/>
      <c r="X14" s="3455"/>
      <c r="Y14" s="3455"/>
      <c r="Z14" s="3455"/>
      <c r="AA14" s="3455"/>
      <c r="AB14" s="3455"/>
      <c r="AC14" s="3455"/>
      <c r="AD14" s="2255"/>
      <c r="AE14" s="2255"/>
      <c r="AF14" s="2255"/>
      <c r="AG14" s="2443" t="s">
        <v>4070</v>
      </c>
      <c r="AH14" s="2255"/>
      <c r="AI14" s="2255"/>
      <c r="AJ14" s="2255"/>
      <c r="AK14" s="2255"/>
      <c r="AL14" s="2255"/>
      <c r="AM14" s="2246"/>
      <c r="AN14" s="3"/>
      <c r="AO14" s="74" t="str">
        <f t="shared" si="15"/>
        <v>A</v>
      </c>
      <c r="AP14" s="68" t="s">
        <v>53</v>
      </c>
      <c r="AQ14" s="3"/>
      <c r="AR14" s="2884"/>
      <c r="AS14" s="2611"/>
      <c r="AT14" s="2611"/>
      <c r="AU14" s="2611"/>
      <c r="AV14" s="2611"/>
      <c r="AW14" s="2611"/>
      <c r="AX14" s="2611"/>
      <c r="AY14" s="2885"/>
      <c r="AZ14" s="3"/>
      <c r="BA14" s="3116" t="s">
        <v>28</v>
      </c>
      <c r="BB14" s="102"/>
      <c r="BC14" s="102"/>
      <c r="BD14" s="102"/>
      <c r="BE14" s="102"/>
      <c r="BF14" s="102"/>
      <c r="BG14" s="102"/>
      <c r="BH14" s="102"/>
      <c r="BI14" s="3399" t="s">
        <v>4355</v>
      </c>
      <c r="BJ14" s="3132"/>
      <c r="BK14" s="3397"/>
      <c r="BL14" s="3397"/>
      <c r="BM14" s="3397"/>
      <c r="BN14" s="3397"/>
      <c r="BO14" s="3397"/>
      <c r="BP14" s="3129"/>
      <c r="BQ14" s="3130"/>
      <c r="BR14" s="3"/>
      <c r="BS14" s="2776"/>
      <c r="BT14" s="2490" t="s">
        <v>3873</v>
      </c>
      <c r="BU14" s="2491"/>
      <c r="BV14" s="2476"/>
      <c r="BW14" s="170"/>
      <c r="BX14" s="3"/>
      <c r="BY14" s="3333" t="s">
        <v>54</v>
      </c>
      <c r="BZ14" s="3333"/>
      <c r="CA14" s="3333"/>
      <c r="CB14"/>
      <c r="CC14" s="101" t="str">
        <f>IFERROR(LOWER(LEFT(TRIM(LEFT(BY14,FIND("-",BY14)-1)),4))&amp;"-"&amp;UPPER(LEFT(TRIM(MID(BY14,FIND("-",BY14)+1,99)),4)),"")</f>
        <v>cuis-CRUD</v>
      </c>
      <c r="CD14" s="102" t="str">
        <f ca="1">_xlfn.FORMULATEXT(CC14)</f>
        <v>=SIERREUR(MINUSCULE(GAUCHE(SUPPRESPACE(GAUCHE(BY14;TROUVE("-";BY14)-1));4))&amp;"-"&amp;MAJUSCULE(GAUCHE(SUPPRESPACE(STXT(BY14;TROUVE("-";BY14)+1;99));4));"")</v>
      </c>
      <c r="CF14" s="25"/>
      <c r="CG14" s="25"/>
      <c r="CH14" s="25"/>
      <c r="CI14" s="25"/>
      <c r="CJ14" s="25"/>
      <c r="CK14" s="25"/>
      <c r="CL14" s="25"/>
      <c r="CM14" s="25"/>
      <c r="CN14" s="25"/>
      <c r="CO14" s="25"/>
      <c r="CP14" s="25"/>
      <c r="CQ14" s="25"/>
      <c r="CR14" s="25"/>
      <c r="CS14" s="25"/>
      <c r="CT14" s="25"/>
      <c r="CU14" s="25"/>
      <c r="CV14" s="25"/>
      <c r="CW14" s="25"/>
      <c r="CX14" s="25"/>
      <c r="CY14" s="26"/>
      <c r="CZ14" s="26"/>
      <c r="DA14" s="26"/>
      <c r="DB14" s="26"/>
      <c r="DC14" s="26"/>
      <c r="DD14" s="26"/>
      <c r="DE14" s="26"/>
      <c r="DF14" s="26"/>
      <c r="DG14" s="26"/>
      <c r="DH14" s="34"/>
      <c r="DI14" s="26"/>
      <c r="DJ14" s="26"/>
      <c r="DK14" s="26"/>
      <c r="DL14" s="34"/>
      <c r="DM14" s="26"/>
      <c r="DN14" s="26"/>
      <c r="DO14" s="26"/>
      <c r="DP14" s="34"/>
      <c r="DQ14" s="26"/>
      <c r="DR14" s="103"/>
      <c r="DS14" s="26"/>
      <c r="DT14" s="26"/>
      <c r="DU14" s="26"/>
      <c r="DV14" s="26"/>
      <c r="DW14" s="26"/>
      <c r="DX14" s="26"/>
      <c r="DY14" s="3"/>
      <c r="DZ14" s="104">
        <v>9</v>
      </c>
      <c r="EA14" s="105">
        <v>10</v>
      </c>
      <c r="EB14" s="106">
        <v>11</v>
      </c>
      <c r="EC14" s="107">
        <v>12</v>
      </c>
      <c r="ED14" s="108">
        <v>13</v>
      </c>
      <c r="EE14" s="109">
        <v>14</v>
      </c>
      <c r="EF14" s="110">
        <v>15</v>
      </c>
      <c r="EG14" s="111">
        <v>16</v>
      </c>
      <c r="EH14" s="26"/>
      <c r="EI14" s="26"/>
      <c r="EK14" s="73" t="s">
        <v>55</v>
      </c>
      <c r="EL14" s="26"/>
      <c r="EM14" s="26"/>
      <c r="EN14" s="26"/>
      <c r="EO14" s="26"/>
      <c r="EP14" s="26"/>
      <c r="EQ14" s="26"/>
      <c r="ER14" s="26" t="s">
        <v>56</v>
      </c>
      <c r="ES14" s="26"/>
      <c r="ET14" s="26"/>
      <c r="EU14" s="26"/>
      <c r="EV14" s="26"/>
      <c r="EW14" s="26"/>
      <c r="EX14" s="26"/>
      <c r="EY14" s="26"/>
      <c r="EZ14" s="26"/>
      <c r="FA14" s="26"/>
      <c r="FB14" s="26"/>
      <c r="FC14" s="26"/>
      <c r="FD14" s="26"/>
      <c r="FE14" s="10">
        <v>1</v>
      </c>
    </row>
    <row r="15" spans="1:163" ht="21" customHeight="1">
      <c r="A15" s="3"/>
      <c r="B15" s="74" t="s">
        <v>28</v>
      </c>
      <c r="C15" s="3198"/>
      <c r="D15" s="3199"/>
      <c r="E15" s="3199"/>
      <c r="F15" s="3199"/>
      <c r="G15" s="3199"/>
      <c r="H15" s="3199"/>
      <c r="I15" s="2775"/>
      <c r="J15" s="2541" t="s">
        <v>57</v>
      </c>
      <c r="K15" s="2536"/>
      <c r="L15" s="2542"/>
      <c r="M15" s="2542"/>
      <c r="N15" s="2542"/>
      <c r="O15" s="2542"/>
      <c r="P15" s="2542"/>
      <c r="Q15" s="2542"/>
      <c r="R15" s="112"/>
      <c r="S15" s="112"/>
      <c r="T15" s="113"/>
      <c r="U15" s="113"/>
      <c r="V15" s="3456"/>
      <c r="W15" s="3456"/>
      <c r="X15" s="3456"/>
      <c r="Y15" s="3456"/>
      <c r="Z15" s="3456"/>
      <c r="AA15" s="3456"/>
      <c r="AB15" s="3456"/>
      <c r="AC15" s="3456"/>
      <c r="AD15" s="2255"/>
      <c r="AE15" s="2255"/>
      <c r="AF15" s="2425" t="s">
        <v>3624</v>
      </c>
      <c r="AG15" s="2291" t="s">
        <v>3625</v>
      </c>
      <c r="AH15" s="2291" t="s">
        <v>3626</v>
      </c>
      <c r="AI15" s="2291" t="s">
        <v>28</v>
      </c>
      <c r="AJ15" s="2291" t="s">
        <v>3627</v>
      </c>
      <c r="AK15" s="2291" t="s">
        <v>3799</v>
      </c>
      <c r="AL15" s="2627" t="s">
        <v>3800</v>
      </c>
      <c r="AM15" s="2628" t="s">
        <v>3825</v>
      </c>
      <c r="AN15" s="3"/>
      <c r="AO15" s="74" t="str">
        <f t="shared" si="15"/>
        <v>A</v>
      </c>
      <c r="AP15" s="68" t="s">
        <v>58</v>
      </c>
      <c r="AQ15" s="3"/>
      <c r="AR15" s="2884"/>
      <c r="AS15" s="2611"/>
      <c r="AT15" s="2611"/>
      <c r="AU15" s="2611"/>
      <c r="AV15" s="2611"/>
      <c r="AW15" s="2611"/>
      <c r="AX15" s="2611"/>
      <c r="AY15" s="2885"/>
      <c r="AZ15" s="2777"/>
      <c r="BA15" s="3116" t="s">
        <v>28</v>
      </c>
      <c r="BB15" s="102"/>
      <c r="BC15" s="102"/>
      <c r="BD15" s="102"/>
      <c r="BE15" s="102"/>
      <c r="BF15" s="102"/>
      <c r="BG15" s="102"/>
      <c r="BH15" s="102"/>
      <c r="BI15" s="3399"/>
      <c r="BJ15" s="3132"/>
      <c r="BK15" s="3397"/>
      <c r="BL15" s="3397"/>
      <c r="BM15" s="3397"/>
      <c r="BN15" s="3397"/>
      <c r="BO15" s="3397"/>
      <c r="BP15" s="3129"/>
      <c r="BQ15" s="3130"/>
      <c r="BR15" s="2777"/>
      <c r="BS15" s="2778" t="str">
        <f>HYPERLINK("#"&amp;ADDRESS(ROW(G28),COLUMN(G28),4)," "&amp;G28)</f>
        <v xml:space="preserve"> ④ I28 Nom des recettes - le/la ► </v>
      </c>
      <c r="BT15" s="2490" t="s">
        <v>3872</v>
      </c>
      <c r="BU15" s="2476"/>
      <c r="BV15" s="2476"/>
      <c r="BW15" s="170"/>
      <c r="BX15" s="3"/>
      <c r="BY15" s="3224"/>
      <c r="BZ15" s="3224"/>
      <c r="CA15" s="3224"/>
      <c r="CB15"/>
      <c r="CC15" s="115" t="str">
        <f>IFERROR(LOWER(TRIM(MID(BY14, FIND("-",BY14, FIND("-",BY14)+1)+1, 999))), "")</f>
        <v>céléri branche</v>
      </c>
      <c r="CD15" s="102" t="str">
        <f ca="1">_xlfn.FORMULATEXT(CC15)</f>
        <v>=SIERREUR(MINUSCULE(SUPPRESPACE(STXT(BY14; TROUVE("-";BY14; TROUVE("-";BY14)+1)+1; 999))); "")</v>
      </c>
      <c r="CF15" s="25"/>
      <c r="CG15" s="64"/>
      <c r="CH15" s="64"/>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34"/>
      <c r="DI15" s="25"/>
      <c r="DJ15" s="25"/>
      <c r="DK15" s="25"/>
      <c r="DL15" s="34"/>
      <c r="DM15" s="25"/>
      <c r="DN15" s="25"/>
      <c r="DO15" s="25"/>
      <c r="DP15" s="34"/>
      <c r="DQ15" s="103"/>
      <c r="DR15" s="103"/>
      <c r="DS15" s="26"/>
      <c r="DT15" s="26"/>
      <c r="DU15" s="26"/>
      <c r="DV15" s="26"/>
      <c r="DW15" s="26"/>
      <c r="DX15" s="26"/>
      <c r="DY15" s="3"/>
      <c r="DZ15" s="116">
        <v>17</v>
      </c>
      <c r="EA15" s="117">
        <v>18</v>
      </c>
      <c r="EB15" s="118">
        <v>19</v>
      </c>
      <c r="EC15" s="119">
        <v>20</v>
      </c>
      <c r="ED15" s="120">
        <v>21</v>
      </c>
      <c r="EE15" s="121">
        <v>22</v>
      </c>
      <c r="EF15" s="122">
        <v>23</v>
      </c>
      <c r="EG15" s="123">
        <v>24</v>
      </c>
      <c r="EH15" s="26"/>
      <c r="EI15" s="26"/>
      <c r="EJ15" s="54" t="s">
        <v>18</v>
      </c>
      <c r="EK15" s="55" t="s">
        <v>59</v>
      </c>
      <c r="EL15" s="26"/>
      <c r="EM15" s="26"/>
      <c r="EN15" s="26"/>
      <c r="EO15" s="26"/>
      <c r="EP15" s="26"/>
      <c r="EQ15" s="26"/>
      <c r="ER15" s="54" t="s">
        <v>18</v>
      </c>
      <c r="ES15" s="95" t="s">
        <v>60</v>
      </c>
      <c r="ET15" s="26"/>
      <c r="EU15" s="26"/>
      <c r="EV15" s="26"/>
      <c r="EW15" s="26"/>
      <c r="EX15" s="26"/>
      <c r="EY15" s="26"/>
      <c r="EZ15" s="26"/>
      <c r="FA15" s="26"/>
      <c r="FB15" s="26"/>
      <c r="FC15" s="26"/>
      <c r="FD15" s="26"/>
      <c r="FE15" s="10">
        <v>1</v>
      </c>
    </row>
    <row r="16" spans="1:163" ht="21" customHeight="1">
      <c r="A16" s="3"/>
      <c r="B16" s="74" t="s">
        <v>28</v>
      </c>
      <c r="C16" s="3105" t="s">
        <v>3884</v>
      </c>
      <c r="D16" s="3106"/>
      <c r="E16" s="3106"/>
      <c r="F16" s="3106"/>
      <c r="G16" s="3106"/>
      <c r="H16" s="3106"/>
      <c r="I16" s="3106"/>
      <c r="J16" s="3106"/>
      <c r="K16" s="3106"/>
      <c r="L16" s="3106"/>
      <c r="M16" s="3106"/>
      <c r="N16" s="3106"/>
      <c r="O16" s="3106"/>
      <c r="P16" s="3106"/>
      <c r="Q16" s="3104" t="s">
        <v>4341</v>
      </c>
      <c r="R16" s="2256"/>
      <c r="S16" s="2257" t="str">
        <f>UPPER(LEFT(R12,1))&amp;" "&amp;R12&amp;" | "&amp;AJ12&amp;"| "&amp;R14&amp;" "&amp;S14</f>
        <v>H HARICOT DE MOUTON OU CASSOULET TOULOUSAIN | FAMILLE--Identité| Auteur VOUS</v>
      </c>
      <c r="T16" s="2260" t="s">
        <v>62</v>
      </c>
      <c r="U16" s="2259" t="s">
        <v>61</v>
      </c>
      <c r="V16" s="2259"/>
      <c r="W16" s="2259" t="str">
        <f>IF(ISTEXT(X16),"③Recette mère ►",T16)</f>
        <v>③Recette mère ►</v>
      </c>
      <c r="X16" s="2779" t="s">
        <v>3629</v>
      </c>
      <c r="Y16" s="2545"/>
      <c r="Z16" s="2545"/>
      <c r="AA16" s="2545"/>
      <c r="AB16" s="2545"/>
      <c r="AC16" s="2545"/>
      <c r="AE16" s="99"/>
      <c r="AF16" s="52" t="s">
        <v>3824</v>
      </c>
      <c r="AG16" s="2292">
        <v>100</v>
      </c>
      <c r="AH16" s="2293">
        <v>107</v>
      </c>
      <c r="AI16" s="2292">
        <v>100</v>
      </c>
      <c r="AJ16" s="2293">
        <v>100</v>
      </c>
      <c r="AK16" s="2292">
        <v>100</v>
      </c>
      <c r="AL16" s="2629">
        <v>100</v>
      </c>
      <c r="AM16" s="2630">
        <f>SUM(AG16:AL16)</f>
        <v>607</v>
      </c>
      <c r="AN16" s="3"/>
      <c r="AO16" s="74" t="str">
        <f t="shared" si="15"/>
        <v>A</v>
      </c>
      <c r="AP16" s="68" t="s">
        <v>63</v>
      </c>
      <c r="AQ16" s="3"/>
      <c r="AR16" s="2884"/>
      <c r="AS16" s="2611"/>
      <c r="AT16" s="2611"/>
      <c r="AU16" s="2611"/>
      <c r="AV16" s="2611"/>
      <c r="AW16" s="2611"/>
      <c r="AX16" s="2611"/>
      <c r="AY16" s="2885"/>
      <c r="AZ16" s="2777"/>
      <c r="BA16" s="3116" t="s">
        <v>28</v>
      </c>
      <c r="BB16" s="102"/>
      <c r="BC16" s="102"/>
      <c r="BD16" s="102"/>
      <c r="BE16" s="102"/>
      <c r="BF16" s="102"/>
      <c r="BG16" s="102"/>
      <c r="BH16" s="102"/>
      <c r="BI16" s="3133" t="s">
        <v>3898</v>
      </c>
      <c r="BJ16" s="3132"/>
      <c r="BK16" s="3474" t="s">
        <v>4356</v>
      </c>
      <c r="BL16" s="3474"/>
      <c r="BM16" s="3474"/>
      <c r="BN16" s="3474"/>
      <c r="BO16" s="3474"/>
      <c r="BP16" s="3474"/>
      <c r="BQ16" s="3130"/>
      <c r="BR16" s="2777"/>
      <c r="BS16" s="2778" t="str">
        <f>HYPERLINK("#"&amp;ADDRESS(ROW(G31),COLUMN(G31),4), "  " &amp; G31)</f>
        <v xml:space="preserve">  ❺ G32 Denrées  ▼ </v>
      </c>
      <c r="BT16" s="2452" t="s">
        <v>3871</v>
      </c>
      <c r="BU16" s="2491"/>
      <c r="BV16" s="2492"/>
      <c r="BW16" s="170"/>
      <c r="BX16" s="3"/>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34"/>
      <c r="DI16" s="25"/>
      <c r="DJ16" s="25"/>
      <c r="DK16" s="25"/>
      <c r="DL16" s="34"/>
      <c r="DM16" s="25"/>
      <c r="DN16" s="25"/>
      <c r="DO16" s="25"/>
      <c r="DP16" s="34"/>
      <c r="DQ16" s="26"/>
      <c r="DR16" s="26"/>
      <c r="DS16" s="26"/>
      <c r="DT16" s="26"/>
      <c r="DU16" s="26"/>
      <c r="DV16" s="26"/>
      <c r="DW16" s="26"/>
      <c r="DX16" s="26"/>
      <c r="DY16" s="3"/>
      <c r="DZ16" s="124">
        <v>25</v>
      </c>
      <c r="EA16" s="125">
        <v>26</v>
      </c>
      <c r="EB16" s="126">
        <v>27</v>
      </c>
      <c r="EC16" s="127">
        <v>28</v>
      </c>
      <c r="ED16" s="128">
        <v>29</v>
      </c>
      <c r="EE16" s="129">
        <v>30</v>
      </c>
      <c r="EF16" s="130">
        <v>31</v>
      </c>
      <c r="EG16" s="131">
        <v>32</v>
      </c>
      <c r="EH16" s="26"/>
      <c r="EI16" s="26"/>
      <c r="EJ16" s="54" t="s">
        <v>18</v>
      </c>
      <c r="EK16" s="55" t="s">
        <v>64</v>
      </c>
      <c r="EL16" s="26"/>
      <c r="EM16" s="26"/>
      <c r="EN16" s="26"/>
      <c r="EO16" s="26"/>
      <c r="EP16" s="26"/>
      <c r="EQ16" s="26"/>
      <c r="ER16" s="26" t="s">
        <v>65</v>
      </c>
      <c r="ES16" s="26"/>
      <c r="ET16" s="26"/>
      <c r="EU16" s="26"/>
      <c r="EV16" s="26"/>
      <c r="EW16" s="26"/>
      <c r="EX16" s="26"/>
      <c r="EY16" s="26"/>
      <c r="EZ16" s="26"/>
      <c r="FA16" s="26"/>
      <c r="FB16" s="26"/>
      <c r="FC16" s="26"/>
      <c r="FD16" s="26"/>
      <c r="FE16" s="10">
        <v>1</v>
      </c>
    </row>
    <row r="17" spans="1:161" ht="21" customHeight="1">
      <c r="A17" s="3"/>
      <c r="B17" s="74" t="s">
        <v>28</v>
      </c>
      <c r="C17" s="2563"/>
      <c r="D17" s="2563"/>
      <c r="E17" s="2563"/>
      <c r="F17" s="2563"/>
      <c r="G17" s="2563"/>
      <c r="H17" s="2563"/>
      <c r="I17" s="132"/>
      <c r="J17" s="3473" t="s">
        <v>66</v>
      </c>
      <c r="K17" s="3473"/>
      <c r="L17" s="3473"/>
      <c r="M17" s="3473"/>
      <c r="N17" s="3473"/>
      <c r="O17" s="3473"/>
      <c r="P17" s="3473"/>
      <c r="Q17" s="3473"/>
      <c r="R17" s="3458"/>
      <c r="S17" s="3458"/>
      <c r="T17" s="3458"/>
      <c r="U17" s="3458"/>
      <c r="V17" s="3458"/>
      <c r="W17" s="3458"/>
      <c r="X17" s="3458"/>
      <c r="Y17" s="3458"/>
      <c r="Z17" s="3458"/>
      <c r="AA17" s="2264"/>
      <c r="AB17" s="2780"/>
      <c r="AC17" s="2264"/>
      <c r="AD17" s="2264"/>
      <c r="AE17" s="2264"/>
      <c r="AF17" s="2444" t="s">
        <v>3826</v>
      </c>
      <c r="AG17" s="2294">
        <v>50</v>
      </c>
      <c r="AH17" s="2295">
        <v>80</v>
      </c>
      <c r="AI17" s="2294">
        <v>100</v>
      </c>
      <c r="AJ17" s="2295">
        <v>120</v>
      </c>
      <c r="AK17" s="2294">
        <v>90</v>
      </c>
      <c r="AL17" s="2631">
        <v>80</v>
      </c>
      <c r="AM17" s="2632"/>
      <c r="AN17" s="3"/>
      <c r="AO17" s="74" t="str">
        <f t="shared" si="15"/>
        <v>A</v>
      </c>
      <c r="AP17" s="3203" t="s">
        <v>67</v>
      </c>
      <c r="AQ17" s="3"/>
      <c r="AR17" s="2884"/>
      <c r="AS17" s="2611"/>
      <c r="AT17" s="2611"/>
      <c r="AU17" s="2611"/>
      <c r="AV17" s="2611"/>
      <c r="AW17" s="2611"/>
      <c r="AX17" s="2611"/>
      <c r="AY17" s="2885"/>
      <c r="AZ17" s="2777"/>
      <c r="BA17" s="3116" t="s">
        <v>28</v>
      </c>
      <c r="BB17" s="102"/>
      <c r="BC17" s="102"/>
      <c r="BD17" s="3400" t="str">
        <f>"❶ COLLEZ LE TEXTE BRUT  A DÉCOUPER  DANS CETTE COLONNE ▼ "&amp;SUBSTITUTE(ADDRESS(1,COLUMN(),4),"1","")</f>
        <v>❶ COLLEZ LE TEXTE BRUT  A DÉCOUPER  DANS CETTE COLONNE ▼ BD</v>
      </c>
      <c r="BE17" s="102"/>
      <c r="BF17" s="102"/>
      <c r="BG17" s="102"/>
      <c r="BH17" s="102"/>
      <c r="BI17" s="3401">
        <v>100</v>
      </c>
      <c r="BJ17" s="3134"/>
      <c r="BK17" s="3474"/>
      <c r="BL17" s="3474"/>
      <c r="BM17" s="3474"/>
      <c r="BN17" s="3474"/>
      <c r="BO17" s="3474"/>
      <c r="BP17" s="3474"/>
      <c r="BQ17" s="3130"/>
      <c r="BR17" s="2777"/>
      <c r="BS17" s="2778" t="str">
        <f>HYPERLINK("#"&amp;ADDRESS(ROW(I30),COLUMN(I30),4), "⑥ colonne "&amp;SUBSTITUTE(ADDRESS(1,COLUMN(I30),4),"1","")&amp;" · ligne "&amp;ROW(I30))</f>
        <v>⑥ colonne I · ligne 30</v>
      </c>
      <c r="BT17" s="2491" t="s">
        <v>3870</v>
      </c>
      <c r="BU17" s="2491"/>
      <c r="BV17" s="2492"/>
      <c r="BW17" s="2493"/>
      <c r="BX17" s="3"/>
      <c r="BY17" s="3228" t="s">
        <v>68</v>
      </c>
      <c r="BZ17" s="3228"/>
      <c r="CA17" s="3228"/>
      <c r="CB17" s="25"/>
      <c r="CC17" s="3225" t="s">
        <v>68</v>
      </c>
      <c r="CD17" s="3225"/>
      <c r="CE17" s="3225"/>
      <c r="CF17" s="25"/>
      <c r="CG17" s="3226" t="s">
        <v>68</v>
      </c>
      <c r="CH17" s="3226"/>
      <c r="CI17" s="3226"/>
      <c r="CJ17" s="25"/>
      <c r="CK17" s="3227" t="s">
        <v>68</v>
      </c>
      <c r="CL17" s="3227"/>
      <c r="CM17" s="3227"/>
      <c r="CN17" s="25"/>
      <c r="CO17" s="3236" t="s">
        <v>68</v>
      </c>
      <c r="CP17" s="3236"/>
      <c r="CQ17" s="3236"/>
      <c r="CR17" s="25"/>
      <c r="CS17" s="3232" t="s">
        <v>68</v>
      </c>
      <c r="CT17" s="3232"/>
      <c r="CU17" s="3232"/>
      <c r="CV17" s="25"/>
      <c r="CW17" s="3223" t="s">
        <v>68</v>
      </c>
      <c r="CX17" s="3223"/>
      <c r="CY17" s="3223"/>
      <c r="CZ17" s="25"/>
      <c r="DA17" s="3224" t="s">
        <v>68</v>
      </c>
      <c r="DB17" s="3224"/>
      <c r="DC17" s="3224"/>
      <c r="DD17" s="25"/>
      <c r="DE17" s="3229" t="s">
        <v>68</v>
      </c>
      <c r="DF17" s="3229"/>
      <c r="DG17" s="3229"/>
      <c r="DH17" s="34"/>
      <c r="DI17" s="3230" t="s">
        <v>68</v>
      </c>
      <c r="DJ17" s="3230"/>
      <c r="DK17" s="3230"/>
      <c r="DL17" s="34"/>
      <c r="DM17" s="3231" t="s">
        <v>68</v>
      </c>
      <c r="DN17" s="3231"/>
      <c r="DO17" s="3231"/>
      <c r="DP17" s="34"/>
      <c r="DQ17" s="3282" t="s">
        <v>69</v>
      </c>
      <c r="DR17" s="3282"/>
      <c r="DT17" s="3282" t="s">
        <v>69</v>
      </c>
      <c r="DU17" s="3282"/>
      <c r="DW17" s="26"/>
      <c r="DX17" s="26"/>
      <c r="DY17" s="3"/>
      <c r="DZ17" s="134">
        <v>33</v>
      </c>
      <c r="EA17" s="135">
        <v>34</v>
      </c>
      <c r="EB17" s="136">
        <v>35</v>
      </c>
      <c r="EC17" s="137">
        <v>36</v>
      </c>
      <c r="ED17" s="138">
        <v>37</v>
      </c>
      <c r="EE17" s="139">
        <v>38</v>
      </c>
      <c r="EF17" s="140">
        <v>39</v>
      </c>
      <c r="EG17" s="141">
        <v>40</v>
      </c>
      <c r="EH17" s="26"/>
      <c r="EI17" s="26"/>
      <c r="EK17" s="94"/>
      <c r="EL17" s="26"/>
      <c r="EM17" s="26"/>
      <c r="EN17" s="26"/>
      <c r="EO17" s="26"/>
      <c r="EP17" s="26"/>
      <c r="EQ17" s="26"/>
      <c r="ER17" s="54" t="s">
        <v>18</v>
      </c>
      <c r="ES17" s="95" t="s">
        <v>70</v>
      </c>
      <c r="ET17" s="26"/>
      <c r="EU17" s="26"/>
      <c r="EV17" s="26"/>
      <c r="EW17" s="26"/>
      <c r="EX17" s="26"/>
      <c r="EY17" s="26"/>
      <c r="EZ17" s="26"/>
      <c r="FA17" s="26"/>
      <c r="FB17" s="26"/>
      <c r="FC17" s="26"/>
      <c r="FD17" s="26"/>
      <c r="FE17" s="10">
        <v>1</v>
      </c>
    </row>
    <row r="18" spans="1:161" ht="21" customHeight="1">
      <c r="A18" s="3"/>
      <c r="B18" s="74" t="s">
        <v>28</v>
      </c>
      <c r="C18" s="2563"/>
      <c r="D18" s="2563"/>
      <c r="E18" s="2563"/>
      <c r="F18" s="2563"/>
      <c r="G18" s="2563"/>
      <c r="H18" s="2563"/>
      <c r="I18" s="132"/>
      <c r="J18" s="3458"/>
      <c r="K18" s="3458"/>
      <c r="L18" s="3458"/>
      <c r="M18" s="3458"/>
      <c r="N18" s="3458"/>
      <c r="O18" s="3458"/>
      <c r="P18" s="3458"/>
      <c r="Q18" s="3458"/>
      <c r="R18" s="3458"/>
      <c r="S18" s="3458"/>
      <c r="T18" s="3458"/>
      <c r="U18" s="3458"/>
      <c r="V18" s="3458"/>
      <c r="W18" s="3458"/>
      <c r="X18" s="3458"/>
      <c r="Y18" s="3458"/>
      <c r="Z18" s="3458"/>
      <c r="AA18" s="2264"/>
      <c r="AB18" s="2780"/>
      <c r="AC18" s="2264"/>
      <c r="AD18" s="2264"/>
      <c r="AE18" s="2264"/>
      <c r="AF18" s="2426" t="s">
        <v>3914</v>
      </c>
      <c r="AG18" s="2532">
        <f t="shared" ref="AG18:AL18" si="16">(AG17*AG16)/1000</f>
        <v>5</v>
      </c>
      <c r="AH18" s="2532">
        <f t="shared" si="16"/>
        <v>8.56</v>
      </c>
      <c r="AI18" s="2532">
        <f t="shared" si="16"/>
        <v>10</v>
      </c>
      <c r="AJ18" s="2532">
        <f t="shared" si="16"/>
        <v>12</v>
      </c>
      <c r="AK18" s="2532">
        <f t="shared" si="16"/>
        <v>9</v>
      </c>
      <c r="AL18" s="2633">
        <f t="shared" si="16"/>
        <v>8</v>
      </c>
      <c r="AM18" s="2634">
        <f>SUM(AG18:AL18)</f>
        <v>52.56</v>
      </c>
      <c r="AN18" s="3"/>
      <c r="AO18" s="74" t="str">
        <f t="shared" si="15"/>
        <v>A</v>
      </c>
      <c r="AP18" s="3203"/>
      <c r="AQ18" s="3"/>
      <c r="AR18" s="2884"/>
      <c r="AS18" s="2611"/>
      <c r="AT18" s="2611"/>
      <c r="AU18" s="2611"/>
      <c r="AV18" s="2611"/>
      <c r="AW18" s="2611"/>
      <c r="AX18" s="2611"/>
      <c r="AY18" s="2885"/>
      <c r="AZ18" s="2777"/>
      <c r="BA18" s="3116" t="s">
        <v>28</v>
      </c>
      <c r="BB18" s="102"/>
      <c r="BC18" s="102"/>
      <c r="BD18" s="3400"/>
      <c r="BE18" s="102"/>
      <c r="BF18" s="102"/>
      <c r="BG18" s="102"/>
      <c r="BH18" s="102"/>
      <c r="BI18" s="3401"/>
      <c r="BJ18" s="3134"/>
      <c r="BK18" s="3474"/>
      <c r="BL18" s="3474"/>
      <c r="BM18" s="3474"/>
      <c r="BN18" s="3474"/>
      <c r="BO18" s="3474"/>
      <c r="BP18" s="3474"/>
      <c r="BQ18" s="3130"/>
      <c r="BR18" s="2777"/>
      <c r="BS18" s="2778" t="str">
        <f>HYPERLINK("#"&amp;ADDRESS(ROW(J30),COLUMN(J30),4), "⑦ colonne "&amp;SUBSTITUTE(ADDRESS(1,COLUMN(J30),4),"1","")&amp;" · ligne "&amp;ROW(J30))</f>
        <v>⑦ colonne J · ligne 30</v>
      </c>
      <c r="BT18" s="2494" t="s">
        <v>3869</v>
      </c>
      <c r="BU18" s="2491"/>
      <c r="BV18" s="2492"/>
      <c r="BW18" s="2493"/>
      <c r="BX18" s="3"/>
      <c r="BY18" s="3228"/>
      <c r="BZ18" s="3228"/>
      <c r="CA18" s="3228"/>
      <c r="CB18" s="25"/>
      <c r="CC18" s="3225"/>
      <c r="CD18" s="3225"/>
      <c r="CE18" s="3225"/>
      <c r="CF18" s="25"/>
      <c r="CG18" s="3226"/>
      <c r="CH18" s="3226"/>
      <c r="CI18" s="3226"/>
      <c r="CJ18" s="25"/>
      <c r="CK18" s="3227"/>
      <c r="CL18" s="3227"/>
      <c r="CM18" s="3227"/>
      <c r="CN18" s="25"/>
      <c r="CO18" s="3236"/>
      <c r="CP18" s="3236"/>
      <c r="CQ18" s="3236"/>
      <c r="CR18" s="25"/>
      <c r="CS18" s="3232"/>
      <c r="CT18" s="3232"/>
      <c r="CU18" s="3232"/>
      <c r="CV18" s="25"/>
      <c r="CW18" s="3223"/>
      <c r="CX18" s="3223"/>
      <c r="CY18" s="3223"/>
      <c r="CZ18" s="25"/>
      <c r="DA18" s="3224"/>
      <c r="DB18" s="3224"/>
      <c r="DC18" s="3224"/>
      <c r="DD18" s="25"/>
      <c r="DE18" s="3229"/>
      <c r="DF18" s="3229"/>
      <c r="DG18" s="3229"/>
      <c r="DH18" s="34"/>
      <c r="DI18" s="3230"/>
      <c r="DJ18" s="3230"/>
      <c r="DK18" s="3230"/>
      <c r="DL18" s="34"/>
      <c r="DM18" s="3231"/>
      <c r="DN18" s="3231"/>
      <c r="DO18" s="3231"/>
      <c r="DP18" s="34"/>
      <c r="DQ18" s="3282"/>
      <c r="DR18" s="3282"/>
      <c r="DT18" s="3282"/>
      <c r="DU18" s="3282"/>
      <c r="DW18" s="26"/>
      <c r="DX18" s="26"/>
      <c r="DY18" s="3"/>
      <c r="DZ18" s="143">
        <v>41</v>
      </c>
      <c r="EA18" s="144">
        <v>42</v>
      </c>
      <c r="EB18" s="145">
        <v>43</v>
      </c>
      <c r="EC18" s="146">
        <v>44</v>
      </c>
      <c r="ED18" s="147">
        <v>45</v>
      </c>
      <c r="EE18" s="148">
        <v>46</v>
      </c>
      <c r="EF18" s="149">
        <v>47</v>
      </c>
      <c r="EG18" s="150">
        <v>48</v>
      </c>
      <c r="EH18" s="26"/>
      <c r="EI18" s="26"/>
      <c r="EK18" s="73" t="s">
        <v>71</v>
      </c>
      <c r="EL18" s="26"/>
      <c r="EM18" s="26"/>
      <c r="EN18" s="26"/>
      <c r="EO18" s="26"/>
      <c r="EP18" s="26"/>
      <c r="EQ18" s="26"/>
      <c r="ER18" s="26" t="s">
        <v>72</v>
      </c>
      <c r="ES18" s="26"/>
      <c r="ET18" s="26"/>
      <c r="EU18" s="26"/>
      <c r="EV18" s="26"/>
      <c r="EW18" s="26"/>
      <c r="EX18" s="26"/>
      <c r="EY18" s="26"/>
      <c r="EZ18" s="26"/>
      <c r="FA18" s="26"/>
      <c r="FB18" s="26"/>
      <c r="FC18" s="26"/>
      <c r="FD18" s="26"/>
      <c r="FE18" s="10">
        <v>1</v>
      </c>
    </row>
    <row r="19" spans="1:161" ht="21" customHeight="1">
      <c r="A19" s="3"/>
      <c r="B19" s="74" t="s">
        <v>28</v>
      </c>
      <c r="C19" s="2563"/>
      <c r="D19" s="2563"/>
      <c r="E19" s="2563"/>
      <c r="F19" s="2563"/>
      <c r="G19" s="2563" t="s">
        <v>3915</v>
      </c>
      <c r="H19" s="2563"/>
      <c r="I19" s="3335" t="s">
        <v>73</v>
      </c>
      <c r="J19" s="3459" t="s">
        <v>74</v>
      </c>
      <c r="K19" s="3459"/>
      <c r="L19" s="3459"/>
      <c r="M19" s="3459"/>
      <c r="N19" s="3459"/>
      <c r="O19" s="3459"/>
      <c r="P19" s="3459"/>
      <c r="Q19" s="3459"/>
      <c r="R19" s="3459"/>
      <c r="S19" s="3460"/>
      <c r="T19" s="2781"/>
      <c r="U19" s="2782"/>
      <c r="V19" s="344"/>
      <c r="W19" s="344"/>
      <c r="X19" s="344"/>
      <c r="Y19" s="344"/>
      <c r="Z19" s="344"/>
      <c r="AA19" s="344"/>
      <c r="AB19" s="25"/>
      <c r="AC19" s="344"/>
      <c r="AD19" s="344"/>
      <c r="AE19" s="344"/>
      <c r="AF19" s="2444" t="s">
        <v>3926</v>
      </c>
      <c r="AG19" s="2635">
        <v>1</v>
      </c>
      <c r="AH19" s="2635">
        <v>1.3</v>
      </c>
      <c r="AI19" s="2635">
        <v>2</v>
      </c>
      <c r="AJ19" s="2635">
        <v>2.5</v>
      </c>
      <c r="AK19" s="2635">
        <v>1.5</v>
      </c>
      <c r="AL19" s="2636">
        <v>1</v>
      </c>
      <c r="AM19" s="2500"/>
      <c r="AN19" s="3"/>
      <c r="AO19" s="74" t="str">
        <f t="shared" si="15"/>
        <v>A</v>
      </c>
      <c r="AP19" s="3203"/>
      <c r="AQ19" s="3"/>
      <c r="AR19" s="2884"/>
      <c r="AS19" s="2611"/>
      <c r="AT19" s="2611"/>
      <c r="AU19" s="2611"/>
      <c r="AV19" s="2611"/>
      <c r="AW19" s="2611"/>
      <c r="AX19" s="2611"/>
      <c r="AY19" s="2885"/>
      <c r="AZ19" s="2777"/>
      <c r="BA19" s="3116" t="s">
        <v>28</v>
      </c>
      <c r="BB19" s="102"/>
      <c r="BC19" s="102"/>
      <c r="BD19" s="3135" t="s">
        <v>4357</v>
      </c>
      <c r="BE19" s="102"/>
      <c r="BF19" s="102"/>
      <c r="BG19" s="102"/>
      <c r="BH19" s="102"/>
      <c r="BJ19" s="25"/>
      <c r="BK19" s="25"/>
      <c r="BL19" s="25"/>
      <c r="BM19" s="25"/>
      <c r="BN19" s="25"/>
      <c r="BO19" s="25"/>
      <c r="BP19" s="3129"/>
      <c r="BQ19" s="3130"/>
      <c r="BR19" s="2777"/>
      <c r="BS19" s="2778" t="str">
        <f>HYPERLINK("#"&amp;ADDRESS(ROW(K30),COLUMN(K30),4), "⑧ colonne "&amp;SUBSTITUTE(ADDRESS(1,COLUMN(K30),4),"1","")&amp;" · ligne "&amp;ROW(K30))</f>
        <v>⑧ colonne K · ligne 30</v>
      </c>
      <c r="BT19" s="2495" t="s">
        <v>3868</v>
      </c>
      <c r="BU19" s="2491"/>
      <c r="BV19" s="2492"/>
      <c r="BW19" s="2493"/>
      <c r="BX19" s="3"/>
      <c r="BY19" s="151" t="s">
        <v>75</v>
      </c>
      <c r="BZ19" s="151"/>
      <c r="CA19" s="152"/>
      <c r="CB19" s="26"/>
      <c r="CC19" s="151"/>
      <c r="CD19" s="151"/>
      <c r="CE19" s="152"/>
      <c r="CF19" s="26"/>
      <c r="CG19" s="151"/>
      <c r="CH19" s="151"/>
      <c r="CI19" s="152"/>
      <c r="CJ19" s="26"/>
      <c r="CK19" s="151"/>
      <c r="CL19" s="151"/>
      <c r="CM19" s="152"/>
      <c r="CN19" s="26"/>
      <c r="CO19" s="151"/>
      <c r="CP19" s="151"/>
      <c r="CQ19" s="152"/>
      <c r="CR19" s="26"/>
      <c r="CS19" s="151" t="s">
        <v>75</v>
      </c>
      <c r="CT19" s="151"/>
      <c r="CU19" s="152"/>
      <c r="CV19" s="26"/>
      <c r="CW19" s="151" t="s">
        <v>75</v>
      </c>
      <c r="CX19" s="151"/>
      <c r="CY19" s="152"/>
      <c r="CZ19" s="26"/>
      <c r="DA19" s="151" t="s">
        <v>75</v>
      </c>
      <c r="DB19" s="151"/>
      <c r="DC19" s="152"/>
      <c r="DD19" s="26"/>
      <c r="DE19" s="151" t="s">
        <v>75</v>
      </c>
      <c r="DF19" s="151"/>
      <c r="DG19" s="152"/>
      <c r="DH19" s="34"/>
      <c r="DI19" s="151"/>
      <c r="DJ19" s="151"/>
      <c r="DK19" s="152"/>
      <c r="DL19" s="34"/>
      <c r="DM19" s="151"/>
      <c r="DN19" s="151"/>
      <c r="DO19" s="152"/>
      <c r="DP19" s="34"/>
      <c r="DT19" s="26"/>
      <c r="DU19" s="26"/>
      <c r="DW19" s="26"/>
      <c r="DX19" s="26"/>
      <c r="DY19" s="3"/>
      <c r="DZ19" s="153">
        <v>49</v>
      </c>
      <c r="EA19" s="154">
        <v>50</v>
      </c>
      <c r="EB19" s="155">
        <v>51</v>
      </c>
      <c r="EC19" s="156">
        <v>52</v>
      </c>
      <c r="ED19" s="157">
        <v>53</v>
      </c>
      <c r="EE19" s="158">
        <v>54</v>
      </c>
      <c r="EF19" s="159">
        <v>55</v>
      </c>
      <c r="EG19" s="160">
        <v>56</v>
      </c>
      <c r="EH19" s="26"/>
      <c r="EI19" s="26"/>
      <c r="EJ19" s="54" t="s">
        <v>18</v>
      </c>
      <c r="EK19" s="55" t="s">
        <v>76</v>
      </c>
      <c r="EL19" s="26"/>
      <c r="EM19" s="26"/>
      <c r="EN19" s="26"/>
      <c r="EO19" s="26"/>
      <c r="EP19" s="26"/>
      <c r="EQ19" s="26"/>
      <c r="ER19" s="54" t="s">
        <v>18</v>
      </c>
      <c r="ES19" s="95" t="s">
        <v>77</v>
      </c>
      <c r="ET19" s="26"/>
      <c r="EU19" s="26"/>
      <c r="EV19" s="26"/>
      <c r="EW19" s="26"/>
      <c r="EX19" s="26"/>
      <c r="EY19" s="26"/>
      <c r="EZ19" s="26"/>
      <c r="FA19" s="26"/>
      <c r="FB19" s="26"/>
      <c r="FC19" s="26"/>
      <c r="FD19" s="26"/>
      <c r="FE19" s="10">
        <v>1</v>
      </c>
    </row>
    <row r="20" spans="1:161" ht="21" customHeight="1">
      <c r="A20" s="3"/>
      <c r="B20" s="74" t="s">
        <v>28</v>
      </c>
      <c r="C20" s="2563"/>
      <c r="D20" s="2563"/>
      <c r="E20" s="2563"/>
      <c r="F20" s="2563"/>
      <c r="G20" s="2563" t="s">
        <v>3916</v>
      </c>
      <c r="H20" s="2563"/>
      <c r="I20" s="3336"/>
      <c r="J20" s="3461"/>
      <c r="K20" s="3461"/>
      <c r="L20" s="3461"/>
      <c r="M20" s="3461"/>
      <c r="N20" s="3461"/>
      <c r="O20" s="3461"/>
      <c r="P20" s="3461"/>
      <c r="Q20" s="3461"/>
      <c r="R20" s="3461"/>
      <c r="S20" s="3462"/>
      <c r="T20" s="2520"/>
      <c r="U20" s="2783"/>
      <c r="V20" s="3465" t="str">
        <f>C12</f>
        <v>sur cet ordi.saisissez un POINT comme séparateur décimal</v>
      </c>
      <c r="W20" s="3465"/>
      <c r="X20" s="3465"/>
      <c r="Y20" s="3465"/>
      <c r="Z20" s="3465"/>
      <c r="AA20" s="3465"/>
      <c r="AB20" s="3465"/>
      <c r="AC20" s="344"/>
      <c r="AD20" s="344"/>
      <c r="AE20" s="344"/>
      <c r="AF20" s="2426" t="s">
        <v>3927</v>
      </c>
      <c r="AG20" s="2637">
        <f>IF(AG19*AG16=INT(AG19*AG16),INT(AG19*AG16),ROUND(AG19*AG16,2))</f>
        <v>100</v>
      </c>
      <c r="AH20" s="2637">
        <f>IF(AH19*AH16=INT(AH19*AH16),INT(AH19*AH16),ROUND(AH19*AH16,2))</f>
        <v>139.1</v>
      </c>
      <c r="AI20" s="2637">
        <f t="shared" ref="AI20:AL20" si="17">IF(AI19*AI16=INT(AI19*AI16),INT(AI19*AI16),ROUND(AI19*AI16,2))</f>
        <v>200</v>
      </c>
      <c r="AJ20" s="2637">
        <f t="shared" si="17"/>
        <v>250</v>
      </c>
      <c r="AK20" s="2637">
        <f t="shared" si="17"/>
        <v>150</v>
      </c>
      <c r="AL20" s="2638">
        <f t="shared" si="17"/>
        <v>100</v>
      </c>
      <c r="AM20" s="2639">
        <f>ROUNDUP(SUM(AG20:AL20),0)</f>
        <v>940</v>
      </c>
      <c r="AN20" s="3"/>
      <c r="AO20" s="74" t="str">
        <f t="shared" si="15"/>
        <v>A</v>
      </c>
      <c r="AP20" s="3203"/>
      <c r="AQ20" s="3"/>
      <c r="AR20" s="2884"/>
      <c r="AS20" s="2611"/>
      <c r="AT20" s="2611"/>
      <c r="AU20" s="2611"/>
      <c r="AV20" s="2611"/>
      <c r="AW20" s="2611"/>
      <c r="AX20" s="2611"/>
      <c r="AY20" s="2885"/>
      <c r="AZ20" s="2777"/>
      <c r="BA20" s="3116" t="s">
        <v>28</v>
      </c>
      <c r="BB20" s="102"/>
      <c r="BC20" s="102"/>
      <c r="BD20" s="3406" t="s">
        <v>4358</v>
      </c>
      <c r="BE20" s="102"/>
      <c r="BF20" s="102"/>
      <c r="BG20" s="102"/>
      <c r="BH20" s="102"/>
      <c r="BI20" s="3402" t="s">
        <v>4359</v>
      </c>
      <c r="BJ20" s="102"/>
      <c r="BK20" s="3403" t="s">
        <v>4360</v>
      </c>
      <c r="BL20" s="3403"/>
      <c r="BM20" s="3403"/>
      <c r="BN20" s="3136"/>
      <c r="BO20" s="3136"/>
      <c r="BP20" s="3129"/>
      <c r="BQ20" s="3130"/>
      <c r="BR20" s="2777"/>
      <c r="BS20" s="2778" t="str">
        <f>HYPERLINK("#"&amp;ADDRESS(ROW(R89),COLUMN(R89),4)&amp;":"&amp;ADDRESS(ROW(AM91),COLUMN(AM91),4), " choisir dans le tableau "&amp;ADDRESS(ROW(R89),COLUMN(R89),4)&amp;" à "&amp;ADDRESS(ROW(AM91),COLUMN(AM91),4))</f>
        <v xml:space="preserve"> choisir dans le tableau R89 à AM91</v>
      </c>
      <c r="BT20" s="2496" t="s">
        <v>3864</v>
      </c>
      <c r="BU20" s="2440"/>
      <c r="BV20" s="2492"/>
      <c r="BW20" s="2477"/>
      <c r="BX20" s="3"/>
      <c r="BY20" s="3228" t="s">
        <v>78</v>
      </c>
      <c r="BZ20" s="3228"/>
      <c r="CA20" s="3228"/>
      <c r="CC20" s="3235" t="s">
        <v>79</v>
      </c>
      <c r="CD20" s="3235"/>
      <c r="CE20" s="3235"/>
      <c r="CG20" s="3226" t="s">
        <v>80</v>
      </c>
      <c r="CH20" s="3226"/>
      <c r="CI20" s="3226"/>
      <c r="CK20" s="3227" t="s">
        <v>81</v>
      </c>
      <c r="CL20" s="3227"/>
      <c r="CM20" s="3227"/>
      <c r="CO20" s="3236" t="s">
        <v>82</v>
      </c>
      <c r="CP20" s="3236"/>
      <c r="CQ20" s="3236"/>
      <c r="CS20" s="3232" t="s">
        <v>83</v>
      </c>
      <c r="CT20" s="3232"/>
      <c r="CU20" s="3232"/>
      <c r="CW20" s="3223" t="s">
        <v>84</v>
      </c>
      <c r="CX20" s="3223"/>
      <c r="CY20" s="3223"/>
      <c r="DA20" s="3224" t="s">
        <v>85</v>
      </c>
      <c r="DB20" s="3224"/>
      <c r="DC20" s="3224"/>
      <c r="DE20" s="3229" t="s">
        <v>86</v>
      </c>
      <c r="DF20" s="3229"/>
      <c r="DG20" s="3229"/>
      <c r="DI20" s="3230" t="s">
        <v>87</v>
      </c>
      <c r="DJ20" s="3230"/>
      <c r="DK20" s="3230"/>
      <c r="DM20" s="3231" t="s">
        <v>88</v>
      </c>
      <c r="DN20" s="3231"/>
      <c r="DO20" s="3231"/>
      <c r="DQ20" s="3283" t="s">
        <v>89</v>
      </c>
      <c r="DR20" s="3283"/>
      <c r="DT20" s="26"/>
      <c r="DU20" s="26"/>
      <c r="DW20" s="26"/>
      <c r="DX20" s="26"/>
      <c r="DY20" s="3"/>
      <c r="DZ20" s="3315" t="s">
        <v>90</v>
      </c>
      <c r="EA20" s="3315"/>
      <c r="EB20" s="3315"/>
      <c r="EC20" s="3315"/>
      <c r="ED20" s="3315"/>
      <c r="EE20" s="3315"/>
      <c r="EF20" s="3315"/>
      <c r="EG20" s="3315"/>
      <c r="EH20" s="26"/>
      <c r="EI20" s="26"/>
      <c r="EK20" s="26"/>
      <c r="EL20" s="26"/>
      <c r="EM20" s="26"/>
      <c r="EN20" s="26"/>
      <c r="EO20" s="26"/>
      <c r="EP20" s="26"/>
      <c r="EQ20" s="26"/>
      <c r="ER20" s="26" t="s">
        <v>91</v>
      </c>
      <c r="ES20" s="53"/>
      <c r="ET20" s="53"/>
      <c r="EU20" s="53"/>
      <c r="EV20" s="26"/>
      <c r="EW20" s="26"/>
      <c r="EX20" s="26"/>
      <c r="EY20" s="26"/>
      <c r="EZ20" s="26"/>
      <c r="FA20" s="26"/>
      <c r="FB20" s="26"/>
      <c r="FC20" s="26"/>
      <c r="FD20" s="26"/>
      <c r="FE20" s="10">
        <v>1</v>
      </c>
    </row>
    <row r="21" spans="1:161" ht="21" customHeight="1">
      <c r="A21" s="3"/>
      <c r="B21" s="74" t="s">
        <v>28</v>
      </c>
      <c r="C21" s="2563"/>
      <c r="D21" s="2563"/>
      <c r="E21" s="2563"/>
      <c r="F21" s="2563"/>
      <c r="G21" s="2563" t="s">
        <v>4087</v>
      </c>
      <c r="H21" s="2563"/>
      <c r="I21" s="3336"/>
      <c r="J21" s="3461"/>
      <c r="K21" s="3461"/>
      <c r="L21" s="3461"/>
      <c r="M21" s="3461"/>
      <c r="N21" s="3461"/>
      <c r="O21" s="3461"/>
      <c r="P21" s="3461"/>
      <c r="Q21" s="3461"/>
      <c r="R21" s="3461"/>
      <c r="S21" s="3462"/>
      <c r="T21" s="2784"/>
      <c r="U21" s="2785"/>
      <c r="V21" s="344"/>
      <c r="X21" s="344"/>
      <c r="Y21" s="344"/>
      <c r="Z21" s="344"/>
      <c r="AA21" s="344"/>
      <c r="AB21" s="344"/>
      <c r="AC21" s="344"/>
      <c r="AD21" s="344"/>
      <c r="AE21" s="344"/>
      <c r="AF21" s="25"/>
      <c r="AG21" s="25"/>
      <c r="AH21" s="25"/>
      <c r="AI21" s="2547"/>
      <c r="AJ21" s="2547"/>
      <c r="AK21" s="2547"/>
      <c r="AL21" s="2547"/>
      <c r="AM21" s="2640">
        <f>SUM(AG20:AL20)</f>
        <v>939.1</v>
      </c>
      <c r="AN21" s="3"/>
      <c r="AO21" s="74" t="str">
        <f t="shared" si="15"/>
        <v>A</v>
      </c>
      <c r="AP21" s="5">
        <v>1</v>
      </c>
      <c r="AQ21" s="3"/>
      <c r="AR21" s="2884"/>
      <c r="AS21" s="2611"/>
      <c r="AT21" s="2611"/>
      <c r="AU21" s="2611"/>
      <c r="AV21" s="2611"/>
      <c r="AW21" s="2611"/>
      <c r="AX21" s="2611"/>
      <c r="AY21" s="2885"/>
      <c r="AZ21" s="2777"/>
      <c r="BA21" s="3116" t="s">
        <v>28</v>
      </c>
      <c r="BB21" s="102"/>
      <c r="BC21" s="102"/>
      <c r="BD21" s="3406"/>
      <c r="BE21" s="102"/>
      <c r="BF21" s="102"/>
      <c r="BG21" s="102"/>
      <c r="BH21" s="102"/>
      <c r="BI21" s="3402"/>
      <c r="BJ21" s="102"/>
      <c r="BK21" s="3403"/>
      <c r="BL21" s="3403"/>
      <c r="BM21" s="3403"/>
      <c r="BN21" s="3136"/>
      <c r="BO21" s="3136"/>
      <c r="BP21" s="3129"/>
      <c r="BQ21" s="3130"/>
      <c r="BR21" s="2777"/>
      <c r="BS21" s="2778" t="str">
        <f>HYPERLINK("#"&amp;ADDRESS(ROW(I23),COLUMN(I23),4)," "&amp;I23)</f>
        <v xml:space="preserve">   RÉFÉRENCES AUTEURS </v>
      </c>
      <c r="BT21" s="2440" t="s">
        <v>4072</v>
      </c>
      <c r="BU21" s="2476"/>
      <c r="BV21" s="2476"/>
      <c r="BW21" s="2497"/>
      <c r="BX21" s="3"/>
      <c r="BY21" s="3228"/>
      <c r="BZ21" s="3228"/>
      <c r="CA21" s="3228"/>
      <c r="CC21" s="3235"/>
      <c r="CD21" s="3235"/>
      <c r="CE21" s="3235"/>
      <c r="CG21" s="3226"/>
      <c r="CH21" s="3226"/>
      <c r="CI21" s="3226"/>
      <c r="CK21" s="3227"/>
      <c r="CL21" s="3227"/>
      <c r="CM21" s="3227"/>
      <c r="CO21" s="3236"/>
      <c r="CP21" s="3236"/>
      <c r="CQ21" s="3236"/>
      <c r="CS21" s="3232"/>
      <c r="CT21" s="3232"/>
      <c r="CU21" s="3232"/>
      <c r="CW21" s="3223"/>
      <c r="CX21" s="3223"/>
      <c r="CY21" s="3223"/>
      <c r="DA21" s="3224"/>
      <c r="DB21" s="3224"/>
      <c r="DC21" s="3224"/>
      <c r="DE21" s="3229"/>
      <c r="DF21" s="3229"/>
      <c r="DG21" s="3229"/>
      <c r="DI21" s="3230"/>
      <c r="DJ21" s="3230"/>
      <c r="DK21" s="3230"/>
      <c r="DM21" s="3231"/>
      <c r="DN21" s="3231"/>
      <c r="DO21" s="3231"/>
      <c r="DQ21" s="3283"/>
      <c r="DR21" s="3283"/>
      <c r="DT21" s="26"/>
      <c r="DU21" s="26"/>
      <c r="DW21" s="44">
        <v>1</v>
      </c>
      <c r="DX21" s="44">
        <v>1</v>
      </c>
      <c r="DY21" s="3"/>
      <c r="DZ21" s="3316"/>
      <c r="EA21" s="3316"/>
      <c r="EB21" s="3316"/>
      <c r="EC21" s="3316"/>
      <c r="ED21" s="3316"/>
      <c r="EE21" s="3316"/>
      <c r="EF21" s="3316"/>
      <c r="EG21" s="3316"/>
      <c r="EH21" s="26"/>
      <c r="EI21" s="26"/>
      <c r="EK21" s="26"/>
      <c r="EL21" s="26"/>
      <c r="EM21" s="26"/>
      <c r="EN21" s="26"/>
      <c r="EO21" s="26"/>
      <c r="EP21" s="26"/>
      <c r="EQ21" s="26"/>
      <c r="ER21" s="54" t="s">
        <v>18</v>
      </c>
      <c r="ES21" s="95" t="s">
        <v>92</v>
      </c>
      <c r="ET21" s="26"/>
      <c r="EU21" s="26"/>
      <c r="EV21" s="26"/>
      <c r="EW21" s="26"/>
      <c r="EX21" s="26"/>
      <c r="EY21" s="26"/>
      <c r="EZ21" s="26"/>
      <c r="FA21" s="26"/>
      <c r="FB21" s="26"/>
      <c r="FC21" s="26"/>
      <c r="FD21" s="26"/>
      <c r="FE21" s="10">
        <v>1</v>
      </c>
    </row>
    <row r="22" spans="1:161" ht="21" customHeight="1">
      <c r="A22" s="3"/>
      <c r="B22" s="74" t="s">
        <v>28</v>
      </c>
      <c r="C22" s="2563"/>
      <c r="D22" s="2563"/>
      <c r="E22" s="2563"/>
      <c r="F22" s="2563"/>
      <c r="G22" s="2563" t="s">
        <v>3917</v>
      </c>
      <c r="H22" s="2563"/>
      <c r="I22" s="3337"/>
      <c r="J22" s="3463"/>
      <c r="K22" s="3463"/>
      <c r="L22" s="3463"/>
      <c r="M22" s="3463"/>
      <c r="N22" s="3463"/>
      <c r="O22" s="3463"/>
      <c r="P22" s="3463"/>
      <c r="Q22" s="3463"/>
      <c r="R22" s="3463"/>
      <c r="S22" s="3464"/>
      <c r="T22" s="2524"/>
      <c r="U22" s="2524"/>
      <c r="V22" s="2526" t="str">
        <f>ADDRESS(ROW(W25),COLUMN(W25),4) &amp; " Quantité ?  "&amp;" "&amp;ADDRESS(ROW(X25),COLUMN(X25),4) &amp; " Unités  "&amp;" "&amp;ADDRESS(ROW(Y25),COLUMN(Y25),4) &amp; " Quoi?  "</f>
        <v xml:space="preserve">W25 Quantité ?   X25 Unités   Y25 Quoi?  </v>
      </c>
      <c r="W22" s="2734" t="s">
        <v>3735</v>
      </c>
      <c r="X22" s="2600" t="s">
        <v>4061</v>
      </c>
      <c r="Y22" s="25"/>
      <c r="Z22" s="25"/>
      <c r="AA22" s="2734" t="s">
        <v>3735</v>
      </c>
      <c r="AB22" s="2600" t="s">
        <v>4061</v>
      </c>
      <c r="AC22" s="25"/>
      <c r="AD22" s="25"/>
      <c r="AE22" s="2734" t="s">
        <v>3735</v>
      </c>
      <c r="AF22" s="2600" t="s">
        <v>4061</v>
      </c>
      <c r="AG22" s="25"/>
      <c r="AH22" s="25"/>
      <c r="AI22" s="2547"/>
      <c r="AJ22" s="2547"/>
      <c r="AK22" s="2547"/>
      <c r="AL22" s="2547"/>
      <c r="AM22" s="2546"/>
      <c r="AN22" s="3"/>
      <c r="AO22" s="74" t="str">
        <f t="shared" si="15"/>
        <v>A</v>
      </c>
      <c r="AP22" s="5"/>
      <c r="AQ22" s="3"/>
      <c r="AR22" s="2884"/>
      <c r="AS22" s="2611"/>
      <c r="AT22" s="2611"/>
      <c r="AU22" s="2611"/>
      <c r="AV22" s="2611"/>
      <c r="AW22" s="2611"/>
      <c r="AX22" s="2611"/>
      <c r="AY22" s="2885"/>
      <c r="AZ22" s="2777"/>
      <c r="BA22" s="3116" t="s">
        <v>28</v>
      </c>
      <c r="BB22" s="2665"/>
      <c r="BC22" s="2665"/>
      <c r="BD22" s="3137" t="s">
        <v>4361</v>
      </c>
      <c r="BE22" s="102"/>
      <c r="BF22" s="102"/>
      <c r="BG22" s="102"/>
      <c r="BH22" s="102"/>
      <c r="BI22" s="3137" t="s">
        <v>4362</v>
      </c>
      <c r="BJ22" s="102"/>
      <c r="BK22" s="3403"/>
      <c r="BL22" s="3403"/>
      <c r="BM22" s="3403"/>
      <c r="BN22" s="3138"/>
      <c r="BO22" s="3136"/>
      <c r="BP22" s="3129"/>
      <c r="BQ22" s="3130"/>
      <c r="BR22" s="2777"/>
      <c r="BS22" s="2786"/>
      <c r="BT22" s="2373">
        <v>6</v>
      </c>
      <c r="BU22" s="2372" t="s">
        <v>3844</v>
      </c>
      <c r="BV22" s="25"/>
      <c r="BW22" s="170"/>
      <c r="BX22" s="3"/>
      <c r="CS22" s="163"/>
      <c r="CT22" s="163"/>
      <c r="CU22" s="163"/>
      <c r="DT22" s="26"/>
      <c r="DU22" s="26"/>
      <c r="DW22" s="164" t="s">
        <v>95</v>
      </c>
      <c r="DX22" s="26"/>
      <c r="DY22" s="3"/>
      <c r="DZ22" s="3352" t="s">
        <v>38</v>
      </c>
      <c r="EA22" s="3353"/>
      <c r="EB22" s="3353"/>
      <c r="EC22" s="3353"/>
      <c r="ED22" s="3353"/>
      <c r="EE22" s="3353"/>
      <c r="EF22" s="3353"/>
      <c r="EG22" s="3353"/>
      <c r="EH22" s="3353"/>
      <c r="EI22" s="3354"/>
      <c r="EK22" s="26"/>
      <c r="EL22" s="26"/>
      <c r="EM22" s="26"/>
      <c r="EN22" s="26"/>
      <c r="EO22" s="26"/>
      <c r="EP22" s="26"/>
      <c r="EQ22" s="26"/>
      <c r="EV22" s="26"/>
      <c r="EW22" s="26"/>
      <c r="EX22" s="26"/>
      <c r="EY22" s="26"/>
      <c r="EZ22" s="26"/>
      <c r="FA22" s="26"/>
      <c r="FB22" s="26"/>
      <c r="FC22" s="26"/>
      <c r="FD22" s="26"/>
      <c r="FE22" s="10">
        <v>1</v>
      </c>
    </row>
    <row r="23" spans="1:161" ht="21" customHeight="1" thickBot="1">
      <c r="A23" s="3"/>
      <c r="B23" s="74" t="s">
        <v>28</v>
      </c>
      <c r="C23" s="2563"/>
      <c r="D23" s="2563"/>
      <c r="E23" s="2563"/>
      <c r="F23" s="2563"/>
      <c r="G23" s="2563"/>
      <c r="H23" s="2563"/>
      <c r="I23" s="3471" t="s">
        <v>93</v>
      </c>
      <c r="J23" s="3472"/>
      <c r="K23" s="3472"/>
      <c r="L23" s="3472"/>
      <c r="M23" s="3472"/>
      <c r="N23" s="3472"/>
      <c r="O23" s="3472"/>
      <c r="P23" s="3472"/>
      <c r="Q23" s="3472"/>
      <c r="R23" s="2544"/>
      <c r="S23" s="2544"/>
      <c r="T23" s="2525"/>
      <c r="U23" s="2520"/>
      <c r="V23" s="2887" t="str">
        <f>"⓬ "&amp;ADDRESS(ROW(W23),COLUMN(W23),4)&amp;"   Quelles quantités ► "</f>
        <v xml:space="preserve">⓬ W23   Quelles quantités ► </v>
      </c>
      <c r="W23" s="2788">
        <f>AI18</f>
        <v>10</v>
      </c>
      <c r="X23" s="2616" t="str">
        <f>X25</f>
        <v>kg</v>
      </c>
      <c r="Y23" s="2789" t="str">
        <f>Y25</f>
        <v>haricots</v>
      </c>
      <c r="Z23" s="2728"/>
      <c r="AA23" s="2790">
        <f>AY18</f>
        <v>0</v>
      </c>
      <c r="AB23" s="2616" t="str">
        <f>AB25</f>
        <v>kg</v>
      </c>
      <c r="AC23" s="2789" t="str">
        <f>AC25</f>
        <v>de quoi?</v>
      </c>
      <c r="AD23" s="2728"/>
      <c r="AE23" s="2790">
        <f>BU12</f>
        <v>0</v>
      </c>
      <c r="AF23" s="2616" t="str">
        <f>AF25</f>
        <v>kg</v>
      </c>
      <c r="AG23" s="2789" t="str">
        <f>AG25</f>
        <v>de quoi?</v>
      </c>
      <c r="AH23" s="2728"/>
      <c r="AI23" s="2551" t="s">
        <v>3923</v>
      </c>
      <c r="AJ23" s="3444">
        <f>IFERROR(W23,0)+IFERROR(AA23,0)+IFERROR(AE23,0)</f>
        <v>10</v>
      </c>
      <c r="AK23" s="3444"/>
      <c r="AL23" s="2547"/>
      <c r="AM23" s="2546"/>
      <c r="AN23" s="3"/>
      <c r="AO23" s="74" t="str">
        <f t="shared" si="15"/>
        <v>A</v>
      </c>
      <c r="AP23" s="5"/>
      <c r="AQ23" s="3"/>
      <c r="AR23" s="3345" t="s">
        <v>96</v>
      </c>
      <c r="AS23" s="166" t="s">
        <v>97</v>
      </c>
      <c r="AT23" s="167"/>
      <c r="AU23" s="168"/>
      <c r="AV23" s="168"/>
      <c r="AW23" s="168"/>
      <c r="AX23" s="168"/>
      <c r="AY23" s="169"/>
      <c r="AZ23" s="2777"/>
      <c r="BA23" s="3116" t="s">
        <v>28</v>
      </c>
      <c r="BB23" s="2665"/>
      <c r="BC23" s="2665"/>
      <c r="BD23" s="3139"/>
      <c r="BE23" s="102"/>
      <c r="BF23" s="102"/>
      <c r="BG23" s="102"/>
      <c r="BH23" s="102"/>
      <c r="BI23" s="3129"/>
      <c r="BJ23" s="102"/>
      <c r="BK23" s="3403"/>
      <c r="BL23" s="3403"/>
      <c r="BM23" s="3403"/>
      <c r="BN23" s="3138"/>
      <c r="BO23" s="3136"/>
      <c r="BP23" s="3129"/>
      <c r="BQ23" s="3130"/>
      <c r="BR23" s="2777"/>
      <c r="BS23" s="2791" t="str">
        <f>ADDRESS(ROW(J26),COLUMN(J26),4)</f>
        <v>J26</v>
      </c>
      <c r="BT23" s="2440" t="s">
        <v>3840</v>
      </c>
      <c r="BU23" s="2476"/>
      <c r="BV23" s="2476"/>
      <c r="BW23" s="2477"/>
      <c r="BX23" s="3"/>
      <c r="BY23" s="3251" t="s">
        <v>101</v>
      </c>
      <c r="BZ23" s="3251"/>
      <c r="CA23" s="3251"/>
      <c r="CC23" s="3225" t="s">
        <v>102</v>
      </c>
      <c r="CD23" s="3225"/>
      <c r="CE23" s="3225"/>
      <c r="CG23" s="3226" t="s">
        <v>103</v>
      </c>
      <c r="CH23" s="3226"/>
      <c r="CI23" s="3226"/>
      <c r="CK23" s="3227" t="s">
        <v>104</v>
      </c>
      <c r="CL23" s="3227"/>
      <c r="CM23" s="3227"/>
      <c r="CO23" s="3236" t="s">
        <v>105</v>
      </c>
      <c r="CP23" s="3236"/>
      <c r="CQ23" s="3236"/>
      <c r="CS23" s="3232" t="s">
        <v>106</v>
      </c>
      <c r="CT23" s="3232"/>
      <c r="CU23" s="3232"/>
      <c r="CW23" s="3223" t="s">
        <v>107</v>
      </c>
      <c r="CX23" s="3223"/>
      <c r="CY23" s="3223"/>
      <c r="DA23" s="3224" t="s">
        <v>108</v>
      </c>
      <c r="DB23" s="3224"/>
      <c r="DC23" s="3224"/>
      <c r="DE23" s="3229" t="s">
        <v>109</v>
      </c>
      <c r="DF23" s="3229"/>
      <c r="DG23" s="3229"/>
      <c r="DI23" s="3230" t="s">
        <v>110</v>
      </c>
      <c r="DJ23" s="3230"/>
      <c r="DK23" s="3230"/>
      <c r="DM23" s="3231" t="s">
        <v>111</v>
      </c>
      <c r="DN23" s="3231"/>
      <c r="DO23" s="3231"/>
      <c r="DQ23" s="3223" t="s">
        <v>112</v>
      </c>
      <c r="DR23" s="3223"/>
      <c r="DT23" s="3224" t="s">
        <v>113</v>
      </c>
      <c r="DU23" s="3224"/>
      <c r="DW23" s="3355" t="s">
        <v>114</v>
      </c>
      <c r="DX23" s="3355"/>
      <c r="DY23" s="3"/>
      <c r="DZ23" s="171" t="s">
        <v>115</v>
      </c>
      <c r="EA23" s="172" t="s">
        <v>116</v>
      </c>
      <c r="EB23" s="172" t="s">
        <v>117</v>
      </c>
      <c r="EC23" s="171" t="s">
        <v>118</v>
      </c>
      <c r="ED23" s="171" t="s">
        <v>119</v>
      </c>
      <c r="EE23" s="171" t="s">
        <v>115</v>
      </c>
      <c r="EF23" s="172" t="s">
        <v>116</v>
      </c>
      <c r="EG23" s="172" t="s">
        <v>117</v>
      </c>
      <c r="EH23" s="171" t="s">
        <v>118</v>
      </c>
      <c r="EI23" s="171" t="s">
        <v>119</v>
      </c>
      <c r="EK23" s="171" t="s">
        <v>115</v>
      </c>
      <c r="EL23" s="173" t="s">
        <v>120</v>
      </c>
      <c r="EM23" s="173" t="s">
        <v>121</v>
      </c>
      <c r="EN23" s="172" t="s">
        <v>117</v>
      </c>
      <c r="EO23" s="171" t="s">
        <v>118</v>
      </c>
      <c r="EP23" s="174" t="s">
        <v>119</v>
      </c>
      <c r="EQ23"/>
      <c r="ER23" s="171" t="s">
        <v>115</v>
      </c>
      <c r="ES23" s="173" t="s">
        <v>120</v>
      </c>
      <c r="ET23" s="173" t="s">
        <v>121</v>
      </c>
      <c r="EU23" s="172" t="s">
        <v>117</v>
      </c>
      <c r="EV23" s="171" t="s">
        <v>118</v>
      </c>
      <c r="EW23" s="174" t="s">
        <v>119</v>
      </c>
      <c r="EX23"/>
      <c r="EY23" s="171" t="s">
        <v>115</v>
      </c>
      <c r="EZ23" s="173" t="s">
        <v>120</v>
      </c>
      <c r="FA23" s="173" t="s">
        <v>121</v>
      </c>
      <c r="FB23" s="175" t="s">
        <v>117</v>
      </c>
      <c r="FC23" s="171" t="s">
        <v>118</v>
      </c>
      <c r="FD23" s="176" t="s">
        <v>119</v>
      </c>
      <c r="FE23" s="10">
        <v>1</v>
      </c>
    </row>
    <row r="24" spans="1:161" ht="21" customHeight="1">
      <c r="A24" s="3"/>
      <c r="B24" s="74" t="s">
        <v>28</v>
      </c>
      <c r="C24" s="2563" t="s">
        <v>3863</v>
      </c>
      <c r="D24" s="2563"/>
      <c r="E24" s="2563"/>
      <c r="F24" s="2563"/>
      <c r="G24" s="2563"/>
      <c r="H24" s="2563"/>
      <c r="I24" s="3445" t="str">
        <f>"❾ Ⓐ "&amp; ADDRESS(ROW(I26),COLUMN(I26),4)&amp;"  Auteur recette prévue pour :▼"</f>
        <v>❾ Ⓐ I26  Auteur recette prévue pour :▼</v>
      </c>
      <c r="J24" s="3446"/>
      <c r="K24" s="3446"/>
      <c r="L24" s="3447" t="str">
        <f>"❾ Ⓑ "&amp; ADDRESS(ROW(L26),COLUMN(L26),4)&amp;"  Auteur recette prévue pour : ▼"</f>
        <v>❾ Ⓑ L26  Auteur recette prévue pour : ▼</v>
      </c>
      <c r="M24" s="3447"/>
      <c r="N24" s="3447"/>
      <c r="O24" s="3448" t="str">
        <f>"❾ Ⓒ "&amp; ADDRESS(ROW(O26),COLUMN(O26),4)&amp;"  Auteur recette prévue pour : ▼"</f>
        <v>❾ Ⓒ O26  Auteur recette prévue pour : ▼</v>
      </c>
      <c r="P24" s="3448"/>
      <c r="Q24" s="3448"/>
      <c r="R24" s="2792"/>
      <c r="S24" s="2792"/>
      <c r="T24" s="2526"/>
      <c r="U24" s="2526"/>
      <c r="V24" s="2615" t="s">
        <v>3924</v>
      </c>
      <c r="W24" s="2793" t="s">
        <v>3738</v>
      </c>
      <c r="X24" s="2793"/>
      <c r="Y24" s="2793"/>
      <c r="Z24" s="2794">
        <f>IFERROR(W23/W25,0)</f>
        <v>43.478260869565219</v>
      </c>
      <c r="AA24" s="2795" t="s">
        <v>3739</v>
      </c>
      <c r="AB24" s="2796"/>
      <c r="AC24" s="2796"/>
      <c r="AD24" s="2797">
        <f>IFERROR(AA23/AA25,0)</f>
        <v>0</v>
      </c>
      <c r="AE24" s="2798" t="s">
        <v>3740</v>
      </c>
      <c r="AF24" s="2799"/>
      <c r="AG24" s="2799"/>
      <c r="AH24" s="2801">
        <f>IFERROR(AE23/AE25,0)</f>
        <v>0</v>
      </c>
      <c r="AI24" s="2802" t="str">
        <f>Y23</f>
        <v>haricots</v>
      </c>
      <c r="AJ24" s="2803">
        <f>W23</f>
        <v>10</v>
      </c>
      <c r="AK24" s="2804" t="str">
        <f>X23</f>
        <v>kg</v>
      </c>
      <c r="AL24" s="2805"/>
      <c r="AM24" s="2806" t="s">
        <v>3738</v>
      </c>
      <c r="AN24" s="3"/>
      <c r="AO24" s="74" t="str">
        <f t="shared" si="15"/>
        <v>A</v>
      </c>
      <c r="AP24" s="5"/>
      <c r="AQ24" s="3"/>
      <c r="AR24" s="3346"/>
      <c r="AS24" s="177" t="s">
        <v>122</v>
      </c>
      <c r="AT24" s="178"/>
      <c r="AU24" s="178"/>
      <c r="AV24" s="178"/>
      <c r="AW24" s="178"/>
      <c r="AX24" s="178"/>
      <c r="AY24" s="179"/>
      <c r="AZ24" s="2777"/>
      <c r="BA24" s="3116" t="s">
        <v>28</v>
      </c>
      <c r="BB24" s="2665"/>
      <c r="BC24" s="2665"/>
      <c r="BD24" s="3139"/>
      <c r="BE24" s="102"/>
      <c r="BF24" s="102"/>
      <c r="BG24" s="102"/>
      <c r="BH24" s="102"/>
      <c r="BI24" s="3404" t="s">
        <v>4363</v>
      </c>
      <c r="BJ24" s="102"/>
      <c r="BK24" s="102"/>
      <c r="BL24" s="3136"/>
      <c r="BM24" s="3138"/>
      <c r="BN24" s="3138"/>
      <c r="BO24" s="3136"/>
      <c r="BP24" s="3129"/>
      <c r="BQ24" s="3130"/>
      <c r="BR24" s="2777"/>
      <c r="BS24" s="2778" t="str">
        <f>HYPERLINK("#"&amp;ADDRESS(ROW(V31),COLUMN(V31),4)," "&amp;V31)</f>
        <v xml:space="preserve"> ❿ V32  Saisissez vos prix  ▼ </v>
      </c>
      <c r="BT24" s="2440" t="s">
        <v>4073</v>
      </c>
      <c r="BU24" s="2476"/>
      <c r="BV24" s="2454">
        <v>1</v>
      </c>
      <c r="BW24" s="170"/>
      <c r="BX24" s="3"/>
      <c r="BY24" s="3251"/>
      <c r="BZ24" s="3251"/>
      <c r="CA24" s="3251"/>
      <c r="CC24" s="3225"/>
      <c r="CD24" s="3225"/>
      <c r="CE24" s="3225"/>
      <c r="CG24" s="3226"/>
      <c r="CH24" s="3226"/>
      <c r="CI24" s="3226"/>
      <c r="CK24" s="3227"/>
      <c r="CL24" s="3227"/>
      <c r="CM24" s="3227"/>
      <c r="CO24" s="3236"/>
      <c r="CP24" s="3236"/>
      <c r="CQ24" s="3236"/>
      <c r="CS24" s="3232"/>
      <c r="CT24" s="3232"/>
      <c r="CU24" s="3232"/>
      <c r="CW24" s="3223"/>
      <c r="CX24" s="3223"/>
      <c r="CY24" s="3223"/>
      <c r="DA24" s="3224"/>
      <c r="DB24" s="3224"/>
      <c r="DC24" s="3224"/>
      <c r="DE24" s="3229"/>
      <c r="DF24" s="3229"/>
      <c r="DG24" s="3229"/>
      <c r="DI24" s="3230"/>
      <c r="DJ24" s="3230"/>
      <c r="DK24" s="3230"/>
      <c r="DM24" s="3231"/>
      <c r="DN24" s="3231"/>
      <c r="DO24" s="3231"/>
      <c r="DQ24" s="3223"/>
      <c r="DR24" s="3223"/>
      <c r="DT24" s="3224"/>
      <c r="DU24" s="3224"/>
      <c r="DW24" s="3356" t="s">
        <v>123</v>
      </c>
      <c r="DX24" s="3449"/>
      <c r="DY24" s="3"/>
      <c r="DZ24" s="180" t="s">
        <v>124</v>
      </c>
      <c r="EA24" s="2888" t="s">
        <v>125</v>
      </c>
      <c r="EB24" s="2889">
        <v>0</v>
      </c>
      <c r="EC24" s="2889">
        <v>0</v>
      </c>
      <c r="ED24" s="2889">
        <v>0</v>
      </c>
      <c r="EE24" s="183" t="s">
        <v>126</v>
      </c>
      <c r="EF24" s="2888" t="s">
        <v>127</v>
      </c>
      <c r="EG24" s="2889">
        <v>128</v>
      </c>
      <c r="EH24" s="2889">
        <v>0</v>
      </c>
      <c r="EI24" s="2889">
        <v>128</v>
      </c>
      <c r="EK24" s="184"/>
      <c r="EL24" s="185" t="s">
        <v>128</v>
      </c>
      <c r="EM24" s="186" t="s">
        <v>129</v>
      </c>
      <c r="EN24" s="187">
        <v>0</v>
      </c>
      <c r="EO24" s="188">
        <v>191</v>
      </c>
      <c r="EP24" s="189">
        <v>255</v>
      </c>
      <c r="EQ24"/>
      <c r="ER24" s="190"/>
      <c r="ES24" s="191" t="s">
        <v>130</v>
      </c>
      <c r="ET24" s="192" t="s">
        <v>131</v>
      </c>
      <c r="EU24" s="193">
        <v>74</v>
      </c>
      <c r="EV24" s="194">
        <v>74</v>
      </c>
      <c r="EW24" s="195">
        <v>74</v>
      </c>
      <c r="EX24"/>
      <c r="EY24" s="196"/>
      <c r="EZ24" s="197" t="s">
        <v>132</v>
      </c>
      <c r="FA24" s="192" t="s">
        <v>133</v>
      </c>
      <c r="FB24" s="193">
        <v>238</v>
      </c>
      <c r="FC24" s="194">
        <v>213</v>
      </c>
      <c r="FD24" s="195">
        <v>183</v>
      </c>
      <c r="FE24" s="10">
        <v>1</v>
      </c>
    </row>
    <row r="25" spans="1:161" ht="21" customHeight="1">
      <c r="A25" s="3"/>
      <c r="B25" s="74" t="s">
        <v>28</v>
      </c>
      <c r="C25" s="2563" t="s">
        <v>3918</v>
      </c>
      <c r="D25" s="2563"/>
      <c r="E25" s="2563"/>
      <c r="F25" s="2563"/>
      <c r="G25" s="2563"/>
      <c r="H25" s="2563"/>
      <c r="I25" s="3445"/>
      <c r="J25" s="3446"/>
      <c r="K25" s="3446"/>
      <c r="L25" s="3447"/>
      <c r="M25" s="3447"/>
      <c r="N25" s="3447"/>
      <c r="O25" s="3448"/>
      <c r="P25" s="3448"/>
      <c r="Q25" s="3448"/>
      <c r="R25" s="2792"/>
      <c r="S25" s="2792"/>
      <c r="T25" s="2792"/>
      <c r="U25" s="2890"/>
      <c r="V25" s="2527" t="str">
        <f>"⓫ "&amp;ADDRESS(ROW(W25),COLUMN(W25),4)&amp;"   vos références ► "</f>
        <v xml:space="preserve">⓫ W25   vos références ► </v>
      </c>
      <c r="W25" s="2808">
        <v>0.23</v>
      </c>
      <c r="X25" s="2399" t="s">
        <v>426</v>
      </c>
      <c r="Y25" s="2400" t="s">
        <v>3662</v>
      </c>
      <c r="Z25" s="2528"/>
      <c r="AA25" s="2398">
        <v>0.4</v>
      </c>
      <c r="AB25" s="2399" t="s">
        <v>426</v>
      </c>
      <c r="AC25" s="2400" t="s">
        <v>4074</v>
      </c>
      <c r="AD25" s="2396"/>
      <c r="AE25" s="2398">
        <v>0.4</v>
      </c>
      <c r="AF25" s="2399" t="s">
        <v>426</v>
      </c>
      <c r="AG25" s="2400" t="s">
        <v>4074</v>
      </c>
      <c r="AH25" s="2396"/>
      <c r="AI25" s="2809" t="str">
        <f>AC23</f>
        <v>de quoi?</v>
      </c>
      <c r="AJ25" s="2810">
        <f>AA23</f>
        <v>0</v>
      </c>
      <c r="AK25" s="2811" t="str">
        <f>AB23</f>
        <v>kg</v>
      </c>
      <c r="AL25" s="2812"/>
      <c r="AM25" s="2813" t="s">
        <v>3739</v>
      </c>
      <c r="AN25" s="3"/>
      <c r="AO25" s="74" t="str">
        <f t="shared" si="15"/>
        <v>A</v>
      </c>
      <c r="AP25" s="5"/>
      <c r="AQ25" s="3"/>
      <c r="AR25" s="198">
        <f t="array" ref="AR25">SUMPRODUCT(LEN(AS25:AY25))</f>
        <v>0</v>
      </c>
      <c r="AS25" s="199"/>
      <c r="AT25" s="200"/>
      <c r="AU25" s="200"/>
      <c r="AV25" s="200"/>
      <c r="AW25" s="200"/>
      <c r="AX25" s="200"/>
      <c r="AY25" s="201"/>
      <c r="AZ25" s="2777"/>
      <c r="BA25" s="3116" t="s">
        <v>28</v>
      </c>
      <c r="BB25" s="2665"/>
      <c r="BC25" s="2665"/>
      <c r="BD25" s="3140" t="s">
        <v>4364</v>
      </c>
      <c r="BE25" s="102"/>
      <c r="BF25" s="102"/>
      <c r="BG25" s="102"/>
      <c r="BH25" s="102"/>
      <c r="BI25" s="3404"/>
      <c r="BJ25" s="102"/>
      <c r="BK25" s="102"/>
      <c r="BL25" s="3136"/>
      <c r="BM25" s="3138"/>
      <c r="BN25" s="3138"/>
      <c r="BO25" s="3136"/>
      <c r="BP25" s="3129"/>
      <c r="BQ25" s="3130"/>
      <c r="BR25" s="2777"/>
      <c r="BS25" s="2814"/>
      <c r="BT25" s="53"/>
      <c r="BU25" s="53"/>
      <c r="BV25" s="2498" t="s">
        <v>172</v>
      </c>
      <c r="BW25" s="2477"/>
      <c r="BX25" s="3"/>
      <c r="CS25" s="163"/>
      <c r="CT25" s="163"/>
      <c r="CU25" s="163"/>
      <c r="DW25" s="3358"/>
      <c r="DX25" s="3359"/>
      <c r="DY25" s="3"/>
      <c r="DZ25" s="202" t="s">
        <v>138</v>
      </c>
      <c r="EA25" s="2888" t="s">
        <v>139</v>
      </c>
      <c r="EB25" s="2889">
        <v>255</v>
      </c>
      <c r="EC25" s="2889">
        <v>255</v>
      </c>
      <c r="ED25" s="2889">
        <v>255</v>
      </c>
      <c r="EE25" s="203" t="s">
        <v>140</v>
      </c>
      <c r="EF25" s="2888" t="s">
        <v>141</v>
      </c>
      <c r="EG25" s="2889">
        <v>128</v>
      </c>
      <c r="EH25" s="2889">
        <v>0</v>
      </c>
      <c r="EI25" s="2889">
        <v>0</v>
      </c>
      <c r="EK25" s="204"/>
      <c r="EL25" s="205"/>
      <c r="EM25" s="206" t="s">
        <v>142</v>
      </c>
      <c r="EN25" s="207">
        <v>170</v>
      </c>
      <c r="EO25" s="208">
        <v>187</v>
      </c>
      <c r="EP25" s="209">
        <v>204</v>
      </c>
      <c r="EQ25"/>
      <c r="ER25" s="210"/>
      <c r="ES25" s="191" t="s">
        <v>143</v>
      </c>
      <c r="ET25" s="192" t="s">
        <v>144</v>
      </c>
      <c r="EU25" s="193">
        <v>71</v>
      </c>
      <c r="EV25" s="194">
        <v>71</v>
      </c>
      <c r="EW25" s="195">
        <v>71</v>
      </c>
      <c r="EX25"/>
      <c r="EY25" s="211"/>
      <c r="EZ25" s="212" t="s">
        <v>145</v>
      </c>
      <c r="FA25" s="192" t="s">
        <v>146</v>
      </c>
      <c r="FB25" s="193">
        <v>250</v>
      </c>
      <c r="FC25" s="194">
        <v>214</v>
      </c>
      <c r="FD25" s="195">
        <v>165</v>
      </c>
      <c r="FE25" s="10">
        <v>1</v>
      </c>
    </row>
    <row r="26" spans="1:161" ht="21" customHeight="1">
      <c r="A26" s="3"/>
      <c r="B26" s="74" t="s">
        <v>28</v>
      </c>
      <c r="C26" s="2563" t="s">
        <v>3919</v>
      </c>
      <c r="D26" s="2563"/>
      <c r="E26" s="2563"/>
      <c r="F26" s="2563"/>
      <c r="G26" s="2563" t="s">
        <v>3921</v>
      </c>
      <c r="H26" s="2563"/>
      <c r="I26" s="2371">
        <v>0.6</v>
      </c>
      <c r="J26" s="2372" t="s">
        <v>3611</v>
      </c>
      <c r="K26" s="2372"/>
      <c r="L26" s="2373">
        <v>0.6</v>
      </c>
      <c r="M26" s="2372" t="s">
        <v>3611</v>
      </c>
      <c r="N26" s="2372"/>
      <c r="O26" s="2373">
        <v>0.6</v>
      </c>
      <c r="P26" s="2372" t="s">
        <v>3611</v>
      </c>
      <c r="Q26" s="2372"/>
      <c r="R26" s="2792"/>
      <c r="S26" s="2792"/>
      <c r="T26" s="2792"/>
      <c r="U26" s="344"/>
      <c r="V26" s="2526" t="str">
        <f>ADDRESS(ROW(W26),COLUMN(W26),4)&amp;" Poids Auteur à copier en ⓫ si souhaité ► "</f>
        <v xml:space="preserve">W26 Poids Auteur à copier en ⓫ si souhaité ► </v>
      </c>
      <c r="W26" s="2533">
        <f>C63</f>
        <v>0</v>
      </c>
      <c r="X26" s="2405" t="str">
        <f>W28</f>
        <v>01</v>
      </c>
      <c r="Y26" s="2406"/>
      <c r="Z26" s="2530"/>
      <c r="AA26" s="2817">
        <f>D63</f>
        <v>0</v>
      </c>
      <c r="AB26" s="2818" t="str">
        <f>AA28</f>
        <v xml:space="preserve">02. </v>
      </c>
      <c r="AC26" s="2819"/>
      <c r="AD26" s="2820"/>
      <c r="AE26" s="2529">
        <f>E63</f>
        <v>0</v>
      </c>
      <c r="AF26" s="2821" t="str">
        <f>AE28</f>
        <v>03</v>
      </c>
      <c r="AG26" s="2410"/>
      <c r="AH26" s="2548"/>
      <c r="AI26" s="2822" t="str">
        <f>AG23</f>
        <v>de quoi?</v>
      </c>
      <c r="AJ26" s="2823">
        <f>AE23</f>
        <v>0</v>
      </c>
      <c r="AK26" s="2824" t="str">
        <f>AF23</f>
        <v>kg</v>
      </c>
      <c r="AL26" s="2825"/>
      <c r="AM26" s="2891" t="s">
        <v>3740</v>
      </c>
      <c r="AN26" s="3"/>
      <c r="AO26" s="74" t="str">
        <f t="shared" si="15"/>
        <v>A</v>
      </c>
      <c r="AP26" s="5"/>
      <c r="AQ26" s="3"/>
      <c r="AR26" s="198">
        <f t="array" ref="AR26">SUMPRODUCT(LEN(AS26:AY26))</f>
        <v>0</v>
      </c>
      <c r="AS26" s="199"/>
      <c r="AT26" s="200"/>
      <c r="AU26" s="200"/>
      <c r="AV26" s="200"/>
      <c r="AW26" s="200"/>
      <c r="AX26" s="200"/>
      <c r="AY26" s="201"/>
      <c r="AZ26" s="2777"/>
      <c r="BA26" s="3116" t="s">
        <v>28</v>
      </c>
      <c r="BB26" s="2665"/>
      <c r="BC26" s="2665"/>
      <c r="BD26" s="3141" t="str">
        <f ca="1">"Largeur de cette colonne : "&amp;CELL("largeur",BD26)</f>
        <v>Largeur de cette colonne : 103</v>
      </c>
      <c r="BE26" s="102"/>
      <c r="BF26" s="102"/>
      <c r="BG26" s="102"/>
      <c r="BH26" s="102"/>
      <c r="BI26" s="3141" t="str">
        <f ca="1">"Largeur de cette colonne : "&amp;CELL("largeur",BI26)</f>
        <v>Largeur de cette colonne : 102</v>
      </c>
      <c r="BJ26" s="102"/>
      <c r="BK26" s="102"/>
      <c r="BL26" s="3136"/>
      <c r="BM26" s="3138"/>
      <c r="BN26" s="3138"/>
      <c r="BO26" s="3136"/>
      <c r="BP26" s="3129"/>
      <c r="BQ26" s="3130"/>
      <c r="BR26" s="2777"/>
      <c r="BS26" s="2827"/>
      <c r="BT26" s="25"/>
      <c r="BU26" s="25"/>
      <c r="BV26" s="25"/>
      <c r="BW26" s="170"/>
      <c r="BX26" s="3"/>
      <c r="BY26" s="3351" t="s">
        <v>148</v>
      </c>
      <c r="BZ26" s="3351"/>
      <c r="CA26" s="3351"/>
      <c r="CC26" s="3235" t="s">
        <v>149</v>
      </c>
      <c r="CD26" s="3235"/>
      <c r="CE26" s="3235"/>
      <c r="CG26" s="3226" t="s">
        <v>150</v>
      </c>
      <c r="CH26" s="3226"/>
      <c r="CI26" s="3226"/>
      <c r="CK26" s="3227" t="s">
        <v>151</v>
      </c>
      <c r="CL26" s="3227"/>
      <c r="CM26" s="3227"/>
      <c r="CO26" s="3236" t="s">
        <v>152</v>
      </c>
      <c r="CP26" s="3236"/>
      <c r="CQ26" s="3236"/>
      <c r="CS26" s="3232" t="s">
        <v>153</v>
      </c>
      <c r="CT26" s="3232"/>
      <c r="CU26" s="3232"/>
      <c r="CW26" s="3223" t="s">
        <v>154</v>
      </c>
      <c r="CX26" s="3223"/>
      <c r="CY26" s="3223"/>
      <c r="DA26" s="3224" t="s">
        <v>155</v>
      </c>
      <c r="DB26" s="3224"/>
      <c r="DC26" s="3224"/>
      <c r="DE26" s="3229" t="s">
        <v>156</v>
      </c>
      <c r="DF26" s="3229"/>
      <c r="DG26" s="3229"/>
      <c r="DI26" s="3230" t="s">
        <v>157</v>
      </c>
      <c r="DJ26" s="3230"/>
      <c r="DK26" s="3230"/>
      <c r="DM26" s="3231" t="s">
        <v>158</v>
      </c>
      <c r="DN26" s="3231"/>
      <c r="DO26" s="3231"/>
      <c r="DQ26" s="3229" t="s">
        <v>159</v>
      </c>
      <c r="DR26" s="3229"/>
      <c r="DT26" s="3251" t="s">
        <v>160</v>
      </c>
      <c r="DU26" s="3251"/>
      <c r="DW26" s="3360"/>
      <c r="DX26" s="3361"/>
      <c r="DY26" s="3"/>
      <c r="DZ26" s="213" t="s">
        <v>161</v>
      </c>
      <c r="EA26" s="2888" t="s">
        <v>162</v>
      </c>
      <c r="EB26" s="2889">
        <v>255</v>
      </c>
      <c r="EC26" s="2889">
        <v>0</v>
      </c>
      <c r="ED26" s="2889">
        <v>0</v>
      </c>
      <c r="EE26" s="214" t="s">
        <v>163</v>
      </c>
      <c r="EF26" s="2888" t="s">
        <v>164</v>
      </c>
      <c r="EG26" s="2889">
        <v>0</v>
      </c>
      <c r="EH26" s="2889">
        <v>128</v>
      </c>
      <c r="EI26" s="2889">
        <v>128</v>
      </c>
      <c r="EK26" s="215"/>
      <c r="EL26" s="205" t="s">
        <v>165</v>
      </c>
      <c r="EM26" s="206" t="s">
        <v>166</v>
      </c>
      <c r="EN26" s="207">
        <v>126</v>
      </c>
      <c r="EO26" s="208">
        <v>192</v>
      </c>
      <c r="EP26" s="209">
        <v>238</v>
      </c>
      <c r="EQ26"/>
      <c r="ER26" s="216"/>
      <c r="ES26" s="191" t="s">
        <v>167</v>
      </c>
      <c r="ET26" s="192" t="s">
        <v>168</v>
      </c>
      <c r="EU26" s="193">
        <v>69</v>
      </c>
      <c r="EV26" s="194">
        <v>69</v>
      </c>
      <c r="EW26" s="195">
        <v>69</v>
      </c>
      <c r="EX26"/>
      <c r="EY26" s="217"/>
      <c r="EZ26" s="197" t="s">
        <v>169</v>
      </c>
      <c r="FA26" s="192" t="s">
        <v>170</v>
      </c>
      <c r="FB26" s="193">
        <v>255</v>
      </c>
      <c r="FC26" s="194">
        <v>222</v>
      </c>
      <c r="FD26" s="195">
        <v>173</v>
      </c>
      <c r="FE26" s="10">
        <v>1</v>
      </c>
    </row>
    <row r="27" spans="1:161" ht="21" customHeight="1">
      <c r="A27" s="3"/>
      <c r="B27" s="74" t="s">
        <v>28</v>
      </c>
      <c r="C27" s="2563" t="s">
        <v>3920</v>
      </c>
      <c r="D27" s="2563"/>
      <c r="E27" s="2563"/>
      <c r="F27" s="2563"/>
      <c r="G27" s="2598"/>
      <c r="H27" s="2563"/>
      <c r="I27" s="2582" t="str">
        <f t="shared" ref="I27:J27" si="18">SUBSTITUTE(ADDRESS(1,COLUMN(),4),"1","")&amp;"  ▼ "</f>
        <v xml:space="preserve">I  ▼ </v>
      </c>
      <c r="J27" s="2582" t="str">
        <f t="shared" si="18"/>
        <v xml:space="preserve">J  ▼ </v>
      </c>
      <c r="K27" s="2582" t="str">
        <f>SUBSTITUTE(ADDRESS(1,COLUMN(),4),"1","")&amp;"  ▼ "</f>
        <v xml:space="preserve">K  ▼ </v>
      </c>
      <c r="L27" s="2828" t="str">
        <f t="shared" ref="L27:M27" si="19">SUBSTITUTE(ADDRESS(1,COLUMN(),4),"1","")&amp;"  ▼ "</f>
        <v xml:space="preserve">L  ▼ </v>
      </c>
      <c r="M27" s="2828" t="str">
        <f t="shared" si="19"/>
        <v xml:space="preserve">M  ▼ </v>
      </c>
      <c r="N27" s="2828" t="str">
        <f>SUBSTITUTE(ADDRESS(1,COLUMN(),4),"1","")&amp;"  ▼ "</f>
        <v xml:space="preserve">N  ▼ </v>
      </c>
      <c r="O27" s="2583" t="str">
        <f t="shared" ref="O27:P27" si="20">SUBSTITUTE(ADDRESS(1,COLUMN(),4),"1","")&amp;"  ▼ "</f>
        <v xml:space="preserve">O  ▼ </v>
      </c>
      <c r="P27" s="2583" t="str">
        <f t="shared" si="20"/>
        <v xml:space="preserve">P  ▼ </v>
      </c>
      <c r="Q27" s="2583" t="str">
        <f>SUBSTITUTE(ADDRESS(1,COLUMN(),4),"1","")&amp;"  ▼ "</f>
        <v xml:space="preserve">Q  ▼ </v>
      </c>
      <c r="R27" s="2584" t="s">
        <v>3912</v>
      </c>
      <c r="S27" s="161"/>
      <c r="T27" s="161"/>
      <c r="U27" s="25"/>
      <c r="V27" s="2578" t="s">
        <v>3904</v>
      </c>
      <c r="W27" s="2612" t="str">
        <f t="shared" ref="W27:AH27" si="21">SUBSTITUTE(ADDRESS(1,COLUMN(),4),"1","")</f>
        <v>W</v>
      </c>
      <c r="X27" s="2612" t="str">
        <f t="shared" si="21"/>
        <v>X</v>
      </c>
      <c r="Y27" s="2612" t="str">
        <f t="shared" si="21"/>
        <v>Y</v>
      </c>
      <c r="Z27" s="2612" t="str">
        <f t="shared" si="21"/>
        <v>Z</v>
      </c>
      <c r="AA27" s="2612" t="str">
        <f t="shared" si="21"/>
        <v>AA</v>
      </c>
      <c r="AB27" s="2612" t="str">
        <f t="shared" si="21"/>
        <v>AB</v>
      </c>
      <c r="AC27" s="2612" t="str">
        <f t="shared" si="21"/>
        <v>AC</v>
      </c>
      <c r="AD27" s="2612" t="str">
        <f t="shared" si="21"/>
        <v>AD</v>
      </c>
      <c r="AE27" s="2612" t="str">
        <f t="shared" si="21"/>
        <v>AE</v>
      </c>
      <c r="AF27" s="2612" t="str">
        <f t="shared" si="21"/>
        <v>AF</v>
      </c>
      <c r="AG27" s="2612" t="str">
        <f t="shared" si="21"/>
        <v>AG</v>
      </c>
      <c r="AH27" s="2612" t="str">
        <f t="shared" si="21"/>
        <v>AH</v>
      </c>
      <c r="AI27" s="2551"/>
      <c r="AJ27" s="2549"/>
      <c r="AK27" s="2549"/>
      <c r="AL27" s="2549"/>
      <c r="AM27" s="2550"/>
      <c r="AN27" s="3"/>
      <c r="AO27" s="74" t="str">
        <f t="shared" si="15"/>
        <v>A</v>
      </c>
      <c r="AP27" s="5"/>
      <c r="AQ27" s="3"/>
      <c r="AR27" s="198">
        <f t="array" ref="AR27">SUMPRODUCT(LEN(AS27:AY27))</f>
        <v>0</v>
      </c>
      <c r="AS27" s="199"/>
      <c r="AT27" s="200"/>
      <c r="AU27" s="200"/>
      <c r="AV27" s="200"/>
      <c r="AW27" s="200"/>
      <c r="AX27" s="200"/>
      <c r="AY27" s="201"/>
      <c r="AZ27" s="2829"/>
      <c r="BA27" s="3116" t="s">
        <v>28</v>
      </c>
      <c r="BB27" s="2665"/>
      <c r="BC27" s="2665"/>
      <c r="BD27" s="2961"/>
      <c r="BE27" s="102"/>
      <c r="BF27" s="102"/>
      <c r="BG27" s="102"/>
      <c r="BH27" s="102"/>
      <c r="BI27" s="3405" t="s">
        <v>4365</v>
      </c>
      <c r="BJ27" s="3142"/>
      <c r="BK27" s="3142"/>
      <c r="BL27" s="3136"/>
      <c r="BM27" s="3136"/>
      <c r="BN27" s="3136"/>
      <c r="BO27" s="3136"/>
      <c r="BP27" s="3136"/>
      <c r="BQ27" s="3130"/>
      <c r="BR27" s="2829"/>
      <c r="BS27" s="2778" t="str">
        <f>HYPERLINK("#"&amp;ADDRESS(ROW(V25),COLUMN(V25),4)," "&amp;V25)</f>
        <v xml:space="preserve"> ⓫ W25   vos références ► </v>
      </c>
      <c r="BT27" s="2440" t="s">
        <v>3865</v>
      </c>
      <c r="BU27" s="2476"/>
      <c r="BV27" s="2476"/>
      <c r="BW27" s="2477"/>
      <c r="BX27" s="3"/>
      <c r="BY27" s="3351"/>
      <c r="BZ27" s="3351"/>
      <c r="CA27" s="3351"/>
      <c r="CC27" s="3235"/>
      <c r="CD27" s="3235"/>
      <c r="CE27" s="3235"/>
      <c r="CG27" s="3226"/>
      <c r="CH27" s="3226"/>
      <c r="CI27" s="3226"/>
      <c r="CK27" s="3227"/>
      <c r="CL27" s="3227"/>
      <c r="CM27" s="3227"/>
      <c r="CO27" s="3236"/>
      <c r="CP27" s="3236"/>
      <c r="CQ27" s="3236"/>
      <c r="CS27" s="3232"/>
      <c r="CT27" s="3232"/>
      <c r="CU27" s="3232"/>
      <c r="CW27" s="3223"/>
      <c r="CX27" s="3223"/>
      <c r="CY27" s="3223"/>
      <c r="DA27" s="3224"/>
      <c r="DB27" s="3224"/>
      <c r="DC27" s="3224"/>
      <c r="DE27" s="3229"/>
      <c r="DF27" s="3229"/>
      <c r="DG27" s="3229"/>
      <c r="DI27" s="3230"/>
      <c r="DJ27" s="3230"/>
      <c r="DK27" s="3230"/>
      <c r="DM27" s="3231"/>
      <c r="DN27" s="3231"/>
      <c r="DO27" s="3231"/>
      <c r="DQ27" s="3229"/>
      <c r="DR27" s="3229"/>
      <c r="DT27" s="3251"/>
      <c r="DU27" s="3251"/>
      <c r="DW27" s="226" t="s">
        <v>173</v>
      </c>
      <c r="DX27" s="226"/>
      <c r="DY27" s="3"/>
      <c r="DZ27" s="227" t="s">
        <v>174</v>
      </c>
      <c r="EA27" s="2888" t="s">
        <v>175</v>
      </c>
      <c r="EB27" s="2889">
        <v>0</v>
      </c>
      <c r="EC27" s="2889">
        <v>255</v>
      </c>
      <c r="ED27" s="2889">
        <v>0</v>
      </c>
      <c r="EE27" s="228" t="s">
        <v>176</v>
      </c>
      <c r="EF27" s="2888" t="s">
        <v>177</v>
      </c>
      <c r="EG27" s="2889">
        <v>0</v>
      </c>
      <c r="EH27" s="2889">
        <v>0</v>
      </c>
      <c r="EI27" s="2889">
        <v>255</v>
      </c>
      <c r="EK27" s="229"/>
      <c r="EL27" s="205" t="s">
        <v>178</v>
      </c>
      <c r="EM27" s="206" t="s">
        <v>179</v>
      </c>
      <c r="EN27" s="207">
        <v>135</v>
      </c>
      <c r="EO27" s="208">
        <v>206</v>
      </c>
      <c r="EP27" s="209">
        <v>250</v>
      </c>
      <c r="EQ27"/>
      <c r="ER27" s="230"/>
      <c r="ES27" s="191" t="s">
        <v>180</v>
      </c>
      <c r="ET27" s="192" t="s">
        <v>181</v>
      </c>
      <c r="EU27" s="193">
        <v>66</v>
      </c>
      <c r="EV27" s="194">
        <v>66</v>
      </c>
      <c r="EW27" s="195">
        <v>66</v>
      </c>
      <c r="EX27"/>
      <c r="EY27" s="231"/>
      <c r="EZ27" s="197" t="s">
        <v>182</v>
      </c>
      <c r="FA27" s="192" t="s">
        <v>183</v>
      </c>
      <c r="FB27" s="193">
        <v>238</v>
      </c>
      <c r="FC27" s="194">
        <v>223</v>
      </c>
      <c r="FD27" s="195">
        <v>204</v>
      </c>
      <c r="FE27" s="10">
        <v>1</v>
      </c>
    </row>
    <row r="28" spans="1:161" ht="21" customHeight="1">
      <c r="A28" s="3"/>
      <c r="B28" s="74" t="s">
        <v>28</v>
      </c>
      <c r="C28" s="2563" t="s">
        <v>3922</v>
      </c>
      <c r="D28" s="2563"/>
      <c r="E28" s="2563"/>
      <c r="F28" s="2563"/>
      <c r="G28" s="2892" t="str">
        <f>"④ "&amp;ADDRESS(ROW(I28),COLUMN(I28),4)&amp;" Nom des recettes - le/la ► "</f>
        <v xml:space="preserve">④ I28 Nom des recettes - le/la ► </v>
      </c>
      <c r="H28" s="3431" t="str">
        <f>ADDRESS(ROW(I28),COLUMN(I28),4)&amp;"► "</f>
        <v xml:space="preserve">I28► </v>
      </c>
      <c r="I28" s="3432" t="s">
        <v>3905</v>
      </c>
      <c r="J28" s="3433"/>
      <c r="K28" s="3433"/>
      <c r="L28" s="3434" t="s">
        <v>3906</v>
      </c>
      <c r="M28" s="3435"/>
      <c r="N28" s="3435"/>
      <c r="O28" s="3437" t="s">
        <v>3903</v>
      </c>
      <c r="P28" s="3438"/>
      <c r="Q28" s="3438"/>
      <c r="R28" s="2584"/>
      <c r="S28" s="2792"/>
      <c r="T28" s="2274"/>
      <c r="U28" s="3440" t="s">
        <v>4075</v>
      </c>
      <c r="V28" s="3440"/>
      <c r="W28" s="3394" t="str">
        <f>I28</f>
        <v>01</v>
      </c>
      <c r="X28" s="3394"/>
      <c r="Y28" s="3394"/>
      <c r="Z28" s="3394"/>
      <c r="AA28" s="3441" t="str">
        <f>L28</f>
        <v xml:space="preserve">02. </v>
      </c>
      <c r="AB28" s="3441"/>
      <c r="AC28" s="3441"/>
      <c r="AD28" s="3441"/>
      <c r="AE28" s="3380" t="str">
        <f>O28</f>
        <v>03</v>
      </c>
      <c r="AF28" s="3381"/>
      <c r="AG28" s="3381"/>
      <c r="AH28" s="3430"/>
      <c r="AI28" s="3383" t="s">
        <v>147</v>
      </c>
      <c r="AJ28" s="3384" t="s">
        <v>3619</v>
      </c>
      <c r="AK28" s="3384" t="s">
        <v>99</v>
      </c>
      <c r="AL28" s="3385" t="s">
        <v>3620</v>
      </c>
      <c r="AM28" s="3257" t="s">
        <v>3618</v>
      </c>
      <c r="AN28" s="3"/>
      <c r="AO28" s="74" t="str">
        <f t="shared" si="15"/>
        <v>A</v>
      </c>
      <c r="AP28" s="5"/>
      <c r="AQ28" s="3"/>
      <c r="AR28" s="198">
        <f t="array" ref="AR28">SUMPRODUCT(LEN(AS28:AY28))</f>
        <v>0</v>
      </c>
      <c r="AS28" s="199"/>
      <c r="AT28" s="200"/>
      <c r="AU28" s="200"/>
      <c r="AV28" s="200"/>
      <c r="AW28" s="200"/>
      <c r="AX28" s="200"/>
      <c r="AY28" s="201"/>
      <c r="AZ28" s="2829"/>
      <c r="BA28" s="3116" t="s">
        <v>28</v>
      </c>
      <c r="BB28" s="3395" t="s">
        <v>4346</v>
      </c>
      <c r="BC28" s="3395"/>
      <c r="BD28" s="3144" t="s">
        <v>4357</v>
      </c>
      <c r="BE28" s="2665"/>
      <c r="BF28" s="2665"/>
      <c r="BG28" s="2665"/>
      <c r="BH28" s="2665"/>
      <c r="BI28" s="3405"/>
      <c r="BJ28" s="3142"/>
      <c r="BK28" s="3142"/>
      <c r="BL28" s="3396" t="s">
        <v>4347</v>
      </c>
      <c r="BM28" s="3396"/>
      <c r="BN28" s="3396"/>
      <c r="BO28" s="3396"/>
      <c r="BP28" s="3469" t="str">
        <f>"vous auriez dû coupez le texte de la col."&amp;BD29&amp;" en ▼"</f>
        <v>vous auriez dû coupez le texte de la col.BD en ▼</v>
      </c>
      <c r="BQ28" s="3470"/>
      <c r="BR28" s="2829"/>
      <c r="BS28" s="2830"/>
      <c r="BT28" s="2440" t="s">
        <v>3841</v>
      </c>
      <c r="BU28" s="2440"/>
      <c r="BV28" s="2440"/>
      <c r="BW28" s="2441"/>
      <c r="BX28" s="3"/>
      <c r="CG28"/>
      <c r="CH28"/>
      <c r="CI28"/>
      <c r="CS28" s="163"/>
      <c r="CT28" s="163"/>
      <c r="CU28" s="163"/>
      <c r="DW28" s="3428" t="s">
        <v>184</v>
      </c>
      <c r="DX28" s="3429"/>
      <c r="DY28" s="3"/>
      <c r="DZ28" s="2831" t="s">
        <v>185</v>
      </c>
      <c r="EA28" s="2888" t="s">
        <v>186</v>
      </c>
      <c r="EB28" s="2889">
        <v>0</v>
      </c>
      <c r="EC28" s="2889">
        <v>0</v>
      </c>
      <c r="ED28" s="2889">
        <v>255</v>
      </c>
      <c r="EE28" s="2832" t="s">
        <v>187</v>
      </c>
      <c r="EF28" s="2888" t="s">
        <v>188</v>
      </c>
      <c r="EG28" s="2889">
        <v>0</v>
      </c>
      <c r="EH28" s="2889">
        <v>204</v>
      </c>
      <c r="EI28" s="2889">
        <v>255</v>
      </c>
      <c r="EK28" s="235"/>
      <c r="EL28" s="236" t="s">
        <v>189</v>
      </c>
      <c r="EM28" s="206" t="s">
        <v>190</v>
      </c>
      <c r="EN28" s="207">
        <v>161</v>
      </c>
      <c r="EO28" s="208">
        <v>202</v>
      </c>
      <c r="EP28" s="209">
        <v>241</v>
      </c>
      <c r="EQ28"/>
      <c r="ER28" s="237"/>
      <c r="ES28" s="191" t="s">
        <v>191</v>
      </c>
      <c r="ET28" s="192" t="s">
        <v>192</v>
      </c>
      <c r="EU28" s="193">
        <v>64</v>
      </c>
      <c r="EV28" s="194">
        <v>64</v>
      </c>
      <c r="EW28" s="195">
        <v>64</v>
      </c>
      <c r="EX28"/>
      <c r="EY28" s="238"/>
      <c r="EZ28" s="212" t="s">
        <v>193</v>
      </c>
      <c r="FA28" s="192" t="s">
        <v>194</v>
      </c>
      <c r="FB28" s="193">
        <v>255</v>
      </c>
      <c r="FC28" s="194">
        <v>228</v>
      </c>
      <c r="FD28" s="195">
        <v>196</v>
      </c>
      <c r="FE28" s="10">
        <v>1</v>
      </c>
    </row>
    <row r="29" spans="1:161" ht="21" customHeight="1">
      <c r="A29" s="3"/>
      <c r="B29" s="74" t="s">
        <v>28</v>
      </c>
      <c r="C29" s="2563"/>
      <c r="D29" s="2563"/>
      <c r="E29" s="2563"/>
      <c r="F29" s="2563"/>
      <c r="G29" s="2833" t="s">
        <v>3838</v>
      </c>
      <c r="H29" s="3431"/>
      <c r="I29" s="3278"/>
      <c r="J29" s="3278"/>
      <c r="K29" s="3278"/>
      <c r="L29" s="3436"/>
      <c r="M29" s="3436"/>
      <c r="N29" s="3436"/>
      <c r="O29" s="3439"/>
      <c r="P29" s="3439"/>
      <c r="Q29" s="3439"/>
      <c r="R29" s="2584"/>
      <c r="S29" s="2792"/>
      <c r="T29" s="2544"/>
      <c r="U29" s="3440"/>
      <c r="V29" s="3440"/>
      <c r="W29" s="3394"/>
      <c r="X29" s="3394"/>
      <c r="Y29" s="3394"/>
      <c r="Z29" s="3394"/>
      <c r="AA29" s="3441"/>
      <c r="AB29" s="3441"/>
      <c r="AC29" s="3441"/>
      <c r="AD29" s="3441"/>
      <c r="AE29" s="3380"/>
      <c r="AF29" s="3381"/>
      <c r="AG29" s="3381"/>
      <c r="AH29" s="3430"/>
      <c r="AI29" s="3383"/>
      <c r="AJ29" s="3384"/>
      <c r="AK29" s="3384"/>
      <c r="AL29" s="3385"/>
      <c r="AM29" s="3257"/>
      <c r="AN29" s="3"/>
      <c r="AO29" s="74" t="str">
        <f t="shared" si="15"/>
        <v>A</v>
      </c>
      <c r="AP29" s="5"/>
      <c r="AQ29" s="3"/>
      <c r="AR29" s="198">
        <f t="array" ref="AR29">SUMPRODUCT(LEN(AS29:AY29))</f>
        <v>0</v>
      </c>
      <c r="AS29" s="199"/>
      <c r="AT29" s="200"/>
      <c r="AU29" s="200"/>
      <c r="AV29" s="200"/>
      <c r="AW29" s="200"/>
      <c r="AX29" s="200"/>
      <c r="AY29" s="201"/>
      <c r="AZ29" s="2829"/>
      <c r="BA29" s="3116" t="s">
        <v>28</v>
      </c>
      <c r="BB29" s="3145"/>
      <c r="BC29" s="3143" t="s">
        <v>4366</v>
      </c>
      <c r="BD29" s="3146" t="str">
        <f t="shared" ref="BD29" si="22">SUBSTITUTE(ADDRESS(1,COLUMN(),4),"1","")</f>
        <v>BD</v>
      </c>
      <c r="BE29" s="3147" t="s">
        <v>14</v>
      </c>
      <c r="BF29" s="3148"/>
      <c r="BG29" s="3148"/>
      <c r="BH29" s="3148">
        <v>0</v>
      </c>
      <c r="BI29" s="3148"/>
      <c r="BJ29" s="3149"/>
      <c r="BK29" s="3142"/>
      <c r="BL29" s="3396"/>
      <c r="BM29" s="3396"/>
      <c r="BN29" s="3396"/>
      <c r="BO29" s="3396"/>
      <c r="BP29" s="3469"/>
      <c r="BQ29" s="3470"/>
      <c r="BR29" s="2829"/>
      <c r="BS29" s="2778" t="str">
        <f>HYPERLINK("#"&amp;ADDRESS(ROW(V26),COLUMN(V26),4)," "&amp;V26)</f>
        <v xml:space="preserve"> W26 Poids Auteur à copier en ⓫ si souhaité ► </v>
      </c>
      <c r="BT29" s="2484" t="s">
        <v>3852</v>
      </c>
      <c r="BU29" s="2440"/>
      <c r="BV29" s="2440"/>
      <c r="BW29" s="2441"/>
      <c r="BX29" s="3"/>
      <c r="BY29" s="3281" t="s">
        <v>195</v>
      </c>
      <c r="BZ29" s="3281"/>
      <c r="CA29" s="3281"/>
      <c r="CC29" s="3225" t="s">
        <v>196</v>
      </c>
      <c r="CD29" s="3225"/>
      <c r="CE29" s="3225"/>
      <c r="CG29" s="3226" t="s">
        <v>197</v>
      </c>
      <c r="CH29" s="3226"/>
      <c r="CI29" s="3226"/>
      <c r="CK29" s="3227" t="s">
        <v>198</v>
      </c>
      <c r="CL29" s="3227"/>
      <c r="CM29" s="3227"/>
      <c r="CO29" s="3236" t="s">
        <v>199</v>
      </c>
      <c r="CP29" s="3236"/>
      <c r="CQ29" s="3236"/>
      <c r="CS29" s="3232" t="s">
        <v>200</v>
      </c>
      <c r="CT29" s="3232"/>
      <c r="CU29" s="3232"/>
      <c r="CW29" s="3223" t="s">
        <v>201</v>
      </c>
      <c r="CX29" s="3223"/>
      <c r="CY29" s="3223"/>
      <c r="DA29" s="3224" t="s">
        <v>202</v>
      </c>
      <c r="DB29" s="3224"/>
      <c r="DC29" s="3224"/>
      <c r="DE29" s="3229" t="s">
        <v>203</v>
      </c>
      <c r="DF29" s="3229"/>
      <c r="DG29" s="3229"/>
      <c r="DI29" s="3230" t="s">
        <v>204</v>
      </c>
      <c r="DJ29" s="3230"/>
      <c r="DK29" s="3230"/>
      <c r="DM29" s="3231" t="s">
        <v>205</v>
      </c>
      <c r="DN29" s="3231"/>
      <c r="DO29" s="3231"/>
      <c r="DQ29" s="3294" t="s">
        <v>206</v>
      </c>
      <c r="DR29" s="3294"/>
      <c r="DT29" s="3295" t="s">
        <v>207</v>
      </c>
      <c r="DU29" s="3295"/>
      <c r="DW29" s="3292"/>
      <c r="DX29" s="3293"/>
      <c r="DY29" s="3"/>
      <c r="DZ29" s="2893" t="s">
        <v>208</v>
      </c>
      <c r="EA29" s="2888" t="s">
        <v>209</v>
      </c>
      <c r="EB29" s="2889">
        <v>255</v>
      </c>
      <c r="EC29" s="2889">
        <v>255</v>
      </c>
      <c r="ED29" s="2889">
        <v>0</v>
      </c>
      <c r="EE29" s="2894" t="s">
        <v>210</v>
      </c>
      <c r="EF29" s="2888" t="s">
        <v>211</v>
      </c>
      <c r="EG29" s="2889">
        <v>204</v>
      </c>
      <c r="EH29" s="2889">
        <v>0</v>
      </c>
      <c r="EI29" s="2889">
        <v>0</v>
      </c>
      <c r="EK29" s="241"/>
      <c r="EL29" s="205" t="s">
        <v>212</v>
      </c>
      <c r="EM29" s="206" t="s">
        <v>213</v>
      </c>
      <c r="EN29" s="207">
        <v>135</v>
      </c>
      <c r="EO29" s="208">
        <v>206</v>
      </c>
      <c r="EP29" s="209">
        <v>255</v>
      </c>
      <c r="EQ29"/>
      <c r="ER29" s="242"/>
      <c r="ES29" s="191" t="s">
        <v>214</v>
      </c>
      <c r="ET29" s="192" t="s">
        <v>215</v>
      </c>
      <c r="EU29" s="193">
        <v>61</v>
      </c>
      <c r="EV29" s="194">
        <v>61</v>
      </c>
      <c r="EW29" s="195">
        <v>61</v>
      </c>
      <c r="EX29"/>
      <c r="EY29" s="243"/>
      <c r="EZ29" s="197" t="s">
        <v>216</v>
      </c>
      <c r="FA29" s="192" t="s">
        <v>217</v>
      </c>
      <c r="FB29" s="193">
        <v>250</v>
      </c>
      <c r="FC29" s="194">
        <v>235</v>
      </c>
      <c r="FD29" s="195">
        <v>215</v>
      </c>
      <c r="FE29" s="10">
        <v>1</v>
      </c>
    </row>
    <row r="30" spans="1:161" ht="21" customHeight="1">
      <c r="A30" s="3"/>
      <c r="B30" s="74" t="s">
        <v>28</v>
      </c>
      <c r="C30" s="2563"/>
      <c r="D30" s="2563"/>
      <c r="E30" s="2563"/>
      <c r="F30" s="2834"/>
      <c r="G30" s="2834"/>
      <c r="H30" s="2543"/>
      <c r="I30" s="3258" t="s">
        <v>98</v>
      </c>
      <c r="J30" s="3260" t="s">
        <v>99</v>
      </c>
      <c r="K30" s="3262" t="s">
        <v>100</v>
      </c>
      <c r="L30" s="3424" t="s">
        <v>98</v>
      </c>
      <c r="M30" s="3424" t="s">
        <v>99</v>
      </c>
      <c r="N30" s="3426" t="s">
        <v>100</v>
      </c>
      <c r="O30" s="3215" t="s">
        <v>98</v>
      </c>
      <c r="P30" s="3215" t="s">
        <v>99</v>
      </c>
      <c r="Q30" s="3217" t="s">
        <v>100</v>
      </c>
      <c r="R30" s="2584"/>
      <c r="S30" s="2792"/>
      <c r="T30" s="2544"/>
      <c r="U30" s="2835"/>
      <c r="V30" s="2274"/>
      <c r="W30" s="3219" t="s">
        <v>134</v>
      </c>
      <c r="X30" s="3219"/>
      <c r="Y30" s="3219"/>
      <c r="Z30" s="3219"/>
      <c r="AA30" s="3417" t="s">
        <v>135</v>
      </c>
      <c r="AB30" s="3417"/>
      <c r="AC30" s="3417"/>
      <c r="AD30" s="3417"/>
      <c r="AE30" s="3220" t="s">
        <v>136</v>
      </c>
      <c r="AF30" s="3220"/>
      <c r="AG30" s="3220"/>
      <c r="AH30" s="3220"/>
      <c r="AI30" s="2554"/>
      <c r="AJ30" s="2247"/>
      <c r="AK30" s="2247"/>
      <c r="AL30" s="2247"/>
      <c r="AM30" s="2248"/>
      <c r="AN30" s="3"/>
      <c r="AO30" s="74" t="str">
        <f t="shared" si="15"/>
        <v>A</v>
      </c>
      <c r="AP30" s="3203" t="s">
        <v>137</v>
      </c>
      <c r="AQ30" s="3"/>
      <c r="AR30" s="198">
        <f t="array" ref="AR30">SUMPRODUCT(LEN(AS30:AY30))</f>
        <v>0</v>
      </c>
      <c r="AS30" s="199"/>
      <c r="AT30" s="200"/>
      <c r="AU30" s="200"/>
      <c r="AV30" s="200"/>
      <c r="AW30" s="200"/>
      <c r="AX30" s="200"/>
      <c r="AY30" s="201"/>
      <c r="AZ30" s="2829"/>
      <c r="BA30" s="3116" t="s">
        <v>28</v>
      </c>
      <c r="BB30" s="3151" t="str">
        <f>IF(BD30="","",(LEN(TRIM(SUBSTITUTE(BD30,CHAR(160)," ")))-LEN(SUBSTITUTE(TRIM(SUBSTITUTE(BD30,CHAR(160)," "))," ",""))+1)&amp;" mot"&amp;IF((LEN(TRIM(SUBSTITUTE(BD30,CHAR(160)," ")))-LEN(SUBSTITUTE(TRIM(SUBSTITUTE(BD30,CHAR(160)," "))," ",""))+1)&gt;1,"s",""))</f>
        <v>4 mots</v>
      </c>
      <c r="BC30" s="3152">
        <f>IF(BD30="","",LEN(TRIM(SUBSTITUTE(BD30,CHAR(160),""))))</f>
        <v>30</v>
      </c>
      <c r="BD30" s="3153" t="s">
        <v>4367</v>
      </c>
      <c r="BE30" s="3154" t="str">
        <f>" ◄ ligne "&amp;ROW()</f>
        <v xml:space="preserve"> ◄ ligne 30</v>
      </c>
      <c r="BF30" s="3151" t="str">
        <f>IF(BI30="","",(LEN(TRIM(SUBSTITUTE(BI30,CHAR(160)," ")))-LEN(SUBSTITUTE(TRIM(SUBSTITUTE(BI30,CHAR(160)," "))," ",""))+1)&amp;" mot"&amp;IF((LEN(TRIM(SUBSTITUTE(BI30,CHAR(160)," ")))-LEN(SUBSTITUTE(TRIM(SUBSTITUTE(BI30,CHAR(160)," "))," ",""))+1)&gt;1,"s",""))</f>
        <v>4 mots</v>
      </c>
      <c r="BG30" s="3155" t="str">
        <f>IF(BI30="","",LEN(TRIM(SUBSTITUTE(BI30,CHAR(160),"")))&amp;" car. ►")</f>
        <v>30 car. ►</v>
      </c>
      <c r="BH30" s="3156">
        <f>IF(LEN(TRIM(BM30))&gt;0,MAX(BH29:BH29)+1,"")</f>
        <v>1</v>
      </c>
      <c r="BI30" s="3109" t="str">
        <f>IFERROR(INDEX(BM30:BM299,MATCH(ROW()-ROW(BM30)+1,BH30:BH299,0)),"")</f>
        <v>bœuf bourguignon de grand-mère</v>
      </c>
      <c r="BJ30" s="3149"/>
      <c r="BK30" s="3142"/>
      <c r="BL30" s="2462" t="str">
        <f>(SUBSTITUTE(SUBSTITUTE(BD30,CHAR(13)&amp;CHAR(10)," "),CHAR(10)," "))</f>
        <v>bœuf bourguignon de grand-mère</v>
      </c>
      <c r="BM30" s="3110" t="str">
        <f>IF(OR(BL31="",BL32=""),"",IF(LEN(BL31)&lt;=BL32,BL31,IFERROR(LEFT(BL31,FIND("♦",SUBSTITUTE(LEFT(BL31,BL32+1)," ","♦",LEN(LEFT(BL31,BL32+1))-LEN(SUBSTITUTE(LEFT(BL31,BL32+1)," ",""))))),LEFT(BL31,IFERROR(FIND(" ",BL31)-1,LEN(BL31))))))</f>
        <v>bœuf bourguignon de grand-mère</v>
      </c>
      <c r="BN30" s="3111" t="str">
        <f>IF(BM30="","",TRIM(RIGHT(BL31,LEN(BL31)-LEN(BM30))))</f>
        <v/>
      </c>
      <c r="BO30" s="3157" t="str">
        <f>BE30</f>
        <v xml:space="preserve"> ◄ ligne 30</v>
      </c>
      <c r="BP30" s="3150">
        <f>IF(BC30="","",IF(OR(BC30=0,BC30&lt;BI17),0,IF(BC30&gt;BI17,(BC30-BI17)&amp;" car. en trop",(BC30-BI17)&amp;" car.")))</f>
        <v>0</v>
      </c>
      <c r="BQ30" s="3158" t="str">
        <f>IF(BC30="","",ROUNDUP(BC30/BI17,0)&amp;" ligne(s)")</f>
        <v>1 ligne(s)</v>
      </c>
      <c r="BR30" s="2829"/>
      <c r="BS30" s="2778" t="str">
        <f>HYPERLINK("#"&amp;ADDRESS(ROW(V22),COLUMN(V22),4)," "&amp;V22)</f>
        <v xml:space="preserve"> W25 Quantité ?   X25 Unités   Y25 Quoi?  </v>
      </c>
      <c r="BT30" s="2395" t="s">
        <v>3735</v>
      </c>
      <c r="BU30" s="2395" t="s">
        <v>3737</v>
      </c>
      <c r="BV30" s="2395" t="s">
        <v>3736</v>
      </c>
      <c r="BW30" s="170"/>
      <c r="BX30" s="3"/>
      <c r="BY30" s="3281"/>
      <c r="BZ30" s="3281"/>
      <c r="CA30" s="3281"/>
      <c r="CC30" s="3225"/>
      <c r="CD30" s="3225"/>
      <c r="CE30" s="3225"/>
      <c r="CG30" s="3226"/>
      <c r="CH30" s="3226"/>
      <c r="CI30" s="3226"/>
      <c r="CK30" s="3227"/>
      <c r="CL30" s="3227"/>
      <c r="CM30" s="3227"/>
      <c r="CO30" s="3236"/>
      <c r="CP30" s="3236"/>
      <c r="CQ30" s="3236"/>
      <c r="CS30" s="3232"/>
      <c r="CT30" s="3232"/>
      <c r="CU30" s="3232"/>
      <c r="CW30" s="3223"/>
      <c r="CX30" s="3223"/>
      <c r="CY30" s="3223"/>
      <c r="DA30" s="3224"/>
      <c r="DB30" s="3224"/>
      <c r="DC30" s="3224"/>
      <c r="DE30" s="3229"/>
      <c r="DF30" s="3229"/>
      <c r="DG30" s="3229"/>
      <c r="DI30" s="3230"/>
      <c r="DJ30" s="3230"/>
      <c r="DK30" s="3230"/>
      <c r="DM30" s="3231"/>
      <c r="DN30" s="3231"/>
      <c r="DO30" s="3231"/>
      <c r="DQ30" s="3294"/>
      <c r="DR30" s="3294"/>
      <c r="DT30" s="3295"/>
      <c r="DU30" s="3295"/>
      <c r="DW30" s="56">
        <v>1</v>
      </c>
      <c r="DX30" s="56">
        <v>1</v>
      </c>
      <c r="DY30" s="3"/>
      <c r="DZ30" s="2895" t="s">
        <v>218</v>
      </c>
      <c r="EA30" s="2888" t="s">
        <v>219</v>
      </c>
      <c r="EB30" s="2889">
        <v>255</v>
      </c>
      <c r="EC30" s="2889">
        <v>0</v>
      </c>
      <c r="ED30" s="2889">
        <v>255</v>
      </c>
      <c r="EE30" s="2896" t="s">
        <v>220</v>
      </c>
      <c r="EF30" s="2888" t="s">
        <v>221</v>
      </c>
      <c r="EG30" s="2889">
        <v>204</v>
      </c>
      <c r="EH30" s="2889">
        <v>0</v>
      </c>
      <c r="EI30" s="2889">
        <v>0</v>
      </c>
      <c r="EK30" s="246"/>
      <c r="EL30" s="236" t="s">
        <v>222</v>
      </c>
      <c r="EM30" s="206" t="s">
        <v>223</v>
      </c>
      <c r="EN30" s="207">
        <v>188</v>
      </c>
      <c r="EO30" s="208">
        <v>212</v>
      </c>
      <c r="EP30" s="209">
        <v>230</v>
      </c>
      <c r="EQ30"/>
      <c r="ER30" s="247"/>
      <c r="ES30" s="191" t="s">
        <v>224</v>
      </c>
      <c r="ET30" s="192" t="s">
        <v>225</v>
      </c>
      <c r="EU30" s="193">
        <v>59</v>
      </c>
      <c r="EV30" s="194">
        <v>59</v>
      </c>
      <c r="EW30" s="195">
        <v>59</v>
      </c>
      <c r="EX30"/>
      <c r="EY30" s="248"/>
      <c r="EZ30" s="197" t="s">
        <v>226</v>
      </c>
      <c r="FA30" s="192" t="s">
        <v>227</v>
      </c>
      <c r="FB30" s="193">
        <v>255</v>
      </c>
      <c r="FC30" s="194">
        <v>239</v>
      </c>
      <c r="FD30" s="195">
        <v>219</v>
      </c>
      <c r="FE30" s="10">
        <v>1</v>
      </c>
    </row>
    <row r="31" spans="1:161" ht="21" customHeight="1">
      <c r="A31" s="3"/>
      <c r="B31" s="74" t="s">
        <v>28</v>
      </c>
      <c r="C31" s="2836" t="s">
        <v>3738</v>
      </c>
      <c r="D31" s="2837" t="s">
        <v>3739</v>
      </c>
      <c r="E31" s="2838" t="s">
        <v>3740</v>
      </c>
      <c r="F31" s="2897"/>
      <c r="G31" s="2898" t="str">
        <f xml:space="preserve"> "❺ "&amp;ADDRESS(ROW(G32),COLUMN(G32),4)&amp;" Denrées  ▼ "</f>
        <v xml:space="preserve">❺ G32 Denrées  ▼ </v>
      </c>
      <c r="H31" s="2536"/>
      <c r="I31" s="3259"/>
      <c r="J31" s="3261"/>
      <c r="K31" s="3263"/>
      <c r="L31" s="3425"/>
      <c r="M31" s="3425"/>
      <c r="N31" s="3427"/>
      <c r="O31" s="3216"/>
      <c r="P31" s="3216"/>
      <c r="Q31" s="3218"/>
      <c r="R31" s="2584"/>
      <c r="S31" s="2840" t="s">
        <v>4076</v>
      </c>
      <c r="T31" s="2440"/>
      <c r="U31" s="2274"/>
      <c r="V31" s="2521" t="str">
        <f>"❿ "&amp;ADDRESS(ROW(V32),COLUMN(V32),4)&amp;"  Saisissez vos prix  ▼ "</f>
        <v xml:space="preserve">❿ V32  Saisissez vos prix  ▼ </v>
      </c>
      <c r="W31" s="3219"/>
      <c r="X31" s="3219"/>
      <c r="Y31" s="3219"/>
      <c r="Z31" s="3219"/>
      <c r="AA31" s="3417"/>
      <c r="AB31" s="3417"/>
      <c r="AC31" s="3417"/>
      <c r="AD31" s="3417"/>
      <c r="AE31" s="3220"/>
      <c r="AF31" s="3220"/>
      <c r="AG31" s="3220"/>
      <c r="AH31" s="3220"/>
      <c r="AI31" s="2555"/>
      <c r="AJ31" s="2247"/>
      <c r="AK31" s="2247"/>
      <c r="AL31" s="2247"/>
      <c r="AM31" s="2248"/>
      <c r="AN31" s="3"/>
      <c r="AO31" s="74" t="str">
        <f t="shared" si="15"/>
        <v>A</v>
      </c>
      <c r="AP31" s="3203"/>
      <c r="AQ31" s="3"/>
      <c r="AR31" s="198">
        <f t="array" ref="AR31">SUMPRODUCT(LEN(AS31:AY31))</f>
        <v>0</v>
      </c>
      <c r="AS31" s="199"/>
      <c r="AT31" s="200"/>
      <c r="AU31" s="200"/>
      <c r="AV31" s="200"/>
      <c r="AW31" s="200"/>
      <c r="AX31" s="200"/>
      <c r="AY31" s="201"/>
      <c r="AZ31" s="2777"/>
      <c r="BA31" s="3159" t="str">
        <f>IF(OR(LEN(BI31)&gt;1),"A", "►")</f>
        <v>A</v>
      </c>
      <c r="BB31" s="3151" t="str">
        <f t="shared" ref="BB31:BB74" si="23">IF(BD31="","",(LEN(TRIM(SUBSTITUTE(BD31,CHAR(160)," ")))-LEN(SUBSTITUTE(TRIM(SUBSTITUTE(BD31,CHAR(160)," "))," ",""))+1)&amp;" mot"&amp;IF((LEN(TRIM(SUBSTITUTE(BD31,CHAR(160)," ")))-LEN(SUBSTITUTE(TRIM(SUBSTITUTE(BD31,CHAR(160)," "))," ",""))+1)&gt;1,"s",""))</f>
        <v>1 mot</v>
      </c>
      <c r="BC31" s="3152">
        <f>IF(BD31="","",LEN(TRIM(SUBSTITUTE(BD31,CHAR(160),""))))</f>
        <v>11</v>
      </c>
      <c r="BD31" s="3153" t="s">
        <v>4368</v>
      </c>
      <c r="BE31" s="3160" t="str">
        <f t="shared" ref="BE31:BE74" si="24">" ◄ ligne "&amp;ROW()</f>
        <v xml:space="preserve"> ◄ ligne 31</v>
      </c>
      <c r="BF31" s="3151" t="str">
        <f>IF(BI31="","",(LEN(TRIM(SUBSTITUTE(BI31,CHAR(160)," ")))-LEN(SUBSTITUTE(TRIM(SUBSTITUTE(BI31,CHAR(160)," "))," ",""))+1)&amp;" mot"&amp;IF((LEN(TRIM(SUBSTITUTE(BI31,CHAR(160)," ")))-LEN(SUBSTITUTE(TRIM(SUBSTITUTE(BI31,CHAR(160)," "))," ",""))+1)&gt;1,"s",""))</f>
        <v>1 mot</v>
      </c>
      <c r="BG31" s="3155" t="str">
        <f>IF(BI31="","",LEN(TRIM(SUBSTITUTE(BI31,CHAR(160),"")))&amp;" car. ►")</f>
        <v>11 car. ►</v>
      </c>
      <c r="BH31" s="3156" t="str">
        <f>IF(LEN(TRIM(BM31))&gt;0,MAX(BH29:BH30)+1,"")</f>
        <v/>
      </c>
      <c r="BI31" s="3109" t="str">
        <f>IFERROR(INDEX(BM30:BM299,MATCH(ROW()-ROW(BM30)+1,BH30:BH299,0)),"")</f>
        <v>Préparation</v>
      </c>
      <c r="BJ31" s="3149"/>
      <c r="BK31" s="3142"/>
      <c r="BL31" s="3110" t="str">
        <f>TRIM(SUBSTITUTE(SUBSTITUTE(SUBSTITUTE(SUBSTITUTE(IF(OR(LEFT(BL30,1)="-",LEFT(BL30,1)="="),MID(BL30,2,9999),BL30),CHAR(160)," "),","," "),";"," "),"."," "))</f>
        <v>bœuf bourguignon de grand-mère</v>
      </c>
      <c r="BM31" s="3111" t="str">
        <f>IF(OR(BN30="",BL32=""),"",IF(LEN(BN30)&lt;=BL32,BN30,IFERROR(LEFT(BN30,FIND("♦",SUBSTITUTE(LEFT(BN30,BL32+1)," ","♦",LEN(LEFT(BN30,BL32+1))-LEN(SUBSTITUTE(LEFT(BN30,BL32+1)," ",""))))),LEFT(BN30,IFERROR(FIND(" ",BN30)-1,LEN(BN30))))))</f>
        <v/>
      </c>
      <c r="BN31" s="3111" t="str">
        <f>IF(BM31="","",TRIM(RIGHT(BN30,LEN(BN30)-LEN(BM31))))</f>
        <v/>
      </c>
      <c r="BO31" s="3161" t="str">
        <f>"ligne "&amp;ROW()&amp;" ►"</f>
        <v>ligne 31 ►</v>
      </c>
      <c r="BP31" s="3150">
        <f>IF(BC31="","",IF(OR(BC31=0,BC31&lt;BI17),0,IF(BC31&gt;BI17,(BC31-BI17)&amp;" car. en trop",(BC31-BI17)&amp;" car.")))</f>
        <v>0</v>
      </c>
      <c r="BQ31" s="3158" t="str">
        <f>IF(BC31="","",ROUNDUP(BC31/BI17,0)&amp;" ligne(s)")</f>
        <v>1 ligne(s)</v>
      </c>
      <c r="BR31" s="2777"/>
      <c r="BS31" s="2439"/>
      <c r="BT31" s="2478">
        <v>1</v>
      </c>
      <c r="BU31" s="2479"/>
      <c r="BV31" s="2479" t="s">
        <v>3842</v>
      </c>
      <c r="BW31" s="2480"/>
      <c r="BX31" s="3"/>
      <c r="CS31" s="163"/>
      <c r="CT31" s="163"/>
      <c r="CU31" s="163"/>
      <c r="DW31" s="3468" t="s">
        <v>229</v>
      </c>
      <c r="DX31" s="3416"/>
      <c r="DY31" s="3"/>
      <c r="DZ31" s="2899" t="s">
        <v>230</v>
      </c>
      <c r="EA31" s="2888" t="s">
        <v>231</v>
      </c>
      <c r="EB31" s="2889">
        <v>0</v>
      </c>
      <c r="EC31" s="2889">
        <v>255</v>
      </c>
      <c r="ED31" s="2889">
        <v>255</v>
      </c>
      <c r="EE31" s="2900" t="s">
        <v>232</v>
      </c>
      <c r="EF31" s="2888" t="s">
        <v>233</v>
      </c>
      <c r="EG31" s="2889">
        <v>255</v>
      </c>
      <c r="EH31" s="2889">
        <v>0</v>
      </c>
      <c r="EI31" s="2889">
        <v>0</v>
      </c>
      <c r="EK31" s="251"/>
      <c r="EL31" s="205" t="s">
        <v>234</v>
      </c>
      <c r="EM31" s="206" t="s">
        <v>235</v>
      </c>
      <c r="EN31" s="207">
        <v>185</v>
      </c>
      <c r="EO31" s="208">
        <v>211</v>
      </c>
      <c r="EP31" s="209">
        <v>238</v>
      </c>
      <c r="EQ31"/>
      <c r="ER31" s="252"/>
      <c r="ES31" s="191" t="s">
        <v>236</v>
      </c>
      <c r="ET31" s="192" t="s">
        <v>237</v>
      </c>
      <c r="EU31" s="193">
        <v>56</v>
      </c>
      <c r="EV31" s="194">
        <v>56</v>
      </c>
      <c r="EW31" s="195">
        <v>56</v>
      </c>
      <c r="EX31"/>
      <c r="EY31" s="253"/>
      <c r="EZ31" s="212" t="s">
        <v>238</v>
      </c>
      <c r="FA31" s="192" t="s">
        <v>239</v>
      </c>
      <c r="FB31" s="193">
        <v>250</v>
      </c>
      <c r="FC31" s="194">
        <v>240</v>
      </c>
      <c r="FD31" s="195">
        <v>230</v>
      </c>
      <c r="FE31" s="10">
        <v>1</v>
      </c>
    </row>
    <row r="32" spans="1:161" ht="21" customHeight="1">
      <c r="A32" s="3">
        <v>1</v>
      </c>
      <c r="B32" s="218" t="str">
        <f t="shared" ref="B32:B61" si="25">IF(COUNTA(G32)&gt;0, "A", "►")</f>
        <v>►</v>
      </c>
      <c r="C32" s="2326">
        <f t="array" ref="C32">IFERROR(_xlfn.LET(_xlpm.k,UPPER(TRIM(K31)),_xlpm.r,_xlfn.XLOOKUP(_xlpm.k,UPPER(TRIM($R$63:$AM$63)),$R$66:$AM$66,_xlfn.XLOOKUP(_xlpm.k,UPPER(TRIM($R$64:$AM$64)),$R$66:$AM$66,_xlfn.XLOOKUP(_xlpm.k,UPPER(TRIM($R$65:$AM$65)),$R$66:$AM$66,0.001))),_xlpm.r*J31),0)</f>
        <v>0</v>
      </c>
      <c r="D32" s="2819">
        <f t="array" ref="D32">IFERROR(_xlfn.LET(_xlpm.k,UPPER(TRIM(N32)),_xlpm.r,_xlfn.XLOOKUP(_xlpm.k,UPPER(TRIM($R$64:$AM$64)),$R$67:$AM$67,_xlfn.XLOOKUP(_xlpm.k,UPPER(TRIM($R$65:$AM$65)),$R$67:$AM$67,_xlfn.XLOOKUP(_xlpm.k,UPPER(TRIM($R$66:$AM$66)),$R$67:$AM$67,0.001))),_xlpm.r*M32),0)</f>
        <v>0</v>
      </c>
      <c r="E32" s="220">
        <f t="array" ref="E32">IFERROR(_xlfn.LET(_xlpm.k,UPPER(TRIM(Q32)),_xlpm.r,_xlfn.XLOOKUP(_xlpm.k,UPPER(TRIM($R$64:$AM$64)),$R$67:$AM$67,_xlfn.XLOOKUP(_xlpm.k,UPPER(TRIM($R$65:$AM$65)),$R$67:$AM$67,_xlfn.XLOOKUP(_xlpm.k,UPPER(TRIM($R$66:$AM$66)),$R$67:$AM$67,0.001))),_xlpm.r*P32),0)</f>
        <v>0</v>
      </c>
      <c r="F32" s="222" t="s">
        <v>3677</v>
      </c>
      <c r="G32" s="2586"/>
      <c r="H32" s="2340" t="s">
        <v>14</v>
      </c>
      <c r="I32" s="2841"/>
      <c r="J32" s="2842"/>
      <c r="K32" s="2302"/>
      <c r="L32" s="2843"/>
      <c r="M32" s="2844"/>
      <c r="N32" s="2302"/>
      <c r="O32" s="2845"/>
      <c r="P32" s="2300"/>
      <c r="Q32" s="2303"/>
      <c r="R32" s="222" t="str">
        <f t="shared" ref="R32:S61" si="26">F32</f>
        <v>1 ►</v>
      </c>
      <c r="S32" s="2339">
        <f>G32</f>
        <v>0</v>
      </c>
      <c r="T32" s="2296"/>
      <c r="U32" s="2296"/>
      <c r="V32" s="2454">
        <v>1</v>
      </c>
      <c r="W32" s="223">
        <f t="shared" ref="W32:W61" si="27">IFERROR(I32*Z$24,0)</f>
        <v>0</v>
      </c>
      <c r="X32" s="224">
        <f t="shared" ref="X32:X61" si="28">IFERROR(C32*Z$24,0)</f>
        <v>0</v>
      </c>
      <c r="Y32" s="224" t="str">
        <f t="shared" ref="Y32:Y61" si="29">IF(K32="","",IF(COUNTIF($AA$64:$AM$66,SUBSTITUTE(TRIM(K32)," (s)",""))&gt;0,IF(ROUND(X32,3)&gt;=1,ROUND(X32,3)&amp;" L",MAX(1,ROUND(X32*100,0))&amp;" cl"),IF(COUNTIF($R$64:$Z$66,SUBSTITUTE(TRIM(K32)," (s)",""))&gt;0,IF(ROUND(X32,3)&gt;=1,ROUND(X32,3)&amp;" Kg",IF(ROUND(X32*1000,0)&lt;1,"0 g",ROUND(X32*1000,0)&amp;" g")),"")))</f>
        <v/>
      </c>
      <c r="Z32" s="225">
        <f>IFERROR(IF(W32=0, X32*$V32, W32*$V32), 0)</f>
        <v>0</v>
      </c>
      <c r="AA32" s="2846">
        <f t="shared" ref="AA32:AA61" si="30">IFERROR(L32*AD$24,0)</f>
        <v>0</v>
      </c>
      <c r="AB32" s="2847">
        <f t="shared" ref="AB32:AB61" si="31">IFERROR(D32*AD$24,0)</f>
        <v>0</v>
      </c>
      <c r="AC32" s="2848" t="str">
        <f t="shared" ref="AC32:AC61" si="32">IF(N32="","",IF(COUNTIF($AA$64:$AM$66,SUBSTITUTE(TRIM(N32)," (s)",""))&gt;0,IF(ROUND(AB32,3)&gt;=1,ROUND(AB32,3)&amp;" L",MAX(1,ROUND(AB32*100,0))&amp;" cl"),IF(COUNTIF($R$64:$Z$66,SUBSTITUTE(TRIM(N32)," (s)",""))&gt;0,IF(ROUND(AB32,3)&gt;=1,ROUND(AB32,3)&amp;" Kg",IF(ROUND(AB32*1000,0)&lt;1,"0 g",ROUND(AB32*1000,0)&amp;" g")),"")))</f>
        <v/>
      </c>
      <c r="AD32" s="2849">
        <f>IFERROR(IF(AA32=0, AB32*$V32, AA32*$V32), 0)</f>
        <v>0</v>
      </c>
      <c r="AE32" s="2361">
        <f>IFERROR(O32*AH$24,0)</f>
        <v>0</v>
      </c>
      <c r="AF32" s="2362">
        <f>IFERROR(E32*AH$24,0)</f>
        <v>0</v>
      </c>
      <c r="AG32" s="2363" t="str">
        <f t="shared" ref="AG32:AG61" si="33">IF(Q32="","",IF(COUNTIF($AA$64:$AM$66,SUBSTITUTE(TRIM(Q32)," (s)",""))&gt;0,IF(ROUND(AF32,3)&gt;=1,ROUND(AF32,3)&amp;" L",MAX(1,ROUND(AF32*100,0))&amp;" cl"),IF(COUNTIF($R$64:$Z$66,SUBSTITUTE(TRIM(Q32)," (s)",""))&gt;0,IF(ROUND(AF32,3)&gt;=1,ROUND(AF32,3)&amp;" Kg",IF(ROUND(AF32*1000,0)&lt;1,"0 g",ROUND(AF32*1000,0)&amp;" g")),"")))</f>
        <v/>
      </c>
      <c r="AH32" s="2552">
        <f>IFERROR(IF(AE32=0, AF32*$V32, AE32*$V32), 0)</f>
        <v>0</v>
      </c>
      <c r="AI32" s="2556">
        <f t="shared" ref="AI32:AI61" si="34">S32</f>
        <v>0</v>
      </c>
      <c r="AJ32" s="2241">
        <f t="shared" ref="AJ32:AK42" si="35">IFERROR(W32,0)+IFERROR(AA32,0)+IFERROR(AE32,0)</f>
        <v>0</v>
      </c>
      <c r="AK32" s="2242">
        <f t="shared" si="35"/>
        <v>0</v>
      </c>
      <c r="AL32" s="2243">
        <f>IFERROR(Z32,0)+IFERROR(AD32,0)+IFERROR(AH32,0)</f>
        <v>0</v>
      </c>
      <c r="AM32" s="2511" t="str">
        <f>IF(ISTEXT(I32)*(LEN(TRIM(SUBSTITUTE(I32,CHAR(160),"")))&gt;0),"texte cellule "&amp;ADDRESS(ROW(),COLUMN($I$1),4),IF(ISTEXT(J32)*(LEN(TRIM(SUBSTITUTE(J32,CHAR(160),"")))&gt;0),"texte cellule "&amp;ADDRESS(ROW(),COLUMN($J$1),4),IF(ISTEXT(L32)*(LEN(TRIM(SUBSTITUTE(L32,CHAR(160),"")))&gt;0),"texte cellule "&amp;ADDRESS(ROW(),COLUMN($L$1),4),IF(ISTEXT(M32)*(LEN(TRIM(SUBSTITUTE(M32,CHAR(160),"")))&gt;0),"texte cellule "&amp;ADDRESS(ROW(),COLUMN($M$1),4),IF(ISTEXT(O32)*(LEN(TRIM(SUBSTITUTE(O32,CHAR(160),"")))&gt;0),"texte cellule "&amp;ADDRESS(ROW(),COLUMN($O$1),4),IF(ISTEXT(P32)*(LEN(TRIM(SUBSTITUTE(P32,CHAR(160),"")))&gt;0),"texte cellule "&amp;ADDRESS(ROW(),COLUMN($P$1),4),IF(ISNUMBER(K32),"nombre cellule "&amp;ADDRESS(ROW(),COLUMN($K$1),4),IF(ISNUMBER(N32),"nombre cellule "&amp;ADDRESS(ROW(),COLUMN($N$1),4),IF(ISNUMBER(Q32),"nombre cellule "&amp;ADDRESS(ROW(),COLUMN($Q$1),4),"OK")))))))))</f>
        <v>OK</v>
      </c>
      <c r="AN32" s="3"/>
      <c r="AO32" s="218" t="str">
        <f t="shared" si="15"/>
        <v>►</v>
      </c>
      <c r="AP32" s="3203"/>
      <c r="AQ32" s="3"/>
      <c r="AR32" s="198">
        <f t="array" ref="AR32">SUMPRODUCT(LEN(AS32:AY32))</f>
        <v>34</v>
      </c>
      <c r="AS32" s="199"/>
      <c r="AT32" s="200" t="s">
        <v>228</v>
      </c>
      <c r="AU32" s="200"/>
      <c r="AV32" s="200"/>
      <c r="AW32" s="200"/>
      <c r="AX32" s="200"/>
      <c r="AY32" s="201"/>
      <c r="AZ32" s="2777"/>
      <c r="BA32" s="3159" t="str">
        <f t="shared" ref="BA32:BA74" si="36">IF(OR(LEN(BI32)&gt;1),"A", "►")</f>
        <v>A</v>
      </c>
      <c r="BB32" s="3151" t="str">
        <f t="shared" si="23"/>
        <v/>
      </c>
      <c r="BC32" s="3152" t="str">
        <f>IF(BD32="","",LEN(TRIM(SUBSTITUTE(BD32,CHAR(160),""))))</f>
        <v/>
      </c>
      <c r="BD32" s="3153"/>
      <c r="BE32" s="3154" t="str">
        <f t="shared" si="24"/>
        <v xml:space="preserve"> ◄ ligne 32</v>
      </c>
      <c r="BF32" s="3151" t="str">
        <f t="shared" ref="BF32:BF95" si="37">IF(BI32="","",(LEN(TRIM(SUBSTITUTE(BI32,CHAR(160)," ")))-LEN(SUBSTITUTE(TRIM(SUBSTITUTE(BI32,CHAR(160)," "))," ",""))+1)&amp;" mot"&amp;IF((LEN(TRIM(SUBSTITUTE(BI32,CHAR(160)," ")))-LEN(SUBSTITUTE(TRIM(SUBSTITUTE(BI32,CHAR(160)," "))," ",""))+1)&gt;1,"s",""))</f>
        <v>8 mots</v>
      </c>
      <c r="BG32" s="3155" t="str">
        <f t="shared" ref="BG32:BG95" si="38">IF(BI32="","",LEN(TRIM(SUBSTITUTE(BI32,CHAR(160),"")))&amp;" car. ►")</f>
        <v>42 car. ►</v>
      </c>
      <c r="BH32" s="3156" t="str">
        <f>IF(LEN(TRIM(BM32))&gt;0,MAX(BH29:BH31)+1,"")</f>
        <v/>
      </c>
      <c r="BI32" s="3109" t="str">
        <f>IFERROR(INDEX(BM30:BM299,MATCH(ROW()-ROW(BM30)+1,BH30:BH299,0)),"")</f>
        <v>Portez à ébullition puis baissez le feu et</v>
      </c>
      <c r="BJ32" s="3149"/>
      <c r="BK32" s="3142"/>
      <c r="BL32" s="3112">
        <f>BI17</f>
        <v>100</v>
      </c>
      <c r="BM32" s="3111" t="str">
        <f>IF(OR(BN31="",BL32=""),"",IF(LEN(BN31)&lt;=BL32,BN31,IFERROR(LEFT(BN31,FIND("♦",SUBSTITUTE(LEFT(BN31,BL32+1)," ","♦",LEN(LEFT(BN31,BL32+1))-LEN(SUBSTITUTE(LEFT(BN31,BL32+1)," ",""))))),LEFT(BN31,IFERROR(FIND(" ",BN31)-1,LEN(BN31))))))</f>
        <v/>
      </c>
      <c r="BN32" s="3111" t="str">
        <f t="shared" ref="BN32:BN35" si="39">IF(BM32="","",TRIM(RIGHT(BN31,LEN(BN31)-LEN(BM32))))</f>
        <v/>
      </c>
      <c r="BO32" s="3161" t="str">
        <f t="shared" ref="BO32:BO35" si="40">"ligne "&amp;ROW()&amp;" ►"</f>
        <v>ligne 32 ►</v>
      </c>
      <c r="BP32" s="3150" t="str">
        <f>IF(BC32="","",IF(OR(BC32=0,BC32&lt;BI17),0,IF(BC32&gt;BI17,(BC32-BI17)&amp;" car. en trop",(BC32-BI17)&amp;" car.")))</f>
        <v/>
      </c>
      <c r="BQ32" s="3158" t="str">
        <f>IF(BC32="","",ROUNDUP(BC32/BI17,0)&amp;" ligne(s)")</f>
        <v/>
      </c>
      <c r="BR32" s="2777"/>
      <c r="BS32" s="2850"/>
      <c r="BT32" s="2478">
        <v>4</v>
      </c>
      <c r="BU32" s="2479"/>
      <c r="BV32" s="2479" t="s">
        <v>3843</v>
      </c>
      <c r="BW32" s="2480"/>
      <c r="BX32" s="3"/>
      <c r="BY32" s="3255" t="s">
        <v>241</v>
      </c>
      <c r="BZ32" s="3255"/>
      <c r="CA32" s="3255"/>
      <c r="CC32" s="3225" t="s">
        <v>242</v>
      </c>
      <c r="CD32" s="3225"/>
      <c r="CE32" s="3225"/>
      <c r="CG32" s="3226" t="s">
        <v>243</v>
      </c>
      <c r="CH32" s="3226"/>
      <c r="CI32" s="3226"/>
      <c r="CK32" s="3227" t="s">
        <v>244</v>
      </c>
      <c r="CL32" s="3227"/>
      <c r="CM32" s="3227"/>
      <c r="CO32" s="3236" t="s">
        <v>245</v>
      </c>
      <c r="CP32" s="3236"/>
      <c r="CQ32" s="3236"/>
      <c r="CS32" s="3232" t="s">
        <v>246</v>
      </c>
      <c r="CT32" s="3232"/>
      <c r="CU32" s="3232"/>
      <c r="CW32" s="3223" t="s">
        <v>247</v>
      </c>
      <c r="CX32" s="3223"/>
      <c r="CY32" s="3223"/>
      <c r="DA32" s="3224" t="s">
        <v>248</v>
      </c>
      <c r="DB32" s="3224"/>
      <c r="DC32" s="3224"/>
      <c r="DE32" s="3229" t="s">
        <v>249</v>
      </c>
      <c r="DF32" s="3229"/>
      <c r="DG32" s="3229"/>
      <c r="DI32" s="3230" t="s">
        <v>250</v>
      </c>
      <c r="DJ32" s="3230"/>
      <c r="DK32" s="3230"/>
      <c r="DM32" s="3231" t="s">
        <v>251</v>
      </c>
      <c r="DN32" s="3231"/>
      <c r="DO32" s="3231"/>
      <c r="DQ32" s="3288" t="s">
        <v>252</v>
      </c>
      <c r="DR32" s="3288"/>
      <c r="DT32" s="3289" t="s">
        <v>253</v>
      </c>
      <c r="DU32" s="3289"/>
      <c r="DW32" s="3284" t="s">
        <v>254</v>
      </c>
      <c r="DX32" s="3285"/>
      <c r="DY32" s="3"/>
      <c r="DZ32" s="2901" t="s">
        <v>255</v>
      </c>
      <c r="EA32" s="2888" t="s">
        <v>256</v>
      </c>
      <c r="EB32" s="2889">
        <v>128</v>
      </c>
      <c r="EC32" s="2889">
        <v>0</v>
      </c>
      <c r="ED32" s="2889">
        <v>0</v>
      </c>
      <c r="EE32" s="2902" t="s">
        <v>257</v>
      </c>
      <c r="EF32" s="2888" t="s">
        <v>258</v>
      </c>
      <c r="EG32" s="2889">
        <v>153</v>
      </c>
      <c r="EH32" s="2889">
        <v>0</v>
      </c>
      <c r="EI32" s="2889">
        <v>0</v>
      </c>
      <c r="EK32" s="256"/>
      <c r="EL32" s="205" t="s">
        <v>259</v>
      </c>
      <c r="EM32" s="206" t="s">
        <v>260</v>
      </c>
      <c r="EN32" s="207">
        <v>198</v>
      </c>
      <c r="EO32" s="208">
        <v>226</v>
      </c>
      <c r="EP32" s="209">
        <v>255</v>
      </c>
      <c r="EQ32"/>
      <c r="ER32" s="257"/>
      <c r="ES32" s="191" t="s">
        <v>261</v>
      </c>
      <c r="ET32" s="192" t="s">
        <v>262</v>
      </c>
      <c r="EU32" s="193">
        <v>54</v>
      </c>
      <c r="EV32" s="194">
        <v>54</v>
      </c>
      <c r="EW32" s="195">
        <v>54</v>
      </c>
      <c r="EX32"/>
      <c r="EY32" s="258"/>
      <c r="EZ32" s="197" t="s">
        <v>263</v>
      </c>
      <c r="FA32" s="192" t="s">
        <v>264</v>
      </c>
      <c r="FB32" s="193">
        <v>222</v>
      </c>
      <c r="FC32" s="194">
        <v>184</v>
      </c>
      <c r="FD32" s="195">
        <v>135</v>
      </c>
      <c r="FE32" s="10">
        <v>1</v>
      </c>
    </row>
    <row r="33" spans="1:161" ht="21" customHeight="1">
      <c r="A33" s="3">
        <v>2</v>
      </c>
      <c r="B33" s="218" t="str">
        <f t="shared" si="25"/>
        <v>A</v>
      </c>
      <c r="C33" s="2326">
        <f t="array" ref="C33">IFERROR(_xlfn.LET(_xlpm.k,UPPER(TRIM(K33)),_xlpm.r,_xlfn.XLOOKUP(_xlpm.k,UPPER(TRIM($R$64:$AM$64)),$R$67:$AM$67,_xlfn.XLOOKUP(_xlpm.k,UPPER(TRIM($R$65:$AM$65)),$R$67:$AM$67,_xlfn.XLOOKUP(_xlpm.k,UPPER(TRIM($R$66:$AM$66)),$R$67:$AM$67,0.001))),_xlpm.r*J33),0)</f>
        <v>0</v>
      </c>
      <c r="D33" s="2819">
        <f t="array" ref="D33">IFERROR(_xlfn.LET(_xlpm.k,UPPER(TRIM(N33)),_xlpm.r,_xlfn.XLOOKUP(_xlpm.k,UPPER(TRIM($R$64:$AM$64)),$R$67:$AM$67,_xlfn.XLOOKUP(_xlpm.k,UPPER(TRIM($R$65:$AM$65)),$R$67:$AM$67,_xlfn.XLOOKUP(_xlpm.k,UPPER(TRIM($R$66:$AM$66)),$R$67:$AM$67,0.001))),_xlpm.r*M33),0)</f>
        <v>0</v>
      </c>
      <c r="E33" s="220">
        <f t="array" ref="E33">IFERROR(_xlfn.LET(_xlpm.k,UPPER(TRIM(Q33)),_xlpm.r,_xlfn.XLOOKUP(_xlpm.k,UPPER(TRIM($R$64:$AM$64)),$R$67:$AM$67,_xlfn.XLOOKUP(_xlpm.k,UPPER(TRIM($R$65:$AM$65)),$R$67:$AM$67,_xlfn.XLOOKUP(_xlpm.k,UPPER(TRIM($R$66:$AM$66)),$R$67:$AM$67,0.001))),_xlpm.r*P33),0)</f>
        <v>0</v>
      </c>
      <c r="F33" s="222" t="s">
        <v>3678</v>
      </c>
      <c r="G33" s="2586" t="s">
        <v>4088</v>
      </c>
      <c r="H33" s="2340" t="s">
        <v>14</v>
      </c>
      <c r="I33" s="2841"/>
      <c r="J33" s="2842"/>
      <c r="K33" s="2302"/>
      <c r="L33" s="2843"/>
      <c r="M33" s="2844"/>
      <c r="N33" s="2303"/>
      <c r="O33" s="2845"/>
      <c r="P33" s="2300"/>
      <c r="Q33" s="2303"/>
      <c r="R33" s="222" t="str">
        <f t="shared" si="26"/>
        <v>2 ►</v>
      </c>
      <c r="S33" s="2339" t="str">
        <f t="shared" si="26"/>
        <v>saisissez vos denrées à partir de cette ligne</v>
      </c>
      <c r="T33" s="2296"/>
      <c r="U33" s="2296"/>
      <c r="V33" s="2454">
        <v>1</v>
      </c>
      <c r="W33" s="223">
        <f t="shared" si="27"/>
        <v>0</v>
      </c>
      <c r="X33" s="224">
        <f t="shared" si="28"/>
        <v>0</v>
      </c>
      <c r="Y33" s="224" t="str">
        <f t="shared" si="29"/>
        <v/>
      </c>
      <c r="Z33" s="225">
        <f>IFERROR(IF(W33=0, X33*$V33, W33*$V33), 0)</f>
        <v>0</v>
      </c>
      <c r="AA33" s="2846">
        <f t="shared" si="30"/>
        <v>0</v>
      </c>
      <c r="AB33" s="2847">
        <f t="shared" si="31"/>
        <v>0</v>
      </c>
      <c r="AC33" s="2848" t="str">
        <f t="shared" si="32"/>
        <v/>
      </c>
      <c r="AD33" s="2849">
        <f t="shared" ref="AD33:AD61" si="41">IFERROR(IF(AA33=0, AB33*$V33, AA33*$V33), 0)</f>
        <v>0</v>
      </c>
      <c r="AE33" s="2361">
        <f t="shared" ref="AE33:AE61" si="42">IFERROR(O33*D$62,0)</f>
        <v>0</v>
      </c>
      <c r="AF33" s="2362">
        <f t="shared" ref="AF33:AF61" si="43">IFERROR(E33*AH$24,0)</f>
        <v>0</v>
      </c>
      <c r="AG33" s="2363" t="str">
        <f t="shared" si="33"/>
        <v/>
      </c>
      <c r="AH33" s="2552">
        <f>IFERROR(IF(AE33=0, AF33*$V33, AE33*$V33), 0)</f>
        <v>0</v>
      </c>
      <c r="AI33" s="2556" t="str">
        <f t="shared" si="34"/>
        <v>saisissez vos denrées à partir de cette ligne</v>
      </c>
      <c r="AJ33" s="2241">
        <f t="shared" si="35"/>
        <v>0</v>
      </c>
      <c r="AK33" s="2242">
        <f t="shared" si="35"/>
        <v>0</v>
      </c>
      <c r="AL33" s="2243">
        <f t="shared" ref="AL33:AL61" si="44">IFERROR(Z33,0)+IFERROR(AD33,0)+IFERROR(AH33,0)</f>
        <v>0</v>
      </c>
      <c r="AM33" s="2511" t="str">
        <f>IF(ISTEXT(I33)*(LEN(TRIM(SUBSTITUTE(I33,CHAR(160),"")))&gt;0),"texte cellule "&amp;ADDRESS(ROW(),COLUMN($I$1),4),IF(ISTEXT(J33)*(LEN(TRIM(SUBSTITUTE(J33,CHAR(160),"")))&gt;0),"texte cellule "&amp;ADDRESS(ROW(),COLUMN($J$1),4),IF(ISTEXT(L33)*(LEN(TRIM(SUBSTITUTE(L33,CHAR(160),"")))&gt;0),"texte cellule "&amp;ADDRESS(ROW(),COLUMN($L$1),4),IF(ISTEXT(M33)*(LEN(TRIM(SUBSTITUTE(M33,CHAR(160),"")))&gt;0),"texte cellule "&amp;ADDRESS(ROW(),COLUMN($M$1),4),IF(ISTEXT(O33)*(LEN(TRIM(SUBSTITUTE(O33,CHAR(160),"")))&gt;0),"texte cellule "&amp;ADDRESS(ROW(),COLUMN($O$1),4),IF(ISTEXT(P33)*(LEN(TRIM(SUBSTITUTE(P33,CHAR(160),"")))&gt;0),"texte cellule "&amp;ADDRESS(ROW(),COLUMN($P$1),4),IF(ISNUMBER(K33),"nombre cellule "&amp;ADDRESS(ROW(),COLUMN($K$1),4),IF(ISNUMBER(N33),"nombre cellule "&amp;ADDRESS(ROW(),COLUMN($N$1),4),IF(ISNUMBER(Q33),"nombre cellule "&amp;ADDRESS(ROW(),COLUMN($Q$1),4),"OK")))))))))</f>
        <v>OK</v>
      </c>
      <c r="AN33" s="3"/>
      <c r="AO33" s="218" t="str">
        <f t="shared" si="15"/>
        <v>A</v>
      </c>
      <c r="AP33" s="5"/>
      <c r="AQ33" s="3"/>
      <c r="AR33" s="198">
        <f t="array" ref="AR33">SUMPRODUCT(LEN(AS33:AY33))</f>
        <v>71</v>
      </c>
      <c r="AS33" s="199"/>
      <c r="AT33" s="200" t="s">
        <v>240</v>
      </c>
      <c r="AU33" s="200"/>
      <c r="AV33" s="200"/>
      <c r="AW33" s="200"/>
      <c r="AX33" s="200"/>
      <c r="AY33" s="201"/>
      <c r="AZ33" s="2777"/>
      <c r="BA33" s="3159" t="str">
        <f t="shared" si="36"/>
        <v>A</v>
      </c>
      <c r="BB33" s="3151" t="str">
        <f t="shared" si="23"/>
        <v>8 mots</v>
      </c>
      <c r="BC33" s="3152">
        <f t="shared" ref="BC33:BC74" si="45">IF(BD33="","",LEN(TRIM(SUBSTITUTE(BD33,CHAR(160),""))))</f>
        <v>43</v>
      </c>
      <c r="BD33" s="3153" t="s">
        <v>4369</v>
      </c>
      <c r="BE33" s="3160" t="str">
        <f t="shared" si="24"/>
        <v xml:space="preserve"> ◄ ligne 33</v>
      </c>
      <c r="BF33" s="3151" t="str">
        <f t="shared" si="37"/>
        <v>18 mots</v>
      </c>
      <c r="BG33" s="3155" t="str">
        <f t="shared" si="38"/>
        <v>100 car. ►</v>
      </c>
      <c r="BH33" s="3156" t="str">
        <f>IF(LEN(TRIM(BM33))&gt;0,MAX(BH29:BH32)+1,"")</f>
        <v/>
      </c>
      <c r="BI33" s="3109" t="str">
        <f>IFERROR(INDEX(BM30:BM299,MATCH(ROW()-ROW(BM30)+1,BH30:BH299,0)),"")</f>
        <v xml:space="preserve">1 Coupez la viande en cubes d’environ 4 cm et mettez-la dans un grand saladier Ajoutez-y les oignons </v>
      </c>
      <c r="BJ33" s="3149"/>
      <c r="BK33" s="3142"/>
      <c r="BL33" s="3110"/>
      <c r="BM33" s="3111" t="str">
        <f>IF(OR(BN32="",BL32=""),"",IF(LEN(BN32)&lt;=BL32,BN32,IFERROR(LEFT(BN32,FIND("♦",SUBSTITUTE(LEFT(BN32,BL32+1)," ","♦",LEN(LEFT(BN32,BL32+1))-LEN(SUBSTITUTE(LEFT(BN32,BL32+1)," ",""))))),LEFT(BN32,IFERROR(FIND(" ",BN32)-1,LEN(BN32))))))</f>
        <v/>
      </c>
      <c r="BN33" s="3111" t="str">
        <f t="shared" si="39"/>
        <v/>
      </c>
      <c r="BO33" s="3161" t="str">
        <f t="shared" si="40"/>
        <v>ligne 33 ►</v>
      </c>
      <c r="BP33" s="3150">
        <f>IF(BC33="","",IF(OR(BC33=0,BC33&lt;BI17),0,IF(BC33&gt;BI17,(BC33-BI17)&amp;" car. en trop",(BC33-BI17)&amp;" car.")))</f>
        <v>0</v>
      </c>
      <c r="BQ33" s="3158" t="str">
        <f>IF(BC33="","",ROUNDUP(BC33/BI17,0)&amp;" ligne(s)")</f>
        <v>1 ligne(s)</v>
      </c>
      <c r="BR33" s="2777"/>
      <c r="BS33" s="2850"/>
      <c r="BT33" s="2478">
        <v>10</v>
      </c>
      <c r="BU33" s="2479"/>
      <c r="BV33" s="2479" t="s">
        <v>3844</v>
      </c>
      <c r="BW33" s="2480"/>
      <c r="BX33" s="3"/>
      <c r="BY33" s="3255"/>
      <c r="BZ33" s="3255"/>
      <c r="CA33" s="3255"/>
      <c r="CC33" s="3225"/>
      <c r="CD33" s="3225"/>
      <c r="CE33" s="3225"/>
      <c r="CG33" s="3226"/>
      <c r="CH33" s="3226"/>
      <c r="CI33" s="3226"/>
      <c r="CK33" s="3227"/>
      <c r="CL33" s="3227"/>
      <c r="CM33" s="3227"/>
      <c r="CO33" s="3236"/>
      <c r="CP33" s="3236"/>
      <c r="CQ33" s="3236"/>
      <c r="CS33" s="3232"/>
      <c r="CT33" s="3232"/>
      <c r="CU33" s="3232"/>
      <c r="CW33" s="3223"/>
      <c r="CX33" s="3223"/>
      <c r="CY33" s="3223"/>
      <c r="DA33" s="3224"/>
      <c r="DB33" s="3224"/>
      <c r="DC33" s="3224"/>
      <c r="DE33" s="3229"/>
      <c r="DF33" s="3229"/>
      <c r="DG33" s="3229"/>
      <c r="DI33" s="3230"/>
      <c r="DJ33" s="3230"/>
      <c r="DK33" s="3230"/>
      <c r="DM33" s="3231"/>
      <c r="DN33" s="3231"/>
      <c r="DO33" s="3231"/>
      <c r="DQ33" s="3288"/>
      <c r="DR33" s="3288"/>
      <c r="DT33" s="3289"/>
      <c r="DU33" s="3289"/>
      <c r="DW33" s="259" t="s">
        <v>268</v>
      </c>
      <c r="DX33" s="260"/>
      <c r="DY33" s="3"/>
      <c r="DZ33" s="2903" t="s">
        <v>269</v>
      </c>
      <c r="EA33" s="2888" t="s">
        <v>270</v>
      </c>
      <c r="EB33" s="2889">
        <v>0</v>
      </c>
      <c r="EC33" s="2889">
        <v>128</v>
      </c>
      <c r="ED33" s="2889">
        <v>0</v>
      </c>
      <c r="EE33" s="2904" t="s">
        <v>271</v>
      </c>
      <c r="EF33" s="2888" t="s">
        <v>272</v>
      </c>
      <c r="EG33" s="2889">
        <v>255</v>
      </c>
      <c r="EH33" s="2889">
        <v>0</v>
      </c>
      <c r="EI33" s="2889">
        <v>0</v>
      </c>
      <c r="EK33" s="263"/>
      <c r="EL33" s="236" t="s">
        <v>273</v>
      </c>
      <c r="EM33" s="206" t="s">
        <v>274</v>
      </c>
      <c r="EN33" s="207">
        <v>242</v>
      </c>
      <c r="EO33" s="208">
        <v>243</v>
      </c>
      <c r="EP33" s="209">
        <v>244</v>
      </c>
      <c r="EQ33"/>
      <c r="ER33" s="264"/>
      <c r="ES33" s="191" t="s">
        <v>275</v>
      </c>
      <c r="ET33" s="192" t="s">
        <v>276</v>
      </c>
      <c r="EU33" s="193">
        <v>51</v>
      </c>
      <c r="EV33" s="194">
        <v>51</v>
      </c>
      <c r="EW33" s="195">
        <v>51</v>
      </c>
      <c r="EX33"/>
      <c r="EY33" s="265"/>
      <c r="EZ33" s="197" t="s">
        <v>277</v>
      </c>
      <c r="FA33" s="192" t="s">
        <v>278</v>
      </c>
      <c r="FB33" s="193">
        <v>205</v>
      </c>
      <c r="FC33" s="194">
        <v>183</v>
      </c>
      <c r="FD33" s="195">
        <v>158</v>
      </c>
      <c r="FE33" s="10">
        <v>1</v>
      </c>
    </row>
    <row r="34" spans="1:161" ht="21" customHeight="1">
      <c r="A34" s="3">
        <v>3</v>
      </c>
      <c r="B34" s="218" t="str">
        <f t="shared" si="25"/>
        <v>A</v>
      </c>
      <c r="C34" s="2326">
        <f t="array" ref="C34">IFERROR(_xlfn.LET(_xlpm.k,UPPER(TRIM(K34)),_xlpm.r,_xlfn.XLOOKUP(_xlpm.k,UPPER(TRIM($R$64:$AM$64)),$R$67:$AM$67,_xlfn.XLOOKUP(_xlpm.k,UPPER(TRIM($R$65:$AM$65)),$R$67:$AM$67,_xlfn.XLOOKUP(_xlpm.k,UPPER(TRIM($R$66:$AM$66)),$R$67:$AM$67,0.001))),_xlpm.r*J34),0)</f>
        <v>0</v>
      </c>
      <c r="D34" s="2819">
        <f t="array" ref="D34">IFERROR(_xlfn.LET(_xlpm.k,UPPER(TRIM(N34)),_xlpm.r,_xlfn.XLOOKUP(_xlpm.k,UPPER(TRIM($R$64:$AM$64)),$R$67:$AM$67,_xlfn.XLOOKUP(_xlpm.k,UPPER(TRIM($R$65:$AM$65)),$R$67:$AM$67,_xlfn.XLOOKUP(_xlpm.k,UPPER(TRIM($R$66:$AM$66)),$R$67:$AM$67,0.001))),_xlpm.r*M34),0)</f>
        <v>0</v>
      </c>
      <c r="E34" s="220">
        <f t="array" ref="E34">IFERROR(_xlfn.LET(_xlpm.k,UPPER(TRIM(Q34)),_xlpm.r,_xlfn.XLOOKUP(_xlpm.k,UPPER(TRIM($R$64:$AM$64)),$R$67:$AM$67,_xlfn.XLOOKUP(_xlpm.k,UPPER(TRIM($R$65:$AM$65)),$R$67:$AM$67,_xlfn.XLOOKUP(_xlpm.k,UPPER(TRIM($R$66:$AM$66)),$R$67:$AM$67,0.001))),_xlpm.r*P34),0)</f>
        <v>0</v>
      </c>
      <c r="F34" s="222" t="s">
        <v>3679</v>
      </c>
      <c r="G34" s="2586" t="s">
        <v>4089</v>
      </c>
      <c r="H34" s="2340" t="s">
        <v>14</v>
      </c>
      <c r="I34" s="2841"/>
      <c r="J34" s="2842"/>
      <c r="K34" s="2302"/>
      <c r="L34" s="2843"/>
      <c r="M34" s="2844"/>
      <c r="N34" s="2303"/>
      <c r="O34" s="2845"/>
      <c r="P34" s="2300"/>
      <c r="Q34" s="2303"/>
      <c r="R34" s="222" t="str">
        <f t="shared" si="26"/>
        <v>3 ►</v>
      </c>
      <c r="S34" s="2339" t="str">
        <f t="shared" si="26"/>
        <v>classez les par ordre Alphabétique</v>
      </c>
      <c r="T34" s="2296"/>
      <c r="U34" s="2296"/>
      <c r="V34" s="2454">
        <v>1</v>
      </c>
      <c r="W34" s="223">
        <f t="shared" si="27"/>
        <v>0</v>
      </c>
      <c r="X34" s="224">
        <f t="shared" si="28"/>
        <v>0</v>
      </c>
      <c r="Y34" s="224" t="str">
        <f t="shared" si="29"/>
        <v/>
      </c>
      <c r="Z34" s="225">
        <f t="shared" ref="Z34:Z61" si="46">IFERROR(IF(W34=0, X34*$V34, W34*$V34), 0)</f>
        <v>0</v>
      </c>
      <c r="AA34" s="2846">
        <f t="shared" si="30"/>
        <v>0</v>
      </c>
      <c r="AB34" s="2847">
        <f t="shared" si="31"/>
        <v>0</v>
      </c>
      <c r="AC34" s="2848" t="str">
        <f t="shared" si="32"/>
        <v/>
      </c>
      <c r="AD34" s="2849">
        <f t="shared" si="41"/>
        <v>0</v>
      </c>
      <c r="AE34" s="2361">
        <f t="shared" si="42"/>
        <v>0</v>
      </c>
      <c r="AF34" s="2362">
        <f t="shared" si="43"/>
        <v>0</v>
      </c>
      <c r="AG34" s="2363" t="str">
        <f t="shared" si="33"/>
        <v/>
      </c>
      <c r="AH34" s="2552">
        <f t="shared" ref="AH34:AH61" si="47">IFERROR(IF(AE34=0, AF34*$V34, AE34*$V34), 0)</f>
        <v>0</v>
      </c>
      <c r="AI34" s="2556" t="str">
        <f t="shared" si="34"/>
        <v>classez les par ordre Alphabétique</v>
      </c>
      <c r="AJ34" s="2241">
        <f t="shared" si="35"/>
        <v>0</v>
      </c>
      <c r="AK34" s="2242">
        <f t="shared" si="35"/>
        <v>0</v>
      </c>
      <c r="AL34" s="2243">
        <f t="shared" si="44"/>
        <v>0</v>
      </c>
      <c r="AM34" s="2511" t="str">
        <f t="shared" ref="AM34:AM61" si="48">IF(ISTEXT(I34)*(LEN(TRIM(SUBSTITUTE(I34,CHAR(160),"")))&gt;0),"texte cellule "&amp;ADDRESS(ROW(),COLUMN($I$1),4),IF(ISTEXT(J34)*(LEN(TRIM(SUBSTITUTE(J34,CHAR(160),"")))&gt;0),"texte cellule "&amp;ADDRESS(ROW(),COLUMN($J$1),4),IF(ISTEXT(L34)*(LEN(TRIM(SUBSTITUTE(L34,CHAR(160),"")))&gt;0),"texte cellule "&amp;ADDRESS(ROW(),COLUMN($L$1),4),IF(ISTEXT(M34)*(LEN(TRIM(SUBSTITUTE(M34,CHAR(160),"")))&gt;0),"texte cellule "&amp;ADDRESS(ROW(),COLUMN($M$1),4),IF(ISTEXT(O34)*(LEN(TRIM(SUBSTITUTE(O34,CHAR(160),"")))&gt;0),"texte cellule "&amp;ADDRESS(ROW(),COLUMN($O$1),4),IF(ISTEXT(P34)*(LEN(TRIM(SUBSTITUTE(P34,CHAR(160),"")))&gt;0),"texte cellule "&amp;ADDRESS(ROW(),COLUMN($P$1),4),IF(ISNUMBER(K34),"nombre cellule "&amp;ADDRESS(ROW(),COLUMN($K$1),4),IF(ISNUMBER(N34),"nombre cellule "&amp;ADDRESS(ROW(),COLUMN($N$1),4),IF(ISNUMBER(Q34),"nombre cellule "&amp;ADDRESS(ROW(),COLUMN($Q$1),4),"OK")))))))))</f>
        <v>OK</v>
      </c>
      <c r="AN34" s="3"/>
      <c r="AO34" s="218" t="str">
        <f t="shared" si="15"/>
        <v>A</v>
      </c>
      <c r="AP34" s="5"/>
      <c r="AQ34" s="3"/>
      <c r="AR34" s="198">
        <f t="array" ref="AR34">SUMPRODUCT(LEN(AS34:AY34))</f>
        <v>78</v>
      </c>
      <c r="AS34" s="199"/>
      <c r="AT34" s="200" t="s">
        <v>266</v>
      </c>
      <c r="AU34" s="200"/>
      <c r="AV34" s="200"/>
      <c r="AW34" s="200"/>
      <c r="AX34" s="200"/>
      <c r="AY34" s="201"/>
      <c r="AZ34" s="2777"/>
      <c r="BA34" s="3159" t="str">
        <f t="shared" si="36"/>
        <v>A</v>
      </c>
      <c r="BB34" s="3151" t="str">
        <f t="shared" si="23"/>
        <v/>
      </c>
      <c r="BC34" s="3152" t="str">
        <f t="shared" si="45"/>
        <v/>
      </c>
      <c r="BD34" s="3162"/>
      <c r="BE34" s="3154" t="str">
        <f t="shared" si="24"/>
        <v xml:space="preserve"> ◄ ligne 34</v>
      </c>
      <c r="BF34" s="3151" t="str">
        <f t="shared" si="37"/>
        <v>16 mots</v>
      </c>
      <c r="BG34" s="3155" t="str">
        <f t="shared" si="38"/>
        <v>98 car. ►</v>
      </c>
      <c r="BH34" s="3156" t="str">
        <f>IF(LEN(TRIM(BM34))&gt;0,MAX(BH29:BH33)+1,"")</f>
        <v/>
      </c>
      <c r="BI34" s="3109" t="str">
        <f>IFERROR(INDEX(BM30:BM299,MATCH(ROW()-ROW(BM30)+1,BH30:BH299,0)),"")</f>
        <v xml:space="preserve">coupés en rondelles les carottes coupées en rondelles les lardons l’ail émincé et le bouquet garni </v>
      </c>
      <c r="BJ34" s="3149"/>
      <c r="BK34" s="3142"/>
      <c r="BL34" s="3163"/>
      <c r="BM34" s="3111" t="str">
        <f>IF(OR(BN33="",BL32=""),"",IF(LEN(BN33)&lt;=BL32,BN33,IFERROR(LEFT(BN33,FIND("♦",SUBSTITUTE(LEFT(BN33,BL32+1)," ","♦",LEN(LEFT(BN33,BL32+1))-LEN(SUBSTITUTE(LEFT(BN33,BL32+1)," ",""))))),LEFT(BN33,IFERROR(FIND(" ",BN33)-1,LEN(BN33))))))</f>
        <v/>
      </c>
      <c r="BN34" s="3111" t="str">
        <f t="shared" si="39"/>
        <v/>
      </c>
      <c r="BO34" s="3161" t="str">
        <f t="shared" si="40"/>
        <v>ligne 34 ►</v>
      </c>
      <c r="BP34" s="3150" t="str">
        <f>IF(BC34="","",IF(OR(BC34=0,BC34&lt;BI17),0,IF(BC34&gt;BI17,(BC34-BI17)&amp;" car. en trop",(BC34-BI17)&amp;" car.")))</f>
        <v/>
      </c>
      <c r="BQ34" s="3158" t="str">
        <f>IF(BC34="","",ROUNDUP(BC34/BI17,0)&amp;" ligne(s)")</f>
        <v/>
      </c>
      <c r="BR34" s="2777"/>
      <c r="BS34" s="2851"/>
      <c r="BT34" s="2481" t="s">
        <v>3854</v>
      </c>
      <c r="BW34" s="397"/>
      <c r="BX34" s="3"/>
      <c r="CS34" s="163"/>
      <c r="CT34" s="163"/>
      <c r="CU34" s="163"/>
      <c r="DW34" s="3247" t="s">
        <v>279</v>
      </c>
      <c r="DX34" s="3248"/>
      <c r="DY34" s="3"/>
      <c r="DZ34" s="2905" t="s">
        <v>280</v>
      </c>
      <c r="EA34" s="2888" t="s">
        <v>281</v>
      </c>
      <c r="EB34" s="2889">
        <v>0</v>
      </c>
      <c r="EC34" s="2889">
        <v>0</v>
      </c>
      <c r="ED34" s="2889">
        <v>128</v>
      </c>
      <c r="EE34" s="2906" t="s">
        <v>282</v>
      </c>
      <c r="EF34" s="2888" t="s">
        <v>283</v>
      </c>
      <c r="EG34" s="2889">
        <v>204</v>
      </c>
      <c r="EH34" s="2889">
        <v>0</v>
      </c>
      <c r="EI34" s="2889">
        <v>0</v>
      </c>
      <c r="EK34" s="270"/>
      <c r="EL34" s="205" t="s">
        <v>284</v>
      </c>
      <c r="EM34" s="206" t="s">
        <v>285</v>
      </c>
      <c r="EN34" s="207">
        <v>240</v>
      </c>
      <c r="EO34" s="208">
        <v>248</v>
      </c>
      <c r="EP34" s="209">
        <v>255</v>
      </c>
      <c r="EQ34"/>
      <c r="ER34" s="271"/>
      <c r="ES34" s="272" t="s">
        <v>286</v>
      </c>
      <c r="ET34" s="192" t="s">
        <v>287</v>
      </c>
      <c r="EU34" s="193">
        <v>48</v>
      </c>
      <c r="EV34" s="194">
        <v>48</v>
      </c>
      <c r="EW34" s="195">
        <v>48</v>
      </c>
      <c r="EX34"/>
      <c r="EY34" s="273"/>
      <c r="EZ34" s="197" t="s">
        <v>288</v>
      </c>
      <c r="FA34" s="192" t="s">
        <v>289</v>
      </c>
      <c r="FB34" s="193">
        <v>210</v>
      </c>
      <c r="FC34" s="194">
        <v>180</v>
      </c>
      <c r="FD34" s="195">
        <v>140</v>
      </c>
      <c r="FE34" s="10">
        <v>1</v>
      </c>
    </row>
    <row r="35" spans="1:161" ht="21" customHeight="1">
      <c r="A35" s="3">
        <v>4</v>
      </c>
      <c r="B35" s="218" t="str">
        <f t="shared" si="25"/>
        <v>A</v>
      </c>
      <c r="C35" s="2326">
        <f t="array" ref="C35">IFERROR(_xlfn.LET(_xlpm.k,UPPER(TRIM(K35)),_xlpm.r,_xlfn.XLOOKUP(_xlpm.k,UPPER(TRIM($R$64:$AM$64)),$R$67:$AM$67,_xlfn.XLOOKUP(_xlpm.k,UPPER(TRIM($R$65:$AM$65)),$R$67:$AM$67,_xlfn.XLOOKUP(_xlpm.k,UPPER(TRIM($R$66:$AM$66)),$R$67:$AM$67,0.001))),_xlpm.r*J35),0)</f>
        <v>0</v>
      </c>
      <c r="D35" s="2819">
        <f t="array" ref="D35">IFERROR(_xlfn.LET(_xlpm.k,UPPER(TRIM(N35)),_xlpm.r,_xlfn.XLOOKUP(_xlpm.k,UPPER(TRIM($R$64:$AM$64)),$R$67:$AM$67,_xlfn.XLOOKUP(_xlpm.k,UPPER(TRIM($R$65:$AM$65)),$R$67:$AM$67,_xlfn.XLOOKUP(_xlpm.k,UPPER(TRIM($R$66:$AM$66)),$R$67:$AM$67,0.001))),_xlpm.r*M35),0)</f>
        <v>0</v>
      </c>
      <c r="E35" s="220">
        <f t="array" ref="E35">IFERROR(_xlfn.LET(_xlpm.k,UPPER(TRIM(Q35)),_xlpm.r,_xlfn.XLOOKUP(_xlpm.k,UPPER(TRIM($R$64:$AM$64)),$R$67:$AM$67,_xlfn.XLOOKUP(_xlpm.k,UPPER(TRIM($R$65:$AM$65)),$R$67:$AM$67,_xlfn.XLOOKUP(_xlpm.k,UPPER(TRIM($R$66:$AM$66)),$R$67:$AM$67,0.001))),_xlpm.r*P35),0)</f>
        <v>0</v>
      </c>
      <c r="F35" s="222" t="s">
        <v>3680</v>
      </c>
      <c r="G35" s="2586" t="s">
        <v>4090</v>
      </c>
      <c r="H35" s="2340" t="s">
        <v>14</v>
      </c>
      <c r="I35" s="2841"/>
      <c r="J35" s="2842"/>
      <c r="K35" s="2302"/>
      <c r="L35" s="2843"/>
      <c r="M35" s="2844"/>
      <c r="N35" s="2303"/>
      <c r="O35" s="2845"/>
      <c r="P35" s="2300"/>
      <c r="Q35" s="2303"/>
      <c r="R35" s="222" t="str">
        <f t="shared" si="26"/>
        <v>4 ►</v>
      </c>
      <c r="S35" s="2339" t="str">
        <f t="shared" si="26"/>
        <v>en vous positionnant sur la ligne 32</v>
      </c>
      <c r="T35" s="2296"/>
      <c r="U35" s="2296"/>
      <c r="V35" s="2454">
        <v>1</v>
      </c>
      <c r="W35" s="223">
        <f t="shared" si="27"/>
        <v>0</v>
      </c>
      <c r="X35" s="224">
        <f t="shared" si="28"/>
        <v>0</v>
      </c>
      <c r="Y35" s="224" t="str">
        <f t="shared" si="29"/>
        <v/>
      </c>
      <c r="Z35" s="225">
        <f t="shared" si="46"/>
        <v>0</v>
      </c>
      <c r="AA35" s="2846">
        <f t="shared" si="30"/>
        <v>0</v>
      </c>
      <c r="AB35" s="2847">
        <f t="shared" si="31"/>
        <v>0</v>
      </c>
      <c r="AC35" s="2848" t="str">
        <f t="shared" si="32"/>
        <v/>
      </c>
      <c r="AD35" s="2849">
        <f t="shared" si="41"/>
        <v>0</v>
      </c>
      <c r="AE35" s="2361">
        <f t="shared" si="42"/>
        <v>0</v>
      </c>
      <c r="AF35" s="2362">
        <f t="shared" si="43"/>
        <v>0</v>
      </c>
      <c r="AG35" s="2363" t="str">
        <f t="shared" si="33"/>
        <v/>
      </c>
      <c r="AH35" s="2552">
        <f t="shared" si="47"/>
        <v>0</v>
      </c>
      <c r="AI35" s="2556" t="str">
        <f t="shared" si="34"/>
        <v>en vous positionnant sur la ligne 32</v>
      </c>
      <c r="AJ35" s="2241">
        <f t="shared" si="35"/>
        <v>0</v>
      </c>
      <c r="AK35" s="2242">
        <f t="shared" si="35"/>
        <v>0</v>
      </c>
      <c r="AL35" s="2243">
        <f t="shared" si="44"/>
        <v>0</v>
      </c>
      <c r="AM35" s="2511" t="str">
        <f t="shared" si="48"/>
        <v>OK</v>
      </c>
      <c r="AN35" s="3"/>
      <c r="AO35" s="218" t="str">
        <f t="shared" si="15"/>
        <v>A</v>
      </c>
      <c r="AP35" s="5"/>
      <c r="AQ35" s="3"/>
      <c r="AR35" s="198">
        <f t="array" ref="AR35">SUMPRODUCT(LEN(AS35:AY35))</f>
        <v>0</v>
      </c>
      <c r="AS35" s="199"/>
      <c r="AT35" s="200"/>
      <c r="AU35" s="200"/>
      <c r="AV35" s="200"/>
      <c r="AW35" s="200"/>
      <c r="AX35" s="200"/>
      <c r="AY35" s="201"/>
      <c r="AZ35" s="2777"/>
      <c r="BA35" s="3159" t="str">
        <f t="shared" si="36"/>
        <v>A</v>
      </c>
      <c r="BB35" s="3151" t="str">
        <f t="shared" si="23"/>
        <v>49 mots</v>
      </c>
      <c r="BC35" s="3152">
        <f t="shared" si="45"/>
        <v>284</v>
      </c>
      <c r="BD35" s="3162" t="s">
        <v>4370</v>
      </c>
      <c r="BE35" s="3160" t="str">
        <f t="shared" si="24"/>
        <v xml:space="preserve"> ◄ ligne 35</v>
      </c>
      <c r="BF35" s="3151" t="str">
        <f t="shared" si="37"/>
        <v>15 mots</v>
      </c>
      <c r="BG35" s="3155" t="str">
        <f t="shared" si="38"/>
        <v>77 car. ►</v>
      </c>
      <c r="BH35" s="3156" t="str">
        <f>IF(LEN(TRIM(BM35))&gt;0,MAX(BH29:BH34)+1,"")</f>
        <v/>
      </c>
      <c r="BI35" s="3109" t="str">
        <f>IFERROR(INDEX(BM30:BM299,MATCH(ROW()-ROW(BM30)+1,BH30:BH299,0)),"")</f>
        <v>Versez le vin rouge sur le tout et laissez mariner au frais pendant 24 heures</v>
      </c>
      <c r="BJ35" s="3149"/>
      <c r="BK35" s="3142"/>
      <c r="BL35" s="3164"/>
      <c r="BM35" s="3111" t="str">
        <f>IF(OR(BN34="",BL32=""),"",IF(LEN(BN34)&lt;=BL32,BN34,IFERROR(LEFT(BN34,FIND("♦",SUBSTITUTE(LEFT(BN34,BL32+1)," ","♦",LEN(LEFT(BN34,BL32+1))-LEN(SUBSTITUTE(LEFT(BN34,BL32+1)," ",""))))),LEFT(BN34,IFERROR(FIND(" ",BN34)-1,LEN(BN34))))))</f>
        <v/>
      </c>
      <c r="BN35" s="3111" t="str">
        <f t="shared" si="39"/>
        <v/>
      </c>
      <c r="BO35" s="3161" t="str">
        <f t="shared" si="40"/>
        <v>ligne 35 ►</v>
      </c>
      <c r="BP35" s="3150" t="str">
        <f>IF(BC35="","",IF(OR(BC35=0,BC35&lt;BI17),0,IF(BC35&gt;BI17,(BC35-BI17)&amp;" car. en trop",(BC35-BI17)&amp;" car.")))</f>
        <v>184 car. en trop</v>
      </c>
      <c r="BQ35" s="3158" t="str">
        <f>IF(BC35="","",ROUNDUP(BC35/BI17,0)&amp;" ligne(s)")</f>
        <v>3 ligne(s)</v>
      </c>
      <c r="BR35" s="2777"/>
      <c r="BS35" s="2850"/>
      <c r="BT35" s="2482" t="s">
        <v>3845</v>
      </c>
      <c r="BU35" s="2482"/>
      <c r="BV35" s="2482"/>
      <c r="BW35" s="2480"/>
      <c r="BX35" s="3"/>
      <c r="BY35" s="3252" t="s">
        <v>290</v>
      </c>
      <c r="BZ35" s="3252"/>
      <c r="CA35" s="3252"/>
      <c r="CC35" s="3225" t="s">
        <v>291</v>
      </c>
      <c r="CD35" s="3225"/>
      <c r="CE35" s="3225"/>
      <c r="CG35" s="3226" t="s">
        <v>292</v>
      </c>
      <c r="CH35" s="3226"/>
      <c r="CI35" s="3226"/>
      <c r="CK35" s="3227" t="s">
        <v>293</v>
      </c>
      <c r="CL35" s="3227"/>
      <c r="CM35" s="3227"/>
      <c r="CO35" s="3236" t="s">
        <v>294</v>
      </c>
      <c r="CP35" s="3236"/>
      <c r="CQ35" s="3236"/>
      <c r="CS35" s="3232" t="s">
        <v>295</v>
      </c>
      <c r="CT35" s="3232"/>
      <c r="CU35" s="3232"/>
      <c r="CW35" s="3223" t="s">
        <v>296</v>
      </c>
      <c r="CX35" s="3223"/>
      <c r="CY35" s="3223"/>
      <c r="DA35" s="3224" t="s">
        <v>54</v>
      </c>
      <c r="DB35" s="3224"/>
      <c r="DC35" s="3224"/>
      <c r="DE35" s="3229" t="s">
        <v>297</v>
      </c>
      <c r="DF35" s="3229"/>
      <c r="DG35" s="3229"/>
      <c r="DI35" s="3230" t="s">
        <v>298</v>
      </c>
      <c r="DJ35" s="3230"/>
      <c r="DK35" s="3230"/>
      <c r="DM35" s="3231" t="s">
        <v>299</v>
      </c>
      <c r="DN35" s="3231"/>
      <c r="DO35" s="3231"/>
      <c r="DQ35" s="3253" t="s">
        <v>300</v>
      </c>
      <c r="DR35" s="3232"/>
      <c r="DT35" s="3254" t="s">
        <v>301</v>
      </c>
      <c r="DU35" s="3254"/>
      <c r="DW35" s="259" t="s">
        <v>302</v>
      </c>
      <c r="DX35" s="260"/>
      <c r="DY35" s="3"/>
      <c r="DZ35" s="2907" t="s">
        <v>303</v>
      </c>
      <c r="EA35" s="2888" t="s">
        <v>304</v>
      </c>
      <c r="EB35" s="2889">
        <v>128</v>
      </c>
      <c r="EC35" s="2889">
        <v>128</v>
      </c>
      <c r="ED35" s="2889">
        <v>0</v>
      </c>
      <c r="EE35" s="2908" t="s">
        <v>305</v>
      </c>
      <c r="EF35" s="2888" t="s">
        <v>306</v>
      </c>
      <c r="EG35" s="2889">
        <v>255</v>
      </c>
      <c r="EH35" s="2889">
        <v>0</v>
      </c>
      <c r="EI35" s="2889">
        <v>0</v>
      </c>
      <c r="EK35" s="276"/>
      <c r="EL35" s="205" t="s">
        <v>307</v>
      </c>
      <c r="EM35" s="206" t="s">
        <v>308</v>
      </c>
      <c r="EN35" s="207">
        <v>159</v>
      </c>
      <c r="EO35" s="208">
        <v>182</v>
      </c>
      <c r="EP35" s="209">
        <v>205</v>
      </c>
      <c r="EQ35"/>
      <c r="ER35" s="277"/>
      <c r="ES35" s="191" t="s">
        <v>309</v>
      </c>
      <c r="ET35" s="192" t="s">
        <v>310</v>
      </c>
      <c r="EU35" s="193">
        <v>46</v>
      </c>
      <c r="EV35" s="194">
        <v>46</v>
      </c>
      <c r="EW35" s="195">
        <v>46</v>
      </c>
      <c r="EX35"/>
      <c r="EY35" s="278"/>
      <c r="EZ35" s="197" t="s">
        <v>311</v>
      </c>
      <c r="FA35" s="192" t="s">
        <v>312</v>
      </c>
      <c r="FB35" s="193">
        <v>205</v>
      </c>
      <c r="FC35" s="194">
        <v>179</v>
      </c>
      <c r="FD35" s="195">
        <v>139</v>
      </c>
      <c r="FE35" s="10">
        <v>1</v>
      </c>
    </row>
    <row r="36" spans="1:161" ht="21" customHeight="1">
      <c r="A36" s="3">
        <v>5</v>
      </c>
      <c r="B36" s="218" t="str">
        <f t="shared" si="25"/>
        <v>A</v>
      </c>
      <c r="C36" s="2326">
        <f t="array" ref="C36">IFERROR(_xlfn.LET(_xlpm.k,UPPER(TRIM(K36)),_xlpm.r,_xlfn.XLOOKUP(_xlpm.k,UPPER(TRIM($R$64:$AM$64)),$R$67:$AM$67,_xlfn.XLOOKUP(_xlpm.k,UPPER(TRIM($R$65:$AM$65)),$R$67:$AM$67,_xlfn.XLOOKUP(_xlpm.k,UPPER(TRIM($R$66:$AM$66)),$R$67:$AM$67,0.001))),_xlpm.r*J36),0)</f>
        <v>0</v>
      </c>
      <c r="D36" s="2819">
        <f t="array" ref="D36">IFERROR(_xlfn.LET(_xlpm.k,UPPER(TRIM(N36)),_xlpm.r,_xlfn.XLOOKUP(_xlpm.k,UPPER(TRIM($R$64:$AM$64)),$R$67:$AM$67,_xlfn.XLOOKUP(_xlpm.k,UPPER(TRIM($R$65:$AM$65)),$R$67:$AM$67,_xlfn.XLOOKUP(_xlpm.k,UPPER(TRIM($R$66:$AM$66)),$R$67:$AM$67,0.001))),_xlpm.r*M36),0)</f>
        <v>0</v>
      </c>
      <c r="E36" s="220">
        <f t="array" ref="E36">IFERROR(_xlfn.LET(_xlpm.k,UPPER(TRIM(Q36)),_xlpm.r,_xlfn.XLOOKUP(_xlpm.k,UPPER(TRIM($R$64:$AM$64)),$R$67:$AM$67,_xlfn.XLOOKUP(_xlpm.k,UPPER(TRIM($R$65:$AM$65)),$R$67:$AM$67,_xlfn.XLOOKUP(_xlpm.k,UPPER(TRIM($R$66:$AM$66)),$R$67:$AM$67,0.001))),_xlpm.r*P36),0)</f>
        <v>0</v>
      </c>
      <c r="F36" s="222" t="s">
        <v>3681</v>
      </c>
      <c r="G36" s="2586" t="s">
        <v>3651</v>
      </c>
      <c r="H36" s="2340" t="s">
        <v>14</v>
      </c>
      <c r="I36" s="2841"/>
      <c r="J36" s="2842"/>
      <c r="K36" s="2302"/>
      <c r="L36" s="2843"/>
      <c r="M36" s="2844"/>
      <c r="N36" s="2303"/>
      <c r="O36" s="2845"/>
      <c r="P36" s="2300"/>
      <c r="Q36" s="2303"/>
      <c r="R36" s="222" t="str">
        <f t="shared" si="26"/>
        <v>5 ►</v>
      </c>
      <c r="S36" s="2339" t="str">
        <f t="shared" si="26"/>
        <v>Haricots Tarbais secs</v>
      </c>
      <c r="T36" s="2296"/>
      <c r="U36" s="2296"/>
      <c r="V36" s="2454">
        <v>1</v>
      </c>
      <c r="W36" s="223">
        <f t="shared" si="27"/>
        <v>0</v>
      </c>
      <c r="X36" s="224">
        <f t="shared" si="28"/>
        <v>0</v>
      </c>
      <c r="Y36" s="224" t="str">
        <f t="shared" si="29"/>
        <v/>
      </c>
      <c r="Z36" s="225">
        <f t="shared" si="46"/>
        <v>0</v>
      </c>
      <c r="AA36" s="2846">
        <f t="shared" si="30"/>
        <v>0</v>
      </c>
      <c r="AB36" s="2847">
        <f t="shared" si="31"/>
        <v>0</v>
      </c>
      <c r="AC36" s="2848" t="str">
        <f t="shared" si="32"/>
        <v/>
      </c>
      <c r="AD36" s="2849">
        <f t="shared" si="41"/>
        <v>0</v>
      </c>
      <c r="AE36" s="2361">
        <f t="shared" si="42"/>
        <v>0</v>
      </c>
      <c r="AF36" s="2362">
        <f t="shared" si="43"/>
        <v>0</v>
      </c>
      <c r="AG36" s="2363" t="str">
        <f t="shared" si="33"/>
        <v/>
      </c>
      <c r="AH36" s="2552">
        <f t="shared" si="47"/>
        <v>0</v>
      </c>
      <c r="AI36" s="2556" t="str">
        <f t="shared" si="34"/>
        <v>Haricots Tarbais secs</v>
      </c>
      <c r="AJ36" s="2241">
        <f t="shared" si="35"/>
        <v>0</v>
      </c>
      <c r="AK36" s="2242">
        <f t="shared" si="35"/>
        <v>0</v>
      </c>
      <c r="AL36" s="2243">
        <f t="shared" si="44"/>
        <v>0</v>
      </c>
      <c r="AM36" s="2511" t="str">
        <f t="shared" si="48"/>
        <v>OK</v>
      </c>
      <c r="AN36" s="3"/>
      <c r="AO36" s="218" t="str">
        <f t="shared" si="15"/>
        <v>A</v>
      </c>
      <c r="AP36" s="5"/>
      <c r="AQ36" s="3"/>
      <c r="AR36" s="198">
        <f t="array" ref="AR36">SUMPRODUCT(LEN(AS36:AY36))</f>
        <v>0</v>
      </c>
      <c r="AS36" s="199"/>
      <c r="AT36" s="200"/>
      <c r="AU36" s="200"/>
      <c r="AV36" s="200"/>
      <c r="AW36" s="200"/>
      <c r="AX36" s="200"/>
      <c r="AY36" s="201"/>
      <c r="AZ36" s="3"/>
      <c r="BA36" s="3159" t="str">
        <f t="shared" si="36"/>
        <v>A</v>
      </c>
      <c r="BB36" s="3151" t="str">
        <f t="shared" si="23"/>
        <v>17 mots</v>
      </c>
      <c r="BC36" s="3152">
        <f t="shared" si="45"/>
        <v>102</v>
      </c>
      <c r="BD36" s="3162" t="s">
        <v>4371</v>
      </c>
      <c r="BE36" s="3154" t="str">
        <f t="shared" si="24"/>
        <v xml:space="preserve"> ◄ ligne 36</v>
      </c>
      <c r="BF36" s="3151" t="str">
        <f t="shared" si="37"/>
        <v>17 mots</v>
      </c>
      <c r="BG36" s="3155" t="str">
        <f t="shared" si="38"/>
        <v>98 car. ►</v>
      </c>
      <c r="BH36" s="3156">
        <f>IF(LEN(TRIM(BM36))&gt;0,MAX(BH29:BH35)+1,"")</f>
        <v>2</v>
      </c>
      <c r="BI36" s="3109" t="str">
        <f>IFERROR(INDEX(BM30:BM299,MATCH(ROW()-ROW(BM30)+1,BH30:BH299,0)),"")</f>
        <v>2 Le lendemain sortez la viande et les légumes de la marinade et égouttez-les Réservez la marinade</v>
      </c>
      <c r="BJ36" s="3149"/>
      <c r="BK36" s="3142"/>
      <c r="BL36" s="2462" t="str">
        <f>(SUBSTITUTE(SUBSTITUTE(BD31,CHAR(13)&amp;CHAR(10)," "),CHAR(10)," "))</f>
        <v>Préparation</v>
      </c>
      <c r="BM36" s="3165" t="str">
        <f>IF(OR(BL37="",BL38=""),"",IF(LEN(BL37)&lt;=BL38,BL37,IFERROR(LEFT(BL37,FIND("♦",SUBSTITUTE(LEFT(BL37,BL38+1)," ","♦",LEN(LEFT(BL37,BL38+1))-LEN(SUBSTITUTE(LEFT(BL37,BL38+1)," ",""))))),LEFT(BL37,IFERROR(FIND(" ",BL37)-1,LEN(BL37))))))</f>
        <v>Préparation</v>
      </c>
      <c r="BN36" s="3166" t="str">
        <f>IF(BM36="","",TRIM(RIGHT(BL37,LEN(BL37)-LEN(BM36))))</f>
        <v/>
      </c>
      <c r="BO36" s="3157" t="str">
        <f>BE31</f>
        <v xml:space="preserve"> ◄ ligne 31</v>
      </c>
      <c r="BP36" s="3150" t="str">
        <f>IF(BC36="","",IF(OR(BC36=0,BC36&lt;BI17),0,IF(BC36&gt;BI17,(BC36-BI17)&amp;" car. en trop",(BC36-BI17)&amp;" car.")))</f>
        <v>2 car. en trop</v>
      </c>
      <c r="BQ36" s="3158" t="str">
        <f>IF(BC36="","",ROUNDUP(BC36/BI17,0)&amp;" ligne(s)")</f>
        <v>2 ligne(s)</v>
      </c>
      <c r="BR36" s="3"/>
      <c r="BS36" s="2453"/>
      <c r="BT36" s="3204" t="s">
        <v>3846</v>
      </c>
      <c r="BU36" s="3204"/>
      <c r="BV36" s="3204"/>
      <c r="BW36" s="3205"/>
      <c r="BX36" s="3"/>
      <c r="BY36" s="3252"/>
      <c r="BZ36" s="3252"/>
      <c r="CA36" s="3252"/>
      <c r="CC36" s="3225"/>
      <c r="CD36" s="3225"/>
      <c r="CE36" s="3225"/>
      <c r="CG36" s="3226"/>
      <c r="CH36" s="3226"/>
      <c r="CI36" s="3226"/>
      <c r="CK36" s="3227"/>
      <c r="CL36" s="3227"/>
      <c r="CM36" s="3227"/>
      <c r="CO36" s="3236"/>
      <c r="CP36" s="3236"/>
      <c r="CQ36" s="3236"/>
      <c r="CS36" s="3232"/>
      <c r="CT36" s="3232"/>
      <c r="CU36" s="3232"/>
      <c r="CW36" s="3223"/>
      <c r="CX36" s="3223"/>
      <c r="CY36" s="3223"/>
      <c r="DA36" s="3224"/>
      <c r="DB36" s="3224"/>
      <c r="DC36" s="3224"/>
      <c r="DE36" s="3229"/>
      <c r="DF36" s="3229"/>
      <c r="DG36" s="3229"/>
      <c r="DI36" s="3230"/>
      <c r="DJ36" s="3230"/>
      <c r="DK36" s="3230"/>
      <c r="DM36" s="3231"/>
      <c r="DN36" s="3231"/>
      <c r="DO36" s="3231"/>
      <c r="DQ36" s="3232"/>
      <c r="DR36" s="3232"/>
      <c r="DT36" s="3254"/>
      <c r="DU36" s="3254"/>
      <c r="DW36" s="3247" t="s">
        <v>313</v>
      </c>
      <c r="DX36" s="3248"/>
      <c r="DY36" s="3"/>
      <c r="DZ36" s="2909" t="s">
        <v>314</v>
      </c>
      <c r="EA36" s="2888" t="s">
        <v>127</v>
      </c>
      <c r="EB36" s="2889">
        <v>128</v>
      </c>
      <c r="EC36" s="2889">
        <v>0</v>
      </c>
      <c r="ED36" s="2889">
        <v>128</v>
      </c>
      <c r="EE36" s="2910" t="s">
        <v>315</v>
      </c>
      <c r="EF36" s="2888" t="s">
        <v>316</v>
      </c>
      <c r="EG36" s="2889">
        <v>51</v>
      </c>
      <c r="EH36" s="2889">
        <v>0</v>
      </c>
      <c r="EI36" s="2889">
        <v>0</v>
      </c>
      <c r="EK36" s="280"/>
      <c r="EL36" s="205" t="s">
        <v>317</v>
      </c>
      <c r="EM36" s="206" t="s">
        <v>318</v>
      </c>
      <c r="EN36" s="207">
        <v>0</v>
      </c>
      <c r="EO36" s="208">
        <v>178</v>
      </c>
      <c r="EP36" s="209">
        <v>238</v>
      </c>
      <c r="EQ36"/>
      <c r="ER36" s="281"/>
      <c r="ES36" s="191" t="s">
        <v>319</v>
      </c>
      <c r="ET36" s="192" t="s">
        <v>320</v>
      </c>
      <c r="EU36" s="193">
        <v>43</v>
      </c>
      <c r="EV36" s="194">
        <v>43</v>
      </c>
      <c r="EW36" s="195">
        <v>43</v>
      </c>
      <c r="EX36"/>
      <c r="EY36" s="282"/>
      <c r="EZ36" s="197" t="s">
        <v>321</v>
      </c>
      <c r="FA36" s="192" t="s">
        <v>322</v>
      </c>
      <c r="FB36" s="193">
        <v>238</v>
      </c>
      <c r="FC36" s="194">
        <v>180</v>
      </c>
      <c r="FD36" s="195">
        <v>34</v>
      </c>
      <c r="FE36" s="10">
        <v>1</v>
      </c>
    </row>
    <row r="37" spans="1:161" ht="21" customHeight="1">
      <c r="A37" s="3">
        <v>6</v>
      </c>
      <c r="B37" s="218" t="str">
        <f t="shared" si="25"/>
        <v>►</v>
      </c>
      <c r="C37" s="2326">
        <f t="array" ref="C37">IFERROR(_xlfn.LET(_xlpm.k,UPPER(TRIM(K37)),_xlpm.r,_xlfn.XLOOKUP(_xlpm.k,UPPER(TRIM($R$64:$AM$64)),$R$67:$AM$67,_xlfn.XLOOKUP(_xlpm.k,UPPER(TRIM($R$65:$AM$65)),$R$67:$AM$67,_xlfn.XLOOKUP(_xlpm.k,UPPER(TRIM($R$66:$AM$66)),$R$67:$AM$67,0.001))),_xlpm.r*J37),0)</f>
        <v>0</v>
      </c>
      <c r="D37" s="2819">
        <f t="array" ref="D37">IFERROR(_xlfn.LET(_xlpm.k,UPPER(TRIM(N37)),_xlpm.r,_xlfn.XLOOKUP(_xlpm.k,UPPER(TRIM($R$64:$AM$64)),$R$67:$AM$67,_xlfn.XLOOKUP(_xlpm.k,UPPER(TRIM($R$65:$AM$65)),$R$67:$AM$67,_xlfn.XLOOKUP(_xlpm.k,UPPER(TRIM($R$66:$AM$66)),$R$67:$AM$67,0.001))),_xlpm.r*M37),0)</f>
        <v>0</v>
      </c>
      <c r="E37" s="220">
        <f t="array" ref="E37">IFERROR(_xlfn.LET(_xlpm.k,UPPER(TRIM(Q37)),_xlpm.r,_xlfn.XLOOKUP(_xlpm.k,UPPER(TRIM($R$64:$AM$64)),$R$67:$AM$67,_xlfn.XLOOKUP(_xlpm.k,UPPER(TRIM($R$65:$AM$65)),$R$67:$AM$67,_xlfn.XLOOKUP(_xlpm.k,UPPER(TRIM($R$66:$AM$66)),$R$67:$AM$67,0.001))),_xlpm.r*P37),0)</f>
        <v>0</v>
      </c>
      <c r="F37" s="222" t="s">
        <v>3682</v>
      </c>
      <c r="G37" s="2586"/>
      <c r="H37" s="2340" t="s">
        <v>14</v>
      </c>
      <c r="I37" s="2841"/>
      <c r="J37" s="2842"/>
      <c r="K37" s="2302"/>
      <c r="L37" s="2843"/>
      <c r="M37" s="2844"/>
      <c r="N37" s="2303"/>
      <c r="O37" s="2845"/>
      <c r="P37" s="2300"/>
      <c r="Q37" s="2303"/>
      <c r="R37" s="222" t="str">
        <f t="shared" si="26"/>
        <v>6 ►</v>
      </c>
      <c r="S37" s="2339">
        <f t="shared" si="26"/>
        <v>0</v>
      </c>
      <c r="T37" s="2296"/>
      <c r="U37" s="2296"/>
      <c r="V37" s="2454">
        <v>1</v>
      </c>
      <c r="W37" s="223">
        <f t="shared" si="27"/>
        <v>0</v>
      </c>
      <c r="X37" s="224">
        <f t="shared" si="28"/>
        <v>0</v>
      </c>
      <c r="Y37" s="224" t="str">
        <f t="shared" si="29"/>
        <v/>
      </c>
      <c r="Z37" s="225">
        <f t="shared" si="46"/>
        <v>0</v>
      </c>
      <c r="AA37" s="2846">
        <f t="shared" si="30"/>
        <v>0</v>
      </c>
      <c r="AB37" s="2847">
        <f t="shared" si="31"/>
        <v>0</v>
      </c>
      <c r="AC37" s="2848" t="str">
        <f t="shared" si="32"/>
        <v/>
      </c>
      <c r="AD37" s="2849">
        <f t="shared" si="41"/>
        <v>0</v>
      </c>
      <c r="AE37" s="2361">
        <f t="shared" si="42"/>
        <v>0</v>
      </c>
      <c r="AF37" s="2362">
        <f t="shared" si="43"/>
        <v>0</v>
      </c>
      <c r="AG37" s="2363" t="str">
        <f t="shared" si="33"/>
        <v/>
      </c>
      <c r="AH37" s="2552">
        <f t="shared" si="47"/>
        <v>0</v>
      </c>
      <c r="AI37" s="2556">
        <f t="shared" si="34"/>
        <v>0</v>
      </c>
      <c r="AJ37" s="2241">
        <f t="shared" si="35"/>
        <v>0</v>
      </c>
      <c r="AK37" s="2242">
        <f t="shared" si="35"/>
        <v>0</v>
      </c>
      <c r="AL37" s="2243">
        <f t="shared" si="44"/>
        <v>0</v>
      </c>
      <c r="AM37" s="2511" t="str">
        <f t="shared" si="48"/>
        <v>OK</v>
      </c>
      <c r="AN37" s="3"/>
      <c r="AO37" s="218" t="str">
        <f t="shared" si="15"/>
        <v>►</v>
      </c>
      <c r="AP37" s="5"/>
      <c r="AQ37" s="3"/>
      <c r="AR37" s="198">
        <f t="array" ref="AR37">SUMPRODUCT(LEN(AS37:AY37))</f>
        <v>0</v>
      </c>
      <c r="AS37" s="199"/>
      <c r="AT37" s="200"/>
      <c r="AU37" s="200"/>
      <c r="AV37" s="200"/>
      <c r="AW37" s="200"/>
      <c r="AX37" s="200"/>
      <c r="AY37" s="201"/>
      <c r="AZ37" s="3"/>
      <c r="BA37" s="3159" t="str">
        <f t="shared" si="36"/>
        <v>A</v>
      </c>
      <c r="BB37" s="3151" t="str">
        <f t="shared" si="23"/>
        <v>29 mots</v>
      </c>
      <c r="BC37" s="3152">
        <f t="shared" si="45"/>
        <v>171</v>
      </c>
      <c r="BD37" s="3162" t="s">
        <v>4372</v>
      </c>
      <c r="BE37" s="3160" t="str">
        <f t="shared" si="24"/>
        <v xml:space="preserve"> ◄ ligne 37</v>
      </c>
      <c r="BF37" s="3151" t="str">
        <f t="shared" si="37"/>
        <v>17 mots</v>
      </c>
      <c r="BG37" s="3155" t="str">
        <f t="shared" si="38"/>
        <v>92 car. ►</v>
      </c>
      <c r="BH37" s="3156" t="str">
        <f>IF(LEN(TRIM(BM37))&gt;0,MAX(BH29:BH36)+1,"")</f>
        <v/>
      </c>
      <c r="BI37" s="3109" t="str">
        <f>IFERROR(INDEX(BM30:BM299,MATCH(ROW()-ROW(BM30)+1,BH30:BH299,0)),"")</f>
        <v xml:space="preserve">3 Dans une cocotte en fonte faites chauffer l’huile d’olive à feu moyen Ajoutez la viande et </v>
      </c>
      <c r="BJ37" s="3149"/>
      <c r="BK37" s="3142"/>
      <c r="BL37" s="3165" t="str">
        <f>TRIM(SUBSTITUTE(SUBSTITUTE(SUBSTITUTE(SUBSTITUTE(IF(OR(LEFT(BL36,1)="-",LEFT(BL36,1)="="),MID(BL36,2,9999),BL36),CHAR(160)," "),","," "),";"," "),"."," "))</f>
        <v>Préparation</v>
      </c>
      <c r="BM37" s="3166" t="str">
        <f>IF(OR(BN36="",BL38=""),"",IF(LEN(BN36)&lt;=BL38,BN36,IFERROR(LEFT(BN36,FIND("♦",SUBSTITUTE(LEFT(BN36,BL38+1)," ","♦",LEN(LEFT(BN36,BL38+1))-LEN(SUBSTITUTE(LEFT(BN36,BL38+1)," ",""))))),LEFT(BN36,IFERROR(FIND(" ",BN36)-1,LEN(BN36))))))</f>
        <v/>
      </c>
      <c r="BN37" s="3166" t="str">
        <f>IF(BM37="","",TRIM(RIGHT(BN36,LEN(BN36)-LEN(BM37))))</f>
        <v/>
      </c>
      <c r="BO37" s="3167" t="str">
        <f t="shared" ref="BO37:BO41" si="49">"ligne "&amp;ROW()&amp;" ►"</f>
        <v>ligne 37 ►</v>
      </c>
      <c r="BP37" s="3150" t="str">
        <f>IF(BC37="","",IF(OR(BC37=0,BC37&lt;BI17),0,IF(BC37&gt;BI17,(BC37-BI17)&amp;" car. en trop",(BC37-BI17)&amp;" car.")))</f>
        <v>71 car. en trop</v>
      </c>
      <c r="BQ37" s="3158" t="str">
        <f>IF(BC37="","",ROUNDUP(BC37/BI17,0)&amp;" ligne(s)")</f>
        <v>2 ligne(s)</v>
      </c>
      <c r="BR37" s="3"/>
      <c r="BS37" s="2453"/>
      <c r="BT37" s="3204"/>
      <c r="BU37" s="3204"/>
      <c r="BV37" s="3204"/>
      <c r="BW37" s="3205"/>
      <c r="BX37" s="3"/>
      <c r="CS37" s="163"/>
      <c r="CT37" s="163"/>
      <c r="CU37" s="163"/>
      <c r="DW37" s="259" t="s">
        <v>324</v>
      </c>
      <c r="DX37" s="260"/>
      <c r="DY37" s="3"/>
      <c r="DZ37" s="2911" t="s">
        <v>325</v>
      </c>
      <c r="EA37" s="2888" t="s">
        <v>164</v>
      </c>
      <c r="EB37" s="2889">
        <v>0</v>
      </c>
      <c r="EC37" s="2889">
        <v>128</v>
      </c>
      <c r="ED37" s="2889">
        <v>128</v>
      </c>
      <c r="EE37" s="2912" t="s">
        <v>326</v>
      </c>
      <c r="EF37" s="2888" t="s">
        <v>327</v>
      </c>
      <c r="EG37" s="2889">
        <v>51</v>
      </c>
      <c r="EH37" s="2889">
        <v>0</v>
      </c>
      <c r="EI37" s="2889">
        <v>0</v>
      </c>
      <c r="EK37" s="284"/>
      <c r="EL37" s="236" t="s">
        <v>328</v>
      </c>
      <c r="EM37" s="206" t="s">
        <v>329</v>
      </c>
      <c r="EN37" s="207">
        <v>112</v>
      </c>
      <c r="EO37" s="208">
        <v>163</v>
      </c>
      <c r="EP37" s="209">
        <v>204</v>
      </c>
      <c r="EQ37"/>
      <c r="ER37" s="285"/>
      <c r="ES37" s="191" t="s">
        <v>330</v>
      </c>
      <c r="ET37" s="192" t="s">
        <v>331</v>
      </c>
      <c r="EU37" s="193">
        <v>41</v>
      </c>
      <c r="EV37" s="194">
        <v>41</v>
      </c>
      <c r="EW37" s="195">
        <v>41</v>
      </c>
      <c r="EX37"/>
      <c r="EY37" s="286"/>
      <c r="EZ37" s="212" t="s">
        <v>332</v>
      </c>
      <c r="FA37" s="192" t="s">
        <v>333</v>
      </c>
      <c r="FB37" s="193">
        <v>227</v>
      </c>
      <c r="FC37" s="194">
        <v>168</v>
      </c>
      <c r="FD37" s="195">
        <v>87</v>
      </c>
      <c r="FE37" s="10">
        <v>1</v>
      </c>
    </row>
    <row r="38" spans="1:161" ht="21" customHeight="1">
      <c r="A38" s="3">
        <v>7</v>
      </c>
      <c r="B38" s="218" t="str">
        <f t="shared" si="25"/>
        <v>A</v>
      </c>
      <c r="C38" s="2326">
        <f t="array" ref="C38">IFERROR(_xlfn.LET(_xlpm.k,UPPER(TRIM(K38)),_xlpm.r,_xlfn.XLOOKUP(_xlpm.k,UPPER(TRIM($R$64:$AM$64)),$R$67:$AM$67,_xlfn.XLOOKUP(_xlpm.k,UPPER(TRIM($R$65:$AM$65)),$R$67:$AM$67,_xlfn.XLOOKUP(_xlpm.k,UPPER(TRIM($R$66:$AM$66)),$R$67:$AM$67,0.001))),_xlpm.r*J38),0)</f>
        <v>0</v>
      </c>
      <c r="D38" s="2819">
        <f t="array" ref="D38">IFERROR(_xlfn.LET(_xlpm.k,UPPER(TRIM(N38)),_xlpm.r,_xlfn.XLOOKUP(_xlpm.k,UPPER(TRIM($R$64:$AM$64)),$R$67:$AM$67,_xlfn.XLOOKUP(_xlpm.k,UPPER(TRIM($R$65:$AM$65)),$R$67:$AM$67,_xlfn.XLOOKUP(_xlpm.k,UPPER(TRIM($R$66:$AM$66)),$R$67:$AM$67,0.001))),_xlpm.r*M38),0)</f>
        <v>0</v>
      </c>
      <c r="E38" s="220">
        <f t="array" ref="E38">IFERROR(_xlfn.LET(_xlpm.k,UPPER(TRIM(Q38)),_xlpm.r,_xlfn.XLOOKUP(_xlpm.k,UPPER(TRIM($R$64:$AM$64)),$R$67:$AM$67,_xlfn.XLOOKUP(_xlpm.k,UPPER(TRIM($R$65:$AM$65)),$R$67:$AM$67,_xlfn.XLOOKUP(_xlpm.k,UPPER(TRIM($R$66:$AM$66)),$R$67:$AM$67,0.001))),_xlpm.r*P38),0)</f>
        <v>0</v>
      </c>
      <c r="F38" s="222" t="s">
        <v>3683</v>
      </c>
      <c r="G38" s="2586" t="s">
        <v>3671</v>
      </c>
      <c r="H38" s="2340" t="s">
        <v>14</v>
      </c>
      <c r="I38" s="2841"/>
      <c r="J38" s="2842"/>
      <c r="K38" s="2302"/>
      <c r="L38" s="2843"/>
      <c r="M38" s="2844"/>
      <c r="N38" s="2303"/>
      <c r="O38" s="2845"/>
      <c r="P38" s="2300"/>
      <c r="Q38" s="2303"/>
      <c r="R38" s="222" t="str">
        <f t="shared" si="26"/>
        <v>7 ►</v>
      </c>
      <c r="S38" s="2339" t="str">
        <f t="shared" si="26"/>
        <v>2/ Pré-cuisson des haricots /  Préparation des viandes</v>
      </c>
      <c r="T38" s="2296"/>
      <c r="U38" s="2296"/>
      <c r="V38" s="2454">
        <v>1</v>
      </c>
      <c r="W38" s="223">
        <f t="shared" si="27"/>
        <v>0</v>
      </c>
      <c r="X38" s="224">
        <f t="shared" si="28"/>
        <v>0</v>
      </c>
      <c r="Y38" s="224" t="str">
        <f t="shared" si="29"/>
        <v/>
      </c>
      <c r="Z38" s="225">
        <f t="shared" si="46"/>
        <v>0</v>
      </c>
      <c r="AA38" s="2846">
        <f t="shared" si="30"/>
        <v>0</v>
      </c>
      <c r="AB38" s="2847">
        <f t="shared" si="31"/>
        <v>0</v>
      </c>
      <c r="AC38" s="2848" t="str">
        <f t="shared" si="32"/>
        <v/>
      </c>
      <c r="AD38" s="2849">
        <f t="shared" si="41"/>
        <v>0</v>
      </c>
      <c r="AE38" s="2361">
        <f t="shared" si="42"/>
        <v>0</v>
      </c>
      <c r="AF38" s="2362">
        <f t="shared" si="43"/>
        <v>0</v>
      </c>
      <c r="AG38" s="2363" t="str">
        <f t="shared" si="33"/>
        <v/>
      </c>
      <c r="AH38" s="2552">
        <f t="shared" si="47"/>
        <v>0</v>
      </c>
      <c r="AI38" s="2556" t="str">
        <f t="shared" si="34"/>
        <v>2/ Pré-cuisson des haricots /  Préparation des viandes</v>
      </c>
      <c r="AJ38" s="2241">
        <f t="shared" si="35"/>
        <v>0</v>
      </c>
      <c r="AK38" s="2242">
        <f t="shared" si="35"/>
        <v>0</v>
      </c>
      <c r="AL38" s="2243">
        <f t="shared" si="44"/>
        <v>0</v>
      </c>
      <c r="AM38" s="2511" t="str">
        <f t="shared" si="48"/>
        <v>OK</v>
      </c>
      <c r="AN38" s="3"/>
      <c r="AO38" s="218" t="str">
        <f t="shared" si="15"/>
        <v>A</v>
      </c>
      <c r="AP38" s="3203" t="s">
        <v>265</v>
      </c>
      <c r="AQ38" s="3"/>
      <c r="AR38" s="198">
        <f t="array" ref="AR38">SUMPRODUCT(LEN(AS38:AY38))</f>
        <v>0</v>
      </c>
      <c r="AS38" s="199"/>
      <c r="AT38" s="200"/>
      <c r="AU38" s="200"/>
      <c r="AV38" s="200"/>
      <c r="AW38" s="200"/>
      <c r="AX38" s="200"/>
      <c r="AY38" s="201"/>
      <c r="AZ38" s="3"/>
      <c r="BA38" s="3159" t="str">
        <f t="shared" si="36"/>
        <v>A</v>
      </c>
      <c r="BB38" s="3151" t="str">
        <f t="shared" si="23"/>
        <v>22 mots</v>
      </c>
      <c r="BC38" s="3152">
        <f t="shared" si="45"/>
        <v>132</v>
      </c>
      <c r="BD38" s="3162" t="s">
        <v>4373</v>
      </c>
      <c r="BE38" s="3154" t="str">
        <f t="shared" si="24"/>
        <v xml:space="preserve"> ◄ ligne 38</v>
      </c>
      <c r="BF38" s="3151" t="str">
        <f t="shared" si="37"/>
        <v>12 mots</v>
      </c>
      <c r="BG38" s="3155" t="str">
        <f t="shared" si="38"/>
        <v>73 car. ►</v>
      </c>
      <c r="BH38" s="3156" t="str">
        <f>IF(LEN(TRIM(BM38))&gt;0,MAX(BH29:BH37)+1,"")</f>
        <v/>
      </c>
      <c r="BI38" s="3109" t="str">
        <f>IFERROR(INDEX(BM30:BM299,MATCH(ROW()-ROW(BM30)+1,BH30:BH299,0)),"")</f>
        <v>faites-la dorer de tous les côtés Retirez-la de la cocotte et réservez-la</v>
      </c>
      <c r="BJ38" s="3149"/>
      <c r="BK38" s="3142"/>
      <c r="BL38" s="3112">
        <f>BI17</f>
        <v>100</v>
      </c>
      <c r="BM38" s="3166" t="str">
        <f>IF(OR(BN37="",BL38=""),"",IF(LEN(BN37)&lt;=BL38,BN37,IFERROR(LEFT(BN37,FIND("♦",SUBSTITUTE(LEFT(BN37,BL38+1)," ","♦",LEN(LEFT(BN37,BL38+1))-LEN(SUBSTITUTE(LEFT(BN37,BL38+1)," ",""))))),LEFT(BN37,IFERROR(FIND(" ",BN37)-1,LEN(BN37))))))</f>
        <v/>
      </c>
      <c r="BN38" s="3166" t="str">
        <f t="shared" ref="BN38:BN41" si="50">IF(BM38="","",TRIM(RIGHT(BN37,LEN(BN37)-LEN(BM38))))</f>
        <v/>
      </c>
      <c r="BO38" s="3167" t="str">
        <f t="shared" si="49"/>
        <v>ligne 38 ►</v>
      </c>
      <c r="BP38" s="3150" t="str">
        <f>IF(BC38="","",IF(OR(BC38=0,BC38&lt;BI17),0,IF(BC38&gt;BI17,(BC38-BI17)&amp;" car. en trop",(BC38-BI17)&amp;" car.")))</f>
        <v>32 car. en trop</v>
      </c>
      <c r="BQ38" s="3158" t="str">
        <f>IF(BC38="","",ROUNDUP(BC38/BI17,0)&amp;" ligne(s)")</f>
        <v>2 ligne(s)</v>
      </c>
      <c r="BR38" s="3"/>
      <c r="BS38" s="2449"/>
      <c r="BT38" s="2483">
        <v>1.5</v>
      </c>
      <c r="BU38" s="2479" t="s">
        <v>3855</v>
      </c>
      <c r="BV38" s="2479" t="s">
        <v>3856</v>
      </c>
      <c r="BW38" s="2480"/>
      <c r="BX38" s="3"/>
      <c r="BY38" s="3250" t="s">
        <v>335</v>
      </c>
      <c r="BZ38" s="3250"/>
      <c r="CA38" s="3250"/>
      <c r="CC38" s="3225" t="s">
        <v>34</v>
      </c>
      <c r="CD38" s="3225"/>
      <c r="CE38" s="3225"/>
      <c r="CG38" s="3226" t="s">
        <v>336</v>
      </c>
      <c r="CH38" s="3226"/>
      <c r="CI38" s="3226"/>
      <c r="CK38" s="3227" t="s">
        <v>337</v>
      </c>
      <c r="CL38" s="3227"/>
      <c r="CM38" s="3227"/>
      <c r="CO38" s="3236" t="s">
        <v>338</v>
      </c>
      <c r="CP38" s="3236"/>
      <c r="CQ38" s="3236"/>
      <c r="CS38" s="3232" t="s">
        <v>339</v>
      </c>
      <c r="CT38" s="3232"/>
      <c r="CU38" s="3232"/>
      <c r="CW38" s="3223" t="s">
        <v>340</v>
      </c>
      <c r="CX38" s="3223"/>
      <c r="CY38" s="3223"/>
      <c r="DA38" s="3224" t="s">
        <v>341</v>
      </c>
      <c r="DB38" s="3224"/>
      <c r="DC38" s="3224"/>
      <c r="DE38" s="3229" t="s">
        <v>342</v>
      </c>
      <c r="DF38" s="3229"/>
      <c r="DG38" s="3229"/>
      <c r="DI38" s="3230" t="s">
        <v>343</v>
      </c>
      <c r="DJ38" s="3230"/>
      <c r="DK38" s="3230"/>
      <c r="DM38" s="3231" t="s">
        <v>344</v>
      </c>
      <c r="DN38" s="3231"/>
      <c r="DO38" s="3231"/>
      <c r="DQ38" s="3239" t="s">
        <v>345</v>
      </c>
      <c r="DR38" s="3239"/>
      <c r="DT38" s="3251" t="s">
        <v>160</v>
      </c>
      <c r="DU38" s="3251"/>
      <c r="DW38" s="259" t="s">
        <v>346</v>
      </c>
      <c r="DX38" s="260"/>
      <c r="DY38" s="3"/>
      <c r="DZ38" s="2913" t="s">
        <v>347</v>
      </c>
      <c r="EA38" s="2888" t="s">
        <v>348</v>
      </c>
      <c r="EB38" s="2889">
        <v>192</v>
      </c>
      <c r="EC38" s="2889">
        <v>192</v>
      </c>
      <c r="ED38" s="2889">
        <v>192</v>
      </c>
      <c r="EE38" s="2914" t="s">
        <v>349</v>
      </c>
      <c r="EF38" s="2888" t="s">
        <v>350</v>
      </c>
      <c r="EG38" s="2889">
        <v>153</v>
      </c>
      <c r="EH38" s="2889">
        <v>0</v>
      </c>
      <c r="EI38" s="2889">
        <v>0</v>
      </c>
      <c r="EK38" s="290"/>
      <c r="EL38" s="205" t="s">
        <v>351</v>
      </c>
      <c r="EM38" s="206" t="s">
        <v>352</v>
      </c>
      <c r="EN38" s="207">
        <v>108</v>
      </c>
      <c r="EO38" s="208">
        <v>166</v>
      </c>
      <c r="EP38" s="209">
        <v>205</v>
      </c>
      <c r="EQ38"/>
      <c r="ER38" s="291"/>
      <c r="ES38" s="191" t="s">
        <v>353</v>
      </c>
      <c r="ET38" s="192" t="s">
        <v>354</v>
      </c>
      <c r="EU38" s="193">
        <v>38</v>
      </c>
      <c r="EV38" s="194">
        <v>38</v>
      </c>
      <c r="EW38" s="195">
        <v>38</v>
      </c>
      <c r="EX38"/>
      <c r="EY38" s="292"/>
      <c r="EZ38" s="197" t="s">
        <v>355</v>
      </c>
      <c r="FA38" s="192" t="s">
        <v>356</v>
      </c>
      <c r="FB38" s="193">
        <v>238</v>
      </c>
      <c r="FC38" s="194">
        <v>173</v>
      </c>
      <c r="FD38" s="195">
        <v>14</v>
      </c>
      <c r="FE38" s="10">
        <v>1</v>
      </c>
    </row>
    <row r="39" spans="1:161" ht="21" customHeight="1">
      <c r="A39" s="3">
        <v>8</v>
      </c>
      <c r="B39" s="218" t="str">
        <f t="shared" si="25"/>
        <v>A</v>
      </c>
      <c r="C39" s="2326">
        <f t="array" ref="C39">IFERROR(_xlfn.LET(_xlpm.k,UPPER(TRIM(K39)),_xlpm.r,_xlfn.XLOOKUP(_xlpm.k,UPPER(TRIM($R$64:$AM$64)),$R$67:$AM$67,_xlfn.XLOOKUP(_xlpm.k,UPPER(TRIM($R$65:$AM$65)),$R$67:$AM$67,_xlfn.XLOOKUP(_xlpm.k,UPPER(TRIM($R$66:$AM$66)),$R$67:$AM$67,0.001))),_xlpm.r*J39),0)</f>
        <v>0</v>
      </c>
      <c r="D39" s="2819">
        <f t="array" ref="D39">IFERROR(_xlfn.LET(_xlpm.k,UPPER(TRIM(N39)),_xlpm.r,_xlfn.XLOOKUP(_xlpm.k,UPPER(TRIM($R$64:$AM$64)),$R$67:$AM$67,_xlfn.XLOOKUP(_xlpm.k,UPPER(TRIM($R$65:$AM$65)),$R$67:$AM$67,_xlfn.XLOOKUP(_xlpm.k,UPPER(TRIM($R$66:$AM$66)),$R$67:$AM$67,0.001))),_xlpm.r*M39),0)</f>
        <v>0</v>
      </c>
      <c r="E39" s="220">
        <f t="array" ref="E39">IFERROR(_xlfn.LET(_xlpm.k,UPPER(TRIM(Q39)),_xlpm.r,_xlfn.XLOOKUP(_xlpm.k,UPPER(TRIM($R$64:$AM$64)),$R$67:$AM$67,_xlfn.XLOOKUP(_xlpm.k,UPPER(TRIM($R$65:$AM$65)),$R$67:$AM$67,_xlfn.XLOOKUP(_xlpm.k,UPPER(TRIM($R$66:$AM$66)),$R$67:$AM$67,0.001))),_xlpm.r*P39),0)</f>
        <v>0</v>
      </c>
      <c r="F39" s="222" t="s">
        <v>3684</v>
      </c>
      <c r="G39" s="2586" t="s">
        <v>3669</v>
      </c>
      <c r="H39" s="2340" t="s">
        <v>14</v>
      </c>
      <c r="I39" s="2841"/>
      <c r="J39" s="2842"/>
      <c r="K39" s="2302"/>
      <c r="L39" s="2843"/>
      <c r="M39" s="2844"/>
      <c r="N39" s="2303"/>
      <c r="O39" s="2845"/>
      <c r="P39" s="2300"/>
      <c r="Q39" s="2303"/>
      <c r="R39" s="222" t="str">
        <f t="shared" si="26"/>
        <v>8 ►</v>
      </c>
      <c r="S39" s="2339" t="str">
        <f t="shared" si="26"/>
        <v>Égouttez et rincez les haricots.</v>
      </c>
      <c r="T39" s="2296"/>
      <c r="U39" s="2296"/>
      <c r="V39" s="2454">
        <v>1</v>
      </c>
      <c r="W39" s="223">
        <f t="shared" si="27"/>
        <v>0</v>
      </c>
      <c r="X39" s="224">
        <f t="shared" si="28"/>
        <v>0</v>
      </c>
      <c r="Y39" s="224" t="str">
        <f t="shared" si="29"/>
        <v/>
      </c>
      <c r="Z39" s="225">
        <f t="shared" si="46"/>
        <v>0</v>
      </c>
      <c r="AA39" s="2846">
        <f t="shared" si="30"/>
        <v>0</v>
      </c>
      <c r="AB39" s="2847">
        <f t="shared" si="31"/>
        <v>0</v>
      </c>
      <c r="AC39" s="2848" t="str">
        <f t="shared" si="32"/>
        <v/>
      </c>
      <c r="AD39" s="2849">
        <f t="shared" si="41"/>
        <v>0</v>
      </c>
      <c r="AE39" s="2361">
        <f t="shared" si="42"/>
        <v>0</v>
      </c>
      <c r="AF39" s="2362">
        <f t="shared" si="43"/>
        <v>0</v>
      </c>
      <c r="AG39" s="2363" t="str">
        <f t="shared" si="33"/>
        <v/>
      </c>
      <c r="AH39" s="2552">
        <f t="shared" si="47"/>
        <v>0</v>
      </c>
      <c r="AI39" s="2556" t="str">
        <f t="shared" si="34"/>
        <v>Égouttez et rincez les haricots.</v>
      </c>
      <c r="AJ39" s="2241">
        <f t="shared" si="35"/>
        <v>0</v>
      </c>
      <c r="AK39" s="2242">
        <f t="shared" si="35"/>
        <v>0</v>
      </c>
      <c r="AL39" s="2243">
        <f t="shared" si="44"/>
        <v>0</v>
      </c>
      <c r="AM39" s="2511" t="str">
        <f t="shared" si="48"/>
        <v>OK</v>
      </c>
      <c r="AN39" s="3"/>
      <c r="AO39" s="218" t="str">
        <f t="shared" si="15"/>
        <v>A</v>
      </c>
      <c r="AP39" s="3203"/>
      <c r="AQ39" s="3"/>
      <c r="AR39" s="198">
        <f t="array" ref="AR39">SUMPRODUCT(LEN(AS39:AY39))</f>
        <v>0</v>
      </c>
      <c r="AS39" s="199"/>
      <c r="AT39" s="200"/>
      <c r="AU39" s="200"/>
      <c r="AV39" s="200"/>
      <c r="AW39" s="200"/>
      <c r="AX39" s="200"/>
      <c r="AY39" s="201"/>
      <c r="AZ39" s="3"/>
      <c r="BA39" s="3159" t="str">
        <f t="shared" si="36"/>
        <v>A</v>
      </c>
      <c r="BB39" s="3151" t="str">
        <f t="shared" si="23"/>
        <v>25 mots</v>
      </c>
      <c r="BC39" s="3152">
        <f t="shared" si="45"/>
        <v>154</v>
      </c>
      <c r="BD39" s="3162" t="s">
        <v>4374</v>
      </c>
      <c r="BE39" s="3160" t="str">
        <f t="shared" si="24"/>
        <v xml:space="preserve"> ◄ ligne 39</v>
      </c>
      <c r="BF39" s="3151" t="str">
        <f t="shared" si="37"/>
        <v>16 mots</v>
      </c>
      <c r="BG39" s="3155" t="str">
        <f t="shared" si="38"/>
        <v>90 car. ►</v>
      </c>
      <c r="BH39" s="3156" t="str">
        <f>IF(LEN(TRIM(BM39))&gt;0,MAX(BH29:BH38)+1,"")</f>
        <v/>
      </c>
      <c r="BI39" s="3109" t="str">
        <f>IFERROR(INDEX(BM30:BM299,MATCH(ROW()-ROW(BM30)+1,BH30:BH299,0)),"")</f>
        <v xml:space="preserve">4 Dans la même cocotte faites revenir les légumes et les lardons pendant environ 5 minutes </v>
      </c>
      <c r="BJ39" s="3149"/>
      <c r="BK39" s="3142"/>
      <c r="BL39" s="3165"/>
      <c r="BM39" s="3166" t="str">
        <f>IF(OR(BN38="",BL38=""),"",IF(LEN(BN38)&lt;=BL38,BN38,IFERROR(LEFT(BN38,FIND("♦",SUBSTITUTE(LEFT(BN38,BL38+1)," ","♦",LEN(LEFT(BN38,BL38+1))-LEN(SUBSTITUTE(LEFT(BN38,BL38+1)," ",""))))),LEFT(BN38,IFERROR(FIND(" ",BN38)-1,LEN(BN38))))))</f>
        <v/>
      </c>
      <c r="BN39" s="3166" t="str">
        <f t="shared" si="50"/>
        <v/>
      </c>
      <c r="BO39" s="3167" t="str">
        <f t="shared" si="49"/>
        <v>ligne 39 ►</v>
      </c>
      <c r="BP39" s="3150" t="str">
        <f>IF(BC39="","",IF(OR(BC39=0,BC39&lt;BI17),0,IF(BC39&gt;BI17,(BC39-BI17)&amp;" car. en trop",(BC39-BI17)&amp;" car.")))</f>
        <v>54 car. en trop</v>
      </c>
      <c r="BQ39" s="3158" t="str">
        <f>IF(BC39="","",ROUNDUP(BC39/BI17,0)&amp;" ligne(s)")</f>
        <v>2 ligne(s)</v>
      </c>
      <c r="BR39" s="3"/>
      <c r="BS39" s="2453"/>
      <c r="BT39" s="2483">
        <v>5</v>
      </c>
      <c r="BU39" s="2479" t="s">
        <v>3857</v>
      </c>
      <c r="BV39" s="2479" t="s">
        <v>3847</v>
      </c>
      <c r="BW39" s="2480"/>
      <c r="BX39" s="3"/>
      <c r="BY39" s="3250"/>
      <c r="BZ39" s="3250"/>
      <c r="CA39" s="3250"/>
      <c r="CC39" s="3225"/>
      <c r="CD39" s="3225"/>
      <c r="CE39" s="3225"/>
      <c r="CG39" s="3226"/>
      <c r="CH39" s="3226"/>
      <c r="CI39" s="3226"/>
      <c r="CK39" s="3227"/>
      <c r="CL39" s="3227"/>
      <c r="CM39" s="3227"/>
      <c r="CO39" s="3236"/>
      <c r="CP39" s="3236"/>
      <c r="CQ39" s="3236"/>
      <c r="CS39" s="3232"/>
      <c r="CT39" s="3232"/>
      <c r="CU39" s="3232"/>
      <c r="CW39" s="3223"/>
      <c r="CX39" s="3223"/>
      <c r="CY39" s="3223"/>
      <c r="DA39" s="3224"/>
      <c r="DB39" s="3224"/>
      <c r="DC39" s="3224"/>
      <c r="DE39" s="3229"/>
      <c r="DF39" s="3229"/>
      <c r="DG39" s="3229"/>
      <c r="DI39" s="3230"/>
      <c r="DJ39" s="3230"/>
      <c r="DK39" s="3230"/>
      <c r="DM39" s="3231"/>
      <c r="DN39" s="3231"/>
      <c r="DO39" s="3231"/>
      <c r="DQ39" s="3239"/>
      <c r="DR39" s="3239"/>
      <c r="DT39" s="3251"/>
      <c r="DU39" s="3251"/>
      <c r="DW39" s="3247" t="s">
        <v>358</v>
      </c>
      <c r="DX39" s="3248"/>
      <c r="DY39" s="3"/>
      <c r="DZ39" s="2915" t="s">
        <v>359</v>
      </c>
      <c r="EA39" s="2888" t="s">
        <v>360</v>
      </c>
      <c r="EB39" s="2889">
        <v>128</v>
      </c>
      <c r="EC39" s="2889">
        <v>128</v>
      </c>
      <c r="ED39" s="2889">
        <v>128</v>
      </c>
      <c r="EE39" s="2916" t="s">
        <v>361</v>
      </c>
      <c r="EF39" s="2888" t="s">
        <v>362</v>
      </c>
      <c r="EG39" s="2889">
        <v>255</v>
      </c>
      <c r="EH39" s="2889">
        <v>0</v>
      </c>
      <c r="EI39" s="2889">
        <v>0</v>
      </c>
      <c r="EK39" s="295"/>
      <c r="EL39" s="236" t="s">
        <v>363</v>
      </c>
      <c r="EM39" s="206" t="s">
        <v>364</v>
      </c>
      <c r="EN39" s="207">
        <v>145</v>
      </c>
      <c r="EO39" s="208">
        <v>163</v>
      </c>
      <c r="EP39" s="209">
        <v>176</v>
      </c>
      <c r="EQ39"/>
      <c r="ER39" s="296"/>
      <c r="ES39" s="191" t="s">
        <v>365</v>
      </c>
      <c r="ET39" s="192" t="s">
        <v>366</v>
      </c>
      <c r="EU39" s="193">
        <v>36</v>
      </c>
      <c r="EV39" s="194">
        <v>36</v>
      </c>
      <c r="EW39" s="195">
        <v>36</v>
      </c>
      <c r="EX39"/>
      <c r="EY39" s="297"/>
      <c r="EZ39" s="197" t="s">
        <v>367</v>
      </c>
      <c r="FA39" s="192" t="s">
        <v>368</v>
      </c>
      <c r="FB39" s="193">
        <v>205</v>
      </c>
      <c r="FC39" s="194">
        <v>170</v>
      </c>
      <c r="FD39" s="195">
        <v>125</v>
      </c>
      <c r="FE39" s="10">
        <v>1</v>
      </c>
    </row>
    <row r="40" spans="1:161" ht="21" customHeight="1">
      <c r="A40" s="3">
        <v>9</v>
      </c>
      <c r="B40" s="218" t="str">
        <f t="shared" si="25"/>
        <v>A</v>
      </c>
      <c r="C40" s="2326">
        <f t="array" ref="C40">IFERROR(_xlfn.LET(_xlpm.k,UPPER(TRIM(K40)),_xlpm.r,_xlfn.XLOOKUP(_xlpm.k,UPPER(TRIM($R$64:$AM$64)),$R$67:$AM$67,_xlfn.XLOOKUP(_xlpm.k,UPPER(TRIM($R$65:$AM$65)),$R$67:$AM$67,_xlfn.XLOOKUP(_xlpm.k,UPPER(TRIM($R$66:$AM$66)),$R$67:$AM$67,0.001))),_xlpm.r*J40),0)</f>
        <v>0</v>
      </c>
      <c r="D40" s="2819">
        <f t="array" ref="D40">IFERROR(_xlfn.LET(_xlpm.k,UPPER(TRIM(N40)),_xlpm.r,_xlfn.XLOOKUP(_xlpm.k,UPPER(TRIM($R$64:$AM$64)),$R$67:$AM$67,_xlfn.XLOOKUP(_xlpm.k,UPPER(TRIM($R$65:$AM$65)),$R$67:$AM$67,_xlfn.XLOOKUP(_xlpm.k,UPPER(TRIM($R$66:$AM$66)),$R$67:$AM$67,0.001))),_xlpm.r*M40),0)</f>
        <v>0</v>
      </c>
      <c r="E40" s="220">
        <f t="array" ref="E40">IFERROR(_xlfn.LET(_xlpm.k,UPPER(TRIM(Q40)),_xlpm.r,_xlfn.XLOOKUP(_xlpm.k,UPPER(TRIM($R$64:$AM$64)),$R$67:$AM$67,_xlfn.XLOOKUP(_xlpm.k,UPPER(TRIM($R$65:$AM$65)),$R$67:$AM$67,_xlfn.XLOOKUP(_xlpm.k,UPPER(TRIM($R$66:$AM$66)),$R$67:$AM$67,0.001))),_xlpm.r*P40),0)</f>
        <v>0</v>
      </c>
      <c r="F40" s="222" t="s">
        <v>3685</v>
      </c>
      <c r="G40" s="2586" t="s">
        <v>3672</v>
      </c>
      <c r="H40" s="2340" t="s">
        <v>14</v>
      </c>
      <c r="I40" s="2841"/>
      <c r="J40" s="2842"/>
      <c r="K40" s="2302"/>
      <c r="L40" s="2843"/>
      <c r="M40" s="2844"/>
      <c r="N40" s="2303"/>
      <c r="O40" s="2845"/>
      <c r="P40" s="2300"/>
      <c r="Q40" s="2303"/>
      <c r="R40" s="222" t="str">
        <f t="shared" si="26"/>
        <v>9 ►</v>
      </c>
      <c r="S40" s="2339" t="str">
        <f t="shared" si="26"/>
        <v>Les mettre dans une grande marmite avec</v>
      </c>
      <c r="T40" s="2296"/>
      <c r="U40" s="2296"/>
      <c r="V40" s="2454">
        <v>1</v>
      </c>
      <c r="W40" s="223">
        <f t="shared" si="27"/>
        <v>0</v>
      </c>
      <c r="X40" s="224">
        <f t="shared" si="28"/>
        <v>0</v>
      </c>
      <c r="Y40" s="224" t="str">
        <f t="shared" si="29"/>
        <v/>
      </c>
      <c r="Z40" s="225">
        <f t="shared" si="46"/>
        <v>0</v>
      </c>
      <c r="AA40" s="2846">
        <f t="shared" si="30"/>
        <v>0</v>
      </c>
      <c r="AB40" s="2847">
        <f t="shared" si="31"/>
        <v>0</v>
      </c>
      <c r="AC40" s="2848" t="str">
        <f t="shared" si="32"/>
        <v/>
      </c>
      <c r="AD40" s="2849">
        <f t="shared" si="41"/>
        <v>0</v>
      </c>
      <c r="AE40" s="2361">
        <f t="shared" si="42"/>
        <v>0</v>
      </c>
      <c r="AF40" s="2362">
        <f t="shared" si="43"/>
        <v>0</v>
      </c>
      <c r="AG40" s="2363" t="str">
        <f t="shared" si="33"/>
        <v/>
      </c>
      <c r="AH40" s="2552">
        <f t="shared" si="47"/>
        <v>0</v>
      </c>
      <c r="AI40" s="2556" t="str">
        <f t="shared" si="34"/>
        <v>Les mettre dans une grande marmite avec</v>
      </c>
      <c r="AJ40" s="2241">
        <f t="shared" si="35"/>
        <v>0</v>
      </c>
      <c r="AK40" s="2242">
        <f t="shared" si="35"/>
        <v>0</v>
      </c>
      <c r="AL40" s="2243">
        <f t="shared" si="44"/>
        <v>0</v>
      </c>
      <c r="AM40" s="2511" t="str">
        <f t="shared" si="48"/>
        <v>OK</v>
      </c>
      <c r="AN40" s="3"/>
      <c r="AO40" s="218" t="str">
        <f t="shared" si="15"/>
        <v>A</v>
      </c>
      <c r="AP40" s="3203"/>
      <c r="AQ40" s="3"/>
      <c r="AR40" s="198">
        <f t="array" ref="AR40">SUMPRODUCT(LEN(AS40:AY40))</f>
        <v>0</v>
      </c>
      <c r="AS40" s="199"/>
      <c r="AT40" s="200"/>
      <c r="AU40" s="200"/>
      <c r="AV40" s="200"/>
      <c r="AW40" s="200"/>
      <c r="AX40" s="200"/>
      <c r="AY40" s="201"/>
      <c r="AZ40" s="3"/>
      <c r="BA40" s="3159" t="str">
        <f t="shared" si="36"/>
        <v>A</v>
      </c>
      <c r="BB40" s="3151" t="str">
        <f t="shared" si="23"/>
        <v>33 mots</v>
      </c>
      <c r="BC40" s="3152">
        <f t="shared" si="45"/>
        <v>179</v>
      </c>
      <c r="BD40" s="3162" t="s">
        <v>4375</v>
      </c>
      <c r="BE40" s="3154" t="str">
        <f t="shared" si="24"/>
        <v xml:space="preserve"> ◄ ligne 40</v>
      </c>
      <c r="BF40" s="3151" t="str">
        <f t="shared" si="37"/>
        <v>6 mots</v>
      </c>
      <c r="BG40" s="3155" t="str">
        <f t="shared" si="38"/>
        <v>37 car. ►</v>
      </c>
      <c r="BH40" s="3156" t="str">
        <f>IF(LEN(TRIM(BM40))&gt;0,MAX(BH29:BH39)+1,"")</f>
        <v/>
      </c>
      <c r="BI40" s="3109" t="str">
        <f>IFERROR(INDEX(BM30:BM299,MATCH(ROW()-ROW(BM30)+1,BH30:BH299,0)),"")</f>
        <v>Saupoudrez de farine et mélangez bien</v>
      </c>
      <c r="BJ40" s="3149"/>
      <c r="BK40" s="3142"/>
      <c r="BL40" s="3168"/>
      <c r="BM40" s="3166" t="str">
        <f>IF(OR(BN39="",BL38=""),"",IF(LEN(BN39)&lt;=BL38,BN39,IFERROR(LEFT(BN39,FIND("♦",SUBSTITUTE(LEFT(BN39,BL38+1)," ","♦",LEN(LEFT(BN39,BL38+1))-LEN(SUBSTITUTE(LEFT(BN39,BL38+1)," ",""))))),LEFT(BN39,IFERROR(FIND(" ",BN39)-1,LEN(BN39))))))</f>
        <v/>
      </c>
      <c r="BN40" s="3166" t="str">
        <f t="shared" si="50"/>
        <v/>
      </c>
      <c r="BO40" s="3167" t="str">
        <f t="shared" si="49"/>
        <v>ligne 40 ►</v>
      </c>
      <c r="BP40" s="3150" t="str">
        <f>IF(BC40="","",IF(OR(BC40=0,BC40&lt;BI17),0,IF(BC40&gt;BI17,(BC40-BI17)&amp;" car. en trop",(BC40-BI17)&amp;" car.")))</f>
        <v>79 car. en trop</v>
      </c>
      <c r="BQ40" s="3158" t="str">
        <f>IF(BC40="","",ROUNDUP(BC40/BI17,0)&amp;" ligne(s)")</f>
        <v>2 ligne(s)</v>
      </c>
      <c r="BR40" s="3"/>
      <c r="BS40" s="2453"/>
      <c r="BT40" s="2483">
        <v>8</v>
      </c>
      <c r="BU40" s="2479" t="s">
        <v>3611</v>
      </c>
      <c r="BV40" s="2479" t="s">
        <v>3859</v>
      </c>
      <c r="BW40" s="2480"/>
      <c r="BX40" s="3"/>
      <c r="CS40" s="163"/>
      <c r="CT40" s="163"/>
      <c r="CU40" s="163"/>
      <c r="DW40" s="259" t="s">
        <v>370</v>
      </c>
      <c r="DX40" s="260"/>
      <c r="DY40" s="3"/>
      <c r="DZ40" s="2917" t="s">
        <v>371</v>
      </c>
      <c r="EA40" s="2888" t="s">
        <v>372</v>
      </c>
      <c r="EB40" s="2889">
        <v>153</v>
      </c>
      <c r="EC40" s="2889">
        <v>153</v>
      </c>
      <c r="ED40" s="2889">
        <v>255</v>
      </c>
      <c r="EE40" s="2918" t="s">
        <v>373</v>
      </c>
      <c r="EF40" s="2888" t="s">
        <v>374</v>
      </c>
      <c r="EG40" s="2889">
        <v>255</v>
      </c>
      <c r="EH40" s="2889">
        <v>0</v>
      </c>
      <c r="EI40" s="2889">
        <v>0</v>
      </c>
      <c r="EK40" s="300"/>
      <c r="EL40" s="205"/>
      <c r="EM40" s="206" t="s">
        <v>375</v>
      </c>
      <c r="EN40" s="207">
        <v>51</v>
      </c>
      <c r="EO40" s="208">
        <v>153</v>
      </c>
      <c r="EP40" s="209">
        <v>204</v>
      </c>
      <c r="EQ40"/>
      <c r="ER40" s="301"/>
      <c r="ES40" s="191" t="s">
        <v>376</v>
      </c>
      <c r="ET40" s="192" t="s">
        <v>377</v>
      </c>
      <c r="EU40" s="193">
        <v>33</v>
      </c>
      <c r="EV40" s="194">
        <v>33</v>
      </c>
      <c r="EW40" s="195">
        <v>33</v>
      </c>
      <c r="EX40"/>
      <c r="EY40" s="302"/>
      <c r="EZ40" s="197" t="s">
        <v>378</v>
      </c>
      <c r="FA40" s="192" t="s">
        <v>379</v>
      </c>
      <c r="FB40" s="193">
        <v>218</v>
      </c>
      <c r="FC40" s="194">
        <v>165</v>
      </c>
      <c r="FD40" s="195">
        <v>32</v>
      </c>
      <c r="FE40" s="10">
        <v>1</v>
      </c>
    </row>
    <row r="41" spans="1:161" ht="21" customHeight="1">
      <c r="A41" s="3">
        <v>10</v>
      </c>
      <c r="B41" s="218" t="str">
        <f t="shared" si="25"/>
        <v>A</v>
      </c>
      <c r="C41" s="2326">
        <f t="array" ref="C41">IFERROR(_xlfn.LET(_xlpm.k,UPPER(TRIM(K41)),_xlpm.r,_xlfn.XLOOKUP(_xlpm.k,UPPER(TRIM($R$64:$AM$64)),$R$67:$AM$67,_xlfn.XLOOKUP(_xlpm.k,UPPER(TRIM($R$65:$AM$65)),$R$67:$AM$67,_xlfn.XLOOKUP(_xlpm.k,UPPER(TRIM($R$66:$AM$66)),$R$67:$AM$67,0.001))),_xlpm.r*J41),0)</f>
        <v>0</v>
      </c>
      <c r="D41" s="2819">
        <f t="array" ref="D41">IFERROR(_xlfn.LET(_xlpm.k,UPPER(TRIM(N41)),_xlpm.r,_xlfn.XLOOKUP(_xlpm.k,UPPER(TRIM($R$64:$AM$64)),$R$67:$AM$67,_xlfn.XLOOKUP(_xlpm.k,UPPER(TRIM($R$65:$AM$65)),$R$67:$AM$67,_xlfn.XLOOKUP(_xlpm.k,UPPER(TRIM($R$66:$AM$66)),$R$67:$AM$67,0.001))),_xlpm.r*M41),0)</f>
        <v>0</v>
      </c>
      <c r="E41" s="220">
        <f t="array" ref="E41">IFERROR(_xlfn.LET(_xlpm.k,UPPER(TRIM(Q41)),_xlpm.r,_xlfn.XLOOKUP(_xlpm.k,UPPER(TRIM($R$64:$AM$64)),$R$67:$AM$67,_xlfn.XLOOKUP(_xlpm.k,UPPER(TRIM($R$65:$AM$65)),$R$67:$AM$67,_xlfn.XLOOKUP(_xlpm.k,UPPER(TRIM($R$66:$AM$66)),$R$67:$AM$67,0.001))),_xlpm.r*P41),0)</f>
        <v>0</v>
      </c>
      <c r="F41" s="222" t="s">
        <v>3686</v>
      </c>
      <c r="G41" s="2586" t="s">
        <v>3639</v>
      </c>
      <c r="H41" s="2340" t="s">
        <v>14</v>
      </c>
      <c r="I41" s="2841"/>
      <c r="J41" s="2842"/>
      <c r="K41" s="2302"/>
      <c r="L41" s="2843"/>
      <c r="M41" s="2844"/>
      <c r="N41" s="2303"/>
      <c r="O41" s="2845"/>
      <c r="P41" s="2300"/>
      <c r="Q41" s="2303"/>
      <c r="R41" s="222" t="str">
        <f t="shared" si="26"/>
        <v>10 ►</v>
      </c>
      <c r="S41" s="2339" t="str">
        <f t="shared" si="26"/>
        <v>carcasse de volaille ou quelques os de porc</v>
      </c>
      <c r="T41" s="2296"/>
      <c r="U41" s="2296"/>
      <c r="V41" s="2454">
        <v>1</v>
      </c>
      <c r="W41" s="223">
        <f t="shared" si="27"/>
        <v>0</v>
      </c>
      <c r="X41" s="224">
        <f t="shared" si="28"/>
        <v>0</v>
      </c>
      <c r="Y41" s="224" t="str">
        <f t="shared" si="29"/>
        <v/>
      </c>
      <c r="Z41" s="225">
        <f t="shared" si="46"/>
        <v>0</v>
      </c>
      <c r="AA41" s="2846">
        <f t="shared" si="30"/>
        <v>0</v>
      </c>
      <c r="AB41" s="2847">
        <f t="shared" si="31"/>
        <v>0</v>
      </c>
      <c r="AC41" s="2848" t="str">
        <f t="shared" si="32"/>
        <v/>
      </c>
      <c r="AD41" s="2849">
        <f t="shared" si="41"/>
        <v>0</v>
      </c>
      <c r="AE41" s="2361">
        <f t="shared" si="42"/>
        <v>0</v>
      </c>
      <c r="AF41" s="2362">
        <f t="shared" si="43"/>
        <v>0</v>
      </c>
      <c r="AG41" s="2363" t="str">
        <f t="shared" si="33"/>
        <v/>
      </c>
      <c r="AH41" s="2552">
        <f t="shared" si="47"/>
        <v>0</v>
      </c>
      <c r="AI41" s="2556" t="str">
        <f t="shared" si="34"/>
        <v>carcasse de volaille ou quelques os de porc</v>
      </c>
      <c r="AJ41" s="2241">
        <f t="shared" si="35"/>
        <v>0</v>
      </c>
      <c r="AK41" s="2242">
        <f t="shared" si="35"/>
        <v>0</v>
      </c>
      <c r="AL41" s="2243">
        <f t="shared" si="44"/>
        <v>0</v>
      </c>
      <c r="AM41" s="2511" t="str">
        <f t="shared" si="48"/>
        <v>OK</v>
      </c>
      <c r="AN41" s="3"/>
      <c r="AO41" s="218" t="str">
        <f t="shared" si="15"/>
        <v>A</v>
      </c>
      <c r="AP41" s="5">
        <v>1</v>
      </c>
      <c r="AQ41" s="3"/>
      <c r="AR41" s="198">
        <f t="array" ref="AR41">SUMPRODUCT(LEN(AS41:AY41))</f>
        <v>0</v>
      </c>
      <c r="AS41" s="199"/>
      <c r="AT41" s="200"/>
      <c r="AU41" s="200"/>
      <c r="AV41" s="200"/>
      <c r="AW41" s="200"/>
      <c r="AX41" s="200"/>
      <c r="AY41" s="201"/>
      <c r="AZ41" s="3"/>
      <c r="BA41" s="3159" t="str">
        <f t="shared" si="36"/>
        <v>A</v>
      </c>
      <c r="BB41" s="3151" t="str">
        <f t="shared" si="23"/>
        <v>20 mots</v>
      </c>
      <c r="BC41" s="3152">
        <f t="shared" si="45"/>
        <v>121</v>
      </c>
      <c r="BD41" s="3162" t="s">
        <v>4376</v>
      </c>
      <c r="BE41" s="3160" t="str">
        <f t="shared" si="24"/>
        <v xml:space="preserve"> ◄ ligne 41</v>
      </c>
      <c r="BF41" s="3151" t="str">
        <f t="shared" si="37"/>
        <v>17 mots</v>
      </c>
      <c r="BG41" s="3155" t="str">
        <f t="shared" si="38"/>
        <v>97 car. ►</v>
      </c>
      <c r="BH41" s="3156" t="str">
        <f>IF(LEN(TRIM(BM41))&gt;0,MAX(BH29:BH40)+1,"")</f>
        <v/>
      </c>
      <c r="BI41" s="3109" t="str">
        <f>IFERROR(INDEX(BM30:BM299,MATCH(ROW()-ROW(BM30)+1,BH30:BH299,0)),"")</f>
        <v xml:space="preserve">5 Remettez la viande dans la cocotte et versez la marinade filtrée par-dessus Ajoutez de l’eau si </v>
      </c>
      <c r="BJ41" s="3149"/>
      <c r="BK41" s="3142"/>
      <c r="BL41" s="3169"/>
      <c r="BM41" s="3166" t="str">
        <f>IF(OR(BN40="",BL38=""),"",IF(LEN(BN40)&lt;=BL38,BN40,IFERROR(LEFT(BN40,FIND("♦",SUBSTITUTE(LEFT(BN40,BL38+1)," ","♦",LEN(LEFT(BN40,BL38+1))-LEN(SUBSTITUTE(LEFT(BN40,BL38+1)," ",""))))),LEFT(BN40,IFERROR(FIND(" ",BN40)-1,LEN(BN40))))))</f>
        <v/>
      </c>
      <c r="BN41" s="3166" t="str">
        <f t="shared" si="50"/>
        <v/>
      </c>
      <c r="BO41" s="3167" t="str">
        <f t="shared" si="49"/>
        <v>ligne 41 ►</v>
      </c>
      <c r="BP41" s="3150" t="str">
        <f>IF(BC41="","",IF(OR(BC41=0,BC41&lt;BI17),0,IF(BC41&gt;BI17,(BC41-BI17)&amp;" car. en trop",(BC41-BI17)&amp;" car.")))</f>
        <v>21 car. en trop</v>
      </c>
      <c r="BQ41" s="3158" t="str">
        <f>IF(BC41="","",ROUNDUP(BC41/BI17,0)&amp;" ligne(s)")</f>
        <v>2 ligne(s)</v>
      </c>
      <c r="BR41" s="3"/>
      <c r="BS41" s="2453"/>
      <c r="BT41" s="2483">
        <v>3</v>
      </c>
      <c r="BU41" s="2479" t="s">
        <v>3850</v>
      </c>
      <c r="BV41" s="2479"/>
      <c r="BW41" s="2480"/>
      <c r="BX41" s="3"/>
      <c r="BY41" s="3249" t="s">
        <v>381</v>
      </c>
      <c r="BZ41" s="3249"/>
      <c r="CA41" s="3249"/>
      <c r="CC41" s="3225" t="s">
        <v>382</v>
      </c>
      <c r="CD41" s="3225"/>
      <c r="CE41" s="3225"/>
      <c r="CG41" s="3226" t="s">
        <v>383</v>
      </c>
      <c r="CH41" s="3226"/>
      <c r="CI41" s="3226"/>
      <c r="CK41" s="3227" t="s">
        <v>384</v>
      </c>
      <c r="CL41" s="3227"/>
      <c r="CM41" s="3227"/>
      <c r="CO41" s="3236" t="s">
        <v>385</v>
      </c>
      <c r="CP41" s="3236"/>
      <c r="CQ41" s="3236"/>
      <c r="CS41" s="3232" t="s">
        <v>386</v>
      </c>
      <c r="CT41" s="3232"/>
      <c r="CU41" s="3232"/>
      <c r="CW41" s="3223" t="s">
        <v>387</v>
      </c>
      <c r="CX41" s="3223"/>
      <c r="CY41" s="3223"/>
      <c r="DA41" s="3224" t="s">
        <v>388</v>
      </c>
      <c r="DB41" s="3224"/>
      <c r="DC41" s="3224"/>
      <c r="DE41" s="3229" t="s">
        <v>389</v>
      </c>
      <c r="DF41" s="3229"/>
      <c r="DG41" s="3229"/>
      <c r="DI41" s="3230" t="s">
        <v>390</v>
      </c>
      <c r="DJ41" s="3230"/>
      <c r="DK41" s="3230"/>
      <c r="DM41" s="3231" t="s">
        <v>391</v>
      </c>
      <c r="DN41" s="3231"/>
      <c r="DO41" s="3231"/>
      <c r="DQ41" s="3245" t="s">
        <v>392</v>
      </c>
      <c r="DR41" s="3245"/>
      <c r="DT41" s="3246" t="s">
        <v>393</v>
      </c>
      <c r="DU41" s="3246"/>
      <c r="DW41" s="3247" t="s">
        <v>394</v>
      </c>
      <c r="DX41" s="3248"/>
      <c r="DY41" s="3"/>
      <c r="DZ41" s="2919" t="s">
        <v>395</v>
      </c>
      <c r="EA41" s="2888" t="s">
        <v>396</v>
      </c>
      <c r="EB41" s="2889">
        <v>153</v>
      </c>
      <c r="EC41" s="2889">
        <v>51</v>
      </c>
      <c r="ED41" s="2889">
        <v>102</v>
      </c>
      <c r="EE41" s="2920" t="s">
        <v>397</v>
      </c>
      <c r="EF41" s="2888" t="s">
        <v>398</v>
      </c>
      <c r="EG41" s="2889">
        <v>255</v>
      </c>
      <c r="EH41" s="2889">
        <v>0</v>
      </c>
      <c r="EI41" s="2889">
        <v>0</v>
      </c>
      <c r="EK41" s="308"/>
      <c r="EL41" s="205" t="s">
        <v>399</v>
      </c>
      <c r="EM41" s="206" t="s">
        <v>400</v>
      </c>
      <c r="EN41" s="207">
        <v>50</v>
      </c>
      <c r="EO41" s="208">
        <v>153</v>
      </c>
      <c r="EP41" s="209">
        <v>204</v>
      </c>
      <c r="EQ41"/>
      <c r="ER41" s="309"/>
      <c r="ES41" s="191" t="s">
        <v>401</v>
      </c>
      <c r="ET41" s="192" t="s">
        <v>402</v>
      </c>
      <c r="EU41" s="193">
        <v>31</v>
      </c>
      <c r="EV41" s="194">
        <v>31</v>
      </c>
      <c r="EW41" s="195">
        <v>31</v>
      </c>
      <c r="EX41"/>
      <c r="EY41" s="310"/>
      <c r="EZ41" s="212" t="s">
        <v>403</v>
      </c>
      <c r="FA41" s="192" t="s">
        <v>404</v>
      </c>
      <c r="FB41" s="193">
        <v>193</v>
      </c>
      <c r="FC41" s="194">
        <v>154</v>
      </c>
      <c r="FD41" s="195">
        <v>107</v>
      </c>
      <c r="FE41" s="10">
        <v>1</v>
      </c>
    </row>
    <row r="42" spans="1:161" ht="21" customHeight="1">
      <c r="A42" s="3">
        <v>11</v>
      </c>
      <c r="B42" s="218" t="str">
        <f t="shared" si="25"/>
        <v>A</v>
      </c>
      <c r="C42" s="2326">
        <f t="array" ref="C42">IFERROR(_xlfn.LET(_xlpm.k,UPPER(TRIM(K42)),_xlpm.r,_xlfn.XLOOKUP(_xlpm.k,UPPER(TRIM($R$64:$AM$64)),$R$67:$AM$67,_xlfn.XLOOKUP(_xlpm.k,UPPER(TRIM($R$65:$AM$65)),$R$67:$AM$67,_xlfn.XLOOKUP(_xlpm.k,UPPER(TRIM($R$66:$AM$66)),$R$67:$AM$67,0.001))),_xlpm.r*J42),0)</f>
        <v>0</v>
      </c>
      <c r="D42" s="2819">
        <f t="array" ref="D42">IFERROR(_xlfn.LET(_xlpm.k,UPPER(TRIM(N42)),_xlpm.r,_xlfn.XLOOKUP(_xlpm.k,UPPER(TRIM($R$64:$AM$64)),$R$67:$AM$67,_xlfn.XLOOKUP(_xlpm.k,UPPER(TRIM($R$65:$AM$65)),$R$67:$AM$67,_xlfn.XLOOKUP(_xlpm.k,UPPER(TRIM($R$66:$AM$66)),$R$67:$AM$67,0.001))),_xlpm.r*M42),0)</f>
        <v>0</v>
      </c>
      <c r="E42" s="220">
        <f t="array" ref="E42">IFERROR(_xlfn.LET(_xlpm.k,UPPER(TRIM(Q42)),_xlpm.r,_xlfn.XLOOKUP(_xlpm.k,UPPER(TRIM($R$64:$AM$64)),$R$67:$AM$67,_xlfn.XLOOKUP(_xlpm.k,UPPER(TRIM($R$65:$AM$65)),$R$67:$AM$67,_xlfn.XLOOKUP(_xlpm.k,UPPER(TRIM($R$66:$AM$66)),$R$67:$AM$67,0.001))),_xlpm.r*P42),0)</f>
        <v>0</v>
      </c>
      <c r="F42" s="222" t="s">
        <v>3687</v>
      </c>
      <c r="G42" s="2586" t="s">
        <v>3733</v>
      </c>
      <c r="H42" s="2340" t="s">
        <v>14</v>
      </c>
      <c r="I42" s="2841"/>
      <c r="J42" s="2842"/>
      <c r="K42" s="2302"/>
      <c r="L42" s="2843"/>
      <c r="M42" s="2844"/>
      <c r="N42" s="2303"/>
      <c r="O42" s="2845"/>
      <c r="P42" s="2300"/>
      <c r="Q42" s="2303"/>
      <c r="R42" s="222" t="str">
        <f t="shared" si="26"/>
        <v>11 ►</v>
      </c>
      <c r="S42" s="2339" t="str">
        <f t="shared" si="26"/>
        <v>morceaux de couenne de porc</v>
      </c>
      <c r="T42" s="2296"/>
      <c r="U42" s="2296"/>
      <c r="V42" s="2454">
        <v>1</v>
      </c>
      <c r="W42" s="223">
        <f t="shared" si="27"/>
        <v>0</v>
      </c>
      <c r="X42" s="224">
        <f t="shared" si="28"/>
        <v>0</v>
      </c>
      <c r="Y42" s="224" t="str">
        <f t="shared" si="29"/>
        <v/>
      </c>
      <c r="Z42" s="225">
        <f t="shared" si="46"/>
        <v>0</v>
      </c>
      <c r="AA42" s="2846">
        <f t="shared" si="30"/>
        <v>0</v>
      </c>
      <c r="AB42" s="2847">
        <f t="shared" si="31"/>
        <v>0</v>
      </c>
      <c r="AC42" s="2848" t="str">
        <f t="shared" si="32"/>
        <v/>
      </c>
      <c r="AD42" s="2849">
        <f t="shared" si="41"/>
        <v>0</v>
      </c>
      <c r="AE42" s="2361">
        <f t="shared" si="42"/>
        <v>0</v>
      </c>
      <c r="AF42" s="2362">
        <f t="shared" si="43"/>
        <v>0</v>
      </c>
      <c r="AG42" s="2363" t="str">
        <f t="shared" si="33"/>
        <v/>
      </c>
      <c r="AH42" s="2552">
        <f t="shared" si="47"/>
        <v>0</v>
      </c>
      <c r="AI42" s="2556" t="str">
        <f t="shared" si="34"/>
        <v>morceaux de couenne de porc</v>
      </c>
      <c r="AJ42" s="2241">
        <f t="shared" si="35"/>
        <v>0</v>
      </c>
      <c r="AK42" s="2242">
        <f t="shared" si="35"/>
        <v>0</v>
      </c>
      <c r="AL42" s="2243">
        <f t="shared" si="44"/>
        <v>0</v>
      </c>
      <c r="AM42" s="2511" t="str">
        <f t="shared" si="48"/>
        <v>OK</v>
      </c>
      <c r="AN42" s="3"/>
      <c r="AO42" s="218" t="str">
        <f t="shared" si="15"/>
        <v>A</v>
      </c>
      <c r="AP42" s="3256" t="s">
        <v>323</v>
      </c>
      <c r="AQ42" s="3"/>
      <c r="AR42" s="198">
        <f t="array" ref="AR42">SUMPRODUCT(LEN(AS42:AY42))</f>
        <v>0</v>
      </c>
      <c r="AS42" s="199"/>
      <c r="AT42" s="200"/>
      <c r="AU42" s="200"/>
      <c r="AV42" s="200"/>
      <c r="AW42" s="200"/>
      <c r="AX42" s="200"/>
      <c r="AY42" s="201"/>
      <c r="AZ42" s="3"/>
      <c r="BA42" s="3159" t="str">
        <f t="shared" si="36"/>
        <v>A</v>
      </c>
      <c r="BB42" s="3151" t="str">
        <f t="shared" si="23"/>
        <v>16 mots</v>
      </c>
      <c r="BC42" s="3152">
        <f t="shared" si="45"/>
        <v>89</v>
      </c>
      <c r="BD42" s="3162" t="s">
        <v>4377</v>
      </c>
      <c r="BE42" s="3154" t="str">
        <f t="shared" si="24"/>
        <v xml:space="preserve"> ◄ ligne 42</v>
      </c>
      <c r="BF42" s="3151" t="str">
        <f t="shared" si="37"/>
        <v>8 mots</v>
      </c>
      <c r="BG42" s="3155" t="str">
        <f t="shared" si="38"/>
        <v>52 car. ►</v>
      </c>
      <c r="BH42" s="3156" t="str">
        <f>IF(LEN(TRIM(BM42))&gt;0,MAX(BH29:BH41)+1,"")</f>
        <v/>
      </c>
      <c r="BI42" s="3109" t="str">
        <f>IFERROR(INDEX(BM30:BM299,MATCH(ROW()-ROW(BM30)+1,BH30:BH299,0)),"")</f>
        <v>nécessaire pour recouvrir la viande Salez et poivrez</v>
      </c>
      <c r="BJ42" s="3149"/>
      <c r="BK42" s="3142"/>
      <c r="BL42" s="2462" t="str">
        <f>(SUBSTITUTE(SUBSTITUTE(BD32,CHAR(13)&amp;CHAR(10)," "),CHAR(10)," "))</f>
        <v/>
      </c>
      <c r="BM42" s="3110" t="str">
        <f>IF(OR(BL43="",BL44=""),"",IF(LEN(BL43)&lt;=BL44,BL43,IFERROR(LEFT(BL43,FIND("♦",SUBSTITUTE(LEFT(BL43,BL44+1)," ","♦",LEN(LEFT(BL43,BL44+1))-LEN(SUBSTITUTE(LEFT(BL43,BL44+1)," ",""))))),LEFT(BL43,IFERROR(FIND(" ",BL43)-1,LEN(BL43))))))</f>
        <v/>
      </c>
      <c r="BN42" s="3111" t="str">
        <f>IF(BM42="","",TRIM(RIGHT(BL43,LEN(BL43)-LEN(BM42))))</f>
        <v/>
      </c>
      <c r="BO42" s="3157" t="str">
        <f>BE32</f>
        <v xml:space="preserve"> ◄ ligne 32</v>
      </c>
      <c r="BP42" s="3150">
        <f>IF(BC42="","",IF(OR(BC42=0,BC42&lt;BI17),0,IF(BC42&gt;BI17,(BC42-BI17)&amp;" car. en trop",(BC42-BI17)&amp;" car.")))</f>
        <v>0</v>
      </c>
      <c r="BQ42" s="3158" t="str">
        <f>IF(BC42="","",ROUNDUP(BC42/BI17,0)&amp;" ligne(s)")</f>
        <v>1 ligne(s)</v>
      </c>
      <c r="BR42" s="3"/>
      <c r="BS42" s="142"/>
      <c r="BT42" s="2483">
        <v>4</v>
      </c>
      <c r="BU42" s="2479" t="s">
        <v>429</v>
      </c>
      <c r="BV42" s="2479" t="s">
        <v>3858</v>
      </c>
      <c r="BW42" s="397"/>
      <c r="BX42" s="3"/>
      <c r="BY42" s="3249"/>
      <c r="BZ42" s="3249"/>
      <c r="CA42" s="3249"/>
      <c r="CC42" s="3225"/>
      <c r="CD42" s="3225"/>
      <c r="CE42" s="3225"/>
      <c r="CG42" s="3226"/>
      <c r="CH42" s="3226"/>
      <c r="CI42" s="3226"/>
      <c r="CK42" s="3227"/>
      <c r="CL42" s="3227"/>
      <c r="CM42" s="3227"/>
      <c r="CO42" s="3236"/>
      <c r="CP42" s="3236"/>
      <c r="CQ42" s="3236"/>
      <c r="CS42" s="3232"/>
      <c r="CT42" s="3232"/>
      <c r="CU42" s="3232"/>
      <c r="CW42" s="3223"/>
      <c r="CX42" s="3223"/>
      <c r="CY42" s="3223"/>
      <c r="DA42" s="3224"/>
      <c r="DB42" s="3224"/>
      <c r="DC42" s="3224"/>
      <c r="DE42" s="3229"/>
      <c r="DF42" s="3229"/>
      <c r="DG42" s="3229"/>
      <c r="DI42" s="3230"/>
      <c r="DJ42" s="3230"/>
      <c r="DK42" s="3230"/>
      <c r="DM42" s="133"/>
      <c r="DN42" s="133"/>
      <c r="DO42" s="133"/>
      <c r="DQ42" s="304"/>
      <c r="DR42" s="304"/>
      <c r="DT42" s="305"/>
      <c r="DU42" s="305"/>
      <c r="DW42" s="266"/>
      <c r="DX42" s="267"/>
      <c r="DY42" s="3"/>
      <c r="DZ42" s="2921" t="s">
        <v>406</v>
      </c>
      <c r="EA42" s="2888" t="s">
        <v>407</v>
      </c>
      <c r="EB42" s="2889"/>
      <c r="EC42" s="2889"/>
      <c r="ED42" s="2889"/>
      <c r="EE42" s="2922" t="s">
        <v>408</v>
      </c>
      <c r="EF42" s="2888" t="s">
        <v>409</v>
      </c>
      <c r="EG42" s="2889">
        <v>102</v>
      </c>
      <c r="EH42" s="2889">
        <v>0</v>
      </c>
      <c r="EI42" s="2889">
        <v>0</v>
      </c>
      <c r="EK42" s="318"/>
      <c r="EL42" s="205" t="s">
        <v>410</v>
      </c>
      <c r="EM42" s="206" t="s">
        <v>411</v>
      </c>
      <c r="EN42" s="207">
        <v>0</v>
      </c>
      <c r="EO42" s="208">
        <v>154</v>
      </c>
      <c r="EP42" s="209">
        <v>205</v>
      </c>
      <c r="EQ42"/>
      <c r="ER42" s="319"/>
      <c r="ES42" s="191" t="s">
        <v>412</v>
      </c>
      <c r="ET42" s="192" t="s">
        <v>413</v>
      </c>
      <c r="EU42" s="193">
        <v>28</v>
      </c>
      <c r="EV42" s="194">
        <v>28</v>
      </c>
      <c r="EW42" s="195">
        <v>28</v>
      </c>
      <c r="EX42"/>
      <c r="EY42" s="320"/>
      <c r="EZ42" s="212" t="s">
        <v>414</v>
      </c>
      <c r="FA42" s="192" t="s">
        <v>415</v>
      </c>
      <c r="FB42" s="193">
        <v>174</v>
      </c>
      <c r="FC42" s="194">
        <v>155</v>
      </c>
      <c r="FD42" s="195">
        <v>130</v>
      </c>
      <c r="FE42" s="10">
        <v>1</v>
      </c>
    </row>
    <row r="43" spans="1:161" ht="21" customHeight="1" thickBot="1">
      <c r="A43" s="3">
        <v>12</v>
      </c>
      <c r="B43" s="218" t="str">
        <f t="shared" si="25"/>
        <v>A</v>
      </c>
      <c r="C43" s="2326">
        <f t="array" ref="C43">IFERROR(_xlfn.LET(_xlpm.k,UPPER(TRIM(K43)),_xlpm.r,_xlfn.XLOOKUP(_xlpm.k,UPPER(TRIM($R$64:$AM$64)),$R$67:$AM$67,_xlfn.XLOOKUP(_xlpm.k,UPPER(TRIM($R$65:$AM$65)),$R$67:$AM$67,_xlfn.XLOOKUP(_xlpm.k,UPPER(TRIM($R$66:$AM$66)),$R$67:$AM$67,0.001))),_xlpm.r*J43),0)</f>
        <v>0</v>
      </c>
      <c r="D43" s="2819">
        <f t="array" ref="D43">IFERROR(_xlfn.LET(_xlpm.k,UPPER(TRIM(N43)),_xlpm.r,_xlfn.XLOOKUP(_xlpm.k,UPPER(TRIM($R$64:$AM$64)),$R$67:$AM$67,_xlfn.XLOOKUP(_xlpm.k,UPPER(TRIM($R$65:$AM$65)),$R$67:$AM$67,_xlfn.XLOOKUP(_xlpm.k,UPPER(TRIM($R$66:$AM$66)),$R$67:$AM$67,0.001))),_xlpm.r*M43),0)</f>
        <v>0</v>
      </c>
      <c r="E43" s="220">
        <f t="array" ref="E43">IFERROR(_xlfn.LET(_xlpm.k,UPPER(TRIM(Q43)),_xlpm.r,_xlfn.XLOOKUP(_xlpm.k,UPPER(TRIM($R$64:$AM$64)),$R$67:$AM$67,_xlfn.XLOOKUP(_xlpm.k,UPPER(TRIM($R$65:$AM$65)),$R$67:$AM$67,_xlfn.XLOOKUP(_xlpm.k,UPPER(TRIM($R$66:$AM$66)),$R$67:$AM$67,0.001))),_xlpm.r*P43),0)</f>
        <v>0</v>
      </c>
      <c r="F43" s="222" t="s">
        <v>3688</v>
      </c>
      <c r="G43" s="2586" t="s">
        <v>3674</v>
      </c>
      <c r="H43" s="2340" t="s">
        <v>14</v>
      </c>
      <c r="I43" s="2841"/>
      <c r="J43" s="2842"/>
      <c r="K43" s="2302"/>
      <c r="L43" s="2843"/>
      <c r="M43" s="2844"/>
      <c r="N43" s="2303"/>
      <c r="O43" s="2845"/>
      <c r="P43" s="2300"/>
      <c r="Q43" s="2303"/>
      <c r="R43" s="222" t="str">
        <f t="shared" si="26"/>
        <v>12 ►</v>
      </c>
      <c r="S43" s="2339" t="str">
        <f t="shared" si="26"/>
        <v>echine épaule ou travers de porc</v>
      </c>
      <c r="T43" s="2296"/>
      <c r="U43" s="2296"/>
      <c r="V43" s="2454">
        <v>1</v>
      </c>
      <c r="W43" s="223">
        <f t="shared" si="27"/>
        <v>0</v>
      </c>
      <c r="X43" s="224">
        <f t="shared" si="28"/>
        <v>0</v>
      </c>
      <c r="Y43" s="224" t="str">
        <f t="shared" si="29"/>
        <v/>
      </c>
      <c r="Z43" s="225">
        <f t="shared" si="46"/>
        <v>0</v>
      </c>
      <c r="AA43" s="2846">
        <f t="shared" si="30"/>
        <v>0</v>
      </c>
      <c r="AB43" s="2847">
        <f t="shared" si="31"/>
        <v>0</v>
      </c>
      <c r="AC43" s="2848" t="str">
        <f t="shared" si="32"/>
        <v/>
      </c>
      <c r="AD43" s="2849">
        <f t="shared" si="41"/>
        <v>0</v>
      </c>
      <c r="AE43" s="2361">
        <f t="shared" si="42"/>
        <v>0</v>
      </c>
      <c r="AF43" s="2362">
        <f t="shared" si="43"/>
        <v>0</v>
      </c>
      <c r="AG43" s="2363" t="str">
        <f t="shared" si="33"/>
        <v/>
      </c>
      <c r="AH43" s="2552">
        <f t="shared" si="47"/>
        <v>0</v>
      </c>
      <c r="AI43" s="2556" t="str">
        <f t="shared" si="34"/>
        <v>echine épaule ou travers de porc</v>
      </c>
      <c r="AJ43" s="2241">
        <f>IFERROR(W43,0)+IFERROR(AA43,0)+IFERROR(AE43,0)</f>
        <v>0</v>
      </c>
      <c r="AK43" s="2242">
        <f>IFERROR(X43,0)+IFERROR(AB43,0)+IFERROR(AF43,0)</f>
        <v>0</v>
      </c>
      <c r="AL43" s="2243">
        <f t="shared" si="44"/>
        <v>0</v>
      </c>
      <c r="AM43" s="2511" t="str">
        <f t="shared" si="48"/>
        <v>OK</v>
      </c>
      <c r="AN43" s="3"/>
      <c r="AO43" s="218" t="str">
        <f t="shared" si="15"/>
        <v>A</v>
      </c>
      <c r="AP43" s="3256"/>
      <c r="AQ43" s="3"/>
      <c r="AR43" s="198">
        <f t="array" ref="AR43">SUMPRODUCT(LEN(AS43:AY43))</f>
        <v>0</v>
      </c>
      <c r="AS43" s="199"/>
      <c r="AT43" s="200"/>
      <c r="AU43" s="200"/>
      <c r="AV43" s="200"/>
      <c r="AW43" s="200"/>
      <c r="AX43" s="200"/>
      <c r="AY43" s="201"/>
      <c r="AZ43" s="3"/>
      <c r="BA43" s="3159" t="str">
        <f t="shared" si="36"/>
        <v>A</v>
      </c>
      <c r="BB43" s="3151" t="str">
        <f t="shared" si="23"/>
        <v>17 mots</v>
      </c>
      <c r="BC43" s="3152">
        <f t="shared" si="45"/>
        <v>91</v>
      </c>
      <c r="BD43" s="3162" t="s">
        <v>4378</v>
      </c>
      <c r="BE43" s="3160" t="str">
        <f t="shared" si="24"/>
        <v xml:space="preserve"> ◄ ligne 43</v>
      </c>
      <c r="BF43" s="3151" t="str">
        <f t="shared" si="37"/>
        <v>19 mots</v>
      </c>
      <c r="BG43" s="3155" t="str">
        <f t="shared" si="38"/>
        <v>99 car. ►</v>
      </c>
      <c r="BH43" s="3156" t="str">
        <f>IF(LEN(TRIM(BM43))&gt;0,MAX(BH29:BH42)+1,"")</f>
        <v/>
      </c>
      <c r="BI43" s="3109" t="str">
        <f>IFERROR(INDEX(BM30:BM299,MATCH(ROW()-ROW(BM30)+1,BH30:BH299,0)),"")</f>
        <v xml:space="preserve">6 Portez à ébullition puis baissez le feu et laissez mijoter à feu doux pendant environ 3 heures en </v>
      </c>
      <c r="BJ43" s="3149"/>
      <c r="BK43" s="3142"/>
      <c r="BL43" s="3110" t="str">
        <f>TRIM(SUBSTITUTE(SUBSTITUTE(SUBSTITUTE(SUBSTITUTE(IF(OR(LEFT(BL42,1)="-",LEFT(BL42,1)="="),MID(BL42,2,9999),BL42),CHAR(160)," "),","," "),";"," "),"."," "))</f>
        <v/>
      </c>
      <c r="BM43" s="3111" t="str">
        <f>IF(OR(BN42="",BL44=""),"",IF(LEN(BN42)&lt;=BL44,BN42,IFERROR(LEFT(BN42,FIND("♦",SUBSTITUTE(LEFT(BN42,BL44+1)," ","♦",LEN(LEFT(BN42,BL44+1))-LEN(SUBSTITUTE(LEFT(BN42,BL44+1)," ",""))))),LEFT(BN42,IFERROR(FIND(" ",BN42)-1,LEN(BN42))))))</f>
        <v/>
      </c>
      <c r="BN43" s="3111" t="str">
        <f>IF(BM43="","",TRIM(RIGHT(BN42,LEN(BN42)-LEN(BM43))))</f>
        <v/>
      </c>
      <c r="BO43" s="3161" t="str">
        <f t="shared" ref="BO43:BO47" si="51">"ligne "&amp;ROW()&amp;" ►"</f>
        <v>ligne 43 ►</v>
      </c>
      <c r="BP43" s="3150">
        <f>IF(BC43="","",IF(OR(BC43=0,BC43&lt;BI17),0,IF(BC43&gt;BI17,(BC43-BI17)&amp;" car. en trop",(BC43-BI17)&amp;" car.")))</f>
        <v>0</v>
      </c>
      <c r="BQ43" s="3158" t="str">
        <f>IF(BC43="","",ROUNDUP(BC43/BI17,0)&amp;" ligne(s)")</f>
        <v>1 ligne(s)</v>
      </c>
      <c r="BR43" s="3"/>
      <c r="BS43" s="2453"/>
      <c r="BT43" s="2484" t="s">
        <v>3851</v>
      </c>
      <c r="BV43" s="2482"/>
      <c r="BW43" s="2480"/>
      <c r="BX43" s="3"/>
      <c r="CS43" s="163"/>
      <c r="CT43" s="163"/>
      <c r="CU43" s="163"/>
      <c r="DW43" s="2923">
        <v>12</v>
      </c>
      <c r="DX43" s="2924">
        <v>12</v>
      </c>
      <c r="DY43" s="3"/>
      <c r="DZ43" s="2894" t="s">
        <v>417</v>
      </c>
      <c r="EA43" s="2888" t="s">
        <v>211</v>
      </c>
      <c r="EB43" s="2889">
        <v>204</v>
      </c>
      <c r="EC43" s="2889">
        <v>255</v>
      </c>
      <c r="ED43" s="2889">
        <v>255</v>
      </c>
      <c r="EE43" s="2925" t="s">
        <v>418</v>
      </c>
      <c r="EF43" s="2888" t="s">
        <v>419</v>
      </c>
      <c r="EG43" s="2889">
        <v>150</v>
      </c>
      <c r="EH43" s="2889">
        <v>150</v>
      </c>
      <c r="EI43" s="2889">
        <v>150</v>
      </c>
      <c r="EK43" s="336"/>
      <c r="EL43" s="236" t="s">
        <v>420</v>
      </c>
      <c r="EM43" s="206" t="s">
        <v>421</v>
      </c>
      <c r="EN43" s="207">
        <v>58</v>
      </c>
      <c r="EO43" s="208">
        <v>142</v>
      </c>
      <c r="EP43" s="209">
        <v>186</v>
      </c>
      <c r="EQ43"/>
      <c r="ER43" s="337"/>
      <c r="ES43" s="191" t="s">
        <v>422</v>
      </c>
      <c r="ET43" s="192" t="s">
        <v>423</v>
      </c>
      <c r="EU43" s="193">
        <v>26</v>
      </c>
      <c r="EV43" s="194">
        <v>26</v>
      </c>
      <c r="EW43" s="195">
        <v>26</v>
      </c>
      <c r="EX43"/>
      <c r="EY43" s="338"/>
      <c r="EZ43" s="197" t="s">
        <v>424</v>
      </c>
      <c r="FA43" s="192" t="s">
        <v>425</v>
      </c>
      <c r="FB43" s="193">
        <v>205</v>
      </c>
      <c r="FC43" s="194">
        <v>155</v>
      </c>
      <c r="FD43" s="195">
        <v>29</v>
      </c>
      <c r="FE43" s="10">
        <v>1</v>
      </c>
    </row>
    <row r="44" spans="1:161" ht="21" customHeight="1">
      <c r="A44" s="3">
        <v>13</v>
      </c>
      <c r="B44" s="218" t="str">
        <f t="shared" si="25"/>
        <v>A</v>
      </c>
      <c r="C44" s="2326">
        <f t="array" ref="C44">IFERROR(_xlfn.LET(_xlpm.k,UPPER(TRIM(K44)),_xlpm.r,_xlfn.XLOOKUP(_xlpm.k,UPPER(TRIM($R$64:$AM$64)),$R$67:$AM$67,_xlfn.XLOOKUP(_xlpm.k,UPPER(TRIM($R$65:$AM$65)),$R$67:$AM$67,_xlfn.XLOOKUP(_xlpm.k,UPPER(TRIM($R$66:$AM$66)),$R$67:$AM$67,0.001))),_xlpm.r*J44),0)</f>
        <v>0</v>
      </c>
      <c r="D44" s="2819">
        <f t="array" ref="D44">IFERROR(_xlfn.LET(_xlpm.k,UPPER(TRIM(N44)),_xlpm.r,_xlfn.XLOOKUP(_xlpm.k,UPPER(TRIM($R$64:$AM$64)),$R$67:$AM$67,_xlfn.XLOOKUP(_xlpm.k,UPPER(TRIM($R$65:$AM$65)),$R$67:$AM$67,_xlfn.XLOOKUP(_xlpm.k,UPPER(TRIM($R$66:$AM$66)),$R$67:$AM$67,0.001))),_xlpm.r*M44),0)</f>
        <v>0</v>
      </c>
      <c r="E44" s="220">
        <f t="array" ref="E44">IFERROR(_xlfn.LET(_xlpm.k,UPPER(TRIM(Q44)),_xlpm.r,_xlfn.XLOOKUP(_xlpm.k,UPPER(TRIM($R$64:$AM$64)),$R$67:$AM$67,_xlfn.XLOOKUP(_xlpm.k,UPPER(TRIM($R$65:$AM$65)),$R$67:$AM$67,_xlfn.XLOOKUP(_xlpm.k,UPPER(TRIM($R$66:$AM$66)),$R$67:$AM$67,0.001))),_xlpm.r*P44),0)</f>
        <v>0</v>
      </c>
      <c r="F44" s="222" t="s">
        <v>3689</v>
      </c>
      <c r="G44" s="2586" t="s">
        <v>3663</v>
      </c>
      <c r="H44" s="2340" t="s">
        <v>14</v>
      </c>
      <c r="I44" s="2841"/>
      <c r="J44" s="2842"/>
      <c r="K44" s="2302"/>
      <c r="L44" s="2843"/>
      <c r="M44" s="2844"/>
      <c r="N44" s="2303"/>
      <c r="O44" s="2845"/>
      <c r="P44" s="2300"/>
      <c r="Q44" s="2303"/>
      <c r="R44" s="222" t="str">
        <f t="shared" si="26"/>
        <v>13 ►</v>
      </c>
      <c r="S44" s="2339" t="str">
        <f t="shared" si="26"/>
        <v>jambon talon  cru de pays</v>
      </c>
      <c r="T44" s="2296"/>
      <c r="U44" s="2296"/>
      <c r="V44" s="2454">
        <v>1</v>
      </c>
      <c r="W44" s="223">
        <f t="shared" si="27"/>
        <v>0</v>
      </c>
      <c r="X44" s="224">
        <f t="shared" si="28"/>
        <v>0</v>
      </c>
      <c r="Y44" s="224" t="str">
        <f t="shared" si="29"/>
        <v/>
      </c>
      <c r="Z44" s="225">
        <f t="shared" si="46"/>
        <v>0</v>
      </c>
      <c r="AA44" s="2846">
        <f t="shared" si="30"/>
        <v>0</v>
      </c>
      <c r="AB44" s="2847">
        <f t="shared" si="31"/>
        <v>0</v>
      </c>
      <c r="AC44" s="2848" t="str">
        <f t="shared" si="32"/>
        <v/>
      </c>
      <c r="AD44" s="2849">
        <f t="shared" si="41"/>
        <v>0</v>
      </c>
      <c r="AE44" s="2361">
        <f t="shared" si="42"/>
        <v>0</v>
      </c>
      <c r="AF44" s="2362">
        <f t="shared" si="43"/>
        <v>0</v>
      </c>
      <c r="AG44" s="2363" t="str">
        <f t="shared" si="33"/>
        <v/>
      </c>
      <c r="AH44" s="2552">
        <f t="shared" si="47"/>
        <v>0</v>
      </c>
      <c r="AI44" s="2556" t="str">
        <f t="shared" si="34"/>
        <v>jambon talon  cru de pays</v>
      </c>
      <c r="AJ44" s="2241">
        <f t="shared" ref="AJ44:AK61" si="52">IFERROR(W44,0)+IFERROR(AA44,0)+IFERROR(AE44,0)</f>
        <v>0</v>
      </c>
      <c r="AK44" s="2242">
        <f t="shared" si="52"/>
        <v>0</v>
      </c>
      <c r="AL44" s="2243">
        <f t="shared" si="44"/>
        <v>0</v>
      </c>
      <c r="AM44" s="2511" t="str">
        <f t="shared" si="48"/>
        <v>OK</v>
      </c>
      <c r="AN44" s="3"/>
      <c r="AO44" s="218" t="str">
        <f t="shared" si="15"/>
        <v>A</v>
      </c>
      <c r="AP44" s="3256"/>
      <c r="AQ44" s="3"/>
      <c r="AR44" s="198">
        <f t="array" ref="AR44">SUMPRODUCT(LEN(AS44:AY44))</f>
        <v>0</v>
      </c>
      <c r="AS44" s="199"/>
      <c r="AT44" s="200"/>
      <c r="AU44" s="200"/>
      <c r="AV44" s="200"/>
      <c r="AW44" s="200"/>
      <c r="AX44" s="200"/>
      <c r="AY44" s="201"/>
      <c r="AZ44" s="3"/>
      <c r="BA44" s="3159" t="str">
        <f t="shared" si="36"/>
        <v>A</v>
      </c>
      <c r="BB44" s="3151" t="str">
        <f t="shared" si="23"/>
        <v/>
      </c>
      <c r="BC44" s="3152" t="str">
        <f t="shared" si="45"/>
        <v/>
      </c>
      <c r="BD44" s="3162"/>
      <c r="BE44" s="3154" t="str">
        <f t="shared" si="24"/>
        <v xml:space="preserve"> ◄ ligne 44</v>
      </c>
      <c r="BF44" s="3151" t="str">
        <f t="shared" si="37"/>
        <v>14 mots</v>
      </c>
      <c r="BG44" s="3155" t="str">
        <f t="shared" si="38"/>
        <v>74 car. ►</v>
      </c>
      <c r="BH44" s="3156" t="str">
        <f>IF(LEN(TRIM(BM44))&gt;0,MAX(BH29:BH43)+1,"")</f>
        <v/>
      </c>
      <c r="BI44" s="3109" t="str">
        <f>IFERROR(INDEX(BM30:BM299,MATCH(ROW()-ROW(BM30)+1,BH30:BH299,0)),"")</f>
        <v>remuant de temps en temps La viande doit être tendre et la sauce onctueuse</v>
      </c>
      <c r="BJ44" s="3149"/>
      <c r="BK44" s="3142"/>
      <c r="BL44" s="3112">
        <f>BI17</f>
        <v>100</v>
      </c>
      <c r="BM44" s="3111" t="str">
        <f>IF(OR(BN43="",BL44=""),"",IF(LEN(BN43)&lt;=BL44,BN43,IFERROR(LEFT(BN43,FIND("♦",SUBSTITUTE(LEFT(BN43,BL44+1)," ","♦",LEN(LEFT(BN43,BL44+1))-LEN(SUBSTITUTE(LEFT(BN43,BL44+1)," ",""))))),LEFT(BN43,IFERROR(FIND(" ",BN43)-1,LEN(BN43))))))</f>
        <v/>
      </c>
      <c r="BN44" s="3111" t="str">
        <f t="shared" ref="BN44:BN47" si="53">IF(BM44="","",TRIM(RIGHT(BN43,LEN(BN43)-LEN(BM44))))</f>
        <v/>
      </c>
      <c r="BO44" s="3161" t="str">
        <f t="shared" si="51"/>
        <v>ligne 44 ►</v>
      </c>
      <c r="BP44" s="3150" t="str">
        <f>IF(BC44="","",IF(OR(BC44=0,BC44&lt;BI17),0,IF(BC44&gt;BI17,(BC44-BI17)&amp;" car. en trop",(BC44-BI17)&amp;" car.")))</f>
        <v/>
      </c>
      <c r="BQ44" s="3158" t="str">
        <f>IF(BC44="","",ROUNDUP(BC44/BI17,0)&amp;" ligne(s)")</f>
        <v/>
      </c>
      <c r="BR44" s="3"/>
      <c r="BS44" s="3206" t="s">
        <v>3853</v>
      </c>
      <c r="BT44" s="3207"/>
      <c r="BU44" s="3207"/>
      <c r="BV44" s="3207"/>
      <c r="BW44" s="3208"/>
      <c r="BX44" s="3"/>
      <c r="BY44" s="3235" t="s">
        <v>440</v>
      </c>
      <c r="BZ44" s="3235"/>
      <c r="CA44" s="3235"/>
      <c r="CC44" s="3235" t="s">
        <v>441</v>
      </c>
      <c r="CD44" s="3235"/>
      <c r="CE44" s="3235"/>
      <c r="CG44" s="3226" t="s">
        <v>442</v>
      </c>
      <c r="CH44" s="3226"/>
      <c r="CI44" s="3226"/>
      <c r="CK44" s="3227" t="s">
        <v>443</v>
      </c>
      <c r="CL44" s="3227"/>
      <c r="CM44" s="3227"/>
      <c r="CO44" s="3236" t="s">
        <v>444</v>
      </c>
      <c r="CP44" s="3236"/>
      <c r="CQ44" s="3236"/>
      <c r="CS44" s="3232" t="s">
        <v>445</v>
      </c>
      <c r="CT44" s="3232"/>
      <c r="CU44" s="3232"/>
      <c r="CW44" s="3223" t="s">
        <v>446</v>
      </c>
      <c r="CX44" s="3223"/>
      <c r="CY44" s="3223"/>
      <c r="DA44" s="3224" t="s">
        <v>447</v>
      </c>
      <c r="DB44" s="3224"/>
      <c r="DC44" s="3224"/>
      <c r="DE44" s="3229" t="s">
        <v>448</v>
      </c>
      <c r="DF44" s="3229"/>
      <c r="DG44" s="3229"/>
      <c r="DI44" s="3230" t="s">
        <v>449</v>
      </c>
      <c r="DJ44" s="3230"/>
      <c r="DK44" s="3230"/>
      <c r="DM44" s="3231" t="s">
        <v>450</v>
      </c>
      <c r="DN44" s="3231"/>
      <c r="DO44" s="3231"/>
      <c r="DY44" s="3"/>
      <c r="DZ44" s="2926" t="s">
        <v>451</v>
      </c>
      <c r="EA44" s="2888" t="s">
        <v>452</v>
      </c>
      <c r="EB44" s="2889">
        <v>102</v>
      </c>
      <c r="EC44" s="2889">
        <v>0</v>
      </c>
      <c r="ED44" s="2889">
        <v>102</v>
      </c>
      <c r="EE44" s="2927" t="s">
        <v>453</v>
      </c>
      <c r="EF44" s="2888" t="s">
        <v>454</v>
      </c>
      <c r="EG44" s="2889">
        <v>0</v>
      </c>
      <c r="EH44" s="2889">
        <v>51</v>
      </c>
      <c r="EI44" s="2889">
        <v>102</v>
      </c>
      <c r="EK44" s="341"/>
      <c r="EL44" s="205" t="s">
        <v>455</v>
      </c>
      <c r="EM44" s="206" t="s">
        <v>456</v>
      </c>
      <c r="EN44" s="207">
        <v>119</v>
      </c>
      <c r="EO44" s="208">
        <v>136</v>
      </c>
      <c r="EP44" s="209">
        <v>153</v>
      </c>
      <c r="EQ44"/>
      <c r="ER44" s="342"/>
      <c r="ES44" s="191" t="s">
        <v>457</v>
      </c>
      <c r="ET44" s="192" t="s">
        <v>458</v>
      </c>
      <c r="EU44" s="193">
        <v>23</v>
      </c>
      <c r="EV44" s="194">
        <v>23</v>
      </c>
      <c r="EW44" s="195">
        <v>23</v>
      </c>
      <c r="EX44"/>
      <c r="EY44" s="343"/>
      <c r="EZ44" s="197" t="s">
        <v>459</v>
      </c>
      <c r="FA44" s="192" t="s">
        <v>460</v>
      </c>
      <c r="FB44" s="193">
        <v>205</v>
      </c>
      <c r="FC44" s="194">
        <v>149</v>
      </c>
      <c r="FD44" s="195">
        <v>12</v>
      </c>
      <c r="FE44" s="10">
        <v>1</v>
      </c>
    </row>
    <row r="45" spans="1:161" ht="21" customHeight="1">
      <c r="A45" s="3">
        <v>14</v>
      </c>
      <c r="B45" s="218" t="str">
        <f t="shared" si="25"/>
        <v>A</v>
      </c>
      <c r="C45" s="2326">
        <f t="array" ref="C45">IFERROR(_xlfn.LET(_xlpm.k,UPPER(TRIM(K45)),_xlpm.r,_xlfn.XLOOKUP(_xlpm.k,UPPER(TRIM($R$64:$AM$64)),$R$67:$AM$67,_xlfn.XLOOKUP(_xlpm.k,UPPER(TRIM($R$65:$AM$65)),$R$67:$AM$67,_xlfn.XLOOKUP(_xlpm.k,UPPER(TRIM($R$66:$AM$66)),$R$67:$AM$67,0.001))),_xlpm.r*J45),0)</f>
        <v>0</v>
      </c>
      <c r="D45" s="2819">
        <f t="array" ref="D45">IFERROR(_xlfn.LET(_xlpm.k,UPPER(TRIM(N45)),_xlpm.r,_xlfn.XLOOKUP(_xlpm.k,UPPER(TRIM($R$64:$AM$64)),$R$67:$AM$67,_xlfn.XLOOKUP(_xlpm.k,UPPER(TRIM($R$65:$AM$65)),$R$67:$AM$67,_xlfn.XLOOKUP(_xlpm.k,UPPER(TRIM($R$66:$AM$66)),$R$67:$AM$67,0.001))),_xlpm.r*M45),0)</f>
        <v>0</v>
      </c>
      <c r="E45" s="220">
        <f t="array" ref="E45">IFERROR(_xlfn.LET(_xlpm.k,UPPER(TRIM(Q45)),_xlpm.r,_xlfn.XLOOKUP(_xlpm.k,UPPER(TRIM($R$64:$AM$64)),$R$67:$AM$67,_xlfn.XLOOKUP(_xlpm.k,UPPER(TRIM($R$65:$AM$65)),$R$67:$AM$67,_xlfn.XLOOKUP(_xlpm.k,UPPER(TRIM($R$66:$AM$66)),$R$67:$AM$67,0.001))),_xlpm.r*P45),0)</f>
        <v>0</v>
      </c>
      <c r="F45" s="222" t="s">
        <v>3690</v>
      </c>
      <c r="G45" s="2586" t="s">
        <v>3649</v>
      </c>
      <c r="H45" s="2340" t="s">
        <v>14</v>
      </c>
      <c r="I45" s="2841"/>
      <c r="J45" s="2842"/>
      <c r="K45" s="2302"/>
      <c r="L45" s="2843"/>
      <c r="M45" s="2844"/>
      <c r="N45" s="2303"/>
      <c r="O45" s="2845"/>
      <c r="P45" s="2300"/>
      <c r="Q45" s="2303"/>
      <c r="R45" s="222" t="str">
        <f t="shared" si="26"/>
        <v>14 ►</v>
      </c>
      <c r="S45" s="2339" t="str">
        <f t="shared" si="26"/>
        <v>oreille confite</v>
      </c>
      <c r="T45" s="2296"/>
      <c r="U45" s="2296"/>
      <c r="V45" s="2454">
        <v>1</v>
      </c>
      <c r="W45" s="223">
        <f t="shared" si="27"/>
        <v>0</v>
      </c>
      <c r="X45" s="224">
        <f t="shared" si="28"/>
        <v>0</v>
      </c>
      <c r="Y45" s="224" t="str">
        <f t="shared" si="29"/>
        <v/>
      </c>
      <c r="Z45" s="225">
        <f t="shared" si="46"/>
        <v>0</v>
      </c>
      <c r="AA45" s="2846">
        <f t="shared" si="30"/>
        <v>0</v>
      </c>
      <c r="AB45" s="2847">
        <f t="shared" si="31"/>
        <v>0</v>
      </c>
      <c r="AC45" s="2848" t="str">
        <f t="shared" si="32"/>
        <v/>
      </c>
      <c r="AD45" s="2849">
        <f t="shared" si="41"/>
        <v>0</v>
      </c>
      <c r="AE45" s="2361">
        <f t="shared" si="42"/>
        <v>0</v>
      </c>
      <c r="AF45" s="2362">
        <f t="shared" si="43"/>
        <v>0</v>
      </c>
      <c r="AG45" s="2363" t="str">
        <f t="shared" si="33"/>
        <v/>
      </c>
      <c r="AH45" s="2552">
        <f t="shared" si="47"/>
        <v>0</v>
      </c>
      <c r="AI45" s="2556" t="str">
        <f t="shared" si="34"/>
        <v>oreille confite</v>
      </c>
      <c r="AJ45" s="2241">
        <f t="shared" si="52"/>
        <v>0</v>
      </c>
      <c r="AK45" s="2242">
        <f t="shared" si="52"/>
        <v>0</v>
      </c>
      <c r="AL45" s="2243">
        <f t="shared" si="44"/>
        <v>0</v>
      </c>
      <c r="AM45" s="2511" t="str">
        <f t="shared" si="48"/>
        <v>OK</v>
      </c>
      <c r="AN45" s="3"/>
      <c r="AO45" s="218" t="str">
        <f t="shared" si="15"/>
        <v>A</v>
      </c>
      <c r="AP45" s="3256"/>
      <c r="AQ45" s="3"/>
      <c r="AR45" s="198">
        <f t="array" ref="AR45">SUMPRODUCT(LEN(AS45:AY45))</f>
        <v>0</v>
      </c>
      <c r="AS45" s="199"/>
      <c r="AT45" s="200"/>
      <c r="AU45" s="200"/>
      <c r="AV45" s="200"/>
      <c r="AW45" s="200"/>
      <c r="AX45" s="200"/>
      <c r="AY45" s="201"/>
      <c r="AZ45" s="3"/>
      <c r="BA45" s="3159" t="str">
        <f t="shared" si="36"/>
        <v>A</v>
      </c>
      <c r="BB45" s="3151" t="str">
        <f t="shared" si="23"/>
        <v/>
      </c>
      <c r="BC45" s="3152" t="str">
        <f t="shared" si="45"/>
        <v/>
      </c>
      <c r="BD45" s="3162"/>
      <c r="BE45" s="3160" t="str">
        <f t="shared" si="24"/>
        <v xml:space="preserve"> ◄ ligne 45</v>
      </c>
      <c r="BF45" s="3151" t="str">
        <f t="shared" si="37"/>
        <v>17 mots</v>
      </c>
      <c r="BG45" s="3155" t="str">
        <f t="shared" si="38"/>
        <v>100 car. ►</v>
      </c>
      <c r="BH45" s="3156" t="str">
        <f>IF(LEN(TRIM(BM45))&gt;0,MAX(BH29:BH44)+1,"")</f>
        <v/>
      </c>
      <c r="BI45" s="3109" t="str">
        <f>IFERROR(INDEX(BM30:BM299,MATCH(ROW()-ROW(BM30)+1,BH30:BH299,0)),"")</f>
        <v xml:space="preserve">7 Pendant ce temps faites revenir les champignons dans une poêle avec un peu d’huile d’olive pendant </v>
      </c>
      <c r="BJ45" s="3149"/>
      <c r="BK45" s="3142"/>
      <c r="BL45" s="3110"/>
      <c r="BM45" s="3111" t="str">
        <f>IF(OR(BN44="",BL44=""),"",IF(LEN(BN44)&lt;=BL44,BN44,IFERROR(LEFT(BN44,FIND("♦",SUBSTITUTE(LEFT(BN44,BL44+1)," ","♦",LEN(LEFT(BN44,BL44+1))-LEN(SUBSTITUTE(LEFT(BN44,BL44+1)," ",""))))),LEFT(BN44,IFERROR(FIND(" ",BN44)-1,LEN(BN44))))))</f>
        <v/>
      </c>
      <c r="BN45" s="3111" t="str">
        <f t="shared" si="53"/>
        <v/>
      </c>
      <c r="BO45" s="3161" t="str">
        <f t="shared" si="51"/>
        <v>ligne 45 ►</v>
      </c>
      <c r="BP45" s="3150" t="str">
        <f>IF(BC45="","",IF(OR(BC45=0,BC45&lt;BI17),0,IF(BC45&gt;BI17,(BC45-BI17)&amp;" car. en trop",(BC45-BI17)&amp;" car.")))</f>
        <v/>
      </c>
      <c r="BQ45" s="3158" t="str">
        <f>IF(BC45="","",ROUNDUP(BC45/BI17,0)&amp;" ligne(s)")</f>
        <v/>
      </c>
      <c r="BR45" s="3"/>
      <c r="BS45" s="3206"/>
      <c r="BT45" s="3207"/>
      <c r="BU45" s="3207"/>
      <c r="BV45" s="3207"/>
      <c r="BW45" s="3208"/>
      <c r="BX45" s="3"/>
      <c r="BY45" s="3235"/>
      <c r="BZ45" s="3235"/>
      <c r="CA45" s="3235"/>
      <c r="CC45" s="3235"/>
      <c r="CD45" s="3235"/>
      <c r="CE45" s="3235"/>
      <c r="CG45" s="3226"/>
      <c r="CH45" s="3226"/>
      <c r="CI45" s="3226"/>
      <c r="CK45" s="3227"/>
      <c r="CL45" s="3227"/>
      <c r="CM45" s="3227"/>
      <c r="CO45" s="3236"/>
      <c r="CP45" s="3236"/>
      <c r="CQ45" s="3236"/>
      <c r="CS45" s="3232"/>
      <c r="CT45" s="3232"/>
      <c r="CU45" s="3232"/>
      <c r="CW45" s="3223"/>
      <c r="CX45" s="3223"/>
      <c r="CY45" s="3223"/>
      <c r="DA45" s="3224"/>
      <c r="DB45" s="3224"/>
      <c r="DC45" s="3224"/>
      <c r="DE45" s="3229"/>
      <c r="DF45" s="3229"/>
      <c r="DG45" s="3229"/>
      <c r="DI45" s="3230"/>
      <c r="DJ45" s="3230"/>
      <c r="DK45" s="3230"/>
      <c r="DM45" s="3231"/>
      <c r="DN45" s="3231"/>
      <c r="DO45" s="3231"/>
      <c r="DY45" s="3"/>
      <c r="DZ45" s="2928" t="s">
        <v>462</v>
      </c>
      <c r="EA45" s="2888" t="s">
        <v>463</v>
      </c>
      <c r="EB45" s="2889">
        <v>255</v>
      </c>
      <c r="EC45" s="2889">
        <v>128</v>
      </c>
      <c r="ED45" s="2889">
        <v>128</v>
      </c>
      <c r="EE45" s="2929" t="s">
        <v>464</v>
      </c>
      <c r="EF45" s="2888" t="s">
        <v>465</v>
      </c>
      <c r="EG45" s="2889">
        <v>51</v>
      </c>
      <c r="EH45" s="2889">
        <v>153</v>
      </c>
      <c r="EI45" s="2889">
        <v>102</v>
      </c>
      <c r="EK45" s="347"/>
      <c r="EL45" s="205" t="s">
        <v>466</v>
      </c>
      <c r="EM45" s="206" t="s">
        <v>467</v>
      </c>
      <c r="EN45" s="207">
        <v>112</v>
      </c>
      <c r="EO45" s="208">
        <v>128</v>
      </c>
      <c r="EP45" s="209">
        <v>144</v>
      </c>
      <c r="EQ45"/>
      <c r="ER45" s="348"/>
      <c r="ES45" s="191" t="s">
        <v>468</v>
      </c>
      <c r="ET45" s="192" t="s">
        <v>469</v>
      </c>
      <c r="EU45" s="193">
        <v>20</v>
      </c>
      <c r="EV45" s="194">
        <v>20</v>
      </c>
      <c r="EW45" s="195">
        <v>20</v>
      </c>
      <c r="EX45"/>
      <c r="EY45" s="349"/>
      <c r="EZ45" s="197" t="s">
        <v>470</v>
      </c>
      <c r="FA45" s="192" t="s">
        <v>471</v>
      </c>
      <c r="FB45" s="193">
        <v>204</v>
      </c>
      <c r="FC45" s="194">
        <v>153</v>
      </c>
      <c r="FD45" s="195">
        <v>0</v>
      </c>
      <c r="FE45" s="10">
        <v>1</v>
      </c>
    </row>
    <row r="46" spans="1:161" ht="21" customHeight="1">
      <c r="A46" s="3">
        <v>15</v>
      </c>
      <c r="B46" s="218" t="str">
        <f t="shared" si="25"/>
        <v>A</v>
      </c>
      <c r="C46" s="2326">
        <f t="array" ref="C46">IFERROR(_xlfn.LET(_xlpm.k,UPPER(TRIM(K46)),_xlpm.r,_xlfn.XLOOKUP(_xlpm.k,UPPER(TRIM($R$64:$AM$64)),$R$67:$AM$67,_xlfn.XLOOKUP(_xlpm.k,UPPER(TRIM($R$65:$AM$65)),$R$67:$AM$67,_xlfn.XLOOKUP(_xlpm.k,UPPER(TRIM($R$66:$AM$66)),$R$67:$AM$67,0.001))),_xlpm.r*J46),0)</f>
        <v>0</v>
      </c>
      <c r="D46" s="2819">
        <f t="array" ref="D46">IFERROR(_xlfn.LET(_xlpm.k,UPPER(TRIM(N46)),_xlpm.r,_xlfn.XLOOKUP(_xlpm.k,UPPER(TRIM($R$64:$AM$64)),$R$67:$AM$67,_xlfn.XLOOKUP(_xlpm.k,UPPER(TRIM($R$65:$AM$65)),$R$67:$AM$67,_xlfn.XLOOKUP(_xlpm.k,UPPER(TRIM($R$66:$AM$66)),$R$67:$AM$67,0.001))),_xlpm.r*M46),0)</f>
        <v>0</v>
      </c>
      <c r="E46" s="220">
        <f t="array" ref="E46">IFERROR(_xlfn.LET(_xlpm.k,UPPER(TRIM(Q46)),_xlpm.r,_xlfn.XLOOKUP(_xlpm.k,UPPER(TRIM($R$64:$AM$64)),$R$67:$AM$67,_xlfn.XLOOKUP(_xlpm.k,UPPER(TRIM($R$65:$AM$65)),$R$67:$AM$67,_xlfn.XLOOKUP(_xlpm.k,UPPER(TRIM($R$66:$AM$66)),$R$67:$AM$67,0.001))),_xlpm.r*P46),0)</f>
        <v>0</v>
      </c>
      <c r="F46" s="222" t="s">
        <v>3691</v>
      </c>
      <c r="G46" s="2586" t="s">
        <v>3659</v>
      </c>
      <c r="H46" s="2340" t="s">
        <v>14</v>
      </c>
      <c r="I46" s="2841"/>
      <c r="J46" s="2842"/>
      <c r="K46" s="2302"/>
      <c r="L46" s="2843"/>
      <c r="M46" s="2844"/>
      <c r="N46" s="2303"/>
      <c r="O46" s="2845"/>
      <c r="P46" s="2300"/>
      <c r="Q46" s="2303"/>
      <c r="R46" s="222" t="str">
        <f t="shared" si="26"/>
        <v>15 ►</v>
      </c>
      <c r="S46" s="2339" t="str">
        <f t="shared" si="26"/>
        <v>os d’un cochon noir</v>
      </c>
      <c r="T46" s="2296"/>
      <c r="U46" s="2296"/>
      <c r="V46" s="2454">
        <v>1</v>
      </c>
      <c r="W46" s="223">
        <f t="shared" si="27"/>
        <v>0</v>
      </c>
      <c r="X46" s="224">
        <f t="shared" si="28"/>
        <v>0</v>
      </c>
      <c r="Y46" s="224" t="str">
        <f t="shared" si="29"/>
        <v/>
      </c>
      <c r="Z46" s="225">
        <f t="shared" si="46"/>
        <v>0</v>
      </c>
      <c r="AA46" s="2846">
        <f t="shared" si="30"/>
        <v>0</v>
      </c>
      <c r="AB46" s="2847">
        <f t="shared" si="31"/>
        <v>0</v>
      </c>
      <c r="AC46" s="2848" t="str">
        <f t="shared" si="32"/>
        <v/>
      </c>
      <c r="AD46" s="2849">
        <f t="shared" si="41"/>
        <v>0</v>
      </c>
      <c r="AE46" s="2361">
        <f t="shared" si="42"/>
        <v>0</v>
      </c>
      <c r="AF46" s="2362">
        <f t="shared" si="43"/>
        <v>0</v>
      </c>
      <c r="AG46" s="2363" t="str">
        <f t="shared" si="33"/>
        <v/>
      </c>
      <c r="AH46" s="2552">
        <f t="shared" si="47"/>
        <v>0</v>
      </c>
      <c r="AI46" s="2556" t="str">
        <f t="shared" si="34"/>
        <v>os d’un cochon noir</v>
      </c>
      <c r="AJ46" s="2241">
        <f t="shared" si="52"/>
        <v>0</v>
      </c>
      <c r="AK46" s="2242">
        <f t="shared" si="52"/>
        <v>0</v>
      </c>
      <c r="AL46" s="2243">
        <f t="shared" si="44"/>
        <v>0</v>
      </c>
      <c r="AM46" s="2511" t="str">
        <f t="shared" si="48"/>
        <v>OK</v>
      </c>
      <c r="AN46" s="3"/>
      <c r="AO46" s="218" t="str">
        <f t="shared" si="15"/>
        <v>A</v>
      </c>
      <c r="AP46" s="3256"/>
      <c r="AQ46" s="3"/>
      <c r="AR46" s="198">
        <f t="array" ref="AR46">SUMPRODUCT(LEN(AS46:AY46))</f>
        <v>0</v>
      </c>
      <c r="AS46" s="199"/>
      <c r="AT46" s="200"/>
      <c r="AU46" s="200"/>
      <c r="AV46" s="200"/>
      <c r="AW46" s="200"/>
      <c r="AX46" s="200"/>
      <c r="AY46" s="201"/>
      <c r="AZ46" s="2777"/>
      <c r="BA46" s="3159" t="str">
        <f t="shared" si="36"/>
        <v>A</v>
      </c>
      <c r="BB46" s="3151" t="str">
        <f t="shared" si="23"/>
        <v/>
      </c>
      <c r="BC46" s="3152" t="str">
        <f t="shared" si="45"/>
        <v/>
      </c>
      <c r="BD46" s="3162"/>
      <c r="BE46" s="3154" t="str">
        <f t="shared" si="24"/>
        <v xml:space="preserve"> ◄ ligne 46</v>
      </c>
      <c r="BF46" s="3151" t="str">
        <f t="shared" si="37"/>
        <v>3 mots</v>
      </c>
      <c r="BG46" s="3155" t="str">
        <f t="shared" si="38"/>
        <v>17 car. ►</v>
      </c>
      <c r="BH46" s="3156" t="str">
        <f>IF(LEN(TRIM(BM46))&gt;0,MAX(BH29:BH45)+1,"")</f>
        <v/>
      </c>
      <c r="BI46" s="3109" t="str">
        <f>IFERROR(INDEX(BM30:BM299,MATCH(ROW()-ROW(BM30)+1,BH30:BH299,0)),"")</f>
        <v>environ 5 minutes</v>
      </c>
      <c r="BJ46" s="3149"/>
      <c r="BK46" s="3142"/>
      <c r="BL46" s="3163"/>
      <c r="BM46" s="3111" t="str">
        <f>IF(OR(BN45="",BL44=""),"",IF(LEN(BN45)&lt;=BL44,BN45,IFERROR(LEFT(BN45,FIND("♦",SUBSTITUTE(LEFT(BN45,BL44+1)," ","♦",LEN(LEFT(BN45,BL44+1))-LEN(SUBSTITUTE(LEFT(BN45,BL44+1)," ",""))))),LEFT(BN45,IFERROR(FIND(" ",BN45)-1,LEN(BN45))))))</f>
        <v/>
      </c>
      <c r="BN46" s="3111" t="str">
        <f t="shared" si="53"/>
        <v/>
      </c>
      <c r="BO46" s="3161" t="str">
        <f t="shared" si="51"/>
        <v>ligne 46 ►</v>
      </c>
      <c r="BP46" s="3150" t="str">
        <f>IF(BC46="","",IF(OR(BC46=0,BC46&lt;BI17),0,IF(BC46&gt;BI17,(BC46-BI17)&amp;" car. en trop",(BC46-BI17)&amp;" car.")))</f>
        <v/>
      </c>
      <c r="BQ46" s="3158" t="str">
        <f>IF(BC46="","",ROUNDUP(BC46/BI17,0)&amp;" ligne(s)")</f>
        <v/>
      </c>
      <c r="BR46" s="2777"/>
      <c r="BS46" s="2778" t="str">
        <f>HYPERLINK("#"&amp;ADDRESS(ROW(V23),COLUMN(V23),4)," "&amp;V23)</f>
        <v xml:space="preserve"> ⓬ W23   Quelles quantités ► </v>
      </c>
      <c r="BT46" s="2505" t="s">
        <v>3925</v>
      </c>
      <c r="BU46" s="25"/>
      <c r="BV46" s="2482"/>
      <c r="BW46" s="2480"/>
      <c r="BX46" s="3"/>
      <c r="CS46" s="163"/>
      <c r="CT46" s="163"/>
      <c r="CU46" s="163"/>
      <c r="DY46" s="3"/>
      <c r="DZ46" s="2930" t="s">
        <v>489</v>
      </c>
      <c r="EA46" s="2888" t="s">
        <v>490</v>
      </c>
      <c r="EB46" s="2889">
        <v>0</v>
      </c>
      <c r="EC46" s="2889">
        <v>102</v>
      </c>
      <c r="ED46" s="2889">
        <v>204</v>
      </c>
      <c r="EE46" s="2931" t="s">
        <v>491</v>
      </c>
      <c r="EF46" s="2888" t="s">
        <v>492</v>
      </c>
      <c r="EG46" s="2889">
        <v>51</v>
      </c>
      <c r="EH46" s="2889">
        <v>51</v>
      </c>
      <c r="EI46" s="2889">
        <v>0</v>
      </c>
      <c r="EK46" s="353"/>
      <c r="EL46" s="205" t="s">
        <v>493</v>
      </c>
      <c r="EM46" s="206" t="s">
        <v>494</v>
      </c>
      <c r="EN46" s="207">
        <v>108</v>
      </c>
      <c r="EO46" s="208">
        <v>123</v>
      </c>
      <c r="EP46" s="209">
        <v>139</v>
      </c>
      <c r="EQ46"/>
      <c r="ER46" s="354"/>
      <c r="ES46" s="191" t="s">
        <v>495</v>
      </c>
      <c r="ET46" s="192" t="s">
        <v>496</v>
      </c>
      <c r="EU46" s="193">
        <v>18</v>
      </c>
      <c r="EV46" s="194">
        <v>18</v>
      </c>
      <c r="EW46" s="195">
        <v>18</v>
      </c>
      <c r="EX46"/>
      <c r="EY46" s="355"/>
      <c r="EZ46" s="212" t="s">
        <v>497</v>
      </c>
      <c r="FA46" s="192" t="s">
        <v>498</v>
      </c>
      <c r="FB46" s="193">
        <v>190</v>
      </c>
      <c r="FC46" s="194">
        <v>138</v>
      </c>
      <c r="FD46" s="195">
        <v>61</v>
      </c>
      <c r="FE46" s="10">
        <v>1</v>
      </c>
    </row>
    <row r="47" spans="1:161" ht="21" customHeight="1">
      <c r="A47" s="3">
        <v>16</v>
      </c>
      <c r="B47" s="218" t="str">
        <f t="shared" si="25"/>
        <v>A</v>
      </c>
      <c r="C47" s="2326">
        <f t="array" ref="C47">IFERROR(_xlfn.LET(_xlpm.k,UPPER(TRIM(K47)),_xlpm.r,_xlfn.XLOOKUP(_xlpm.k,UPPER(TRIM($R$64:$AM$64)),$R$67:$AM$67,_xlfn.XLOOKUP(_xlpm.k,UPPER(TRIM($R$65:$AM$65)),$R$67:$AM$67,_xlfn.XLOOKUP(_xlpm.k,UPPER(TRIM($R$66:$AM$66)),$R$67:$AM$67,0.001))),_xlpm.r*J47),0)</f>
        <v>0</v>
      </c>
      <c r="D47" s="2819">
        <f t="array" ref="D47">IFERROR(_xlfn.LET(_xlpm.k,UPPER(TRIM(N47)),_xlpm.r,_xlfn.XLOOKUP(_xlpm.k,UPPER(TRIM($R$64:$AM$64)),$R$67:$AM$67,_xlfn.XLOOKUP(_xlpm.k,UPPER(TRIM($R$65:$AM$65)),$R$67:$AM$67,_xlfn.XLOOKUP(_xlpm.k,UPPER(TRIM($R$66:$AM$66)),$R$67:$AM$67,0.001))),_xlpm.r*M47),0)</f>
        <v>0</v>
      </c>
      <c r="E47" s="220">
        <f t="array" ref="E47">IFERROR(_xlfn.LET(_xlpm.k,UPPER(TRIM(Q47)),_xlpm.r,_xlfn.XLOOKUP(_xlpm.k,UPPER(TRIM($R$64:$AM$64)),$R$67:$AM$67,_xlfn.XLOOKUP(_xlpm.k,UPPER(TRIM($R$65:$AM$65)),$R$67:$AM$67,_xlfn.XLOOKUP(_xlpm.k,UPPER(TRIM($R$66:$AM$66)),$R$67:$AM$67,0.001))),_xlpm.r*P47),0)</f>
        <v>0</v>
      </c>
      <c r="F47" s="222" t="s">
        <v>3692</v>
      </c>
      <c r="G47" s="2586" t="s">
        <v>3673</v>
      </c>
      <c r="H47" s="2340" t="s">
        <v>14</v>
      </c>
      <c r="I47" s="2841"/>
      <c r="J47" s="2842"/>
      <c r="K47" s="2302"/>
      <c r="L47" s="2843"/>
      <c r="M47" s="2844"/>
      <c r="N47" s="2303"/>
      <c r="O47" s="2845"/>
      <c r="P47" s="2300"/>
      <c r="Q47" s="2303"/>
      <c r="R47" s="222" t="str">
        <f t="shared" si="26"/>
        <v>16 ►</v>
      </c>
      <c r="S47" s="2339" t="str">
        <f t="shared" si="26"/>
        <v>pied d’un cochon noir ou pieds de veau</v>
      </c>
      <c r="T47" s="2296"/>
      <c r="U47" s="2296"/>
      <c r="V47" s="2454">
        <v>1</v>
      </c>
      <c r="W47" s="223">
        <f t="shared" si="27"/>
        <v>0</v>
      </c>
      <c r="X47" s="224">
        <f t="shared" si="28"/>
        <v>0</v>
      </c>
      <c r="Y47" s="224" t="str">
        <f t="shared" si="29"/>
        <v/>
      </c>
      <c r="Z47" s="225">
        <f t="shared" si="46"/>
        <v>0</v>
      </c>
      <c r="AA47" s="2846">
        <f t="shared" si="30"/>
        <v>0</v>
      </c>
      <c r="AB47" s="2847">
        <f t="shared" si="31"/>
        <v>0</v>
      </c>
      <c r="AC47" s="2848" t="str">
        <f t="shared" si="32"/>
        <v/>
      </c>
      <c r="AD47" s="2849">
        <f t="shared" si="41"/>
        <v>0</v>
      </c>
      <c r="AE47" s="2361">
        <f t="shared" si="42"/>
        <v>0</v>
      </c>
      <c r="AF47" s="2362">
        <f t="shared" si="43"/>
        <v>0</v>
      </c>
      <c r="AG47" s="2363" t="str">
        <f t="shared" si="33"/>
        <v/>
      </c>
      <c r="AH47" s="2552">
        <f t="shared" si="47"/>
        <v>0</v>
      </c>
      <c r="AI47" s="2556" t="str">
        <f t="shared" si="34"/>
        <v>pied d’un cochon noir ou pieds de veau</v>
      </c>
      <c r="AJ47" s="2241">
        <f t="shared" si="52"/>
        <v>0</v>
      </c>
      <c r="AK47" s="2242">
        <f t="shared" si="52"/>
        <v>0</v>
      </c>
      <c r="AL47" s="2243">
        <f t="shared" si="44"/>
        <v>0</v>
      </c>
      <c r="AM47" s="2511" t="str">
        <f t="shared" si="48"/>
        <v>OK</v>
      </c>
      <c r="AN47" s="3"/>
      <c r="AO47" s="218" t="str">
        <f t="shared" si="15"/>
        <v>A</v>
      </c>
      <c r="AP47" s="2510"/>
      <c r="AQ47" s="3"/>
      <c r="AR47" s="198">
        <f t="array" ref="AR47">SUMPRODUCT(LEN(AS47:AY47))</f>
        <v>0</v>
      </c>
      <c r="AS47" s="199"/>
      <c r="AT47" s="200"/>
      <c r="AU47" s="200"/>
      <c r="AV47" s="200"/>
      <c r="AW47" s="200"/>
      <c r="AX47" s="200"/>
      <c r="AY47" s="201"/>
      <c r="AZ47" s="3"/>
      <c r="BA47" s="3159" t="str">
        <f t="shared" si="36"/>
        <v>A</v>
      </c>
      <c r="BB47" s="3151" t="str">
        <f t="shared" si="23"/>
        <v/>
      </c>
      <c r="BC47" s="3152" t="str">
        <f t="shared" si="45"/>
        <v/>
      </c>
      <c r="BD47" s="3162"/>
      <c r="BE47" s="3160" t="str">
        <f t="shared" si="24"/>
        <v xml:space="preserve"> ◄ ligne 47</v>
      </c>
      <c r="BF47" s="3151" t="str">
        <f t="shared" si="37"/>
        <v>16 mots</v>
      </c>
      <c r="BG47" s="3155" t="str">
        <f t="shared" si="38"/>
        <v>87 car. ►</v>
      </c>
      <c r="BH47" s="3156" t="str">
        <f>IF(LEN(TRIM(BM47))&gt;0,MAX(BH29:BH46)+1,"")</f>
        <v/>
      </c>
      <c r="BI47" s="3109" t="str">
        <f>IFERROR(INDEX(BM30:BM299,MATCH(ROW()-ROW(BM30)+1,BH30:BH299,0)),"")</f>
        <v>8 Ajoutez les champignons dans la cocotte environ 30 minutes avant la fin de la cuisson</v>
      </c>
      <c r="BJ47" s="3149"/>
      <c r="BK47" s="3142"/>
      <c r="BL47" s="3164"/>
      <c r="BM47" s="3111" t="str">
        <f>IF(OR(BN46="",BL44=""),"",IF(LEN(BN46)&lt;=BL44,BN46,IFERROR(LEFT(BN46,FIND("♦",SUBSTITUTE(LEFT(BN46,BL44+1)," ","♦",LEN(LEFT(BN46,BL44+1))-LEN(SUBSTITUTE(LEFT(BN46,BL44+1)," ",""))))),LEFT(BN46,IFERROR(FIND(" ",BN46)-1,LEN(BN46))))))</f>
        <v/>
      </c>
      <c r="BN47" s="3111" t="str">
        <f t="shared" si="53"/>
        <v/>
      </c>
      <c r="BO47" s="3161" t="str">
        <f t="shared" si="51"/>
        <v>ligne 47 ►</v>
      </c>
      <c r="BP47" s="3150" t="str">
        <f>IF(BC47="","",IF(OR(BC47=0,BC47&lt;BI17),0,IF(BC47&gt;BI17,(BC47-BI17)&amp;" car. en trop",(BC47-BI17)&amp;" car.")))</f>
        <v/>
      </c>
      <c r="BQ47" s="3158" t="str">
        <f>IF(BC47="","",ROUNDUP(BC47/BI17,0)&amp;" ligne(s)")</f>
        <v/>
      </c>
      <c r="BR47" s="3"/>
      <c r="BS47" s="142"/>
      <c r="BT47" s="2505" t="s">
        <v>3860</v>
      </c>
      <c r="BU47" s="2485"/>
      <c r="BV47" s="25"/>
      <c r="BW47" s="170"/>
      <c r="BX47" s="3"/>
      <c r="BY47" s="3244" t="s">
        <v>499</v>
      </c>
      <c r="BZ47" s="3244"/>
      <c r="CA47" s="3244"/>
      <c r="CC47" s="3235" t="s">
        <v>500</v>
      </c>
      <c r="CD47" s="3235"/>
      <c r="CE47" s="3235"/>
      <c r="CG47" s="3226" t="s">
        <v>501</v>
      </c>
      <c r="CH47" s="3226"/>
      <c r="CI47" s="3226"/>
      <c r="CK47" s="3227" t="s">
        <v>502</v>
      </c>
      <c r="CL47" s="3227"/>
      <c r="CM47" s="3227"/>
      <c r="CO47" s="3236" t="s">
        <v>503</v>
      </c>
      <c r="CP47" s="3236"/>
      <c r="CQ47" s="3236"/>
      <c r="CS47" s="3232" t="s">
        <v>504</v>
      </c>
      <c r="CT47" s="3232"/>
      <c r="CU47" s="3232"/>
      <c r="CW47" s="3223" t="s">
        <v>505</v>
      </c>
      <c r="CX47" s="3223"/>
      <c r="CY47" s="3223"/>
      <c r="DA47" s="3224" t="s">
        <v>506</v>
      </c>
      <c r="DB47" s="3224"/>
      <c r="DC47" s="3224"/>
      <c r="DE47" s="3229" t="s">
        <v>507</v>
      </c>
      <c r="DF47" s="3229"/>
      <c r="DG47" s="3229"/>
      <c r="DI47" s="3230" t="s">
        <v>508</v>
      </c>
      <c r="DJ47" s="3230"/>
      <c r="DK47" s="3230"/>
      <c r="DM47" s="3231" t="s">
        <v>509</v>
      </c>
      <c r="DN47" s="3231"/>
      <c r="DO47" s="3231"/>
      <c r="DY47" s="3"/>
      <c r="DZ47" s="2932" t="s">
        <v>510</v>
      </c>
      <c r="EA47" s="2888" t="s">
        <v>511</v>
      </c>
      <c r="EB47" s="2889">
        <v>204</v>
      </c>
      <c r="EC47" s="2889">
        <v>204</v>
      </c>
      <c r="ED47" s="2889">
        <v>255</v>
      </c>
      <c r="EE47" s="2933" t="s">
        <v>512</v>
      </c>
      <c r="EF47" s="2888" t="s">
        <v>513</v>
      </c>
      <c r="EG47" s="2889">
        <v>153</v>
      </c>
      <c r="EH47" s="2889">
        <v>51</v>
      </c>
      <c r="EI47" s="2889">
        <v>0</v>
      </c>
      <c r="EK47" s="359"/>
      <c r="EL47" s="236" t="s">
        <v>514</v>
      </c>
      <c r="EM47" s="206" t="s">
        <v>515</v>
      </c>
      <c r="EN47" s="207">
        <v>103</v>
      </c>
      <c r="EO47" s="208">
        <v>113</v>
      </c>
      <c r="EP47" s="209">
        <v>121</v>
      </c>
      <c r="EQ47"/>
      <c r="ER47" s="360"/>
      <c r="ES47" s="191" t="s">
        <v>516</v>
      </c>
      <c r="ET47" s="192" t="s">
        <v>517</v>
      </c>
      <c r="EU47" s="193">
        <v>15</v>
      </c>
      <c r="EV47" s="194">
        <v>15</v>
      </c>
      <c r="EW47" s="195">
        <v>15</v>
      </c>
      <c r="EX47"/>
      <c r="EY47" s="361"/>
      <c r="EZ47" s="197" t="s">
        <v>518</v>
      </c>
      <c r="FA47" s="192" t="s">
        <v>519</v>
      </c>
      <c r="FB47" s="193">
        <v>184</v>
      </c>
      <c r="FC47" s="194">
        <v>134</v>
      </c>
      <c r="FD47" s="195">
        <v>11</v>
      </c>
      <c r="FE47" s="10">
        <v>1</v>
      </c>
    </row>
    <row r="48" spans="1:161" ht="21" customHeight="1">
      <c r="A48" s="3">
        <v>17</v>
      </c>
      <c r="B48" s="218" t="str">
        <f t="shared" si="25"/>
        <v>A</v>
      </c>
      <c r="C48" s="2326">
        <f t="array" ref="C48">IFERROR(_xlfn.LET(_xlpm.k,UPPER(TRIM(K48)),_xlpm.r,_xlfn.XLOOKUP(_xlpm.k,UPPER(TRIM($R$64:$AM$64)),$R$67:$AM$67,_xlfn.XLOOKUP(_xlpm.k,UPPER(TRIM($R$65:$AM$65)),$R$67:$AM$67,_xlfn.XLOOKUP(_xlpm.k,UPPER(TRIM($R$66:$AM$66)),$R$67:$AM$67,0.001))),_xlpm.r*J48),0)</f>
        <v>0</v>
      </c>
      <c r="D48" s="2819">
        <f t="array" ref="D48">IFERROR(_xlfn.LET(_xlpm.k,UPPER(TRIM(N48)),_xlpm.r,_xlfn.XLOOKUP(_xlpm.k,UPPER(TRIM($R$64:$AM$64)),$R$67:$AM$67,_xlfn.XLOOKUP(_xlpm.k,UPPER(TRIM($R$65:$AM$65)),$R$67:$AM$67,_xlfn.XLOOKUP(_xlpm.k,UPPER(TRIM($R$66:$AM$66)),$R$67:$AM$67,0.001))),_xlpm.r*M48),0)</f>
        <v>0</v>
      </c>
      <c r="E48" s="220">
        <f t="array" ref="E48">IFERROR(_xlfn.LET(_xlpm.k,UPPER(TRIM(Q48)),_xlpm.r,_xlfn.XLOOKUP(_xlpm.k,UPPER(TRIM($R$64:$AM$64)),$R$67:$AM$67,_xlfn.XLOOKUP(_xlpm.k,UPPER(TRIM($R$65:$AM$65)),$R$67:$AM$67,_xlfn.XLOOKUP(_xlpm.k,UPPER(TRIM($R$66:$AM$66)),$R$67:$AM$67,0.001))),_xlpm.r*P48),0)</f>
        <v>0</v>
      </c>
      <c r="F48" s="222" t="s">
        <v>3693</v>
      </c>
      <c r="G48" s="2586" t="s">
        <v>3661</v>
      </c>
      <c r="H48" s="2340" t="s">
        <v>14</v>
      </c>
      <c r="I48" s="2841"/>
      <c r="J48" s="2842"/>
      <c r="K48" s="2302"/>
      <c r="L48" s="2843"/>
      <c r="M48" s="2844"/>
      <c r="N48" s="2303"/>
      <c r="O48" s="2845"/>
      <c r="P48" s="2300"/>
      <c r="Q48" s="2303"/>
      <c r="R48" s="222" t="str">
        <f t="shared" si="26"/>
        <v>17 ►</v>
      </c>
      <c r="S48" s="2339" t="str">
        <f t="shared" si="26"/>
        <v>poitrine tranches épaisses</v>
      </c>
      <c r="T48" s="2296"/>
      <c r="U48" s="2296"/>
      <c r="V48" s="2454">
        <v>1</v>
      </c>
      <c r="W48" s="223">
        <f t="shared" si="27"/>
        <v>0</v>
      </c>
      <c r="X48" s="224">
        <f t="shared" si="28"/>
        <v>0</v>
      </c>
      <c r="Y48" s="224" t="str">
        <f t="shared" si="29"/>
        <v/>
      </c>
      <c r="Z48" s="225">
        <f t="shared" si="46"/>
        <v>0</v>
      </c>
      <c r="AA48" s="2846">
        <f t="shared" si="30"/>
        <v>0</v>
      </c>
      <c r="AB48" s="2847">
        <f t="shared" si="31"/>
        <v>0</v>
      </c>
      <c r="AC48" s="2848" t="str">
        <f t="shared" si="32"/>
        <v/>
      </c>
      <c r="AD48" s="2849">
        <f t="shared" si="41"/>
        <v>0</v>
      </c>
      <c r="AE48" s="2361">
        <f t="shared" si="42"/>
        <v>0</v>
      </c>
      <c r="AF48" s="2362">
        <f t="shared" si="43"/>
        <v>0</v>
      </c>
      <c r="AG48" s="2363" t="str">
        <f t="shared" si="33"/>
        <v/>
      </c>
      <c r="AH48" s="2552">
        <f t="shared" si="47"/>
        <v>0</v>
      </c>
      <c r="AI48" s="2556" t="str">
        <f t="shared" si="34"/>
        <v>poitrine tranches épaisses</v>
      </c>
      <c r="AJ48" s="2241">
        <f t="shared" si="52"/>
        <v>0</v>
      </c>
      <c r="AK48" s="2242">
        <f t="shared" si="52"/>
        <v>0</v>
      </c>
      <c r="AL48" s="2243">
        <f t="shared" si="44"/>
        <v>0</v>
      </c>
      <c r="AM48" s="2511" t="str">
        <f t="shared" si="48"/>
        <v>OK</v>
      </c>
      <c r="AN48" s="3"/>
      <c r="AO48" s="218" t="str">
        <f t="shared" si="15"/>
        <v>A</v>
      </c>
      <c r="AP48" s="2510"/>
      <c r="AQ48" s="3"/>
      <c r="AR48" s="198">
        <f t="array" ref="AR48">SUMPRODUCT(LEN(AS48:AY48))</f>
        <v>0</v>
      </c>
      <c r="AS48" s="199"/>
      <c r="AT48" s="200"/>
      <c r="AU48" s="200"/>
      <c r="AV48" s="200"/>
      <c r="AW48" s="200"/>
      <c r="AX48" s="200"/>
      <c r="AY48" s="201"/>
      <c r="AZ48" s="3"/>
      <c r="BA48" s="3159" t="str">
        <f t="shared" si="36"/>
        <v>A</v>
      </c>
      <c r="BB48" s="3151" t="str">
        <f t="shared" si="23"/>
        <v/>
      </c>
      <c r="BC48" s="3152" t="str">
        <f t="shared" si="45"/>
        <v/>
      </c>
      <c r="BD48" s="3162"/>
      <c r="BE48" s="3154" t="str">
        <f t="shared" si="24"/>
        <v xml:space="preserve"> ◄ ligne 48</v>
      </c>
      <c r="BF48" s="3151" t="str">
        <f t="shared" si="37"/>
        <v>17 mots</v>
      </c>
      <c r="BG48" s="3155" t="str">
        <f t="shared" si="38"/>
        <v>88 car. ►</v>
      </c>
      <c r="BH48" s="3156">
        <f>IF(LEN(TRIM(BM48))&gt;0,MAX(BH29:BH47)+1,"")</f>
        <v>3</v>
      </c>
      <c r="BI48" s="3109" t="str">
        <f>IFERROR(INDEX(BM30:BM299,MATCH(ROW()-ROW(BM30)+1,BH30:BH299,0)),"")</f>
        <v>9 Servez le bœuf bourguignon bien chaud accompagné de pommes de terre de pâtes ou de riz</v>
      </c>
      <c r="BJ48" s="3149"/>
      <c r="BK48" s="3142"/>
      <c r="BL48" s="2462" t="str">
        <f>(SUBSTITUTE(SUBSTITUTE(BD33,CHAR(13)&amp;CHAR(10)," "),CHAR(10)," "))</f>
        <v>Portez à ébullition, puis baissez le feu et</v>
      </c>
      <c r="BM48" s="3165" t="str">
        <f>IF(OR(BL49="",BL50=""),"",IF(LEN(BL49)&lt;=BL50,BL49,IFERROR(LEFT(BL49,FIND("♦",SUBSTITUTE(LEFT(BL49,BL50+1)," ","♦",LEN(LEFT(BL49,BL50+1))-LEN(SUBSTITUTE(LEFT(BL49,BL50+1)," ",""))))),LEFT(BL49,IFERROR(FIND(" ",BL49)-1,LEN(BL49))))))</f>
        <v>Portez à ébullition puis baissez le feu et</v>
      </c>
      <c r="BN48" s="3166" t="str">
        <f>IF(BM48="","",TRIM(RIGHT(BL49,LEN(BL49)-LEN(BM48))))</f>
        <v/>
      </c>
      <c r="BO48" s="3157" t="str">
        <f>BE33</f>
        <v xml:space="preserve"> ◄ ligne 33</v>
      </c>
      <c r="BP48" s="3150" t="str">
        <f>IF(BC48="","",IF(OR(BC48=0,BC48&lt;BI17),0,IF(BC48&gt;BI17,(BC48-BI17)&amp;" car. en trop",(BC48-BI17)&amp;" car.")))</f>
        <v/>
      </c>
      <c r="BQ48" s="3158" t="str">
        <f>IF(BC48="","",ROUNDUP(BC48/BI17,0)&amp;" ligne(s)")</f>
        <v/>
      </c>
      <c r="BR48" s="3"/>
      <c r="BS48" s="142"/>
      <c r="BT48" s="2486">
        <v>16</v>
      </c>
      <c r="BU48" s="2487" t="s">
        <v>3847</v>
      </c>
      <c r="BV48" s="25"/>
      <c r="BW48" s="170"/>
      <c r="BX48" s="3"/>
      <c r="BY48" s="3244"/>
      <c r="BZ48" s="3244"/>
      <c r="CA48" s="3244"/>
      <c r="CC48" s="3235"/>
      <c r="CD48" s="3235"/>
      <c r="CE48" s="3235"/>
      <c r="CG48" s="3226"/>
      <c r="CH48" s="3226"/>
      <c r="CI48" s="3226"/>
      <c r="CK48" s="3227"/>
      <c r="CL48" s="3227"/>
      <c r="CM48" s="3227"/>
      <c r="CO48" s="3236"/>
      <c r="CP48" s="3236"/>
      <c r="CQ48" s="3236"/>
      <c r="CS48" s="3232"/>
      <c r="CT48" s="3232"/>
      <c r="CU48" s="3232"/>
      <c r="CW48" s="3223"/>
      <c r="CX48" s="3223"/>
      <c r="CY48" s="3223"/>
      <c r="DA48" s="3224"/>
      <c r="DB48" s="3224"/>
      <c r="DC48" s="3224"/>
      <c r="DE48" s="3229"/>
      <c r="DF48" s="3229"/>
      <c r="DG48" s="3229"/>
      <c r="DI48" s="3230"/>
      <c r="DJ48" s="3230"/>
      <c r="DK48" s="3230"/>
      <c r="DM48" s="3231"/>
      <c r="DN48" s="3231"/>
      <c r="DO48" s="3231"/>
      <c r="DQ48" s="3241" t="s">
        <v>520</v>
      </c>
      <c r="DR48" s="3241"/>
      <c r="DT48" s="3242" t="s">
        <v>521</v>
      </c>
      <c r="DU48" s="3242"/>
      <c r="DY48" s="3"/>
      <c r="DZ48" s="2905" t="s">
        <v>522</v>
      </c>
      <c r="EA48" s="2888" t="s">
        <v>281</v>
      </c>
      <c r="EB48" s="2889">
        <v>0</v>
      </c>
      <c r="EC48" s="2889">
        <v>0</v>
      </c>
      <c r="ED48" s="2889">
        <v>128</v>
      </c>
      <c r="EE48" s="2919" t="s">
        <v>523</v>
      </c>
      <c r="EF48" s="2888" t="s">
        <v>396</v>
      </c>
      <c r="EG48" s="2889">
        <v>153</v>
      </c>
      <c r="EH48" s="2889">
        <v>51</v>
      </c>
      <c r="EI48" s="2889">
        <v>102</v>
      </c>
      <c r="EK48" s="366"/>
      <c r="EL48" s="205" t="s">
        <v>524</v>
      </c>
      <c r="EM48" s="206" t="s">
        <v>525</v>
      </c>
      <c r="EN48" s="207">
        <v>74</v>
      </c>
      <c r="EO48" s="208">
        <v>112</v>
      </c>
      <c r="EP48" s="209">
        <v>139</v>
      </c>
      <c r="EQ48"/>
      <c r="ER48" s="367"/>
      <c r="ES48" s="191" t="s">
        <v>526</v>
      </c>
      <c r="ET48" s="192" t="s">
        <v>527</v>
      </c>
      <c r="EU48" s="193">
        <v>13</v>
      </c>
      <c r="EV48" s="194">
        <v>13</v>
      </c>
      <c r="EW48" s="195">
        <v>13</v>
      </c>
      <c r="EX48"/>
      <c r="EY48" s="368"/>
      <c r="EZ48" s="197" t="s">
        <v>528</v>
      </c>
      <c r="FA48" s="192" t="s">
        <v>529</v>
      </c>
      <c r="FB48" s="193">
        <v>166</v>
      </c>
      <c r="FC48" s="194">
        <v>125</v>
      </c>
      <c r="FD48" s="195">
        <v>61</v>
      </c>
      <c r="FE48" s="10">
        <v>1</v>
      </c>
    </row>
    <row r="49" spans="1:161" ht="21" customHeight="1">
      <c r="A49" s="3">
        <v>18</v>
      </c>
      <c r="B49" s="218" t="str">
        <f t="shared" si="25"/>
        <v>A</v>
      </c>
      <c r="C49" s="2326">
        <f t="array" ref="C49">IFERROR(_xlfn.LET(_xlpm.k,UPPER(TRIM(K49)),_xlpm.r,_xlfn.XLOOKUP(_xlpm.k,UPPER(TRIM($R$64:$AM$64)),$R$67:$AM$67,_xlfn.XLOOKUP(_xlpm.k,UPPER(TRIM($R$65:$AM$65)),$R$67:$AM$67,_xlfn.XLOOKUP(_xlpm.k,UPPER(TRIM($R$66:$AM$66)),$R$67:$AM$67,0.001))),_xlpm.r*J49),0)</f>
        <v>0</v>
      </c>
      <c r="D49" s="2819">
        <f t="array" ref="D49">IFERROR(_xlfn.LET(_xlpm.k,UPPER(TRIM(N49)),_xlpm.r,_xlfn.XLOOKUP(_xlpm.k,UPPER(TRIM($R$64:$AM$64)),$R$67:$AM$67,_xlfn.XLOOKUP(_xlpm.k,UPPER(TRIM($R$65:$AM$65)),$R$67:$AM$67,_xlfn.XLOOKUP(_xlpm.k,UPPER(TRIM($R$66:$AM$66)),$R$67:$AM$67,0.001))),_xlpm.r*M49),0)</f>
        <v>0</v>
      </c>
      <c r="E49" s="220">
        <f t="array" ref="E49">IFERROR(_xlfn.LET(_xlpm.k,UPPER(TRIM(Q49)),_xlpm.r,_xlfn.XLOOKUP(_xlpm.k,UPPER(TRIM($R$64:$AM$64)),$R$67:$AM$67,_xlfn.XLOOKUP(_xlpm.k,UPPER(TRIM($R$65:$AM$65)),$R$67:$AM$67,_xlfn.XLOOKUP(_xlpm.k,UPPER(TRIM($R$66:$AM$66)),$R$67:$AM$67,0.001))),_xlpm.r*P49),0)</f>
        <v>0</v>
      </c>
      <c r="F49" s="222" t="s">
        <v>3694</v>
      </c>
      <c r="G49" s="2586" t="s">
        <v>3660</v>
      </c>
      <c r="H49" s="2340" t="s">
        <v>14</v>
      </c>
      <c r="I49" s="2841"/>
      <c r="J49" s="2842"/>
      <c r="K49" s="2302"/>
      <c r="L49" s="2843"/>
      <c r="M49" s="2844"/>
      <c r="N49" s="2303"/>
      <c r="O49" s="2845"/>
      <c r="P49" s="2300"/>
      <c r="Q49" s="2303"/>
      <c r="R49" s="222" t="str">
        <f t="shared" si="26"/>
        <v>18 ►</v>
      </c>
      <c r="S49" s="2339" t="str">
        <f t="shared" si="26"/>
        <v xml:space="preserve">queue  d’un cochon noir </v>
      </c>
      <c r="T49" s="2296"/>
      <c r="U49" s="2296"/>
      <c r="V49" s="2454">
        <v>1</v>
      </c>
      <c r="W49" s="223">
        <f t="shared" si="27"/>
        <v>0</v>
      </c>
      <c r="X49" s="224">
        <f t="shared" si="28"/>
        <v>0</v>
      </c>
      <c r="Y49" s="224" t="str">
        <f t="shared" si="29"/>
        <v/>
      </c>
      <c r="Z49" s="225">
        <f t="shared" si="46"/>
        <v>0</v>
      </c>
      <c r="AA49" s="2846">
        <f t="shared" si="30"/>
        <v>0</v>
      </c>
      <c r="AB49" s="2847">
        <f t="shared" si="31"/>
        <v>0</v>
      </c>
      <c r="AC49" s="2848" t="str">
        <f t="shared" si="32"/>
        <v/>
      </c>
      <c r="AD49" s="2849">
        <f t="shared" si="41"/>
        <v>0</v>
      </c>
      <c r="AE49" s="2361">
        <f t="shared" si="42"/>
        <v>0</v>
      </c>
      <c r="AF49" s="2362">
        <f t="shared" si="43"/>
        <v>0</v>
      </c>
      <c r="AG49" s="2363" t="str">
        <f t="shared" si="33"/>
        <v/>
      </c>
      <c r="AH49" s="2552">
        <f t="shared" si="47"/>
        <v>0</v>
      </c>
      <c r="AI49" s="2556" t="str">
        <f t="shared" si="34"/>
        <v xml:space="preserve">queue  d’un cochon noir </v>
      </c>
      <c r="AJ49" s="2241">
        <f t="shared" si="52"/>
        <v>0</v>
      </c>
      <c r="AK49" s="2242">
        <f t="shared" si="52"/>
        <v>0</v>
      </c>
      <c r="AL49" s="2243">
        <f t="shared" si="44"/>
        <v>0</v>
      </c>
      <c r="AM49" s="2511" t="str">
        <f t="shared" si="48"/>
        <v>OK</v>
      </c>
      <c r="AN49" s="3"/>
      <c r="AO49" s="218" t="str">
        <f t="shared" si="15"/>
        <v>A</v>
      </c>
      <c r="AP49" s="2510"/>
      <c r="AQ49" s="3"/>
      <c r="AR49" s="198">
        <f t="array" ref="AR49">SUMPRODUCT(LEN(AS49:AY49))</f>
        <v>0</v>
      </c>
      <c r="AS49" s="199"/>
      <c r="AT49" s="200"/>
      <c r="AU49" s="200"/>
      <c r="AV49" s="200"/>
      <c r="AW49" s="200"/>
      <c r="AX49" s="200"/>
      <c r="AY49" s="201"/>
      <c r="AZ49" s="3"/>
      <c r="BA49" s="3159" t="str">
        <f t="shared" si="36"/>
        <v>►</v>
      </c>
      <c r="BB49" s="3151" t="str">
        <f t="shared" si="23"/>
        <v/>
      </c>
      <c r="BC49" s="3152" t="str">
        <f t="shared" si="45"/>
        <v/>
      </c>
      <c r="BD49" s="3162"/>
      <c r="BE49" s="3160" t="str">
        <f t="shared" si="24"/>
        <v xml:space="preserve"> ◄ ligne 49</v>
      </c>
      <c r="BF49" s="3151" t="str">
        <f t="shared" si="37"/>
        <v/>
      </c>
      <c r="BG49" s="3155" t="str">
        <f t="shared" si="38"/>
        <v/>
      </c>
      <c r="BH49" s="3156" t="str">
        <f>IF(LEN(TRIM(BM49))&gt;0,MAX(BH29:BH48)+1,"")</f>
        <v/>
      </c>
      <c r="BI49" s="3109" t="str">
        <f>IFERROR(INDEX(BM30:BM299,MATCH(ROW()-ROW(BM30)+1,BH30:BH299,0)),"")</f>
        <v/>
      </c>
      <c r="BJ49" s="3149"/>
      <c r="BK49" s="3142"/>
      <c r="BL49" s="3165" t="str">
        <f>TRIM(SUBSTITUTE(SUBSTITUTE(SUBSTITUTE(SUBSTITUTE(IF(OR(LEFT(BL48,1)="-",LEFT(BL48,1)="="),MID(BL48,2,9999),BL48),CHAR(160)," "),","," "),";"," "),"."," "))</f>
        <v>Portez à ébullition puis baissez le feu et</v>
      </c>
      <c r="BM49" s="3166" t="str">
        <f>IF(OR(BN48="",BL50=""),"",IF(LEN(BN48)&lt;=BL50,BN48,IFERROR(LEFT(BN48,FIND("♦",SUBSTITUTE(LEFT(BN48,BL50+1)," ","♦",LEN(LEFT(BN48,BL50+1))-LEN(SUBSTITUTE(LEFT(BN48,BL50+1)," ",""))))),LEFT(BN48,IFERROR(FIND(" ",BN48)-1,LEN(BN48))))))</f>
        <v/>
      </c>
      <c r="BN49" s="3166" t="str">
        <f>IF(BM49="","",TRIM(RIGHT(BN48,LEN(BN48)-LEN(BM49))))</f>
        <v/>
      </c>
      <c r="BO49" s="3167" t="str">
        <f t="shared" ref="BO49:BO53" si="54">"ligne "&amp;ROW()&amp;" ►"</f>
        <v>ligne 49 ►</v>
      </c>
      <c r="BP49" s="3150" t="str">
        <f>IF(BC49="","",IF(OR(BC49=0,BC49&lt;BI17),0,IF(BC49&gt;BI17,(BC49-BI17)&amp;" car. en trop",(BC49-BI17)&amp;" car.")))</f>
        <v/>
      </c>
      <c r="BQ49" s="3158" t="str">
        <f>IF(BC49="","",ROUNDUP(BC49/BI17,0)&amp;" ligne(s)")</f>
        <v/>
      </c>
      <c r="BR49" s="3"/>
      <c r="BS49" s="142"/>
      <c r="BT49" s="2486">
        <v>25</v>
      </c>
      <c r="BU49" s="2487" t="s">
        <v>3848</v>
      </c>
      <c r="BV49" s="25"/>
      <c r="BW49" s="170"/>
      <c r="BX49" s="3"/>
      <c r="CS49" s="163"/>
      <c r="CT49" s="163"/>
      <c r="CU49" s="163"/>
      <c r="DQ49" s="3241"/>
      <c r="DR49" s="3241"/>
      <c r="DT49" s="3242"/>
      <c r="DU49" s="3242"/>
      <c r="DY49" s="3"/>
      <c r="DZ49" s="2934" t="s">
        <v>530</v>
      </c>
      <c r="EA49" s="2888" t="s">
        <v>531</v>
      </c>
      <c r="EB49" s="2889">
        <v>255</v>
      </c>
      <c r="EC49" s="2889">
        <v>0</v>
      </c>
      <c r="ED49" s="2889">
        <v>255</v>
      </c>
      <c r="EE49" s="2935" t="s">
        <v>532</v>
      </c>
      <c r="EF49" s="2888" t="s">
        <v>533</v>
      </c>
      <c r="EG49" s="2889">
        <v>51</v>
      </c>
      <c r="EH49" s="2889">
        <v>51</v>
      </c>
      <c r="EI49" s="2889">
        <v>153</v>
      </c>
      <c r="EK49" s="375"/>
      <c r="EL49" s="205" t="s">
        <v>534</v>
      </c>
      <c r="EM49" s="206" t="s">
        <v>535</v>
      </c>
      <c r="EN49" s="207">
        <v>35</v>
      </c>
      <c r="EO49" s="208">
        <v>107</v>
      </c>
      <c r="EP49" s="209">
        <v>142</v>
      </c>
      <c r="EQ49"/>
      <c r="ER49" s="376"/>
      <c r="ES49" s="191" t="s">
        <v>536</v>
      </c>
      <c r="ET49" s="192" t="s">
        <v>537</v>
      </c>
      <c r="EU49" s="193">
        <v>10</v>
      </c>
      <c r="EV49" s="194">
        <v>10</v>
      </c>
      <c r="EW49" s="195">
        <v>10</v>
      </c>
      <c r="EX49"/>
      <c r="EY49" s="377"/>
      <c r="EZ49" s="212" t="s">
        <v>538</v>
      </c>
      <c r="FA49" s="192" t="s">
        <v>539</v>
      </c>
      <c r="FB49" s="193">
        <v>148</v>
      </c>
      <c r="FC49" s="194">
        <v>127</v>
      </c>
      <c r="FD49" s="195">
        <v>96</v>
      </c>
      <c r="FE49" s="10">
        <v>1</v>
      </c>
    </row>
    <row r="50" spans="1:161" ht="21" customHeight="1">
      <c r="A50" s="3">
        <v>19</v>
      </c>
      <c r="B50" s="218" t="str">
        <f t="shared" si="25"/>
        <v>A</v>
      </c>
      <c r="C50" s="2326">
        <f t="array" ref="C50">IFERROR(_xlfn.LET(_xlpm.k,UPPER(TRIM(K50)),_xlpm.r,_xlfn.XLOOKUP(_xlpm.k,UPPER(TRIM($R$64:$AM$64)),$R$67:$AM$67,_xlfn.XLOOKUP(_xlpm.k,UPPER(TRIM($R$65:$AM$65)),$R$67:$AM$67,_xlfn.XLOOKUP(_xlpm.k,UPPER(TRIM($R$66:$AM$66)),$R$67:$AM$67,0.001))),_xlpm.r*J50),0)</f>
        <v>0</v>
      </c>
      <c r="D50" s="2819">
        <f t="array" ref="D50">IFERROR(_xlfn.LET(_xlpm.k,UPPER(TRIM(N50)),_xlpm.r,_xlfn.XLOOKUP(_xlpm.k,UPPER(TRIM($R$64:$AM$64)),$R$67:$AM$67,_xlfn.XLOOKUP(_xlpm.k,UPPER(TRIM($R$65:$AM$65)),$R$67:$AM$67,_xlfn.XLOOKUP(_xlpm.k,UPPER(TRIM($R$66:$AM$66)),$R$67:$AM$67,0.001))),_xlpm.r*M50),0)</f>
        <v>0</v>
      </c>
      <c r="E50" s="220">
        <f t="array" ref="E50">IFERROR(_xlfn.LET(_xlpm.k,UPPER(TRIM(Q50)),_xlpm.r,_xlfn.XLOOKUP(_xlpm.k,UPPER(TRIM($R$64:$AM$64)),$R$67:$AM$67,_xlfn.XLOOKUP(_xlpm.k,UPPER(TRIM($R$65:$AM$65)),$R$67:$AM$67,_xlfn.XLOOKUP(_xlpm.k,UPPER(TRIM($R$66:$AM$66)),$R$67:$AM$67,0.001))),_xlpm.r*P50),0)</f>
        <v>0</v>
      </c>
      <c r="F50" s="222" t="s">
        <v>3695</v>
      </c>
      <c r="G50" s="2586" t="s">
        <v>3650</v>
      </c>
      <c r="H50" s="2340" t="s">
        <v>14</v>
      </c>
      <c r="I50" s="2841"/>
      <c r="J50" s="2842"/>
      <c r="K50" s="2302"/>
      <c r="L50" s="2843"/>
      <c r="M50" s="2844"/>
      <c r="N50" s="2303"/>
      <c r="O50" s="2845"/>
      <c r="P50" s="2300"/>
      <c r="Q50" s="2303"/>
      <c r="R50" s="222" t="str">
        <f t="shared" si="26"/>
        <v>19 ►</v>
      </c>
      <c r="S50" s="2339" t="str">
        <f t="shared" si="26"/>
        <v>vieux lard</v>
      </c>
      <c r="T50" s="2296"/>
      <c r="U50" s="2296"/>
      <c r="V50" s="2454">
        <v>1</v>
      </c>
      <c r="W50" s="223">
        <f t="shared" si="27"/>
        <v>0</v>
      </c>
      <c r="X50" s="224">
        <f t="shared" si="28"/>
        <v>0</v>
      </c>
      <c r="Y50" s="224" t="str">
        <f t="shared" si="29"/>
        <v/>
      </c>
      <c r="Z50" s="225">
        <f t="shared" si="46"/>
        <v>0</v>
      </c>
      <c r="AA50" s="2846">
        <f t="shared" si="30"/>
        <v>0</v>
      </c>
      <c r="AB50" s="2847">
        <f t="shared" si="31"/>
        <v>0</v>
      </c>
      <c r="AC50" s="2848" t="str">
        <f t="shared" si="32"/>
        <v/>
      </c>
      <c r="AD50" s="2849">
        <f t="shared" si="41"/>
        <v>0</v>
      </c>
      <c r="AE50" s="2361">
        <f t="shared" si="42"/>
        <v>0</v>
      </c>
      <c r="AF50" s="2362">
        <f t="shared" si="43"/>
        <v>0</v>
      </c>
      <c r="AG50" s="2363" t="str">
        <f t="shared" si="33"/>
        <v/>
      </c>
      <c r="AH50" s="2552">
        <f t="shared" si="47"/>
        <v>0</v>
      </c>
      <c r="AI50" s="2556" t="str">
        <f t="shared" si="34"/>
        <v>vieux lard</v>
      </c>
      <c r="AJ50" s="2241">
        <f t="shared" si="52"/>
        <v>0</v>
      </c>
      <c r="AK50" s="2242">
        <f t="shared" si="52"/>
        <v>0</v>
      </c>
      <c r="AL50" s="2243">
        <f t="shared" si="44"/>
        <v>0</v>
      </c>
      <c r="AM50" s="2511" t="str">
        <f t="shared" si="48"/>
        <v>OK</v>
      </c>
      <c r="AN50" s="3"/>
      <c r="AO50" s="218" t="str">
        <f t="shared" si="15"/>
        <v>A</v>
      </c>
      <c r="AP50" s="2510"/>
      <c r="AQ50" s="3"/>
      <c r="AR50" s="198">
        <f t="array" ref="AR50">SUMPRODUCT(LEN(AS50:AY50))</f>
        <v>0</v>
      </c>
      <c r="AS50" s="199"/>
      <c r="AT50" s="200"/>
      <c r="AU50" s="200"/>
      <c r="AV50" s="200"/>
      <c r="AW50" s="200"/>
      <c r="AX50" s="200"/>
      <c r="AY50" s="201"/>
      <c r="AZ50" s="3"/>
      <c r="BA50" s="3159" t="str">
        <f t="shared" si="36"/>
        <v>►</v>
      </c>
      <c r="BB50" s="3151" t="str">
        <f t="shared" si="23"/>
        <v/>
      </c>
      <c r="BC50" s="3152" t="str">
        <f t="shared" si="45"/>
        <v/>
      </c>
      <c r="BD50" s="3162"/>
      <c r="BE50" s="3154" t="str">
        <f t="shared" si="24"/>
        <v xml:space="preserve"> ◄ ligne 50</v>
      </c>
      <c r="BF50" s="3151" t="str">
        <f t="shared" si="37"/>
        <v/>
      </c>
      <c r="BG50" s="3155" t="str">
        <f t="shared" si="38"/>
        <v/>
      </c>
      <c r="BH50" s="3156" t="str">
        <f>IF(LEN(TRIM(BM50))&gt;0,MAX(BH29:BH49)+1,"")</f>
        <v/>
      </c>
      <c r="BI50" s="3109" t="str">
        <f>IFERROR(INDEX(BM30:BM299,MATCH(ROW()-ROW(BM30)+1,BH30:BH299,0)),"")</f>
        <v/>
      </c>
      <c r="BJ50" s="3149"/>
      <c r="BK50" s="3142"/>
      <c r="BL50" s="3112">
        <f>BI17</f>
        <v>100</v>
      </c>
      <c r="BM50" s="3166" t="str">
        <f>IF(OR(BN49="",BL50=""),"",IF(LEN(BN49)&lt;=BL50,BN49,IFERROR(LEFT(BN49,FIND("♦",SUBSTITUTE(LEFT(BN49,BL50+1)," ","♦",LEN(LEFT(BN49,BL50+1))-LEN(SUBSTITUTE(LEFT(BN49,BL50+1)," ",""))))),LEFT(BN49,IFERROR(FIND(" ",BN49)-1,LEN(BN49))))))</f>
        <v/>
      </c>
      <c r="BN50" s="3166" t="str">
        <f t="shared" ref="BN50:BN53" si="55">IF(BM50="","",TRIM(RIGHT(BN49,LEN(BN49)-LEN(BM50))))</f>
        <v/>
      </c>
      <c r="BO50" s="3167" t="str">
        <f t="shared" si="54"/>
        <v>ligne 50 ►</v>
      </c>
      <c r="BP50" s="3150" t="str">
        <f>IF(BC50="","",IF(OR(BC50=0,BC50&lt;BI17),0,IF(BC50&gt;BI17,(BC50-BI17)&amp;" car. en trop",(BC50-BI17)&amp;" car.")))</f>
        <v/>
      </c>
      <c r="BQ50" s="3158" t="str">
        <f>IF(BC50="","",ROUNDUP(BC50/BI17,0)&amp;" ligne(s)")</f>
        <v/>
      </c>
      <c r="BR50" s="3"/>
      <c r="BS50" s="142"/>
      <c r="BT50" s="2486">
        <v>12</v>
      </c>
      <c r="BU50" s="403" t="s">
        <v>3849</v>
      </c>
      <c r="BV50" s="25"/>
      <c r="BW50" s="170"/>
      <c r="BX50" s="3"/>
      <c r="BY50" s="3243" t="s">
        <v>540</v>
      </c>
      <c r="BZ50" s="3243"/>
      <c r="CA50" s="3243"/>
      <c r="CC50" s="3225" t="s">
        <v>541</v>
      </c>
      <c r="CD50" s="3225"/>
      <c r="CE50" s="3225"/>
      <c r="CG50" s="3226" t="s">
        <v>542</v>
      </c>
      <c r="CH50" s="3226"/>
      <c r="CI50" s="3226"/>
      <c r="CK50" s="3227" t="s">
        <v>543</v>
      </c>
      <c r="CL50" s="3227"/>
      <c r="CM50" s="3227"/>
      <c r="CO50" s="3236" t="s">
        <v>544</v>
      </c>
      <c r="CP50" s="3236"/>
      <c r="CQ50" s="3236"/>
      <c r="CS50" s="3232" t="s">
        <v>545</v>
      </c>
      <c r="CT50" s="3232"/>
      <c r="CU50" s="3232"/>
      <c r="CW50" s="3223" t="s">
        <v>546</v>
      </c>
      <c r="CX50" s="3223"/>
      <c r="CY50" s="3223"/>
      <c r="DA50" s="3224" t="s">
        <v>547</v>
      </c>
      <c r="DB50" s="3224"/>
      <c r="DC50" s="3224"/>
      <c r="DE50" s="3229" t="s">
        <v>548</v>
      </c>
      <c r="DF50" s="3229"/>
      <c r="DG50" s="3229"/>
      <c r="DI50" s="3230" t="s">
        <v>549</v>
      </c>
      <c r="DJ50" s="3230"/>
      <c r="DK50" s="3230"/>
      <c r="DM50" s="3231" t="s">
        <v>550</v>
      </c>
      <c r="DN50" s="3231"/>
      <c r="DO50" s="3231"/>
      <c r="DY50" s="3"/>
      <c r="DZ50" s="2936" t="s">
        <v>551</v>
      </c>
      <c r="EA50" s="2888" t="s">
        <v>552</v>
      </c>
      <c r="EB50" s="2889">
        <v>255</v>
      </c>
      <c r="EC50" s="2889">
        <v>255</v>
      </c>
      <c r="ED50" s="2889">
        <v>0</v>
      </c>
      <c r="EE50" s="2937" t="s">
        <v>553</v>
      </c>
      <c r="EF50" s="2888" t="s">
        <v>554</v>
      </c>
      <c r="EG50" s="2889">
        <v>51</v>
      </c>
      <c r="EH50" s="2889">
        <v>51</v>
      </c>
      <c r="EI50" s="2889">
        <v>51</v>
      </c>
      <c r="EK50" s="380"/>
      <c r="EL50" s="236" t="s">
        <v>555</v>
      </c>
      <c r="EM50" s="206" t="s">
        <v>556</v>
      </c>
      <c r="EN50" s="207">
        <v>83</v>
      </c>
      <c r="EO50" s="208">
        <v>104</v>
      </c>
      <c r="EP50" s="209">
        <v>120</v>
      </c>
      <c r="EQ50"/>
      <c r="ER50" s="381"/>
      <c r="ES50" s="191" t="s">
        <v>557</v>
      </c>
      <c r="ET50" s="192" t="s">
        <v>558</v>
      </c>
      <c r="EU50" s="193">
        <v>8</v>
      </c>
      <c r="EV50" s="194">
        <v>8</v>
      </c>
      <c r="EW50" s="195">
        <v>8</v>
      </c>
      <c r="EX50"/>
      <c r="EY50" s="382"/>
      <c r="EZ50" s="212" t="s">
        <v>559</v>
      </c>
      <c r="FA50" s="192" t="s">
        <v>560</v>
      </c>
      <c r="FB50" s="193">
        <v>150</v>
      </c>
      <c r="FC50" s="194">
        <v>124</v>
      </c>
      <c r="FD50" s="195">
        <v>92</v>
      </c>
      <c r="FE50" s="10">
        <v>1</v>
      </c>
    </row>
    <row r="51" spans="1:161" ht="21" customHeight="1">
      <c r="A51" s="3">
        <v>20</v>
      </c>
      <c r="B51" s="218" t="str">
        <f t="shared" si="25"/>
        <v>►</v>
      </c>
      <c r="C51" s="2326">
        <f t="array" ref="C51">IFERROR(_xlfn.LET(_xlpm.k,UPPER(TRIM(K51)),_xlpm.r,_xlfn.XLOOKUP(_xlpm.k,UPPER(TRIM($R$64:$AM$64)),$R$67:$AM$67,_xlfn.XLOOKUP(_xlpm.k,UPPER(TRIM($R$65:$AM$65)),$R$67:$AM$67,_xlfn.XLOOKUP(_xlpm.k,UPPER(TRIM($R$66:$AM$66)),$R$67:$AM$67,0.001))),_xlpm.r*J51),0)</f>
        <v>0</v>
      </c>
      <c r="D51" s="2819">
        <f t="array" ref="D51">IFERROR(_xlfn.LET(_xlpm.k,UPPER(TRIM(N51)),_xlpm.r,_xlfn.XLOOKUP(_xlpm.k,UPPER(TRIM($R$64:$AM$64)),$R$67:$AM$67,_xlfn.XLOOKUP(_xlpm.k,UPPER(TRIM($R$65:$AM$65)),$R$67:$AM$67,_xlfn.XLOOKUP(_xlpm.k,UPPER(TRIM($R$66:$AM$66)),$R$67:$AM$67,0.001))),_xlpm.r*M51),0)</f>
        <v>0</v>
      </c>
      <c r="E51" s="220">
        <f t="array" ref="E51">IFERROR(_xlfn.LET(_xlpm.k,UPPER(TRIM(Q51)),_xlpm.r,_xlfn.XLOOKUP(_xlpm.k,UPPER(TRIM($R$64:$AM$64)),$R$67:$AM$67,_xlfn.XLOOKUP(_xlpm.k,UPPER(TRIM($R$65:$AM$65)),$R$67:$AM$67,_xlfn.XLOOKUP(_xlpm.k,UPPER(TRIM($R$66:$AM$66)),$R$67:$AM$67,0.001))),_xlpm.r*P51),0)</f>
        <v>0</v>
      </c>
      <c r="F51" s="222" t="s">
        <v>3696</v>
      </c>
      <c r="G51" s="2586"/>
      <c r="H51" s="2340" t="s">
        <v>14</v>
      </c>
      <c r="I51" s="2841"/>
      <c r="J51" s="2842"/>
      <c r="K51" s="2302"/>
      <c r="L51" s="2843"/>
      <c r="M51" s="2844"/>
      <c r="N51" s="2303"/>
      <c r="O51" s="2845"/>
      <c r="P51" s="2300"/>
      <c r="Q51" s="2303"/>
      <c r="R51" s="222" t="str">
        <f t="shared" si="26"/>
        <v>20 ►</v>
      </c>
      <c r="S51" s="2339">
        <f t="shared" si="26"/>
        <v>0</v>
      </c>
      <c r="T51" s="2296"/>
      <c r="U51" s="2296"/>
      <c r="V51" s="2454">
        <v>1</v>
      </c>
      <c r="W51" s="223">
        <f t="shared" si="27"/>
        <v>0</v>
      </c>
      <c r="X51" s="224">
        <f t="shared" si="28"/>
        <v>0</v>
      </c>
      <c r="Y51" s="224" t="str">
        <f t="shared" si="29"/>
        <v/>
      </c>
      <c r="Z51" s="225">
        <f t="shared" si="46"/>
        <v>0</v>
      </c>
      <c r="AA51" s="2846">
        <f t="shared" si="30"/>
        <v>0</v>
      </c>
      <c r="AB51" s="2847">
        <f t="shared" si="31"/>
        <v>0</v>
      </c>
      <c r="AC51" s="2848" t="str">
        <f t="shared" si="32"/>
        <v/>
      </c>
      <c r="AD51" s="2849">
        <f t="shared" si="41"/>
        <v>0</v>
      </c>
      <c r="AE51" s="2361">
        <f t="shared" si="42"/>
        <v>0</v>
      </c>
      <c r="AF51" s="2362">
        <f t="shared" si="43"/>
        <v>0</v>
      </c>
      <c r="AG51" s="2363" t="str">
        <f t="shared" si="33"/>
        <v/>
      </c>
      <c r="AH51" s="2552">
        <f t="shared" si="47"/>
        <v>0</v>
      </c>
      <c r="AI51" s="2556">
        <f t="shared" si="34"/>
        <v>0</v>
      </c>
      <c r="AJ51" s="2241">
        <f t="shared" si="52"/>
        <v>0</v>
      </c>
      <c r="AK51" s="2242">
        <f t="shared" si="52"/>
        <v>0</v>
      </c>
      <c r="AL51" s="2243">
        <f t="shared" si="44"/>
        <v>0</v>
      </c>
      <c r="AM51" s="2511" t="str">
        <f t="shared" si="48"/>
        <v>OK</v>
      </c>
      <c r="AN51" s="3"/>
      <c r="AO51" s="218" t="str">
        <f t="shared" si="15"/>
        <v>►</v>
      </c>
      <c r="AP51" s="2510"/>
      <c r="AQ51" s="3"/>
      <c r="AR51" s="198">
        <f t="array" ref="AR51">SUMPRODUCT(LEN(AS51:AY51))</f>
        <v>0</v>
      </c>
      <c r="AS51" s="199"/>
      <c r="AT51" s="200"/>
      <c r="AU51" s="200"/>
      <c r="AV51" s="200"/>
      <c r="AW51" s="200"/>
      <c r="AX51" s="200"/>
      <c r="AY51" s="201"/>
      <c r="AZ51" s="3"/>
      <c r="BA51" s="3159" t="str">
        <f t="shared" si="36"/>
        <v>►</v>
      </c>
      <c r="BB51" s="3151" t="str">
        <f t="shared" si="23"/>
        <v/>
      </c>
      <c r="BC51" s="3152" t="str">
        <f t="shared" si="45"/>
        <v/>
      </c>
      <c r="BD51" s="3162"/>
      <c r="BE51" s="3160" t="str">
        <f t="shared" si="24"/>
        <v xml:space="preserve"> ◄ ligne 51</v>
      </c>
      <c r="BF51" s="3151" t="str">
        <f t="shared" si="37"/>
        <v/>
      </c>
      <c r="BG51" s="3155" t="str">
        <f t="shared" si="38"/>
        <v/>
      </c>
      <c r="BH51" s="3156" t="str">
        <f>IF(LEN(TRIM(BM51))&gt;0,MAX(BH29:BH50)+1,"")</f>
        <v/>
      </c>
      <c r="BI51" s="3109" t="str">
        <f>IFERROR(INDEX(BM30:BM299,MATCH(ROW()-ROW(BM30)+1,BH30:BH299,0)),"")</f>
        <v/>
      </c>
      <c r="BJ51" s="3149"/>
      <c r="BK51" s="3142"/>
      <c r="BL51" s="3165"/>
      <c r="BM51" s="3166" t="str">
        <f>IF(OR(BN50="",BL50=""),"",IF(LEN(BN50)&lt;=BL50,BN50,IFERROR(LEFT(BN50,FIND("♦",SUBSTITUTE(LEFT(BN50,BL50+1)," ","♦",LEN(LEFT(BN50,BL50+1))-LEN(SUBSTITUTE(LEFT(BN50,BL50+1)," ",""))))),LEFT(BN50,IFERROR(FIND(" ",BN50)-1,LEN(BN50))))))</f>
        <v/>
      </c>
      <c r="BN51" s="3166" t="str">
        <f t="shared" si="55"/>
        <v/>
      </c>
      <c r="BO51" s="3167" t="str">
        <f t="shared" si="54"/>
        <v>ligne 51 ►</v>
      </c>
      <c r="BP51" s="3150" t="str">
        <f>IF(BC51="","",IF(OR(BC51=0,BC51&lt;BI17),0,IF(BC51&gt;BI17,(BC51-BI17)&amp;" car. en trop",(BC51-BI17)&amp;" car.")))</f>
        <v/>
      </c>
      <c r="BQ51" s="3158" t="str">
        <f>IF(BC51="","",ROUNDUP(BC51/BI17,0)&amp;" ligne(s)")</f>
        <v/>
      </c>
      <c r="BR51" s="3"/>
      <c r="BS51" s="142"/>
      <c r="BT51" s="2486">
        <v>7</v>
      </c>
      <c r="BU51" s="403" t="s">
        <v>3850</v>
      </c>
      <c r="BV51" s="25"/>
      <c r="BW51" s="170"/>
      <c r="BX51" s="3"/>
      <c r="BY51" s="3243"/>
      <c r="BZ51" s="3243"/>
      <c r="CA51" s="3243"/>
      <c r="CC51" s="3225"/>
      <c r="CD51" s="3225"/>
      <c r="CE51" s="3225"/>
      <c r="CG51" s="3226"/>
      <c r="CH51" s="3226"/>
      <c r="CI51" s="3226"/>
      <c r="CK51" s="3227"/>
      <c r="CL51" s="3227"/>
      <c r="CM51" s="3227"/>
      <c r="CO51" s="3236"/>
      <c r="CP51" s="3236"/>
      <c r="CQ51" s="3236"/>
      <c r="CS51" s="3232"/>
      <c r="CT51" s="3232"/>
      <c r="CU51" s="3232"/>
      <c r="CW51" s="3223"/>
      <c r="CX51" s="3223"/>
      <c r="CY51" s="3223"/>
      <c r="DA51" s="3224"/>
      <c r="DB51" s="3224"/>
      <c r="DC51" s="3224"/>
      <c r="DE51" s="3229"/>
      <c r="DF51" s="3229"/>
      <c r="DG51" s="3229"/>
      <c r="DI51" s="3230"/>
      <c r="DJ51" s="3230"/>
      <c r="DK51" s="3230"/>
      <c r="DM51" s="3231"/>
      <c r="DN51" s="3231"/>
      <c r="DO51" s="3231"/>
      <c r="DY51" s="3"/>
      <c r="DZ51" s="2938" t="s">
        <v>562</v>
      </c>
      <c r="EA51" s="2888" t="s">
        <v>563</v>
      </c>
      <c r="EB51" s="2889">
        <v>0</v>
      </c>
      <c r="EC51" s="2889">
        <v>255</v>
      </c>
      <c r="ED51" s="2889">
        <v>255</v>
      </c>
      <c r="EK51" s="385"/>
      <c r="EL51" s="205" t="s">
        <v>564</v>
      </c>
      <c r="EM51" s="206" t="s">
        <v>565</v>
      </c>
      <c r="EN51" s="207">
        <v>0</v>
      </c>
      <c r="EO51" s="208">
        <v>104</v>
      </c>
      <c r="EP51" s="209">
        <v>139</v>
      </c>
      <c r="EQ51"/>
      <c r="ER51" s="386"/>
      <c r="ES51" s="191" t="s">
        <v>566</v>
      </c>
      <c r="ET51" s="192" t="s">
        <v>567</v>
      </c>
      <c r="EU51" s="193">
        <v>5</v>
      </c>
      <c r="EV51" s="194">
        <v>5</v>
      </c>
      <c r="EW51" s="195">
        <v>5</v>
      </c>
      <c r="EX51"/>
      <c r="EY51" s="387"/>
      <c r="EZ51" s="197" t="s">
        <v>568</v>
      </c>
      <c r="FA51" s="192" t="s">
        <v>569</v>
      </c>
      <c r="FB51" s="193">
        <v>139</v>
      </c>
      <c r="FC51" s="194">
        <v>125</v>
      </c>
      <c r="FD51" s="195">
        <v>107</v>
      </c>
      <c r="FE51" s="10">
        <v>1</v>
      </c>
    </row>
    <row r="52" spans="1:161" ht="21" customHeight="1">
      <c r="A52" s="3">
        <v>21</v>
      </c>
      <c r="B52" s="218" t="str">
        <f t="shared" si="25"/>
        <v>A</v>
      </c>
      <c r="C52" s="2326">
        <f t="array" ref="C52">IFERROR(_xlfn.LET(_xlpm.k,UPPER(TRIM(K52)),_xlpm.r,_xlfn.XLOOKUP(_xlpm.k,UPPER(TRIM($R$64:$AM$64)),$R$67:$AM$67,_xlfn.XLOOKUP(_xlpm.k,UPPER(TRIM($R$65:$AM$65)),$R$67:$AM$67,_xlfn.XLOOKUP(_xlpm.k,UPPER(TRIM($R$66:$AM$66)),$R$67:$AM$67,0.001))),_xlpm.r*J52),0)</f>
        <v>0</v>
      </c>
      <c r="D52" s="2819">
        <f t="array" ref="D52">IFERROR(_xlfn.LET(_xlpm.k,UPPER(TRIM(N52)),_xlpm.r,_xlfn.XLOOKUP(_xlpm.k,UPPER(TRIM($R$64:$AM$64)),$R$67:$AM$67,_xlfn.XLOOKUP(_xlpm.k,UPPER(TRIM($R$65:$AM$65)),$R$67:$AM$67,_xlfn.XLOOKUP(_xlpm.k,UPPER(TRIM($R$66:$AM$66)),$R$67:$AM$67,0.001))),_xlpm.r*M52),0)</f>
        <v>0</v>
      </c>
      <c r="E52" s="220">
        <f t="array" ref="E52">IFERROR(_xlfn.LET(_xlpm.k,UPPER(TRIM(Q52)),_xlpm.r,_xlfn.XLOOKUP(_xlpm.k,UPPER(TRIM($R$64:$AM$64)),$R$67:$AM$67,_xlfn.XLOOKUP(_xlpm.k,UPPER(TRIM($R$65:$AM$65)),$R$67:$AM$67,_xlfn.XLOOKUP(_xlpm.k,UPPER(TRIM($R$66:$AM$66)),$R$67:$AM$67,0.001))),_xlpm.r*P52),0)</f>
        <v>0</v>
      </c>
      <c r="F52" s="222" t="s">
        <v>3697</v>
      </c>
      <c r="G52" s="2586" t="s">
        <v>3670</v>
      </c>
      <c r="H52" s="2340" t="s">
        <v>14</v>
      </c>
      <c r="I52" s="2841"/>
      <c r="J52" s="2842"/>
      <c r="K52" s="2302"/>
      <c r="L52" s="2843"/>
      <c r="M52" s="2844"/>
      <c r="N52" s="2303"/>
      <c r="O52" s="2845"/>
      <c r="P52" s="2300"/>
      <c r="Q52" s="2303"/>
      <c r="R52" s="222" t="str">
        <f t="shared" si="26"/>
        <v>21 ►</v>
      </c>
      <c r="S52" s="2339" t="str">
        <f t="shared" si="26"/>
        <v>2/ Garniture aromatique</v>
      </c>
      <c r="T52" s="2296"/>
      <c r="U52" s="2296"/>
      <c r="V52" s="2454">
        <v>1</v>
      </c>
      <c r="W52" s="223">
        <f t="shared" si="27"/>
        <v>0</v>
      </c>
      <c r="X52" s="224">
        <f t="shared" si="28"/>
        <v>0</v>
      </c>
      <c r="Y52" s="224" t="str">
        <f t="shared" si="29"/>
        <v/>
      </c>
      <c r="Z52" s="225">
        <f t="shared" si="46"/>
        <v>0</v>
      </c>
      <c r="AA52" s="2846">
        <f t="shared" si="30"/>
        <v>0</v>
      </c>
      <c r="AB52" s="2847">
        <f t="shared" si="31"/>
        <v>0</v>
      </c>
      <c r="AC52" s="2848" t="str">
        <f t="shared" si="32"/>
        <v/>
      </c>
      <c r="AD52" s="2849">
        <f t="shared" si="41"/>
        <v>0</v>
      </c>
      <c r="AE52" s="2361">
        <f t="shared" si="42"/>
        <v>0</v>
      </c>
      <c r="AF52" s="2362">
        <f t="shared" si="43"/>
        <v>0</v>
      </c>
      <c r="AG52" s="2363" t="str">
        <f t="shared" si="33"/>
        <v/>
      </c>
      <c r="AH52" s="2552">
        <f t="shared" si="47"/>
        <v>0</v>
      </c>
      <c r="AI52" s="2556" t="str">
        <f t="shared" si="34"/>
        <v>2/ Garniture aromatique</v>
      </c>
      <c r="AJ52" s="2241">
        <f t="shared" si="52"/>
        <v>0</v>
      </c>
      <c r="AK52" s="2242">
        <f t="shared" si="52"/>
        <v>0</v>
      </c>
      <c r="AL52" s="2243">
        <f t="shared" si="44"/>
        <v>0</v>
      </c>
      <c r="AM52" s="2511" t="str">
        <f t="shared" si="48"/>
        <v>OK</v>
      </c>
      <c r="AN52" s="3"/>
      <c r="AO52" s="218" t="str">
        <f t="shared" si="15"/>
        <v>A</v>
      </c>
      <c r="AP52" s="2510"/>
      <c r="AQ52" s="3"/>
      <c r="AR52" s="198">
        <f t="array" ref="AR52">SUMPRODUCT(LEN(AS52:AY52))</f>
        <v>0</v>
      </c>
      <c r="AS52" s="199"/>
      <c r="AT52" s="200"/>
      <c r="AU52" s="200"/>
      <c r="AV52" s="200"/>
      <c r="AW52" s="200"/>
      <c r="AX52" s="200"/>
      <c r="AY52" s="201"/>
      <c r="AZ52" s="3"/>
      <c r="BA52" s="3159" t="str">
        <f t="shared" si="36"/>
        <v>►</v>
      </c>
      <c r="BB52" s="3151" t="str">
        <f t="shared" si="23"/>
        <v/>
      </c>
      <c r="BC52" s="3152" t="str">
        <f t="shared" si="45"/>
        <v/>
      </c>
      <c r="BD52" s="3162"/>
      <c r="BE52" s="3154" t="str">
        <f t="shared" si="24"/>
        <v xml:space="preserve"> ◄ ligne 52</v>
      </c>
      <c r="BF52" s="3151" t="str">
        <f t="shared" si="37"/>
        <v/>
      </c>
      <c r="BG52" s="3155" t="str">
        <f t="shared" si="38"/>
        <v/>
      </c>
      <c r="BH52" s="3156" t="str">
        <f>IF(LEN(TRIM(BM52))&gt;0,MAX(BH29:BH51)+1,"")</f>
        <v/>
      </c>
      <c r="BI52" s="3109" t="str">
        <f>IFERROR(INDEX(BM30:BM299,MATCH(ROW()-ROW(BM30)+1,BH30:BH299,0)),"")</f>
        <v/>
      </c>
      <c r="BJ52" s="3149"/>
      <c r="BK52" s="3142"/>
      <c r="BL52" s="3168"/>
      <c r="BM52" s="3166" t="str">
        <f>IF(OR(BN51="",BL50=""),"",IF(LEN(BN51)&lt;=BL50,BN51,IFERROR(LEFT(BN51,FIND("♦",SUBSTITUTE(LEFT(BN51,BL50+1)," ","♦",LEN(LEFT(BN51,BL50+1))-LEN(SUBSTITUTE(LEFT(BN51,BL50+1)," ",""))))),LEFT(BN51,IFERROR(FIND(" ",BN51)-1,LEN(BN51))))))</f>
        <v/>
      </c>
      <c r="BN52" s="3166" t="str">
        <f t="shared" si="55"/>
        <v/>
      </c>
      <c r="BO52" s="3167" t="str">
        <f t="shared" si="54"/>
        <v>ligne 52 ►</v>
      </c>
      <c r="BP52" s="3150" t="str">
        <f>IF(BC52="","",IF(OR(BC52=0,BC52&lt;BI17),0,IF(BC52&gt;BI17,(BC52-BI17)&amp;" car. en trop",(BC52-BI17)&amp;" car.")))</f>
        <v/>
      </c>
      <c r="BQ52" s="3158" t="str">
        <f>IF(BC52="","",ROUNDUP(BC52/BI17,0)&amp;" ligne(s)")</f>
        <v/>
      </c>
      <c r="BR52" s="3"/>
      <c r="BS52" s="142"/>
      <c r="BT52" s="2506" t="s">
        <v>3861</v>
      </c>
      <c r="BU52" s="2488"/>
      <c r="BV52" s="25"/>
      <c r="BW52" s="170"/>
      <c r="BX52" s="3"/>
      <c r="CS52" s="163"/>
      <c r="CT52" s="163"/>
      <c r="CU52" s="163"/>
      <c r="DY52" s="3"/>
      <c r="EK52" s="389"/>
      <c r="EL52" s="236" t="s">
        <v>572</v>
      </c>
      <c r="EM52" s="206" t="s">
        <v>573</v>
      </c>
      <c r="EN52" s="207">
        <v>81</v>
      </c>
      <c r="EO52" s="208">
        <v>88</v>
      </c>
      <c r="EP52" s="209">
        <v>94</v>
      </c>
      <c r="EQ52"/>
      <c r="ER52" s="390"/>
      <c r="ES52" s="191" t="s">
        <v>574</v>
      </c>
      <c r="ET52" s="192" t="s">
        <v>575</v>
      </c>
      <c r="EU52" s="193">
        <v>3</v>
      </c>
      <c r="EV52" s="194">
        <v>3</v>
      </c>
      <c r="EW52" s="195">
        <v>3</v>
      </c>
      <c r="EX52"/>
      <c r="EY52" s="391"/>
      <c r="EZ52" s="197" t="s">
        <v>576</v>
      </c>
      <c r="FA52" s="192" t="s">
        <v>577</v>
      </c>
      <c r="FB52" s="193">
        <v>139</v>
      </c>
      <c r="FC52" s="194">
        <v>121</v>
      </c>
      <c r="FD52" s="195">
        <v>94</v>
      </c>
      <c r="FE52" s="10">
        <v>1</v>
      </c>
    </row>
    <row r="53" spans="1:161" ht="21" customHeight="1">
      <c r="A53" s="3">
        <v>22</v>
      </c>
      <c r="B53" s="218" t="str">
        <f t="shared" si="25"/>
        <v>A</v>
      </c>
      <c r="C53" s="2326">
        <f t="array" ref="C53">IFERROR(_xlfn.LET(_xlpm.k,UPPER(TRIM(K53)),_xlpm.r,_xlfn.XLOOKUP(_xlpm.k,UPPER(TRIM($R$64:$AM$64)),$R$67:$AM$67,_xlfn.XLOOKUP(_xlpm.k,UPPER(TRIM($R$65:$AM$65)),$R$67:$AM$67,_xlfn.XLOOKUP(_xlpm.k,UPPER(TRIM($R$66:$AM$66)),$R$67:$AM$67,0.001))),_xlpm.r*J53),0)</f>
        <v>0</v>
      </c>
      <c r="D53" s="2819">
        <f t="array" ref="D53">IFERROR(_xlfn.LET(_xlpm.k,UPPER(TRIM(N53)),_xlpm.r,_xlfn.XLOOKUP(_xlpm.k,UPPER(TRIM($R$64:$AM$64)),$R$67:$AM$67,_xlfn.XLOOKUP(_xlpm.k,UPPER(TRIM($R$65:$AM$65)),$R$67:$AM$67,_xlfn.XLOOKUP(_xlpm.k,UPPER(TRIM($R$66:$AM$66)),$R$67:$AM$67,0.001))),_xlpm.r*M53),0)</f>
        <v>0</v>
      </c>
      <c r="E53" s="220">
        <f t="array" ref="E53">IFERROR(_xlfn.LET(_xlpm.k,UPPER(TRIM(Q53)),_xlpm.r,_xlfn.XLOOKUP(_xlpm.k,UPPER(TRIM($R$64:$AM$64)),$R$67:$AM$67,_xlfn.XLOOKUP(_xlpm.k,UPPER(TRIM($R$65:$AM$65)),$R$67:$AM$67,_xlfn.XLOOKUP(_xlpm.k,UPPER(TRIM($R$66:$AM$66)),$R$67:$AM$67,0.001))),_xlpm.r*P53),0)</f>
        <v>0</v>
      </c>
      <c r="F53" s="222" t="s">
        <v>3698</v>
      </c>
      <c r="G53" s="2586" t="s">
        <v>3645</v>
      </c>
      <c r="H53" s="2340" t="s">
        <v>14</v>
      </c>
      <c r="I53" s="2841"/>
      <c r="J53" s="2842"/>
      <c r="K53" s="2302"/>
      <c r="L53" s="2843"/>
      <c r="M53" s="2844"/>
      <c r="N53" s="2303"/>
      <c r="O53" s="2845"/>
      <c r="P53" s="2300"/>
      <c r="Q53" s="2303"/>
      <c r="R53" s="222" t="str">
        <f t="shared" si="26"/>
        <v>22 ►</v>
      </c>
      <c r="S53" s="2339" t="str">
        <f t="shared" si="26"/>
        <v>bouillon de volaille</v>
      </c>
      <c r="T53" s="2296"/>
      <c r="U53" s="2296"/>
      <c r="V53" s="2454">
        <v>1</v>
      </c>
      <c r="W53" s="223">
        <f t="shared" si="27"/>
        <v>0</v>
      </c>
      <c r="X53" s="224">
        <f t="shared" si="28"/>
        <v>0</v>
      </c>
      <c r="Y53" s="224" t="str">
        <f t="shared" si="29"/>
        <v/>
      </c>
      <c r="Z53" s="225">
        <f t="shared" si="46"/>
        <v>0</v>
      </c>
      <c r="AA53" s="2846">
        <f t="shared" si="30"/>
        <v>0</v>
      </c>
      <c r="AB53" s="2847">
        <f t="shared" si="31"/>
        <v>0</v>
      </c>
      <c r="AC53" s="2848" t="str">
        <f t="shared" si="32"/>
        <v/>
      </c>
      <c r="AD53" s="2849">
        <f t="shared" si="41"/>
        <v>0</v>
      </c>
      <c r="AE53" s="2361">
        <f t="shared" si="42"/>
        <v>0</v>
      </c>
      <c r="AF53" s="2362">
        <f t="shared" si="43"/>
        <v>0</v>
      </c>
      <c r="AG53" s="2363" t="str">
        <f t="shared" si="33"/>
        <v/>
      </c>
      <c r="AH53" s="2552">
        <f t="shared" si="47"/>
        <v>0</v>
      </c>
      <c r="AI53" s="2556" t="str">
        <f t="shared" si="34"/>
        <v>bouillon de volaille</v>
      </c>
      <c r="AJ53" s="2241">
        <f t="shared" si="52"/>
        <v>0</v>
      </c>
      <c r="AK53" s="2242">
        <f t="shared" si="52"/>
        <v>0</v>
      </c>
      <c r="AL53" s="2243">
        <f t="shared" si="44"/>
        <v>0</v>
      </c>
      <c r="AM53" s="2511" t="str">
        <f t="shared" si="48"/>
        <v>OK</v>
      </c>
      <c r="AN53" s="3"/>
      <c r="AO53" s="218" t="str">
        <f t="shared" si="15"/>
        <v>A</v>
      </c>
      <c r="AP53" s="2510"/>
      <c r="AQ53" s="3"/>
      <c r="AR53" s="198">
        <f t="array" ref="AR53">SUMPRODUCT(LEN(AS53:AY53))</f>
        <v>0</v>
      </c>
      <c r="AS53" s="199"/>
      <c r="AT53" s="200"/>
      <c r="AU53" s="200"/>
      <c r="AV53" s="200"/>
      <c r="AW53" s="200"/>
      <c r="AX53" s="200"/>
      <c r="AY53" s="201"/>
      <c r="AZ53" s="3"/>
      <c r="BA53" s="3159" t="str">
        <f t="shared" si="36"/>
        <v>►</v>
      </c>
      <c r="BB53" s="3151" t="str">
        <f t="shared" si="23"/>
        <v/>
      </c>
      <c r="BC53" s="3152" t="str">
        <f t="shared" si="45"/>
        <v/>
      </c>
      <c r="BD53" s="3162"/>
      <c r="BE53" s="3160" t="str">
        <f t="shared" si="24"/>
        <v xml:space="preserve"> ◄ ligne 53</v>
      </c>
      <c r="BF53" s="3151" t="str">
        <f t="shared" si="37"/>
        <v/>
      </c>
      <c r="BG53" s="3155" t="str">
        <f t="shared" si="38"/>
        <v/>
      </c>
      <c r="BH53" s="3156" t="str">
        <f>IF(LEN(TRIM(BM53))&gt;0,MAX(BH29:BH52)+1,"")</f>
        <v/>
      </c>
      <c r="BI53" s="3109" t="str">
        <f>IFERROR(INDEX(BM30:BM299,MATCH(ROW()-ROW(BM30)+1,BH30:BH299,0)),"")</f>
        <v/>
      </c>
      <c r="BJ53" s="3149"/>
      <c r="BK53" s="3142"/>
      <c r="BL53" s="3169"/>
      <c r="BM53" s="3166" t="str">
        <f>IF(OR(BN52="",BL50=""),"",IF(LEN(BN52)&lt;=BL50,BN52,IFERROR(LEFT(BN52,FIND("♦",SUBSTITUTE(LEFT(BN52,BL50+1)," ","♦",LEN(LEFT(BN52,BL50+1))-LEN(SUBSTITUTE(LEFT(BN52,BL50+1)," ",""))))),LEFT(BN52,IFERROR(FIND(" ",BN52)-1,LEN(BN52))))))</f>
        <v/>
      </c>
      <c r="BN53" s="3166" t="str">
        <f t="shared" si="55"/>
        <v/>
      </c>
      <c r="BO53" s="3167" t="str">
        <f t="shared" si="54"/>
        <v>ligne 53 ►</v>
      </c>
      <c r="BP53" s="3150" t="str">
        <f>IF(BC53="","",IF(OR(BC53=0,BC53&lt;BI17),0,IF(BC53&gt;BI17,(BC53-BI17)&amp;" car. en trop",(BC53-BI17)&amp;" car.")))</f>
        <v/>
      </c>
      <c r="BQ53" s="3158" t="str">
        <f>IF(BC53="","",ROUNDUP(BC53/BI17,0)&amp;" ligne(s)")</f>
        <v/>
      </c>
      <c r="BR53" s="3"/>
      <c r="BS53" s="142"/>
      <c r="BT53" s="2506" t="s">
        <v>3862</v>
      </c>
      <c r="BU53" s="25"/>
      <c r="BV53" s="25"/>
      <c r="BW53" s="170"/>
      <c r="BX53" s="3"/>
      <c r="BY53" s="3240" t="s">
        <v>580</v>
      </c>
      <c r="BZ53" s="3240"/>
      <c r="CA53" s="3240"/>
      <c r="CC53" s="3235" t="s">
        <v>581</v>
      </c>
      <c r="CD53" s="3235"/>
      <c r="CE53" s="3235"/>
      <c r="CG53" s="3226" t="s">
        <v>582</v>
      </c>
      <c r="CH53" s="3226"/>
      <c r="CI53" s="3226"/>
      <c r="CK53" s="3227" t="s">
        <v>583</v>
      </c>
      <c r="CL53" s="3227"/>
      <c r="CM53" s="3227"/>
      <c r="CO53" s="3236" t="s">
        <v>584</v>
      </c>
      <c r="CP53" s="3236"/>
      <c r="CQ53" s="3236"/>
      <c r="CS53" s="3232" t="s">
        <v>585</v>
      </c>
      <c r="CT53" s="3232"/>
      <c r="CU53" s="3232"/>
      <c r="CW53" s="3223" t="s">
        <v>586</v>
      </c>
      <c r="CX53" s="3223"/>
      <c r="CY53" s="3223"/>
      <c r="DA53" s="3224" t="s">
        <v>587</v>
      </c>
      <c r="DB53" s="3224"/>
      <c r="DC53" s="3224"/>
      <c r="DE53" s="3229" t="s">
        <v>588</v>
      </c>
      <c r="DF53" s="3229"/>
      <c r="DG53" s="3229"/>
      <c r="DI53" s="3230" t="s">
        <v>589</v>
      </c>
      <c r="DJ53" s="3230"/>
      <c r="DK53" s="3230"/>
      <c r="DM53" s="3231" t="s">
        <v>590</v>
      </c>
      <c r="DN53" s="3231"/>
      <c r="DO53" s="3231"/>
      <c r="DY53" s="3"/>
      <c r="DZ53" s="393" t="s">
        <v>591</v>
      </c>
      <c r="EA53"/>
      <c r="EB53"/>
      <c r="EC53"/>
      <c r="ED53"/>
      <c r="EE53"/>
      <c r="EF53"/>
      <c r="EG53"/>
      <c r="EH53"/>
      <c r="EK53" s="394"/>
      <c r="EL53" s="236" t="s">
        <v>592</v>
      </c>
      <c r="EM53" s="206" t="s">
        <v>593</v>
      </c>
      <c r="EN53" s="207">
        <v>36</v>
      </c>
      <c r="EO53" s="208">
        <v>68</v>
      </c>
      <c r="EP53" s="209">
        <v>92</v>
      </c>
      <c r="EQ53"/>
      <c r="ER53" s="395"/>
      <c r="ES53" s="272" t="s">
        <v>594</v>
      </c>
      <c r="ET53" s="192" t="s">
        <v>595</v>
      </c>
      <c r="EU53" s="193">
        <v>255</v>
      </c>
      <c r="EV53" s="194">
        <v>255</v>
      </c>
      <c r="EW53" s="195">
        <v>0</v>
      </c>
      <c r="EX53"/>
      <c r="EY53" s="396"/>
      <c r="EZ53" s="197" t="s">
        <v>596</v>
      </c>
      <c r="FA53" s="192" t="s">
        <v>597</v>
      </c>
      <c r="FB53" s="193">
        <v>139</v>
      </c>
      <c r="FC53" s="194">
        <v>115</v>
      </c>
      <c r="FD53" s="195">
        <v>85</v>
      </c>
      <c r="FE53" s="10">
        <v>1</v>
      </c>
    </row>
    <row r="54" spans="1:161" ht="21" customHeight="1">
      <c r="A54" s="3">
        <v>23</v>
      </c>
      <c r="B54" s="218" t="str">
        <f t="shared" si="25"/>
        <v>A</v>
      </c>
      <c r="C54" s="2326">
        <f t="array" ref="C54">IFERROR(_xlfn.LET(_xlpm.k,UPPER(TRIM(K54)),_xlpm.r,_xlfn.XLOOKUP(_xlpm.k,UPPER(TRIM($R$64:$AM$64)),$R$67:$AM$67,_xlfn.XLOOKUP(_xlpm.k,UPPER(TRIM($R$65:$AM$65)),$R$67:$AM$67,_xlfn.XLOOKUP(_xlpm.k,UPPER(TRIM($R$66:$AM$66)),$R$67:$AM$67,0.001))),_xlpm.r*J54),0)</f>
        <v>0</v>
      </c>
      <c r="D54" s="2819">
        <f t="array" ref="D54">IFERROR(_xlfn.LET(_xlpm.k,UPPER(TRIM(N54)),_xlpm.r,_xlfn.XLOOKUP(_xlpm.k,UPPER(TRIM($R$64:$AM$64)),$R$67:$AM$67,_xlfn.XLOOKUP(_xlpm.k,UPPER(TRIM($R$65:$AM$65)),$R$67:$AM$67,_xlfn.XLOOKUP(_xlpm.k,UPPER(TRIM($R$66:$AM$66)),$R$67:$AM$67,0.001))),_xlpm.r*M54),0)</f>
        <v>0</v>
      </c>
      <c r="E54" s="220">
        <f t="array" ref="E54">IFERROR(_xlfn.LET(_xlpm.k,UPPER(TRIM(Q54)),_xlpm.r,_xlfn.XLOOKUP(_xlpm.k,UPPER(TRIM($R$64:$AM$64)),$R$67:$AM$67,_xlfn.XLOOKUP(_xlpm.k,UPPER(TRIM($R$65:$AM$65)),$R$67:$AM$67,_xlfn.XLOOKUP(_xlpm.k,UPPER(TRIM($R$66:$AM$66)),$R$67:$AM$67,0.001))),_xlpm.r*P54),0)</f>
        <v>0</v>
      </c>
      <c r="F54" s="222" t="s">
        <v>3699</v>
      </c>
      <c r="G54" s="2586" t="s">
        <v>3656</v>
      </c>
      <c r="H54" s="2340" t="s">
        <v>14</v>
      </c>
      <c r="I54" s="2841"/>
      <c r="J54" s="2842"/>
      <c r="K54" s="2302"/>
      <c r="L54" s="2843"/>
      <c r="M54" s="2844"/>
      <c r="N54" s="2303"/>
      <c r="O54" s="2845"/>
      <c r="P54" s="2300"/>
      <c r="Q54" s="2303"/>
      <c r="R54" s="222" t="str">
        <f t="shared" si="26"/>
        <v>23 ►</v>
      </c>
      <c r="S54" s="2339" t="str">
        <f t="shared" si="26"/>
        <v>concentré de tomate (facultatif)</v>
      </c>
      <c r="T54" s="2296"/>
      <c r="U54" s="2296"/>
      <c r="V54" s="2454">
        <v>1</v>
      </c>
      <c r="W54" s="223">
        <f t="shared" si="27"/>
        <v>0</v>
      </c>
      <c r="X54" s="224">
        <f t="shared" si="28"/>
        <v>0</v>
      </c>
      <c r="Y54" s="224" t="str">
        <f t="shared" si="29"/>
        <v/>
      </c>
      <c r="Z54" s="225">
        <f t="shared" si="46"/>
        <v>0</v>
      </c>
      <c r="AA54" s="2846">
        <f t="shared" si="30"/>
        <v>0</v>
      </c>
      <c r="AB54" s="2847">
        <f t="shared" si="31"/>
        <v>0</v>
      </c>
      <c r="AC54" s="2848" t="str">
        <f t="shared" si="32"/>
        <v/>
      </c>
      <c r="AD54" s="2849">
        <f t="shared" si="41"/>
        <v>0</v>
      </c>
      <c r="AE54" s="2361">
        <f t="shared" si="42"/>
        <v>0</v>
      </c>
      <c r="AF54" s="2362">
        <f t="shared" si="43"/>
        <v>0</v>
      </c>
      <c r="AG54" s="2363" t="str">
        <f t="shared" si="33"/>
        <v/>
      </c>
      <c r="AH54" s="2552">
        <f t="shared" si="47"/>
        <v>0</v>
      </c>
      <c r="AI54" s="2556" t="str">
        <f t="shared" si="34"/>
        <v>concentré de tomate (facultatif)</v>
      </c>
      <c r="AJ54" s="2241">
        <f t="shared" si="52"/>
        <v>0</v>
      </c>
      <c r="AK54" s="2242">
        <f t="shared" si="52"/>
        <v>0</v>
      </c>
      <c r="AL54" s="2243">
        <f t="shared" si="44"/>
        <v>0</v>
      </c>
      <c r="AM54" s="2511" t="str">
        <f t="shared" si="48"/>
        <v>OK</v>
      </c>
      <c r="AN54" s="3"/>
      <c r="AO54" s="218" t="str">
        <f t="shared" si="15"/>
        <v>A</v>
      </c>
      <c r="AP54" s="383" t="s">
        <v>561</v>
      </c>
      <c r="AQ54" s="3"/>
      <c r="AR54" s="198">
        <f t="array" ref="AR54">SUMPRODUCT(LEN(AS54:AY54))</f>
        <v>0</v>
      </c>
      <c r="AS54" s="199"/>
      <c r="AT54" s="200"/>
      <c r="AU54" s="200"/>
      <c r="AV54" s="200"/>
      <c r="AW54" s="200"/>
      <c r="AX54" s="200"/>
      <c r="AY54" s="201"/>
      <c r="AZ54" s="3"/>
      <c r="BA54" s="3159" t="str">
        <f t="shared" si="36"/>
        <v>►</v>
      </c>
      <c r="BB54" s="3151" t="str">
        <f t="shared" si="23"/>
        <v/>
      </c>
      <c r="BC54" s="3152" t="str">
        <f t="shared" si="45"/>
        <v/>
      </c>
      <c r="BD54" s="3162"/>
      <c r="BE54" s="3154" t="str">
        <f t="shared" si="24"/>
        <v xml:space="preserve"> ◄ ligne 54</v>
      </c>
      <c r="BF54" s="3151" t="str">
        <f t="shared" si="37"/>
        <v/>
      </c>
      <c r="BG54" s="3155" t="str">
        <f t="shared" si="38"/>
        <v/>
      </c>
      <c r="BH54" s="3156" t="str">
        <f>IF(LEN(TRIM(BM54))&gt;0,MAX(BH29:BH53)+1,"")</f>
        <v/>
      </c>
      <c r="BI54" s="3109" t="str">
        <f>IFERROR(INDEX(BM30:BM299,MATCH(ROW()-ROW(BM30)+1,BH30:BH299,0)),"")</f>
        <v/>
      </c>
      <c r="BJ54" s="3149"/>
      <c r="BK54" s="3142"/>
      <c r="BL54" s="2462" t="str">
        <f>(SUBSTITUTE(SUBSTITUTE(BD34,CHAR(13)&amp;CHAR(10)," "),CHAR(10)," "))</f>
        <v/>
      </c>
      <c r="BM54" s="3110" t="str">
        <f>IF(OR(BL55="",BL56=""),"",IF(LEN(BL55)&lt;=BL56,BL55,IFERROR(LEFT(BL55,FIND("♦",SUBSTITUTE(LEFT(BL55,BL56+1)," ","♦",LEN(LEFT(BL55,BL56+1))-LEN(SUBSTITUTE(LEFT(BL55,BL56+1)," ",""))))),LEFT(BL55,IFERROR(FIND(" ",BL55)-1,LEN(BL55))))))</f>
        <v/>
      </c>
      <c r="BN54" s="3111" t="str">
        <f>IF(BM54="","",TRIM(RIGHT(BL55,LEN(BL55)-LEN(BM54))))</f>
        <v/>
      </c>
      <c r="BO54" s="3157" t="str">
        <f>BE34</f>
        <v xml:space="preserve"> ◄ ligne 34</v>
      </c>
      <c r="BP54" s="3150" t="str">
        <f>IF(BC54="","",IF(OR(BC54=0,BC54&lt;BI17),0,IF(BC54&gt;BI17,(BC54-BI17)&amp;" car. en trop",(BC54-BI17)&amp;" car.")))</f>
        <v/>
      </c>
      <c r="BQ54" s="3158" t="str">
        <f>IF(BC54="","",ROUNDUP(BC54/BI17,0)&amp;" ligne(s)")</f>
        <v/>
      </c>
      <c r="BR54" s="3"/>
      <c r="BS54" s="142"/>
      <c r="BT54" s="25"/>
      <c r="BU54" s="25"/>
      <c r="BV54" s="25"/>
      <c r="BW54" s="170"/>
      <c r="BX54" s="3"/>
      <c r="BY54" s="3240"/>
      <c r="BZ54" s="3240"/>
      <c r="CA54" s="3240"/>
      <c r="CC54" s="3235"/>
      <c r="CD54" s="3235"/>
      <c r="CE54" s="3235"/>
      <c r="CG54" s="3226"/>
      <c r="CH54" s="3226"/>
      <c r="CI54" s="3226"/>
      <c r="CK54" s="3227"/>
      <c r="CL54" s="3227"/>
      <c r="CM54" s="3227"/>
      <c r="CO54" s="3236"/>
      <c r="CP54" s="3236"/>
      <c r="CQ54" s="3236"/>
      <c r="CS54" s="3232"/>
      <c r="CT54" s="3232"/>
      <c r="CU54" s="3232"/>
      <c r="CW54" s="3223"/>
      <c r="CX54" s="3223"/>
      <c r="CY54" s="3223"/>
      <c r="DA54" s="3224"/>
      <c r="DB54" s="3224"/>
      <c r="DC54" s="3224"/>
      <c r="DE54" s="3229"/>
      <c r="DF54" s="3229"/>
      <c r="DG54" s="3229"/>
      <c r="DI54" s="3230"/>
      <c r="DJ54" s="3230"/>
      <c r="DK54" s="3230"/>
      <c r="DM54" s="3231"/>
      <c r="DN54" s="3231"/>
      <c r="DO54" s="3231"/>
      <c r="DY54" s="3"/>
      <c r="DZ54" s="398" t="s">
        <v>599</v>
      </c>
      <c r="EA54"/>
      <c r="EB54"/>
      <c r="EC54"/>
      <c r="ED54"/>
      <c r="EE54"/>
      <c r="EF54"/>
      <c r="EG54"/>
      <c r="EH54"/>
      <c r="EK54" s="399"/>
      <c r="EL54" s="236" t="s">
        <v>600</v>
      </c>
      <c r="EM54" s="206" t="s">
        <v>601</v>
      </c>
      <c r="EN54" s="207">
        <v>54</v>
      </c>
      <c r="EO54" s="208">
        <v>69</v>
      </c>
      <c r="EP54" s="209">
        <v>79</v>
      </c>
      <c r="EQ54"/>
      <c r="ER54" s="400"/>
      <c r="ES54" s="272" t="s">
        <v>602</v>
      </c>
      <c r="ET54" s="192" t="s">
        <v>603</v>
      </c>
      <c r="EU54" s="193">
        <v>234</v>
      </c>
      <c r="EV54" s="194">
        <v>230</v>
      </c>
      <c r="EW54" s="195">
        <v>121</v>
      </c>
      <c r="EX54"/>
      <c r="EY54" s="401"/>
      <c r="EZ54" s="212" t="s">
        <v>604</v>
      </c>
      <c r="FA54" s="192" t="s">
        <v>605</v>
      </c>
      <c r="FB54" s="193">
        <v>128</v>
      </c>
      <c r="FC54" s="194">
        <v>109</v>
      </c>
      <c r="FD54" s="195">
        <v>90</v>
      </c>
      <c r="FE54" s="10">
        <v>1</v>
      </c>
    </row>
    <row r="55" spans="1:161" ht="21.75" customHeight="1">
      <c r="A55" s="3">
        <v>24</v>
      </c>
      <c r="B55" s="218" t="str">
        <f t="shared" si="25"/>
        <v>A</v>
      </c>
      <c r="C55" s="2326">
        <f t="array" ref="C55">IFERROR(_xlfn.LET(_xlpm.k,UPPER(TRIM(K55)),_xlpm.r,_xlfn.XLOOKUP(_xlpm.k,UPPER(TRIM($R$64:$AM$64)),$R$67:$AM$67,_xlfn.XLOOKUP(_xlpm.k,UPPER(TRIM($R$65:$AM$65)),$R$67:$AM$67,_xlfn.XLOOKUP(_xlpm.k,UPPER(TRIM($R$66:$AM$66)),$R$67:$AM$67,0.001))),_xlpm.r*J55),0)</f>
        <v>0</v>
      </c>
      <c r="D55" s="2819">
        <f t="array" ref="D55">IFERROR(_xlfn.LET(_xlpm.k,UPPER(TRIM(N55)),_xlpm.r,_xlfn.XLOOKUP(_xlpm.k,UPPER(TRIM($R$64:$AM$64)),$R$67:$AM$67,_xlfn.XLOOKUP(_xlpm.k,UPPER(TRIM($R$65:$AM$65)),$R$67:$AM$67,_xlfn.XLOOKUP(_xlpm.k,UPPER(TRIM($R$66:$AM$66)),$R$67:$AM$67,0.001))),_xlpm.r*M55),0)</f>
        <v>0</v>
      </c>
      <c r="E55" s="220">
        <f t="array" ref="E55">IFERROR(_xlfn.LET(_xlpm.k,UPPER(TRIM(Q55)),_xlpm.r,_xlfn.XLOOKUP(_xlpm.k,UPPER(TRIM($R$64:$AM$64)),$R$67:$AM$67,_xlfn.XLOOKUP(_xlpm.k,UPPER(TRIM($R$65:$AM$65)),$R$67:$AM$67,_xlfn.XLOOKUP(_xlpm.k,UPPER(TRIM($R$66:$AM$66)),$R$67:$AM$67,0.001))),_xlpm.r*P55),0)</f>
        <v>0</v>
      </c>
      <c r="F55" s="222" t="s">
        <v>3700</v>
      </c>
      <c r="G55" s="2586" t="s">
        <v>3676</v>
      </c>
      <c r="H55" s="2340" t="s">
        <v>14</v>
      </c>
      <c r="I55" s="2841"/>
      <c r="J55" s="2842"/>
      <c r="K55" s="2302"/>
      <c r="L55" s="2843"/>
      <c r="M55" s="2844"/>
      <c r="N55" s="2303"/>
      <c r="O55" s="2845"/>
      <c r="P55" s="2300"/>
      <c r="Q55" s="2303"/>
      <c r="R55" s="222" t="str">
        <f t="shared" si="26"/>
        <v>24 ►</v>
      </c>
      <c r="S55" s="2339" t="str">
        <f t="shared" si="26"/>
        <v>Coulis de tomates ou tomates fraiches pelées et épépinées</v>
      </c>
      <c r="T55" s="2296"/>
      <c r="U55" s="2296"/>
      <c r="V55" s="2454">
        <v>1</v>
      </c>
      <c r="W55" s="223">
        <f t="shared" si="27"/>
        <v>0</v>
      </c>
      <c r="X55" s="224">
        <f t="shared" si="28"/>
        <v>0</v>
      </c>
      <c r="Y55" s="224" t="str">
        <f t="shared" si="29"/>
        <v/>
      </c>
      <c r="Z55" s="225">
        <f t="shared" si="46"/>
        <v>0</v>
      </c>
      <c r="AA55" s="2846">
        <f t="shared" si="30"/>
        <v>0</v>
      </c>
      <c r="AB55" s="2847">
        <f t="shared" si="31"/>
        <v>0</v>
      </c>
      <c r="AC55" s="2848" t="str">
        <f t="shared" si="32"/>
        <v/>
      </c>
      <c r="AD55" s="2849">
        <f t="shared" si="41"/>
        <v>0</v>
      </c>
      <c r="AE55" s="2361">
        <f t="shared" si="42"/>
        <v>0</v>
      </c>
      <c r="AF55" s="2362">
        <f t="shared" si="43"/>
        <v>0</v>
      </c>
      <c r="AG55" s="2363" t="str">
        <f t="shared" si="33"/>
        <v/>
      </c>
      <c r="AH55" s="2552">
        <f t="shared" si="47"/>
        <v>0</v>
      </c>
      <c r="AI55" s="2556" t="str">
        <f t="shared" si="34"/>
        <v>Coulis de tomates ou tomates fraiches pelées et épépinées</v>
      </c>
      <c r="AJ55" s="2241">
        <f t="shared" si="52"/>
        <v>0</v>
      </c>
      <c r="AK55" s="2242">
        <f t="shared" si="52"/>
        <v>0</v>
      </c>
      <c r="AL55" s="2243">
        <f t="shared" si="44"/>
        <v>0</v>
      </c>
      <c r="AM55" s="2511" t="str">
        <f t="shared" si="48"/>
        <v>OK</v>
      </c>
      <c r="AN55" s="3"/>
      <c r="AO55" s="218" t="str">
        <f t="shared" si="15"/>
        <v>A</v>
      </c>
      <c r="AP55" s="388" t="s">
        <v>571</v>
      </c>
      <c r="AQ55" s="3"/>
      <c r="AR55" s="198">
        <f t="array" ref="AR55">SUMPRODUCT(LEN(AS55:AY55))</f>
        <v>0</v>
      </c>
      <c r="AS55" s="199"/>
      <c r="AT55" s="200"/>
      <c r="AU55" s="200"/>
      <c r="AV55" s="200"/>
      <c r="AW55" s="200"/>
      <c r="AX55" s="200"/>
      <c r="AY55" s="201"/>
      <c r="AZ55" s="3"/>
      <c r="BA55" s="3159" t="str">
        <f t="shared" si="36"/>
        <v>►</v>
      </c>
      <c r="BB55" s="3151" t="str">
        <f t="shared" si="23"/>
        <v/>
      </c>
      <c r="BC55" s="3152" t="str">
        <f t="shared" si="45"/>
        <v/>
      </c>
      <c r="BD55" s="3162"/>
      <c r="BE55" s="3160" t="str">
        <f t="shared" si="24"/>
        <v xml:space="preserve"> ◄ ligne 55</v>
      </c>
      <c r="BF55" s="3151" t="str">
        <f t="shared" si="37"/>
        <v/>
      </c>
      <c r="BG55" s="3155" t="str">
        <f t="shared" si="38"/>
        <v/>
      </c>
      <c r="BH55" s="3156" t="str">
        <f>IF(LEN(TRIM(BM55))&gt;0,MAX(BH29:BH54)+1,"")</f>
        <v/>
      </c>
      <c r="BI55" s="3109" t="str">
        <f>IFERROR(INDEX(BM30:BM299,MATCH(ROW()-ROW(BM30)+1,BH30:BH299,0)),"")</f>
        <v/>
      </c>
      <c r="BJ55" s="3149"/>
      <c r="BK55" s="3142"/>
      <c r="BL55" s="3110" t="str">
        <f>TRIM(SUBSTITUTE(SUBSTITUTE(SUBSTITUTE(SUBSTITUTE(IF(OR(LEFT(BL54,1)="-",LEFT(BL54,1)="="),MID(BL54,2,9999),BL54),CHAR(160)," "),","," "),";"," "),"."," "))</f>
        <v/>
      </c>
      <c r="BM55" s="3111" t="str">
        <f>IF(OR(BN54="",BL56=""),"",IF(LEN(BN54)&lt;=BL56,BN54,IFERROR(LEFT(BN54,FIND("♦",SUBSTITUTE(LEFT(BN54,BL56+1)," ","♦",LEN(LEFT(BN54,BL56+1))-LEN(SUBSTITUTE(LEFT(BN54,BL56+1)," ",""))))),LEFT(BN54,IFERROR(FIND(" ",BN54)-1,LEN(BN54))))))</f>
        <v/>
      </c>
      <c r="BN55" s="3111" t="str">
        <f>IF(BM55="","",TRIM(RIGHT(BN54,LEN(BN54)-LEN(BM55))))</f>
        <v/>
      </c>
      <c r="BO55" s="3161" t="str">
        <f t="shared" ref="BO55:BO59" si="56">"ligne "&amp;ROW()&amp;" ►"</f>
        <v>ligne 55 ►</v>
      </c>
      <c r="BP55" s="3150" t="str">
        <f>IF(BC55="","",IF(OR(BC55=0,BC55&lt;BI17),0,IF(BC55&gt;BI17,(BC55-BI17)&amp;" car. en trop",(BC55-BI17)&amp;" car.")))</f>
        <v/>
      </c>
      <c r="BQ55" s="3158" t="str">
        <f>IF(BC55="","",ROUNDUP(BC55/BI17,0)&amp;" ligne(s)")</f>
        <v/>
      </c>
      <c r="BR55" s="3"/>
      <c r="BS55" s="142"/>
      <c r="BT55" s="165" t="s">
        <v>3863</v>
      </c>
      <c r="BU55" s="25"/>
      <c r="BV55" s="25"/>
      <c r="BW55" s="170"/>
      <c r="BX55" s="3"/>
      <c r="CS55" s="163"/>
      <c r="CT55" s="163"/>
      <c r="CU55" s="163"/>
      <c r="DY55" s="3"/>
      <c r="DZ55"/>
      <c r="EA55"/>
      <c r="EB55"/>
      <c r="EC55"/>
      <c r="ED55"/>
      <c r="EE55"/>
      <c r="EF55"/>
      <c r="EG55"/>
      <c r="EH55"/>
      <c r="EK55" s="404"/>
      <c r="EL55" s="236" t="s">
        <v>608</v>
      </c>
      <c r="EM55" s="206" t="s">
        <v>609</v>
      </c>
      <c r="EN55" s="207">
        <v>32</v>
      </c>
      <c r="EO55" s="208">
        <v>40</v>
      </c>
      <c r="EP55" s="209">
        <v>48</v>
      </c>
      <c r="EQ55"/>
      <c r="ER55" s="405"/>
      <c r="ES55" s="272" t="s">
        <v>610</v>
      </c>
      <c r="ET55" s="192" t="s">
        <v>611</v>
      </c>
      <c r="EU55" s="193">
        <v>247</v>
      </c>
      <c r="EV55" s="194">
        <v>255</v>
      </c>
      <c r="EW55" s="195">
        <v>60</v>
      </c>
      <c r="EX55"/>
      <c r="EY55" s="406"/>
      <c r="EZ55" s="212" t="s">
        <v>612</v>
      </c>
      <c r="FA55" s="192" t="s">
        <v>613</v>
      </c>
      <c r="FB55" s="193">
        <v>139</v>
      </c>
      <c r="FC55" s="194">
        <v>108</v>
      </c>
      <c r="FD55" s="195">
        <v>66</v>
      </c>
      <c r="FE55" s="10">
        <v>1</v>
      </c>
    </row>
    <row r="56" spans="1:161" ht="21.75" customHeight="1">
      <c r="A56" s="3">
        <v>25</v>
      </c>
      <c r="B56" s="218" t="str">
        <f t="shared" si="25"/>
        <v>►</v>
      </c>
      <c r="C56" s="2326">
        <f t="array" ref="C56">IFERROR(_xlfn.LET(_xlpm.k,UPPER(TRIM(K56)),_xlpm.r,_xlfn.XLOOKUP(_xlpm.k,UPPER(TRIM($R$64:$AM$64)),$R$67:$AM$67,_xlfn.XLOOKUP(_xlpm.k,UPPER(TRIM($R$65:$AM$65)),$R$67:$AM$67,_xlfn.XLOOKUP(_xlpm.k,UPPER(TRIM($R$66:$AM$66)),$R$67:$AM$67,0.001))),_xlpm.r*J56),0)</f>
        <v>0</v>
      </c>
      <c r="D56" s="2819">
        <f t="array" ref="D56">IFERROR(_xlfn.LET(_xlpm.k,UPPER(TRIM(N56)),_xlpm.r,_xlfn.XLOOKUP(_xlpm.k,UPPER(TRIM($R$64:$AM$64)),$R$67:$AM$67,_xlfn.XLOOKUP(_xlpm.k,UPPER(TRIM($R$65:$AM$65)),$R$67:$AM$67,_xlfn.XLOOKUP(_xlpm.k,UPPER(TRIM($R$66:$AM$66)),$R$67:$AM$67,0.001))),_xlpm.r*M56),0)</f>
        <v>0</v>
      </c>
      <c r="E56" s="220">
        <f t="array" ref="E56">IFERROR(_xlfn.LET(_xlpm.k,UPPER(TRIM(Q56)),_xlpm.r,_xlfn.XLOOKUP(_xlpm.k,UPPER(TRIM($R$64:$AM$64)),$R$67:$AM$67,_xlfn.XLOOKUP(_xlpm.k,UPPER(TRIM($R$65:$AM$65)),$R$67:$AM$67,_xlfn.XLOOKUP(_xlpm.k,UPPER(TRIM($R$66:$AM$66)),$R$67:$AM$67,0.001))),_xlpm.r*P56),0)</f>
        <v>0</v>
      </c>
      <c r="F56" s="222" t="s">
        <v>3701</v>
      </c>
      <c r="G56" s="2586"/>
      <c r="H56" s="2340" t="s">
        <v>14</v>
      </c>
      <c r="I56" s="2841"/>
      <c r="J56" s="2842"/>
      <c r="K56" s="2302"/>
      <c r="L56" s="2843"/>
      <c r="M56" s="2844"/>
      <c r="N56" s="2303"/>
      <c r="O56" s="2845"/>
      <c r="P56" s="2300"/>
      <c r="Q56" s="2303"/>
      <c r="R56" s="222" t="str">
        <f t="shared" si="26"/>
        <v>25 ►</v>
      </c>
      <c r="S56" s="2339">
        <f t="shared" si="26"/>
        <v>0</v>
      </c>
      <c r="T56" s="2296"/>
      <c r="U56" s="2296"/>
      <c r="V56" s="2454">
        <v>1</v>
      </c>
      <c r="W56" s="223">
        <f t="shared" si="27"/>
        <v>0</v>
      </c>
      <c r="X56" s="224">
        <f t="shared" si="28"/>
        <v>0</v>
      </c>
      <c r="Y56" s="224" t="str">
        <f t="shared" si="29"/>
        <v/>
      </c>
      <c r="Z56" s="225">
        <f t="shared" si="46"/>
        <v>0</v>
      </c>
      <c r="AA56" s="2846">
        <f t="shared" si="30"/>
        <v>0</v>
      </c>
      <c r="AB56" s="2847">
        <f t="shared" si="31"/>
        <v>0</v>
      </c>
      <c r="AC56" s="2848" t="str">
        <f t="shared" si="32"/>
        <v/>
      </c>
      <c r="AD56" s="2849">
        <f t="shared" si="41"/>
        <v>0</v>
      </c>
      <c r="AE56" s="2361">
        <f t="shared" si="42"/>
        <v>0</v>
      </c>
      <c r="AF56" s="2362">
        <f t="shared" si="43"/>
        <v>0</v>
      </c>
      <c r="AG56" s="2363" t="str">
        <f t="shared" si="33"/>
        <v/>
      </c>
      <c r="AH56" s="2552">
        <f t="shared" si="47"/>
        <v>0</v>
      </c>
      <c r="AI56" s="2556">
        <f t="shared" si="34"/>
        <v>0</v>
      </c>
      <c r="AJ56" s="2241">
        <f t="shared" si="52"/>
        <v>0</v>
      </c>
      <c r="AK56" s="2242">
        <f t="shared" si="52"/>
        <v>0</v>
      </c>
      <c r="AL56" s="2243">
        <f t="shared" si="44"/>
        <v>0</v>
      </c>
      <c r="AM56" s="2511" t="str">
        <f t="shared" si="48"/>
        <v>OK</v>
      </c>
      <c r="AN56" s="3"/>
      <c r="AO56" s="218" t="str">
        <f t="shared" si="15"/>
        <v>►</v>
      </c>
      <c r="AP56" s="383" t="s">
        <v>579</v>
      </c>
      <c r="AQ56" s="3"/>
      <c r="AR56" s="198">
        <f t="array" ref="AR56">SUMPRODUCT(LEN(AS56:AY56))</f>
        <v>0</v>
      </c>
      <c r="AS56" s="199"/>
      <c r="AT56" s="200"/>
      <c r="AU56" s="200"/>
      <c r="AV56" s="200"/>
      <c r="AW56" s="200"/>
      <c r="AX56" s="200"/>
      <c r="AY56" s="201"/>
      <c r="AZ56" s="3"/>
      <c r="BA56" s="3159" t="str">
        <f t="shared" si="36"/>
        <v>►</v>
      </c>
      <c r="BB56" s="3151" t="str">
        <f t="shared" si="23"/>
        <v/>
      </c>
      <c r="BC56" s="3152" t="str">
        <f t="shared" si="45"/>
        <v/>
      </c>
      <c r="BD56" s="3162"/>
      <c r="BE56" s="3154" t="str">
        <f t="shared" si="24"/>
        <v xml:space="preserve"> ◄ ligne 56</v>
      </c>
      <c r="BF56" s="3151" t="str">
        <f t="shared" si="37"/>
        <v/>
      </c>
      <c r="BG56" s="3155" t="str">
        <f t="shared" si="38"/>
        <v/>
      </c>
      <c r="BH56" s="3156" t="str">
        <f>IF(LEN(TRIM(BM56))&gt;0,MAX(BH29:BH55)+1,"")</f>
        <v/>
      </c>
      <c r="BI56" s="3109" t="str">
        <f>IFERROR(INDEX(BM30:BM299,MATCH(ROW()-ROW(BM30)+1,BH30:BH299,0)),"")</f>
        <v/>
      </c>
      <c r="BJ56" s="3149"/>
      <c r="BK56" s="3142"/>
      <c r="BL56" s="3112">
        <f>BI17</f>
        <v>100</v>
      </c>
      <c r="BM56" s="3111" t="str">
        <f>IF(OR(BN55="",BL56=""),"",IF(LEN(BN55)&lt;=BL56,BN55,IFERROR(LEFT(BN55,FIND("♦",SUBSTITUTE(LEFT(BN55,BL56+1)," ","♦",LEN(LEFT(BN55,BL56+1))-LEN(SUBSTITUTE(LEFT(BN55,BL56+1)," ",""))))),LEFT(BN55,IFERROR(FIND(" ",BN55)-1,LEN(BN55))))))</f>
        <v/>
      </c>
      <c r="BN56" s="3111" t="str">
        <f t="shared" ref="BN56:BN59" si="57">IF(BM56="","",TRIM(RIGHT(BN55,LEN(BN55)-LEN(BM56))))</f>
        <v/>
      </c>
      <c r="BO56" s="3161" t="str">
        <f t="shared" si="56"/>
        <v>ligne 56 ►</v>
      </c>
      <c r="BP56" s="3150" t="str">
        <f>IF(BC56="","",IF(OR(BC56=0,BC56&lt;BI17),0,IF(BC56&gt;BI17,(BC56-BI17)&amp;" car. en trop",(BC56-BI17)&amp;" car.")))</f>
        <v/>
      </c>
      <c r="BQ56" s="3158" t="str">
        <f>IF(BC56="","",ROUNDUP(BC56/BI17,0)&amp;" ligne(s)")</f>
        <v/>
      </c>
      <c r="BR56" s="3"/>
      <c r="BS56" s="142"/>
      <c r="BT56" s="25" t="s">
        <v>3879</v>
      </c>
      <c r="BU56" s="25"/>
      <c r="BV56" s="25"/>
      <c r="BW56" s="170"/>
      <c r="BX56" s="3"/>
      <c r="BY56" s="3239" t="s">
        <v>615</v>
      </c>
      <c r="BZ56" s="3239"/>
      <c r="CA56" s="3239"/>
      <c r="CC56" s="3225" t="s">
        <v>616</v>
      </c>
      <c r="CD56" s="3225"/>
      <c r="CE56" s="3225"/>
      <c r="CG56" s="3226" t="s">
        <v>617</v>
      </c>
      <c r="CH56" s="3226"/>
      <c r="CI56" s="3226"/>
      <c r="CK56" s="3227" t="s">
        <v>618</v>
      </c>
      <c r="CL56" s="3227"/>
      <c r="CM56" s="3227"/>
      <c r="CO56" s="3238" t="s">
        <v>619</v>
      </c>
      <c r="CP56" s="3238"/>
      <c r="CQ56" s="3238"/>
      <c r="CS56" s="3232" t="s">
        <v>620</v>
      </c>
      <c r="CT56" s="3232"/>
      <c r="CU56" s="3232"/>
      <c r="CW56" s="3223" t="s">
        <v>621</v>
      </c>
      <c r="CX56" s="3223"/>
      <c r="CY56" s="3223"/>
      <c r="DA56" s="3224" t="s">
        <v>622</v>
      </c>
      <c r="DB56" s="3224"/>
      <c r="DC56" s="3224"/>
      <c r="DE56" s="3229" t="s">
        <v>623</v>
      </c>
      <c r="DF56" s="3229"/>
      <c r="DG56" s="3229"/>
      <c r="DI56" s="3230" t="s">
        <v>624</v>
      </c>
      <c r="DJ56" s="3230"/>
      <c r="DK56" s="3230"/>
      <c r="DM56" s="3231" t="s">
        <v>625</v>
      </c>
      <c r="DN56" s="3231"/>
      <c r="DO56" s="3231"/>
      <c r="DY56" s="3"/>
      <c r="DZ56" s="407" t="s">
        <v>626</v>
      </c>
      <c r="EA56" s="408" t="s">
        <v>627</v>
      </c>
      <c r="EB56" s="409" t="s">
        <v>628</v>
      </c>
      <c r="EC56" s="410" t="s">
        <v>629</v>
      </c>
      <c r="ED56" s="411" t="s">
        <v>630</v>
      </c>
      <c r="EE56" s="412" t="s">
        <v>631</v>
      </c>
      <c r="EF56" s="413" t="s">
        <v>632</v>
      </c>
      <c r="EG56" s="414" t="s">
        <v>633</v>
      </c>
      <c r="EH56" s="415" t="s">
        <v>634</v>
      </c>
      <c r="EK56" s="416"/>
      <c r="EL56" s="236" t="s">
        <v>635</v>
      </c>
      <c r="EM56" s="206" t="s">
        <v>636</v>
      </c>
      <c r="EN56" s="207">
        <v>32</v>
      </c>
      <c r="EO56" s="208">
        <v>36</v>
      </c>
      <c r="EP56" s="209">
        <v>40</v>
      </c>
      <c r="EQ56"/>
      <c r="ER56" s="417"/>
      <c r="ES56" s="191" t="s">
        <v>637</v>
      </c>
      <c r="ET56" s="192" t="s">
        <v>638</v>
      </c>
      <c r="EU56" s="193">
        <v>205</v>
      </c>
      <c r="EV56" s="194">
        <v>205</v>
      </c>
      <c r="EW56" s="195">
        <v>180</v>
      </c>
      <c r="EX56"/>
      <c r="EY56" s="418"/>
      <c r="EZ56" s="212" t="s">
        <v>639</v>
      </c>
      <c r="FA56" s="192" t="s">
        <v>640</v>
      </c>
      <c r="FB56" s="193">
        <v>126</v>
      </c>
      <c r="FC56" s="194">
        <v>109</v>
      </c>
      <c r="FD56" s="195">
        <v>90</v>
      </c>
      <c r="FE56" s="10">
        <v>1</v>
      </c>
    </row>
    <row r="57" spans="1:161" ht="21.75" customHeight="1">
      <c r="A57" s="3">
        <v>26</v>
      </c>
      <c r="B57" s="218" t="str">
        <f t="shared" si="25"/>
        <v>A</v>
      </c>
      <c r="C57" s="2326">
        <f t="array" ref="C57">IFERROR(_xlfn.LET(_xlpm.k,UPPER(TRIM(K57)),_xlpm.r,_xlfn.XLOOKUP(_xlpm.k,UPPER(TRIM($R$64:$AM$64)),$R$67:$AM$67,_xlfn.XLOOKUP(_xlpm.k,UPPER(TRIM($R$65:$AM$65)),$R$67:$AM$67,_xlfn.XLOOKUP(_xlpm.k,UPPER(TRIM($R$66:$AM$66)),$R$67:$AM$67,0.001))),_xlpm.r*J57),0)</f>
        <v>0</v>
      </c>
      <c r="D57" s="2819">
        <f t="array" ref="D57">IFERROR(_xlfn.LET(_xlpm.k,UPPER(TRIM(N57)),_xlpm.r,_xlfn.XLOOKUP(_xlpm.k,UPPER(TRIM($R$64:$AM$64)),$R$67:$AM$67,_xlfn.XLOOKUP(_xlpm.k,UPPER(TRIM($R$65:$AM$65)),$R$67:$AM$67,_xlfn.XLOOKUP(_xlpm.k,UPPER(TRIM($R$66:$AM$66)),$R$67:$AM$67,0.001))),_xlpm.r*M57),0)</f>
        <v>0</v>
      </c>
      <c r="E57" s="220">
        <f t="array" ref="E57">IFERROR(_xlfn.LET(_xlpm.k,UPPER(TRIM(Q57)),_xlpm.r,_xlfn.XLOOKUP(_xlpm.k,UPPER(TRIM($R$64:$AM$64)),$R$67:$AM$67,_xlfn.XLOOKUP(_xlpm.k,UPPER(TRIM($R$65:$AM$65)),$R$67:$AM$67,_xlfn.XLOOKUP(_xlpm.k,UPPER(TRIM($R$66:$AM$66)),$R$67:$AM$67,0.001))),_xlpm.r*P57),0)</f>
        <v>0</v>
      </c>
      <c r="F57" s="222" t="s">
        <v>3702</v>
      </c>
      <c r="G57" s="2586" t="s">
        <v>3734</v>
      </c>
      <c r="H57" s="2340" t="s">
        <v>14</v>
      </c>
      <c r="I57" s="2841"/>
      <c r="J57" s="2842"/>
      <c r="K57" s="2302"/>
      <c r="L57" s="2843"/>
      <c r="M57" s="2844"/>
      <c r="N57" s="2303"/>
      <c r="O57" s="2845"/>
      <c r="P57" s="2300"/>
      <c r="Q57" s="2303"/>
      <c r="R57" s="222" t="str">
        <f t="shared" si="26"/>
        <v>26 ►</v>
      </c>
      <c r="S57" s="2339" t="str">
        <f t="shared" si="26"/>
        <v>ail rose de Lautrec gousses</v>
      </c>
      <c r="T57" s="2296"/>
      <c r="U57" s="2296"/>
      <c r="V57" s="2454">
        <v>1</v>
      </c>
      <c r="W57" s="223">
        <f t="shared" si="27"/>
        <v>0</v>
      </c>
      <c r="X57" s="224">
        <f t="shared" si="28"/>
        <v>0</v>
      </c>
      <c r="Y57" s="224" t="str">
        <f t="shared" si="29"/>
        <v/>
      </c>
      <c r="Z57" s="225">
        <f t="shared" si="46"/>
        <v>0</v>
      </c>
      <c r="AA57" s="2846">
        <f t="shared" si="30"/>
        <v>0</v>
      </c>
      <c r="AB57" s="2847">
        <f t="shared" si="31"/>
        <v>0</v>
      </c>
      <c r="AC57" s="2848" t="str">
        <f t="shared" si="32"/>
        <v/>
      </c>
      <c r="AD57" s="2849">
        <f t="shared" si="41"/>
        <v>0</v>
      </c>
      <c r="AE57" s="2361">
        <f t="shared" si="42"/>
        <v>0</v>
      </c>
      <c r="AF57" s="2362">
        <f t="shared" si="43"/>
        <v>0</v>
      </c>
      <c r="AG57" s="2363" t="str">
        <f t="shared" si="33"/>
        <v/>
      </c>
      <c r="AH57" s="2552">
        <f t="shared" si="47"/>
        <v>0</v>
      </c>
      <c r="AI57" s="2556" t="str">
        <f t="shared" si="34"/>
        <v>ail rose de Lautrec gousses</v>
      </c>
      <c r="AJ57" s="2241">
        <f t="shared" si="52"/>
        <v>0</v>
      </c>
      <c r="AK57" s="2242">
        <f t="shared" si="52"/>
        <v>0</v>
      </c>
      <c r="AL57" s="2243">
        <f t="shared" si="44"/>
        <v>0</v>
      </c>
      <c r="AM57" s="2511" t="str">
        <f t="shared" si="48"/>
        <v>OK</v>
      </c>
      <c r="AN57" s="3"/>
      <c r="AO57" s="218" t="str">
        <f t="shared" si="15"/>
        <v>A</v>
      </c>
      <c r="AP57" s="388" t="s">
        <v>598</v>
      </c>
      <c r="AQ57" s="3"/>
      <c r="AR57" s="198">
        <f t="array" ref="AR57">SUMPRODUCT(LEN(AS57:AY57))</f>
        <v>0</v>
      </c>
      <c r="AS57" s="199"/>
      <c r="AT57" s="200"/>
      <c r="AU57" s="200"/>
      <c r="AV57" s="200"/>
      <c r="AW57" s="200"/>
      <c r="AX57" s="200"/>
      <c r="AY57" s="201"/>
      <c r="AZ57" s="3"/>
      <c r="BA57" s="3159" t="str">
        <f t="shared" si="36"/>
        <v>►</v>
      </c>
      <c r="BB57" s="3151" t="str">
        <f t="shared" si="23"/>
        <v/>
      </c>
      <c r="BC57" s="3152" t="str">
        <f t="shared" si="45"/>
        <v/>
      </c>
      <c r="BD57" s="3162"/>
      <c r="BE57" s="3160" t="str">
        <f t="shared" si="24"/>
        <v xml:space="preserve"> ◄ ligne 57</v>
      </c>
      <c r="BF57" s="3151" t="str">
        <f t="shared" si="37"/>
        <v/>
      </c>
      <c r="BG57" s="3155" t="str">
        <f t="shared" si="38"/>
        <v/>
      </c>
      <c r="BH57" s="3156" t="str">
        <f>IF(LEN(TRIM(BM57))&gt;0,MAX(BH29:BH56)+1,"")</f>
        <v/>
      </c>
      <c r="BI57" s="3109" t="str">
        <f>IFERROR(INDEX(BM30:BM299,MATCH(ROW()-ROW(BM30)+1,BH30:BH299,0)),"")</f>
        <v/>
      </c>
      <c r="BJ57" s="3149"/>
      <c r="BK57" s="3142"/>
      <c r="BL57" s="3110"/>
      <c r="BM57" s="3111" t="str">
        <f>IF(OR(BN56="",BL56=""),"",IF(LEN(BN56)&lt;=BL56,BN56,IFERROR(LEFT(BN56,FIND("♦",SUBSTITUTE(LEFT(BN56,BL56+1)," ","♦",LEN(LEFT(BN56,BL56+1))-LEN(SUBSTITUTE(LEFT(BN56,BL56+1)," ",""))))),LEFT(BN56,IFERROR(FIND(" ",BN56)-1,LEN(BN56))))))</f>
        <v/>
      </c>
      <c r="BN57" s="3111" t="str">
        <f t="shared" si="57"/>
        <v/>
      </c>
      <c r="BO57" s="3161" t="str">
        <f t="shared" si="56"/>
        <v>ligne 57 ►</v>
      </c>
      <c r="BP57" s="3150" t="str">
        <f>IF(BC57="","",IF(OR(BC57=0,BC57&lt;BI17),0,IF(BC57&gt;BI17,(BC57-BI17)&amp;" car. en trop",(BC57-BI17)&amp;" car.")))</f>
        <v/>
      </c>
      <c r="BQ57" s="3158" t="str">
        <f>IF(BC57="","",ROUNDUP(BC57/BI17,0)&amp;" ligne(s)")</f>
        <v/>
      </c>
      <c r="BR57" s="3"/>
      <c r="BS57" s="142"/>
      <c r="BT57" s="25" t="s">
        <v>3878</v>
      </c>
      <c r="BU57" s="25"/>
      <c r="BV57" s="25"/>
      <c r="BW57" s="170"/>
      <c r="BX57" s="3"/>
      <c r="BY57" s="3239"/>
      <c r="BZ57" s="3239"/>
      <c r="CA57" s="3239"/>
      <c r="CC57" s="3225"/>
      <c r="CD57" s="3225"/>
      <c r="CE57" s="3225"/>
      <c r="CG57" s="3226"/>
      <c r="CH57" s="3226"/>
      <c r="CI57" s="3226"/>
      <c r="CK57" s="3227"/>
      <c r="CL57" s="3227"/>
      <c r="CM57" s="3227"/>
      <c r="CO57" s="3238"/>
      <c r="CP57" s="3238"/>
      <c r="CQ57" s="3238"/>
      <c r="CS57" s="3232"/>
      <c r="CT57" s="3232"/>
      <c r="CU57" s="3232"/>
      <c r="CW57" s="3223"/>
      <c r="CX57" s="3223"/>
      <c r="CY57" s="3223"/>
      <c r="DA57" s="3224"/>
      <c r="DB57" s="3224"/>
      <c r="DC57" s="3224"/>
      <c r="DE57" s="3229"/>
      <c r="DF57" s="3229"/>
      <c r="DG57" s="3229"/>
      <c r="DI57" s="3230"/>
      <c r="DJ57" s="3230"/>
      <c r="DK57" s="3230"/>
      <c r="DM57" s="3231"/>
      <c r="DN57" s="3231"/>
      <c r="DO57" s="3231"/>
      <c r="DY57" s="3"/>
      <c r="DZ57" s="420" t="s">
        <v>641</v>
      </c>
      <c r="EA57" s="421" t="s">
        <v>642</v>
      </c>
      <c r="EB57" s="422" t="s">
        <v>643</v>
      </c>
      <c r="EC57" s="423" t="s">
        <v>644</v>
      </c>
      <c r="ED57" s="424" t="s">
        <v>645</v>
      </c>
      <c r="EE57" s="425" t="s">
        <v>646</v>
      </c>
      <c r="EF57" s="426" t="s">
        <v>647</v>
      </c>
      <c r="EG57" s="427" t="s">
        <v>648</v>
      </c>
      <c r="EH57" s="428" t="s">
        <v>649</v>
      </c>
      <c r="EK57" s="429"/>
      <c r="EL57" s="205" t="s">
        <v>650</v>
      </c>
      <c r="EM57" s="206" t="s">
        <v>651</v>
      </c>
      <c r="EN57" s="207">
        <v>99</v>
      </c>
      <c r="EO57" s="208">
        <v>184</v>
      </c>
      <c r="EP57" s="209">
        <v>255</v>
      </c>
      <c r="EQ57"/>
      <c r="ER57" s="430"/>
      <c r="ES57" s="272" t="s">
        <v>652</v>
      </c>
      <c r="ET57" s="192" t="s">
        <v>653</v>
      </c>
      <c r="EU57" s="193">
        <v>230</v>
      </c>
      <c r="EV57" s="194">
        <v>230</v>
      </c>
      <c r="EW57" s="195">
        <v>151</v>
      </c>
      <c r="EX57"/>
      <c r="EY57" s="431"/>
      <c r="EZ57" s="212" t="s">
        <v>654</v>
      </c>
      <c r="FA57" s="192" t="s">
        <v>655</v>
      </c>
      <c r="FB57" s="193">
        <v>150</v>
      </c>
      <c r="FC57" s="194">
        <v>113</v>
      </c>
      <c r="FD57" s="195">
        <v>23</v>
      </c>
      <c r="FE57" s="10">
        <v>1</v>
      </c>
    </row>
    <row r="58" spans="1:161" ht="21.75" customHeight="1">
      <c r="A58" s="3">
        <v>27</v>
      </c>
      <c r="B58" s="218" t="str">
        <f t="shared" si="25"/>
        <v>A</v>
      </c>
      <c r="C58" s="2326">
        <f t="array" ref="C58">IFERROR(_xlfn.LET(_xlpm.k,UPPER(TRIM(K58)),_xlpm.r,_xlfn.XLOOKUP(_xlpm.k,UPPER(TRIM($R$64:$AM$64)),$R$67:$AM$67,_xlfn.XLOOKUP(_xlpm.k,UPPER(TRIM($R$65:$AM$65)),$R$67:$AM$67,_xlfn.XLOOKUP(_xlpm.k,UPPER(TRIM($R$66:$AM$66)),$R$67:$AM$67,0.001))),_xlpm.r*J58),0)</f>
        <v>0</v>
      </c>
      <c r="D58" s="2819">
        <f t="array" ref="D58">IFERROR(_xlfn.LET(_xlpm.k,UPPER(TRIM(N58)),_xlpm.r,_xlfn.XLOOKUP(_xlpm.k,UPPER(TRIM($R$64:$AM$64)),$R$67:$AM$67,_xlfn.XLOOKUP(_xlpm.k,UPPER(TRIM($R$65:$AM$65)),$R$67:$AM$67,_xlfn.XLOOKUP(_xlpm.k,UPPER(TRIM($R$66:$AM$66)),$R$67:$AM$67,0.001))),_xlpm.r*M58),0)</f>
        <v>0</v>
      </c>
      <c r="E58" s="220">
        <f t="array" ref="E58">IFERROR(_xlfn.LET(_xlpm.k,UPPER(TRIM(Q58)),_xlpm.r,_xlfn.XLOOKUP(_xlpm.k,UPPER(TRIM($R$64:$AM$64)),$R$67:$AM$67,_xlfn.XLOOKUP(_xlpm.k,UPPER(TRIM($R$65:$AM$65)),$R$67:$AM$67,_xlfn.XLOOKUP(_xlpm.k,UPPER(TRIM($R$66:$AM$66)),$R$67:$AM$67,0.001))),_xlpm.r*P58),0)</f>
        <v>0</v>
      </c>
      <c r="F58" s="222" t="s">
        <v>3703</v>
      </c>
      <c r="G58" s="2586" t="s">
        <v>3637</v>
      </c>
      <c r="H58" s="2340" t="s">
        <v>14</v>
      </c>
      <c r="I58" s="2841"/>
      <c r="J58" s="2842"/>
      <c r="K58" s="2302"/>
      <c r="L58" s="2843"/>
      <c r="M58" s="2844"/>
      <c r="N58" s="2303"/>
      <c r="O58" s="2845"/>
      <c r="P58" s="2300"/>
      <c r="Q58" s="2303"/>
      <c r="R58" s="222" t="str">
        <f t="shared" si="26"/>
        <v>27 ►</v>
      </c>
      <c r="S58" s="2339" t="str">
        <f t="shared" si="26"/>
        <v>carottes</v>
      </c>
      <c r="T58" s="2296"/>
      <c r="U58" s="2296"/>
      <c r="V58" s="2454">
        <v>1</v>
      </c>
      <c r="W58" s="223">
        <f t="shared" si="27"/>
        <v>0</v>
      </c>
      <c r="X58" s="224">
        <f t="shared" si="28"/>
        <v>0</v>
      </c>
      <c r="Y58" s="224" t="str">
        <f t="shared" si="29"/>
        <v/>
      </c>
      <c r="Z58" s="225">
        <f t="shared" si="46"/>
        <v>0</v>
      </c>
      <c r="AA58" s="2846">
        <f t="shared" si="30"/>
        <v>0</v>
      </c>
      <c r="AB58" s="2847">
        <f t="shared" si="31"/>
        <v>0</v>
      </c>
      <c r="AC58" s="2848" t="str">
        <f t="shared" si="32"/>
        <v/>
      </c>
      <c r="AD58" s="2849">
        <f t="shared" si="41"/>
        <v>0</v>
      </c>
      <c r="AE58" s="2361">
        <f t="shared" si="42"/>
        <v>0</v>
      </c>
      <c r="AF58" s="2362">
        <f t="shared" si="43"/>
        <v>0</v>
      </c>
      <c r="AG58" s="2363" t="str">
        <f t="shared" si="33"/>
        <v/>
      </c>
      <c r="AH58" s="2552">
        <f t="shared" si="47"/>
        <v>0</v>
      </c>
      <c r="AI58" s="2556" t="str">
        <f t="shared" si="34"/>
        <v>carottes</v>
      </c>
      <c r="AJ58" s="2241">
        <f t="shared" si="52"/>
        <v>0</v>
      </c>
      <c r="AK58" s="2242">
        <f t="shared" si="52"/>
        <v>0</v>
      </c>
      <c r="AL58" s="2243">
        <f t="shared" si="44"/>
        <v>0</v>
      </c>
      <c r="AM58" s="2511" t="str">
        <f t="shared" si="48"/>
        <v>OK</v>
      </c>
      <c r="AN58" s="3"/>
      <c r="AO58" s="218" t="str">
        <f t="shared" si="15"/>
        <v>A</v>
      </c>
      <c r="AP58" s="2510"/>
      <c r="AQ58" s="3"/>
      <c r="AR58" s="198">
        <f t="array" ref="AR58">SUMPRODUCT(LEN(AS58:AY58))</f>
        <v>0</v>
      </c>
      <c r="AS58" s="199"/>
      <c r="AT58" s="200"/>
      <c r="AU58" s="200"/>
      <c r="AV58" s="200"/>
      <c r="AW58" s="200"/>
      <c r="AX58" s="200"/>
      <c r="AY58" s="201"/>
      <c r="AZ58" s="3"/>
      <c r="BA58" s="3159" t="str">
        <f t="shared" si="36"/>
        <v>►</v>
      </c>
      <c r="BB58" s="3151" t="str">
        <f t="shared" si="23"/>
        <v/>
      </c>
      <c r="BC58" s="3152" t="str">
        <f t="shared" si="45"/>
        <v/>
      </c>
      <c r="BD58" s="3162"/>
      <c r="BE58" s="3154" t="str">
        <f t="shared" si="24"/>
        <v xml:space="preserve"> ◄ ligne 58</v>
      </c>
      <c r="BF58" s="3151" t="str">
        <f t="shared" si="37"/>
        <v/>
      </c>
      <c r="BG58" s="3155" t="str">
        <f t="shared" si="38"/>
        <v/>
      </c>
      <c r="BH58" s="3156" t="str">
        <f>IF(LEN(TRIM(BM58))&gt;0,MAX(BH29:BH57)+1,"")</f>
        <v/>
      </c>
      <c r="BI58" s="3109" t="str">
        <f>IFERROR(INDEX(BM30:BM299,MATCH(ROW()-ROW(BM30)+1,BH30:BH299,0)),"")</f>
        <v/>
      </c>
      <c r="BJ58" s="3149"/>
      <c r="BK58" s="3142"/>
      <c r="BL58" s="3163"/>
      <c r="BM58" s="3111" t="str">
        <f>IF(OR(BN57="",BL56=""),"",IF(LEN(BN57)&lt;=BL56,BN57,IFERROR(LEFT(BN57,FIND("♦",SUBSTITUTE(LEFT(BN57,BL56+1)," ","♦",LEN(LEFT(BN57,BL56+1))-LEN(SUBSTITUTE(LEFT(BN57,BL56+1)," ",""))))),LEFT(BN57,IFERROR(FIND(" ",BN57)-1,LEN(BN57))))))</f>
        <v/>
      </c>
      <c r="BN58" s="3111" t="str">
        <f t="shared" si="57"/>
        <v/>
      </c>
      <c r="BO58" s="3161" t="str">
        <f t="shared" si="56"/>
        <v>ligne 58 ►</v>
      </c>
      <c r="BP58" s="3150" t="str">
        <f>IF(BC58="","",IF(OR(BC58=0,BC58&lt;BI17),0,IF(BC58&gt;BI17,(BC58-BI17)&amp;" car. en trop",(BC58-BI17)&amp;" car.")))</f>
        <v/>
      </c>
      <c r="BQ58" s="3158" t="str">
        <f>IF(BC58="","",ROUNDUP(BC58/BI17,0)&amp;" ligne(s)")</f>
        <v/>
      </c>
      <c r="BR58" s="3"/>
      <c r="BS58" s="142"/>
      <c r="BT58" s="25"/>
      <c r="BU58" s="25"/>
      <c r="BV58" s="25"/>
      <c r="BW58" s="170"/>
      <c r="BX58" s="3"/>
      <c r="CS58" s="163"/>
      <c r="CT58" s="163"/>
      <c r="CU58" s="163"/>
      <c r="DY58" s="3"/>
      <c r="DZ58" s="435" t="s">
        <v>656</v>
      </c>
      <c r="EA58" s="436" t="s">
        <v>657</v>
      </c>
      <c r="EB58" s="437" t="s">
        <v>658</v>
      </c>
      <c r="EC58" s="438" t="s">
        <v>659</v>
      </c>
      <c r="ED58" s="439" t="s">
        <v>660</v>
      </c>
      <c r="EE58" s="440" t="s">
        <v>661</v>
      </c>
      <c r="EF58" s="441" t="s">
        <v>662</v>
      </c>
      <c r="EG58" s="442" t="s">
        <v>663</v>
      </c>
      <c r="EH58" s="443" t="s">
        <v>664</v>
      </c>
      <c r="EK58" s="444"/>
      <c r="EL58" s="205" t="s">
        <v>665</v>
      </c>
      <c r="EM58" s="206" t="s">
        <v>666</v>
      </c>
      <c r="EN58" s="207">
        <v>176</v>
      </c>
      <c r="EO58" s="208">
        <v>196</v>
      </c>
      <c r="EP58" s="209">
        <v>222</v>
      </c>
      <c r="EQ58"/>
      <c r="ER58" s="445"/>
      <c r="ES58" s="272" t="s">
        <v>667</v>
      </c>
      <c r="ET58" s="192" t="s">
        <v>668</v>
      </c>
      <c r="EU58" s="193">
        <v>254</v>
      </c>
      <c r="EV58" s="194">
        <v>248</v>
      </c>
      <c r="EW58" s="195">
        <v>108</v>
      </c>
      <c r="EX58"/>
      <c r="EY58" s="446"/>
      <c r="EZ58" s="212" t="s">
        <v>669</v>
      </c>
      <c r="FA58" s="192" t="s">
        <v>670</v>
      </c>
      <c r="FB58" s="193">
        <v>133</v>
      </c>
      <c r="FC58" s="194">
        <v>109</v>
      </c>
      <c r="FD58" s="195">
        <v>77</v>
      </c>
      <c r="FE58" s="10">
        <v>1</v>
      </c>
    </row>
    <row r="59" spans="1:161" ht="21.75" customHeight="1">
      <c r="A59" s="3">
        <v>28</v>
      </c>
      <c r="B59" s="218" t="str">
        <f t="shared" si="25"/>
        <v>A</v>
      </c>
      <c r="C59" s="2326">
        <f t="array" ref="C59">IFERROR(_xlfn.LET(_xlpm.k,UPPER(TRIM(K59)),_xlpm.r,_xlfn.XLOOKUP(_xlpm.k,UPPER(TRIM($R$64:$AM$64)),$R$67:$AM$67,_xlfn.XLOOKUP(_xlpm.k,UPPER(TRIM($R$65:$AM$65)),$R$67:$AM$67,_xlfn.XLOOKUP(_xlpm.k,UPPER(TRIM($R$66:$AM$66)),$R$67:$AM$67,0.001))),_xlpm.r*J59),0)</f>
        <v>0</v>
      </c>
      <c r="D59" s="2819">
        <f t="array" ref="D59">IFERROR(_xlfn.LET(_xlpm.k,UPPER(TRIM(N59)),_xlpm.r,_xlfn.XLOOKUP(_xlpm.k,UPPER(TRIM($R$64:$AM$64)),$R$67:$AM$67,_xlfn.XLOOKUP(_xlpm.k,UPPER(TRIM($R$65:$AM$65)),$R$67:$AM$67,_xlfn.XLOOKUP(_xlpm.k,UPPER(TRIM($R$66:$AM$66)),$R$67:$AM$67,0.001))),_xlpm.r*M59),0)</f>
        <v>0</v>
      </c>
      <c r="E59" s="220">
        <f t="array" ref="E59">IFERROR(_xlfn.LET(_xlpm.k,UPPER(TRIM(Q59)),_xlpm.r,_xlfn.XLOOKUP(_xlpm.k,UPPER(TRIM($R$64:$AM$64)),$R$67:$AM$67,_xlfn.XLOOKUP(_xlpm.k,UPPER(TRIM($R$65:$AM$65)),$R$67:$AM$67,_xlfn.XLOOKUP(_xlpm.k,UPPER(TRIM($R$66:$AM$66)),$R$67:$AM$67,0.001))),_xlpm.r*P59),0)</f>
        <v>0</v>
      </c>
      <c r="F59" s="222" t="s">
        <v>3704</v>
      </c>
      <c r="G59" s="2586" t="s">
        <v>3652</v>
      </c>
      <c r="H59" s="2340" t="s">
        <v>14</v>
      </c>
      <c r="I59" s="2841"/>
      <c r="J59" s="2842"/>
      <c r="K59" s="2302"/>
      <c r="L59" s="2843"/>
      <c r="M59" s="2844"/>
      <c r="N59" s="2303"/>
      <c r="O59" s="2845"/>
      <c r="P59" s="2300"/>
      <c r="Q59" s="2303"/>
      <c r="R59" s="222" t="str">
        <f t="shared" si="26"/>
        <v>28 ►</v>
      </c>
      <c r="S59" s="2339" t="str">
        <f t="shared" si="26"/>
        <v>céleri branche</v>
      </c>
      <c r="T59" s="2296"/>
      <c r="U59" s="2296"/>
      <c r="V59" s="2454">
        <v>1</v>
      </c>
      <c r="W59" s="223">
        <f t="shared" si="27"/>
        <v>0</v>
      </c>
      <c r="X59" s="224">
        <f t="shared" si="28"/>
        <v>0</v>
      </c>
      <c r="Y59" s="224" t="str">
        <f t="shared" si="29"/>
        <v/>
      </c>
      <c r="Z59" s="225">
        <f t="shared" si="46"/>
        <v>0</v>
      </c>
      <c r="AA59" s="2846">
        <f t="shared" si="30"/>
        <v>0</v>
      </c>
      <c r="AB59" s="2847">
        <f t="shared" si="31"/>
        <v>0</v>
      </c>
      <c r="AC59" s="2848" t="str">
        <f t="shared" si="32"/>
        <v/>
      </c>
      <c r="AD59" s="2849">
        <f t="shared" si="41"/>
        <v>0</v>
      </c>
      <c r="AE59" s="2361">
        <f t="shared" si="42"/>
        <v>0</v>
      </c>
      <c r="AF59" s="2362">
        <f t="shared" si="43"/>
        <v>0</v>
      </c>
      <c r="AG59" s="2363" t="str">
        <f t="shared" si="33"/>
        <v/>
      </c>
      <c r="AH59" s="2552">
        <f t="shared" si="47"/>
        <v>0</v>
      </c>
      <c r="AI59" s="2556" t="str">
        <f t="shared" si="34"/>
        <v>céleri branche</v>
      </c>
      <c r="AJ59" s="2241">
        <f t="shared" si="52"/>
        <v>0</v>
      </c>
      <c r="AK59" s="2242">
        <f t="shared" si="52"/>
        <v>0</v>
      </c>
      <c r="AL59" s="2243">
        <f t="shared" si="44"/>
        <v>0</v>
      </c>
      <c r="AM59" s="2511" t="str">
        <f t="shared" si="48"/>
        <v>OK</v>
      </c>
      <c r="AN59" s="3"/>
      <c r="AO59" s="218" t="str">
        <f t="shared" si="15"/>
        <v>A</v>
      </c>
      <c r="AP59" s="2510"/>
      <c r="AQ59" s="3"/>
      <c r="AR59" s="198">
        <f t="array" ref="AR59">SUMPRODUCT(LEN(AS59:AY59))</f>
        <v>0</v>
      </c>
      <c r="AS59" s="199"/>
      <c r="AT59" s="200"/>
      <c r="AU59" s="200"/>
      <c r="AV59" s="200"/>
      <c r="AW59" s="200"/>
      <c r="AX59" s="200"/>
      <c r="AY59" s="201"/>
      <c r="AZ59" s="3"/>
      <c r="BA59" s="3159" t="str">
        <f t="shared" si="36"/>
        <v>►</v>
      </c>
      <c r="BB59" s="3151" t="str">
        <f t="shared" si="23"/>
        <v/>
      </c>
      <c r="BC59" s="3152" t="str">
        <f t="shared" si="45"/>
        <v/>
      </c>
      <c r="BD59" s="3162"/>
      <c r="BE59" s="3160" t="str">
        <f t="shared" si="24"/>
        <v xml:space="preserve"> ◄ ligne 59</v>
      </c>
      <c r="BF59" s="3151" t="str">
        <f t="shared" si="37"/>
        <v/>
      </c>
      <c r="BG59" s="3155" t="str">
        <f t="shared" si="38"/>
        <v/>
      </c>
      <c r="BH59" s="3156" t="str">
        <f>IF(LEN(TRIM(BM59))&gt;0,MAX(BH29:BH58)+1,"")</f>
        <v/>
      </c>
      <c r="BI59" s="3109" t="str">
        <f>IFERROR(INDEX(BM30:BM299,MATCH(ROW()-ROW(BM30)+1,BH30:BH299,0)),"")</f>
        <v/>
      </c>
      <c r="BJ59" s="3149"/>
      <c r="BK59" s="3142"/>
      <c r="BL59" s="3164"/>
      <c r="BM59" s="3111" t="str">
        <f>IF(OR(BN58="",BL56=""),"",IF(LEN(BN58)&lt;=BL56,BN58,IFERROR(LEFT(BN58,FIND("♦",SUBSTITUTE(LEFT(BN58,BL56+1)," ","♦",LEN(LEFT(BN58,BL56+1))-LEN(SUBSTITUTE(LEFT(BN58,BL56+1)," ",""))))),LEFT(BN58,IFERROR(FIND(" ",BN58)-1,LEN(BN58))))))</f>
        <v/>
      </c>
      <c r="BN59" s="3111" t="str">
        <f t="shared" si="57"/>
        <v/>
      </c>
      <c r="BO59" s="3161" t="str">
        <f t="shared" si="56"/>
        <v>ligne 59 ►</v>
      </c>
      <c r="BP59" s="3150" t="str">
        <f>IF(BC59="","",IF(OR(BC59=0,BC59&lt;BI17),0,IF(BC59&gt;BI17,(BC59-BI17)&amp;" car. en trop",(BC59-BI17)&amp;" car.")))</f>
        <v/>
      </c>
      <c r="BQ59" s="3158" t="str">
        <f>IF(BC59="","",ROUNDUP(BC59/BI17,0)&amp;" ligne(s)")</f>
        <v/>
      </c>
      <c r="BR59" s="3"/>
      <c r="BS59" s="142"/>
      <c r="BT59" s="2285" t="s">
        <v>3623</v>
      </c>
      <c r="BU59" s="102" t="s">
        <v>3875</v>
      </c>
      <c r="BV59" s="25"/>
      <c r="BW59" s="170"/>
      <c r="BX59" s="3"/>
      <c r="BY59" s="3369" t="s">
        <v>671</v>
      </c>
      <c r="BZ59" s="3369"/>
      <c r="CA59" s="3369"/>
      <c r="CC59" s="3225" t="s">
        <v>672</v>
      </c>
      <c r="CD59" s="3225"/>
      <c r="CE59" s="3225"/>
      <c r="CG59" s="3226" t="s">
        <v>673</v>
      </c>
      <c r="CH59" s="3226"/>
      <c r="CI59" s="3226"/>
      <c r="CK59" s="3227" t="s">
        <v>674</v>
      </c>
      <c r="CL59" s="3227"/>
      <c r="CM59" s="3227"/>
      <c r="CO59" s="3238" t="s">
        <v>675</v>
      </c>
      <c r="CP59" s="3238"/>
      <c r="CQ59" s="3238"/>
      <c r="CS59" s="3232" t="s">
        <v>676</v>
      </c>
      <c r="CT59" s="3232"/>
      <c r="CU59" s="3232"/>
      <c r="CW59" s="3223" t="s">
        <v>677</v>
      </c>
      <c r="CX59" s="3223"/>
      <c r="CY59" s="3223"/>
      <c r="DA59" s="3224" t="s">
        <v>678</v>
      </c>
      <c r="DB59" s="3224"/>
      <c r="DC59" s="3224"/>
      <c r="DE59" s="3229" t="s">
        <v>679</v>
      </c>
      <c r="DF59" s="3229"/>
      <c r="DG59" s="3229"/>
      <c r="DI59" s="3230" t="s">
        <v>680</v>
      </c>
      <c r="DJ59" s="3230"/>
      <c r="DK59" s="3230"/>
      <c r="DM59" s="3231" t="s">
        <v>681</v>
      </c>
      <c r="DN59" s="3231"/>
      <c r="DO59" s="3231"/>
      <c r="DY59" s="3"/>
      <c r="DZ59" s="447" t="s">
        <v>682</v>
      </c>
      <c r="EA59" s="448" t="s">
        <v>683</v>
      </c>
      <c r="EB59" s="449" t="s">
        <v>684</v>
      </c>
      <c r="EC59" s="450" t="s">
        <v>685</v>
      </c>
      <c r="ED59" s="451" t="s">
        <v>686</v>
      </c>
      <c r="EE59" s="452" t="s">
        <v>687</v>
      </c>
      <c r="EF59" s="453" t="s">
        <v>688</v>
      </c>
      <c r="EG59" s="454" t="s">
        <v>689</v>
      </c>
      <c r="EH59" s="455" t="s">
        <v>690</v>
      </c>
      <c r="EK59" s="456"/>
      <c r="EL59" s="236" t="s">
        <v>691</v>
      </c>
      <c r="EM59" s="206" t="s">
        <v>692</v>
      </c>
      <c r="EN59" s="207">
        <v>119</v>
      </c>
      <c r="EO59" s="208">
        <v>181</v>
      </c>
      <c r="EP59" s="209">
        <v>254</v>
      </c>
      <c r="EQ59"/>
      <c r="ER59" s="457"/>
      <c r="ES59" s="272" t="s">
        <v>693</v>
      </c>
      <c r="ET59" s="192" t="s">
        <v>694</v>
      </c>
      <c r="EU59" s="193">
        <v>255</v>
      </c>
      <c r="EV59" s="194">
        <v>255</v>
      </c>
      <c r="EW59" s="195">
        <v>107</v>
      </c>
      <c r="EX59"/>
      <c r="EY59" s="458"/>
      <c r="EZ59" s="212" t="s">
        <v>695</v>
      </c>
      <c r="FA59" s="192" t="s">
        <v>696</v>
      </c>
      <c r="FB59" s="193">
        <v>146</v>
      </c>
      <c r="FC59" s="194">
        <v>109</v>
      </c>
      <c r="FD59" s="195">
        <v>39</v>
      </c>
      <c r="FE59" s="10">
        <v>1</v>
      </c>
    </row>
    <row r="60" spans="1:161" ht="21.75" customHeight="1">
      <c r="A60" s="3">
        <v>29</v>
      </c>
      <c r="B60" s="218" t="str">
        <f t="shared" si="25"/>
        <v>A</v>
      </c>
      <c r="C60" s="2326">
        <f t="array" ref="C60">IFERROR(_xlfn.LET(_xlpm.k,UPPER(TRIM(K60)),_xlpm.r,_xlfn.XLOOKUP(_xlpm.k,UPPER(TRIM($R$64:$AM$64)),$R$67:$AM$67,_xlfn.XLOOKUP(_xlpm.k,UPPER(TRIM($R$65:$AM$65)),$R$67:$AM$67,_xlfn.XLOOKUP(_xlpm.k,UPPER(TRIM($R$66:$AM$66)),$R$67:$AM$67,0.001))),_xlpm.r*J60),0)</f>
        <v>0</v>
      </c>
      <c r="D60" s="2819">
        <f t="array" ref="D60">IFERROR(_xlfn.LET(_xlpm.k,UPPER(TRIM(N60)),_xlpm.r,_xlfn.XLOOKUP(_xlpm.k,UPPER(TRIM($R$64:$AM$64)),$R$67:$AM$67,_xlfn.XLOOKUP(_xlpm.k,UPPER(TRIM($R$65:$AM$65)),$R$67:$AM$67,_xlfn.XLOOKUP(_xlpm.k,UPPER(TRIM($R$66:$AM$66)),$R$67:$AM$67,0.001))),_xlpm.r*M60),0)</f>
        <v>0</v>
      </c>
      <c r="E60" s="220">
        <f t="array" ref="E60">IFERROR(_xlfn.LET(_xlpm.k,UPPER(TRIM(Q60)),_xlpm.r,_xlfn.XLOOKUP(_xlpm.k,UPPER(TRIM($R$64:$AM$64)),$R$67:$AM$67,_xlfn.XLOOKUP(_xlpm.k,UPPER(TRIM($R$65:$AM$65)),$R$67:$AM$67,_xlfn.XLOOKUP(_xlpm.k,UPPER(TRIM($R$66:$AM$66)),$R$67:$AM$67,0.001))),_xlpm.r*P60),0)</f>
        <v>0</v>
      </c>
      <c r="F60" s="222" t="s">
        <v>3705</v>
      </c>
      <c r="G60" s="2586" t="s">
        <v>3643</v>
      </c>
      <c r="H60" s="2340" t="s">
        <v>14</v>
      </c>
      <c r="I60" s="2841"/>
      <c r="J60" s="2842"/>
      <c r="K60" s="2302"/>
      <c r="L60" s="2843"/>
      <c r="M60" s="2844"/>
      <c r="N60" s="2303"/>
      <c r="O60" s="2845"/>
      <c r="P60" s="2300"/>
      <c r="Q60" s="2303"/>
      <c r="R60" s="222" t="str">
        <f t="shared" si="26"/>
        <v>29 ►</v>
      </c>
      <c r="S60" s="2339" t="str">
        <f t="shared" si="26"/>
        <v>échalotes</v>
      </c>
      <c r="T60" s="2296"/>
      <c r="U60" s="2296"/>
      <c r="V60" s="2454">
        <v>1</v>
      </c>
      <c r="W60" s="223">
        <f t="shared" si="27"/>
        <v>0</v>
      </c>
      <c r="X60" s="224">
        <f t="shared" si="28"/>
        <v>0</v>
      </c>
      <c r="Y60" s="224" t="str">
        <f t="shared" si="29"/>
        <v/>
      </c>
      <c r="Z60" s="225">
        <f t="shared" si="46"/>
        <v>0</v>
      </c>
      <c r="AA60" s="2846">
        <f t="shared" si="30"/>
        <v>0</v>
      </c>
      <c r="AB60" s="2847">
        <f t="shared" si="31"/>
        <v>0</v>
      </c>
      <c r="AC60" s="2848" t="str">
        <f t="shared" si="32"/>
        <v/>
      </c>
      <c r="AD60" s="2849">
        <f t="shared" si="41"/>
        <v>0</v>
      </c>
      <c r="AE60" s="2361">
        <f t="shared" si="42"/>
        <v>0</v>
      </c>
      <c r="AF60" s="2362">
        <f t="shared" si="43"/>
        <v>0</v>
      </c>
      <c r="AG60" s="2363" t="str">
        <f t="shared" si="33"/>
        <v/>
      </c>
      <c r="AH60" s="2552">
        <f t="shared" si="47"/>
        <v>0</v>
      </c>
      <c r="AI60" s="2556" t="str">
        <f t="shared" si="34"/>
        <v>échalotes</v>
      </c>
      <c r="AJ60" s="2241">
        <f t="shared" si="52"/>
        <v>0</v>
      </c>
      <c r="AK60" s="2242">
        <f t="shared" si="52"/>
        <v>0</v>
      </c>
      <c r="AL60" s="2243">
        <f t="shared" si="44"/>
        <v>0</v>
      </c>
      <c r="AM60" s="2511" t="str">
        <f t="shared" si="48"/>
        <v>OK</v>
      </c>
      <c r="AN60" s="3"/>
      <c r="AO60" s="218" t="str">
        <f t="shared" si="15"/>
        <v>A</v>
      </c>
      <c r="AP60" s="2510"/>
      <c r="AQ60" s="3"/>
      <c r="AR60" s="198">
        <f t="array" ref="AR60">SUMPRODUCT(LEN(AS60:AY60))</f>
        <v>0</v>
      </c>
      <c r="AS60" s="199"/>
      <c r="AT60" s="200"/>
      <c r="AU60" s="200"/>
      <c r="AV60" s="200"/>
      <c r="AW60" s="200"/>
      <c r="AX60" s="200"/>
      <c r="AY60" s="201"/>
      <c r="AZ60" s="3"/>
      <c r="BA60" s="3159" t="str">
        <f t="shared" si="36"/>
        <v>►</v>
      </c>
      <c r="BB60" s="3151" t="str">
        <f t="shared" si="23"/>
        <v/>
      </c>
      <c r="BC60" s="3152" t="str">
        <f t="shared" si="45"/>
        <v/>
      </c>
      <c r="BD60" s="3162"/>
      <c r="BE60" s="3154" t="str">
        <f t="shared" si="24"/>
        <v xml:space="preserve"> ◄ ligne 60</v>
      </c>
      <c r="BF60" s="3151" t="str">
        <f t="shared" si="37"/>
        <v/>
      </c>
      <c r="BG60" s="3155" t="str">
        <f t="shared" si="38"/>
        <v/>
      </c>
      <c r="BH60" s="3156">
        <f>IF(LEN(TRIM(BM60))&gt;0,MAX(BH29:BH59)+1,"")</f>
        <v>4</v>
      </c>
      <c r="BI60" s="3109" t="str">
        <f>IFERROR(INDEX(BM30:BM299,MATCH(ROW()-ROW(BM30)+1,BH30:BH299,0)),"")</f>
        <v/>
      </c>
      <c r="BJ60" s="3149"/>
      <c r="BK60" s="3142"/>
      <c r="BL60" s="2462" t="str">
        <f>(SUBSTITUTE(SUBSTITUTE(BD35,CHAR(13)&amp;CHAR(10),"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BM60" s="3165" t="str">
        <f>IF(OR(BL61="",BL62=""),"",IF(LEN(BL61)&lt;=BL62,BL61,IFERROR(LEFT(BL61,FIND("♦",SUBSTITUTE(LEFT(BL61,BL62+1)," ","♦",LEN(LEFT(BL61,BL62+1))-LEN(SUBSTITUTE(LEFT(BL61,BL62+1)," ",""))))),LEFT(BL61,IFERROR(FIND(" ",BL61)-1,LEN(BL61))))))</f>
        <v xml:space="preserve">1 Coupez la viande en cubes d’environ 4 cm et mettez-la dans un grand saladier Ajoutez-y les oignons </v>
      </c>
      <c r="BN60" s="3166" t="str">
        <f>IF(BM60="","",TRIM(RIGHT(BL61,LEN(BL61)-LEN(BM60))))</f>
        <v>coupés en rondelles les carottes coupées en rondelles les lardons l’ail émincé et le bouquet garni Versez le vin rouge sur le tout et laissez mariner au frais pendant 24 heures</v>
      </c>
      <c r="BO60" s="3157" t="str">
        <f>BE35</f>
        <v xml:space="preserve"> ◄ ligne 35</v>
      </c>
      <c r="BP60" s="3150" t="str">
        <f>IF(BC60="","",IF(OR(BC60=0,BC60&lt;BI17),0,IF(BC60&gt;BI17,(BC60-BI17)&amp;" car. en trop",(BC60-BI17)&amp;" car.")))</f>
        <v/>
      </c>
      <c r="BQ60" s="3158" t="str">
        <f>IF(BC60="","",ROUNDUP(BC60/BI17,0)&amp;" ligne(s)")</f>
        <v/>
      </c>
      <c r="BR60" s="3"/>
      <c r="BS60" s="142"/>
      <c r="BT60" s="2281" t="s">
        <v>875</v>
      </c>
      <c r="BU60" s="102" t="s">
        <v>3876</v>
      </c>
      <c r="BV60" s="25"/>
      <c r="BW60" s="170"/>
      <c r="BX60" s="3"/>
      <c r="BY60" s="3369"/>
      <c r="BZ60" s="3369"/>
      <c r="CA60" s="3369"/>
      <c r="CC60" s="3225"/>
      <c r="CD60" s="3225"/>
      <c r="CE60" s="3225"/>
      <c r="CG60" s="3226"/>
      <c r="CH60" s="3226"/>
      <c r="CI60" s="3226"/>
      <c r="CK60" s="3227"/>
      <c r="CL60" s="3227"/>
      <c r="CM60" s="3227"/>
      <c r="CO60" s="3238"/>
      <c r="CP60" s="3238"/>
      <c r="CQ60" s="3238"/>
      <c r="CS60" s="3232"/>
      <c r="CT60" s="3232"/>
      <c r="CU60" s="3232"/>
      <c r="CW60" s="3223"/>
      <c r="CX60" s="3223"/>
      <c r="CY60" s="3223"/>
      <c r="DA60" s="3224"/>
      <c r="DB60" s="3224"/>
      <c r="DC60" s="3224"/>
      <c r="DE60" s="3229"/>
      <c r="DF60" s="3229"/>
      <c r="DG60" s="3229"/>
      <c r="DI60" s="3230"/>
      <c r="DJ60" s="3230"/>
      <c r="DK60" s="3230"/>
      <c r="DM60" s="3231"/>
      <c r="DN60" s="3231"/>
      <c r="DO60" s="3231"/>
      <c r="DY60" s="3"/>
      <c r="DZ60" s="459" t="s">
        <v>697</v>
      </c>
      <c r="EA60" s="460" t="s">
        <v>698</v>
      </c>
      <c r="EB60" s="461" t="s">
        <v>699</v>
      </c>
      <c r="EC60" s="462" t="s">
        <v>700</v>
      </c>
      <c r="ED60" s="463" t="s">
        <v>701</v>
      </c>
      <c r="EE60" s="464" t="s">
        <v>702</v>
      </c>
      <c r="EF60" s="465" t="s">
        <v>703</v>
      </c>
      <c r="EG60" s="466" t="s">
        <v>704</v>
      </c>
      <c r="EH60" s="467" t="s">
        <v>705</v>
      </c>
      <c r="EK60" s="468"/>
      <c r="EL60" s="205"/>
      <c r="EM60" s="206" t="s">
        <v>706</v>
      </c>
      <c r="EN60" s="207">
        <v>153</v>
      </c>
      <c r="EO60" s="208">
        <v>204</v>
      </c>
      <c r="EP60" s="209">
        <v>255</v>
      </c>
      <c r="EQ60"/>
      <c r="ER60" s="469"/>
      <c r="ES60" s="191" t="s">
        <v>707</v>
      </c>
      <c r="ET60" s="192" t="s">
        <v>708</v>
      </c>
      <c r="EU60" s="193">
        <v>205</v>
      </c>
      <c r="EV60" s="194">
        <v>205</v>
      </c>
      <c r="EW60" s="195">
        <v>193</v>
      </c>
      <c r="EX60"/>
      <c r="EY60" s="470"/>
      <c r="EZ60" s="197" t="s">
        <v>709</v>
      </c>
      <c r="FA60" s="192" t="s">
        <v>710</v>
      </c>
      <c r="FB60" s="193">
        <v>142</v>
      </c>
      <c r="FC60" s="194">
        <v>107</v>
      </c>
      <c r="FD60" s="195">
        <v>35</v>
      </c>
      <c r="FE60" s="10">
        <v>1</v>
      </c>
    </row>
    <row r="61" spans="1:161" ht="21" customHeight="1">
      <c r="A61" s="3">
        <v>55</v>
      </c>
      <c r="B61" s="218" t="str">
        <f t="shared" si="25"/>
        <v>►</v>
      </c>
      <c r="C61" s="2326">
        <f t="array" ref="C61">IFERROR(_xlfn.LET(_xlpm.k,UPPER(TRIM(K61)),_xlpm.r,_xlfn.XLOOKUP(_xlpm.k,UPPER(TRIM($R$64:$AM$64)),$R$67:$AM$67,_xlfn.XLOOKUP(_xlpm.k,UPPER(TRIM($R$65:$AM$65)),$R$67:$AM$67,_xlfn.XLOOKUP(_xlpm.k,UPPER(TRIM($R$66:$AM$66)),$R$67:$AM$67,0.001))),_xlpm.r*J61),0)</f>
        <v>0</v>
      </c>
      <c r="D61" s="2819">
        <f t="array" ref="D61">IFERROR(_xlfn.LET(_xlpm.k,UPPER(TRIM(N61)),_xlpm.r,_xlfn.XLOOKUP(_xlpm.k,UPPER(TRIM($R$64:$AM$64)),$R$67:$AM$67,_xlfn.XLOOKUP(_xlpm.k,UPPER(TRIM($R$65:$AM$65)),$R$67:$AM$67,_xlfn.XLOOKUP(_xlpm.k,UPPER(TRIM($R$66:$AM$66)),$R$67:$AM$67,0.001))),_xlpm.r*M61),0)</f>
        <v>0</v>
      </c>
      <c r="E61" s="220">
        <f t="array" ref="E61">IFERROR(_xlfn.LET(_xlpm.k,UPPER(TRIM(Q61)),_xlpm.r,_xlfn.XLOOKUP(_xlpm.k,UPPER(TRIM($R$64:$AM$64)),$R$67:$AM$67,_xlfn.XLOOKUP(_xlpm.k,UPPER(TRIM($R$65:$AM$65)),$R$67:$AM$67,_xlfn.XLOOKUP(_xlpm.k,UPPER(TRIM($R$66:$AM$66)),$R$67:$AM$67,0.001))),_xlpm.r*P61),0)</f>
        <v>0</v>
      </c>
      <c r="F61" s="222" t="s">
        <v>3706</v>
      </c>
      <c r="G61" s="2586"/>
      <c r="H61" s="2340" t="s">
        <v>14</v>
      </c>
      <c r="I61" s="2841"/>
      <c r="J61" s="2842"/>
      <c r="K61" s="2302"/>
      <c r="L61" s="2843"/>
      <c r="M61" s="2844"/>
      <c r="N61" s="2303"/>
      <c r="O61" s="2845"/>
      <c r="P61" s="2300"/>
      <c r="Q61" s="2939"/>
      <c r="R61" s="222" t="str">
        <f t="shared" si="26"/>
        <v>30 ►</v>
      </c>
      <c r="S61" s="2339">
        <f t="shared" si="26"/>
        <v>0</v>
      </c>
      <c r="T61" s="2296"/>
      <c r="U61" s="2296"/>
      <c r="V61" s="2454">
        <v>1</v>
      </c>
      <c r="W61" s="223">
        <f t="shared" si="27"/>
        <v>0</v>
      </c>
      <c r="X61" s="224">
        <f t="shared" si="28"/>
        <v>0</v>
      </c>
      <c r="Y61" s="224" t="str">
        <f t="shared" si="29"/>
        <v/>
      </c>
      <c r="Z61" s="225">
        <f t="shared" si="46"/>
        <v>0</v>
      </c>
      <c r="AA61" s="2846">
        <f t="shared" si="30"/>
        <v>0</v>
      </c>
      <c r="AB61" s="2847">
        <f t="shared" si="31"/>
        <v>0</v>
      </c>
      <c r="AC61" s="2848" t="str">
        <f t="shared" si="32"/>
        <v/>
      </c>
      <c r="AD61" s="2849">
        <f t="shared" si="41"/>
        <v>0</v>
      </c>
      <c r="AE61" s="2361">
        <f t="shared" si="42"/>
        <v>0</v>
      </c>
      <c r="AF61" s="2362">
        <f t="shared" si="43"/>
        <v>0</v>
      </c>
      <c r="AG61" s="2363" t="str">
        <f t="shared" si="33"/>
        <v/>
      </c>
      <c r="AH61" s="2552">
        <f t="shared" si="47"/>
        <v>0</v>
      </c>
      <c r="AI61" s="2556">
        <f t="shared" si="34"/>
        <v>0</v>
      </c>
      <c r="AJ61" s="2241">
        <f t="shared" si="52"/>
        <v>0</v>
      </c>
      <c r="AK61" s="2242">
        <f t="shared" si="52"/>
        <v>0</v>
      </c>
      <c r="AL61" s="2243">
        <f t="shared" si="44"/>
        <v>0</v>
      </c>
      <c r="AM61" s="2511" t="str">
        <f t="shared" si="48"/>
        <v>OK</v>
      </c>
      <c r="AN61" s="3"/>
      <c r="AO61" s="218" t="str">
        <f t="shared" si="15"/>
        <v>►</v>
      </c>
      <c r="AP61" s="5"/>
      <c r="AQ61" s="3"/>
      <c r="AR61" s="198">
        <f t="array" ref="AR61">SUMPRODUCT(LEN(AS61:AY61))</f>
        <v>0</v>
      </c>
      <c r="AS61" s="199"/>
      <c r="AT61" s="200"/>
      <c r="AU61" s="200"/>
      <c r="AV61" s="200"/>
      <c r="AW61" s="200"/>
      <c r="AX61" s="200"/>
      <c r="AY61" s="201"/>
      <c r="AZ61" s="3"/>
      <c r="BA61" s="3159" t="str">
        <f t="shared" si="36"/>
        <v>►</v>
      </c>
      <c r="BB61" s="3151" t="str">
        <f t="shared" si="23"/>
        <v/>
      </c>
      <c r="BC61" s="3152" t="str">
        <f t="shared" si="45"/>
        <v/>
      </c>
      <c r="BD61" s="3162"/>
      <c r="BE61" s="3160" t="str">
        <f t="shared" si="24"/>
        <v xml:space="preserve"> ◄ ligne 61</v>
      </c>
      <c r="BF61" s="3151" t="str">
        <f t="shared" si="37"/>
        <v/>
      </c>
      <c r="BG61" s="3155" t="str">
        <f t="shared" si="38"/>
        <v/>
      </c>
      <c r="BH61" s="3156">
        <f>IF(LEN(TRIM(BM61))&gt;0,MAX(BH29:BH60)+1,"")</f>
        <v>5</v>
      </c>
      <c r="BI61" s="3109" t="str">
        <f>IFERROR(INDEX(BM30:BM299,MATCH(ROW()-ROW(BM30)+1,BH30:BH299,0)),"")</f>
        <v/>
      </c>
      <c r="BJ61" s="3149"/>
      <c r="BK61" s="3142"/>
      <c r="BL61" s="3165" t="str">
        <f>TRIM(SUBSTITUTE(SUBSTITUTE(SUBSTITUTE(SUBSTITUTE(IF(OR(LEFT(BL60,1)="-",LEFT(BL60,1)="="),MID(BL60,2,9999),BL60),CHAR(160),"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BM61" s="3166" t="str">
        <f>IF(OR(BN60="",BL62=""),"",IF(LEN(BN60)&lt;=BL62,BN60,IFERROR(LEFT(BN60,FIND("♦",SUBSTITUTE(LEFT(BN60,BL62+1)," ","♦",LEN(LEFT(BN60,BL62+1))-LEN(SUBSTITUTE(LEFT(BN60,BL62+1)," ",""))))),LEFT(BN60,IFERROR(FIND(" ",BN60)-1,LEN(BN60))))))</f>
        <v xml:space="preserve">coupés en rondelles les carottes coupées en rondelles les lardons l’ail émincé et le bouquet garni </v>
      </c>
      <c r="BN61" s="3166" t="str">
        <f>IF(BM61="","",TRIM(RIGHT(BN60,LEN(BN60)-LEN(BM61))))</f>
        <v>Versez le vin rouge sur le tout et laissez mariner au frais pendant 24 heures</v>
      </c>
      <c r="BO61" s="3167" t="str">
        <f t="shared" ref="BO61:BO65" si="58">"ligne "&amp;ROW()&amp;" ►"</f>
        <v>ligne 61 ►</v>
      </c>
      <c r="BP61" s="3150" t="str">
        <f>IF(BC61="","",IF(OR(BC61=0,BC61&lt;BI17),0,IF(BC61&gt;BI17,(BC61-BI17)&amp;" car. en trop",(BC61-BI17)&amp;" car.")))</f>
        <v/>
      </c>
      <c r="BQ61" s="3158" t="str">
        <f>IF(BC61="","",ROUNDUP(BC61/BI17,0)&amp;" ligne(s)")</f>
        <v/>
      </c>
      <c r="BR61" s="3"/>
      <c r="BS61" s="2663" t="s">
        <v>3931</v>
      </c>
      <c r="BT61" s="102"/>
      <c r="BU61" s="102"/>
      <c r="BV61" s="102"/>
      <c r="BW61" s="2664"/>
      <c r="BX61" s="3"/>
      <c r="CS61" s="163"/>
      <c r="CT61" s="163"/>
      <c r="CU61" s="163"/>
      <c r="DY61" s="3"/>
      <c r="DZ61" s="471" t="s">
        <v>711</v>
      </c>
      <c r="EA61" s="472" t="s">
        <v>712</v>
      </c>
      <c r="EB61" s="473" t="s">
        <v>713</v>
      </c>
      <c r="EC61" s="474" t="s">
        <v>714</v>
      </c>
      <c r="ED61" s="475" t="s">
        <v>715</v>
      </c>
      <c r="EE61" s="476" t="s">
        <v>716</v>
      </c>
      <c r="EF61" s="477" t="s">
        <v>717</v>
      </c>
      <c r="EG61" s="478" t="s">
        <v>718</v>
      </c>
      <c r="EH61" s="479" t="s">
        <v>719</v>
      </c>
      <c r="EK61" s="480"/>
      <c r="EL61" s="205" t="s">
        <v>720</v>
      </c>
      <c r="EM61" s="206" t="s">
        <v>721</v>
      </c>
      <c r="EN61" s="207">
        <v>188</v>
      </c>
      <c r="EO61" s="208">
        <v>210</v>
      </c>
      <c r="EP61" s="209">
        <v>238</v>
      </c>
      <c r="EQ61"/>
      <c r="ER61" s="481"/>
      <c r="ES61" s="272" t="s">
        <v>722</v>
      </c>
      <c r="ET61" s="192" t="s">
        <v>723</v>
      </c>
      <c r="EU61" s="193">
        <v>235</v>
      </c>
      <c r="EV61" s="194">
        <v>232</v>
      </c>
      <c r="EW61" s="195">
        <v>164</v>
      </c>
      <c r="EX61"/>
      <c r="EY61" s="482"/>
      <c r="EZ61" s="212" t="s">
        <v>724</v>
      </c>
      <c r="FA61" s="192" t="s">
        <v>725</v>
      </c>
      <c r="FB61" s="193">
        <v>130</v>
      </c>
      <c r="FC61" s="194">
        <v>102</v>
      </c>
      <c r="FD61" s="195">
        <v>68</v>
      </c>
      <c r="FE61" s="10">
        <v>1</v>
      </c>
    </row>
    <row r="62" spans="1:161" ht="21" customHeight="1">
      <c r="A62" s="3"/>
      <c r="B62" s="74" t="s">
        <v>28</v>
      </c>
      <c r="C62" s="2327">
        <f>IFERROR(W23/C63,0)</f>
        <v>0</v>
      </c>
      <c r="D62" s="2855">
        <f>IFERROR(AA23/D63,0)</f>
        <v>0</v>
      </c>
      <c r="E62" s="312">
        <f>IFERROR(AE23/D63,0)</f>
        <v>0</v>
      </c>
      <c r="F62" s="2234"/>
      <c r="G62" s="2234"/>
      <c r="H62" s="2234"/>
      <c r="I62" s="2856"/>
      <c r="J62" s="2857"/>
      <c r="K62" s="2322"/>
      <c r="L62" s="2858"/>
      <c r="M62" s="2858"/>
      <c r="N62" s="314"/>
      <c r="O62" s="2859"/>
      <c r="P62" s="2860"/>
      <c r="Q62" s="2309"/>
      <c r="R62" s="315"/>
      <c r="S62" s="315"/>
      <c r="T62" s="315"/>
      <c r="U62" s="315"/>
      <c r="V62" s="315"/>
      <c r="W62" s="2861"/>
      <c r="X62" s="2861"/>
      <c r="Y62" s="2861"/>
      <c r="Z62" s="2861"/>
      <c r="AA62" s="2858"/>
      <c r="AB62" s="2858"/>
      <c r="AC62" s="2858"/>
      <c r="AD62" s="2858"/>
      <c r="AE62" s="2862"/>
      <c r="AF62" s="2862"/>
      <c r="AG62" s="2862"/>
      <c r="AH62" s="2862"/>
      <c r="AI62" s="2940"/>
      <c r="AJ62" s="2941"/>
      <c r="AK62" s="2941"/>
      <c r="AL62" s="2942" t="str">
        <f>"Contrôle colonne "&amp;AM1&amp;" ►"</f>
        <v>Contrôle colonne AM ►</v>
      </c>
      <c r="AM62" s="3466" t="str">
        <f>" ▲ "&amp;IF(SUMPRODUCT((AM32:AM61&lt;&gt;"")*(UPPER(TRIM(SUBSTITUTE(AM32:AM61,CHAR(160),"")))&lt;&gt;"OK"))=0,"OK",SUMPRODUCT((AM32:AM61&lt;&gt;"")*(UPPER(TRIM(SUBSTITUTE(AM32:AM61,CHAR(160),"")))&lt;&gt;"OK"))&amp;" erreur"&amp;IF(SUMPRODUCT((AM32:AM61&lt;&gt;"")*(UPPER(TRIM(SUBSTITUTE(AM32:AM61,CHAR(160),"")))&lt;&gt;"OK"))&gt;1,"s",""))</f>
        <v xml:space="preserve"> ▲ OK</v>
      </c>
      <c r="AN62" s="3"/>
      <c r="AO62" s="74" t="str">
        <f t="shared" si="15"/>
        <v>A</v>
      </c>
      <c r="AP62" s="5"/>
      <c r="AQ62" s="3"/>
      <c r="AR62" s="198">
        <f t="array" ref="AR62">SUMPRODUCT(LEN(AS62:AY62))</f>
        <v>0</v>
      </c>
      <c r="AS62" s="199"/>
      <c r="AT62" s="200"/>
      <c r="AU62" s="200"/>
      <c r="AV62" s="200"/>
      <c r="AW62" s="200"/>
      <c r="AX62" s="200"/>
      <c r="AY62" s="201"/>
      <c r="AZ62" s="3"/>
      <c r="BA62" s="3159" t="str">
        <f t="shared" si="36"/>
        <v>►</v>
      </c>
      <c r="BB62" s="3151" t="str">
        <f t="shared" si="23"/>
        <v/>
      </c>
      <c r="BC62" s="3152" t="str">
        <f t="shared" si="45"/>
        <v/>
      </c>
      <c r="BD62" s="3162"/>
      <c r="BE62" s="3154" t="str">
        <f t="shared" si="24"/>
        <v xml:space="preserve"> ◄ ligne 62</v>
      </c>
      <c r="BF62" s="3151" t="str">
        <f t="shared" si="37"/>
        <v/>
      </c>
      <c r="BG62" s="3155" t="str">
        <f t="shared" si="38"/>
        <v/>
      </c>
      <c r="BH62" s="3156">
        <f>IF(LEN(TRIM(BM62))&gt;0,MAX(BH29:BH61)+1,"")</f>
        <v>6</v>
      </c>
      <c r="BI62" s="3109" t="str">
        <f>IFERROR(INDEX(BM30:BM299,MATCH(ROW()-ROW(BM30)+1,BH30:BH299,0)),"")</f>
        <v/>
      </c>
      <c r="BJ62" s="3149"/>
      <c r="BK62" s="3142"/>
      <c r="BL62" s="3112">
        <f>BI17</f>
        <v>100</v>
      </c>
      <c r="BM62" s="3166" t="str">
        <f>IF(OR(BN61="",BL62=""),"",IF(LEN(BN61)&lt;=BL62,BN61,IFERROR(LEFT(BN61,FIND("♦",SUBSTITUTE(LEFT(BN61,BL62+1)," ","♦",LEN(LEFT(BN61,BL62+1))-LEN(SUBSTITUTE(LEFT(BN61,BL62+1)," ",""))))),LEFT(BN61,IFERROR(FIND(" ",BN61)-1,LEN(BN61))))))</f>
        <v>Versez le vin rouge sur le tout et laissez mariner au frais pendant 24 heures</v>
      </c>
      <c r="BN62" s="3166" t="str">
        <f t="shared" ref="BN62:BN65" si="59">IF(BM62="","",TRIM(RIGHT(BN61,LEN(BN61)-LEN(BM62))))</f>
        <v/>
      </c>
      <c r="BO62" s="3167" t="str">
        <f t="shared" si="58"/>
        <v>ligne 62 ►</v>
      </c>
      <c r="BP62" s="3150" t="str">
        <f>IF(BC62="","",IF(OR(BC62=0,BC62&lt;BI17),0,IF(BC62&gt;BI17,(BC62-BI17)&amp;" car. en trop",(BC62-BI17)&amp;" car.")))</f>
        <v/>
      </c>
      <c r="BQ62" s="3158" t="str">
        <f>IF(BC62="","",ROUNDUP(BC62/BI17,0)&amp;" ligne(s)")</f>
        <v/>
      </c>
      <c r="BR62" s="3"/>
      <c r="BS62" s="287" t="s">
        <v>4077</v>
      </c>
      <c r="BT62" s="102"/>
      <c r="BU62" s="102"/>
      <c r="BV62" s="102"/>
      <c r="BW62" s="2664"/>
      <c r="BX62" s="3"/>
      <c r="BY62" s="3237" t="s">
        <v>726</v>
      </c>
      <c r="BZ62" s="3237"/>
      <c r="CA62" s="3237"/>
      <c r="CC62" s="3225" t="s">
        <v>727</v>
      </c>
      <c r="CD62" s="3225"/>
      <c r="CE62" s="3225"/>
      <c r="CG62" s="3226" t="s">
        <v>728</v>
      </c>
      <c r="CH62" s="3226"/>
      <c r="CI62" s="3226"/>
      <c r="CK62" s="3227" t="s">
        <v>729</v>
      </c>
      <c r="CL62" s="3227"/>
      <c r="CM62" s="3227"/>
      <c r="CO62" s="3238" t="s">
        <v>730</v>
      </c>
      <c r="CP62" s="3238"/>
      <c r="CQ62" s="3238"/>
      <c r="CS62" s="3232" t="s">
        <v>731</v>
      </c>
      <c r="CT62" s="3232"/>
      <c r="CU62" s="3232"/>
      <c r="CW62" s="3223" t="s">
        <v>732</v>
      </c>
      <c r="CX62" s="3223"/>
      <c r="CY62" s="3223"/>
      <c r="DA62" s="3224" t="s">
        <v>733</v>
      </c>
      <c r="DB62" s="3224"/>
      <c r="DC62" s="3224"/>
      <c r="DE62" s="3229" t="s">
        <v>734</v>
      </c>
      <c r="DF62" s="3229"/>
      <c r="DG62" s="3229"/>
      <c r="DI62" s="3230" t="s">
        <v>735</v>
      </c>
      <c r="DJ62" s="3230"/>
      <c r="DK62" s="3230"/>
      <c r="DM62" s="3231" t="s">
        <v>736</v>
      </c>
      <c r="DN62" s="3231"/>
      <c r="DO62" s="3231"/>
      <c r="DY62" s="3"/>
      <c r="DZ62" s="483" t="s">
        <v>737</v>
      </c>
      <c r="EA62" s="484" t="s">
        <v>738</v>
      </c>
      <c r="EB62" s="485" t="s">
        <v>739</v>
      </c>
      <c r="EC62" s="486" t="s">
        <v>740</v>
      </c>
      <c r="ED62" s="487" t="s">
        <v>741</v>
      </c>
      <c r="EE62" s="488" t="s">
        <v>742</v>
      </c>
      <c r="EF62" s="489" t="s">
        <v>743</v>
      </c>
      <c r="EG62" s="490" t="s">
        <v>744</v>
      </c>
      <c r="EH62" s="491" t="s">
        <v>745</v>
      </c>
      <c r="EK62" s="492"/>
      <c r="EL62" s="205" t="s">
        <v>746</v>
      </c>
      <c r="EM62" s="206" t="s">
        <v>747</v>
      </c>
      <c r="EN62" s="207">
        <v>202</v>
      </c>
      <c r="EO62" s="208">
        <v>225</v>
      </c>
      <c r="EP62" s="209">
        <v>255</v>
      </c>
      <c r="EQ62"/>
      <c r="ER62" s="493"/>
      <c r="ES62" s="191" t="s">
        <v>748</v>
      </c>
      <c r="ET62" s="192" t="s">
        <v>749</v>
      </c>
      <c r="EU62" s="193">
        <v>216</v>
      </c>
      <c r="EV62" s="194">
        <v>216</v>
      </c>
      <c r="EW62" s="195">
        <v>191</v>
      </c>
      <c r="EX62"/>
      <c r="EY62" s="494"/>
      <c r="EZ62" s="197" t="s">
        <v>750</v>
      </c>
      <c r="FA62" s="192" t="s">
        <v>751</v>
      </c>
      <c r="FB62" s="193">
        <v>139</v>
      </c>
      <c r="FC62" s="194">
        <v>105</v>
      </c>
      <c r="FD62" s="195">
        <v>20</v>
      </c>
      <c r="FE62" s="10">
        <v>1</v>
      </c>
    </row>
    <row r="63" spans="1:161" ht="21" customHeight="1">
      <c r="A63" s="3"/>
      <c r="B63" s="74" t="s">
        <v>28</v>
      </c>
      <c r="C63" s="2328">
        <f>SUM(C32:C61)</f>
        <v>0</v>
      </c>
      <c r="D63" s="2864">
        <f>SUM(D32:D61)</f>
        <v>0</v>
      </c>
      <c r="E63" s="321">
        <f>SUM(E32:E62)</f>
        <v>0</v>
      </c>
      <c r="F63" s="2235"/>
      <c r="G63" s="2235"/>
      <c r="H63" s="2235"/>
      <c r="I63" s="2865"/>
      <c r="J63" s="2866">
        <f>C63</f>
        <v>0</v>
      </c>
      <c r="K63" s="2325"/>
      <c r="L63" s="2867"/>
      <c r="M63" s="2868">
        <f>D63</f>
        <v>0</v>
      </c>
      <c r="N63" s="324"/>
      <c r="O63" s="2869"/>
      <c r="P63" s="2870">
        <f>E63</f>
        <v>0</v>
      </c>
      <c r="Q63" s="2311"/>
      <c r="R63" s="325"/>
      <c r="S63" s="325"/>
      <c r="T63" s="326"/>
      <c r="U63" s="327"/>
      <c r="V63" s="327"/>
      <c r="W63" s="328"/>
      <c r="X63" s="329">
        <f>SUM(X32:X62)</f>
        <v>0</v>
      </c>
      <c r="Y63" s="330"/>
      <c r="Z63" s="331">
        <f>SUM(Z32:Z61)</f>
        <v>0</v>
      </c>
      <c r="AA63" s="2871"/>
      <c r="AB63" s="2872">
        <f>SUM(AB32:AB62)</f>
        <v>0</v>
      </c>
      <c r="AC63" s="2873"/>
      <c r="AD63" s="2874">
        <f>SUM(AD32:AD61)</f>
        <v>0</v>
      </c>
      <c r="AE63" s="2367"/>
      <c r="AF63" s="2368">
        <f>SUM(AF32:AF62)</f>
        <v>0</v>
      </c>
      <c r="AG63" s="2369"/>
      <c r="AH63" s="2553">
        <f>SUM(AH32:AH61)</f>
        <v>0</v>
      </c>
      <c r="AI63" s="2558" t="s">
        <v>3617</v>
      </c>
      <c r="AJ63" s="2249"/>
      <c r="AK63" s="2253">
        <f>IFERROR(X63,0)+IFERROR(AB63,0)+IFERROR(AF63,0)</f>
        <v>0</v>
      </c>
      <c r="AL63" s="2469">
        <f>IFERROR(Z63,0)+IFERROR(AD63,0)+IFERROR(AH63,0)</f>
        <v>0</v>
      </c>
      <c r="AM63" s="3467"/>
      <c r="AN63" s="3"/>
      <c r="AO63" s="74" t="str">
        <f t="shared" si="15"/>
        <v>A</v>
      </c>
      <c r="AP63" s="5"/>
      <c r="AQ63" s="3"/>
      <c r="AR63" s="198">
        <f t="array" ref="AR63">SUMPRODUCT(LEN(AS63:AY63))</f>
        <v>0</v>
      </c>
      <c r="AS63" s="199"/>
      <c r="AT63" s="200"/>
      <c r="AU63" s="200"/>
      <c r="AV63" s="200"/>
      <c r="AW63" s="200"/>
      <c r="AX63" s="200"/>
      <c r="AY63" s="201"/>
      <c r="AZ63" s="3"/>
      <c r="BA63" s="3159" t="str">
        <f t="shared" si="36"/>
        <v>►</v>
      </c>
      <c r="BB63" s="3151" t="str">
        <f t="shared" si="23"/>
        <v/>
      </c>
      <c r="BC63" s="3152" t="str">
        <f t="shared" si="45"/>
        <v/>
      </c>
      <c r="BD63" s="3162"/>
      <c r="BE63" s="3160" t="str">
        <f t="shared" si="24"/>
        <v xml:space="preserve"> ◄ ligne 63</v>
      </c>
      <c r="BF63" s="3151" t="str">
        <f t="shared" si="37"/>
        <v/>
      </c>
      <c r="BG63" s="3155" t="str">
        <f t="shared" si="38"/>
        <v/>
      </c>
      <c r="BH63" s="3156" t="str">
        <f>IF(LEN(TRIM(BM63))&gt;0,MAX(BH29:BH62)+1,"")</f>
        <v/>
      </c>
      <c r="BI63" s="3109" t="str">
        <f>IFERROR(INDEX(BM30:BM299,MATCH(ROW()-ROW(BM30)+1,BH30:BH299,0)),"")</f>
        <v/>
      </c>
      <c r="BJ63" s="3149"/>
      <c r="BK63" s="3142"/>
      <c r="BL63" s="3165"/>
      <c r="BM63" s="3166" t="str">
        <f>IF(OR(BN62="",BL62=""),"",IF(LEN(BN62)&lt;=BL62,BN62,IFERROR(LEFT(BN62,FIND("♦",SUBSTITUTE(LEFT(BN62,BL62+1)," ","♦",LEN(LEFT(BN62,BL62+1))-LEN(SUBSTITUTE(LEFT(BN62,BL62+1)," ",""))))),LEFT(BN62,IFERROR(FIND(" ",BN62)-1,LEN(BN62))))))</f>
        <v/>
      </c>
      <c r="BN63" s="3166" t="str">
        <f t="shared" si="59"/>
        <v/>
      </c>
      <c r="BO63" s="3167" t="str">
        <f t="shared" si="58"/>
        <v>ligne 63 ►</v>
      </c>
      <c r="BP63" s="3150" t="str">
        <f>IF(BC63="","",IF(OR(BC63=0,BC63&lt;BI17),0,IF(BC63&gt;BI17,(BC63-BI17)&amp;" car. en trop",(BC63-BI17)&amp;" car.")))</f>
        <v/>
      </c>
      <c r="BQ63" s="3158" t="str">
        <f>IF(BC63="","",ROUNDUP(BC63/BI17,0)&amp;" ligne(s)")</f>
        <v/>
      </c>
      <c r="BR63" s="3"/>
      <c r="BS63" s="287" t="s">
        <v>4078</v>
      </c>
      <c r="BT63" s="2665" t="s">
        <v>3932</v>
      </c>
      <c r="BU63" s="2665"/>
      <c r="BV63" s="2665"/>
      <c r="BW63" s="2664"/>
      <c r="BX63" s="3"/>
      <c r="BY63" s="3237"/>
      <c r="BZ63" s="3237"/>
      <c r="CA63" s="3237"/>
      <c r="CC63" s="3225"/>
      <c r="CD63" s="3225"/>
      <c r="CE63" s="3225"/>
      <c r="CG63" s="3226"/>
      <c r="CH63" s="3226"/>
      <c r="CI63" s="3226"/>
      <c r="CK63" s="3227"/>
      <c r="CL63" s="3227"/>
      <c r="CM63" s="3227"/>
      <c r="CO63" s="3238"/>
      <c r="CP63" s="3238"/>
      <c r="CQ63" s="3238"/>
      <c r="CS63" s="3232"/>
      <c r="CT63" s="3232"/>
      <c r="CU63" s="3232"/>
      <c r="CW63" s="3223"/>
      <c r="CX63" s="3223"/>
      <c r="CY63" s="3223"/>
      <c r="DA63" s="3224"/>
      <c r="DB63" s="3224"/>
      <c r="DC63" s="3224"/>
      <c r="DE63" s="3229"/>
      <c r="DF63" s="3229"/>
      <c r="DG63" s="3229"/>
      <c r="DI63" s="3230"/>
      <c r="DJ63" s="3230"/>
      <c r="DK63" s="3230"/>
      <c r="DM63" s="3231"/>
      <c r="DN63" s="3231"/>
      <c r="DO63" s="3231"/>
      <c r="DY63" s="3"/>
      <c r="DZ63" s="495" t="s">
        <v>752</v>
      </c>
      <c r="EA63" s="496" t="s">
        <v>753</v>
      </c>
      <c r="EB63" s="497" t="s">
        <v>754</v>
      </c>
      <c r="EC63" s="498" t="s">
        <v>755</v>
      </c>
      <c r="ED63" s="499" t="s">
        <v>756</v>
      </c>
      <c r="EE63" s="500" t="s">
        <v>757</v>
      </c>
      <c r="EF63" s="501" t="s">
        <v>758</v>
      </c>
      <c r="EG63" s="502" t="s">
        <v>759</v>
      </c>
      <c r="EH63" s="503" t="s">
        <v>760</v>
      </c>
      <c r="EK63" s="504"/>
      <c r="EL63" s="205" t="s">
        <v>761</v>
      </c>
      <c r="EM63" s="206" t="s">
        <v>762</v>
      </c>
      <c r="EN63" s="207">
        <v>162</v>
      </c>
      <c r="EO63" s="208">
        <v>181</v>
      </c>
      <c r="EP63" s="209">
        <v>205</v>
      </c>
      <c r="EQ63"/>
      <c r="ER63" s="505"/>
      <c r="ES63" s="191" t="s">
        <v>763</v>
      </c>
      <c r="ET63" s="192" t="s">
        <v>764</v>
      </c>
      <c r="EU63" s="193">
        <v>234</v>
      </c>
      <c r="EV63" s="194">
        <v>234</v>
      </c>
      <c r="EW63" s="195">
        <v>174</v>
      </c>
      <c r="EX63"/>
      <c r="EY63" s="506"/>
      <c r="EZ63" s="197" t="s">
        <v>765</v>
      </c>
      <c r="FA63" s="192" t="s">
        <v>766</v>
      </c>
      <c r="FB63" s="193">
        <v>139</v>
      </c>
      <c r="FC63" s="194">
        <v>101</v>
      </c>
      <c r="FD63" s="195">
        <v>8</v>
      </c>
      <c r="FE63" s="10">
        <v>1</v>
      </c>
    </row>
    <row r="64" spans="1:161" ht="21" customHeight="1">
      <c r="A64" s="3"/>
      <c r="B64" s="74" t="s">
        <v>28</v>
      </c>
      <c r="C64" s="2570" t="str">
        <f>C31</f>
        <v>🅐</v>
      </c>
      <c r="D64" s="2875" t="str">
        <f>D31</f>
        <v>🅑</v>
      </c>
      <c r="E64" s="2571" t="str">
        <f>E31</f>
        <v>🅒</v>
      </c>
      <c r="F64" s="2559"/>
      <c r="G64" s="2559"/>
      <c r="H64" s="2559"/>
      <c r="I64" s="2559"/>
      <c r="J64" s="2560"/>
      <c r="K64" s="2559"/>
      <c r="L64" s="2561"/>
      <c r="M64" s="2561"/>
      <c r="N64" s="2561"/>
      <c r="O64" s="2561"/>
      <c r="P64" s="2561"/>
      <c r="Q64" s="2562" t="s">
        <v>3614</v>
      </c>
      <c r="R64" s="2224" t="s">
        <v>426</v>
      </c>
      <c r="S64" s="2220" t="s">
        <v>171</v>
      </c>
      <c r="T64" s="2221" t="s">
        <v>427</v>
      </c>
      <c r="U64" s="2221" t="s">
        <v>428</v>
      </c>
      <c r="V64" s="2221" t="s">
        <v>3569</v>
      </c>
      <c r="W64" s="2225" t="s">
        <v>429</v>
      </c>
      <c r="X64" s="2222" t="s">
        <v>477</v>
      </c>
      <c r="Y64" s="2222" t="s">
        <v>430</v>
      </c>
      <c r="Z64" s="2225" t="s">
        <v>478</v>
      </c>
      <c r="AA64" s="2223" t="s">
        <v>472</v>
      </c>
      <c r="AB64" s="2227" t="s">
        <v>3573</v>
      </c>
      <c r="AC64" s="2227" t="s">
        <v>476</v>
      </c>
      <c r="AD64" s="2227" t="s">
        <v>3574</v>
      </c>
      <c r="AE64" s="2227" t="s">
        <v>3575</v>
      </c>
      <c r="AF64" s="2412" t="s">
        <v>434</v>
      </c>
      <c r="AG64" s="2412" t="s">
        <v>435</v>
      </c>
      <c r="AH64" s="2412" t="s">
        <v>438</v>
      </c>
      <c r="AI64" s="2412" t="s">
        <v>433</v>
      </c>
      <c r="AJ64" s="2412" t="s">
        <v>439</v>
      </c>
      <c r="AK64" s="2226" t="s">
        <v>3571</v>
      </c>
      <c r="AL64" s="2226" t="s">
        <v>3572</v>
      </c>
      <c r="AM64" s="2226" t="s">
        <v>431</v>
      </c>
      <c r="AN64" s="3"/>
      <c r="AO64" s="74" t="str">
        <f t="shared" si="15"/>
        <v>A</v>
      </c>
      <c r="AP64" s="5"/>
      <c r="AQ64" s="3"/>
      <c r="AR64" s="198">
        <f t="array" ref="AR64">SUMPRODUCT(LEN(AS64:AY64))</f>
        <v>0</v>
      </c>
      <c r="AS64" s="199"/>
      <c r="AT64" s="200"/>
      <c r="AU64" s="200"/>
      <c r="AV64" s="200"/>
      <c r="AW64" s="200"/>
      <c r="AX64" s="200"/>
      <c r="AY64" s="201"/>
      <c r="AZ64" s="3"/>
      <c r="BA64" s="3159" t="str">
        <f t="shared" si="36"/>
        <v>►</v>
      </c>
      <c r="BB64" s="3151" t="str">
        <f t="shared" si="23"/>
        <v/>
      </c>
      <c r="BC64" s="3152" t="str">
        <f t="shared" si="45"/>
        <v/>
      </c>
      <c r="BD64" s="3162"/>
      <c r="BE64" s="3154" t="str">
        <f t="shared" si="24"/>
        <v xml:space="preserve"> ◄ ligne 64</v>
      </c>
      <c r="BF64" s="3151" t="str">
        <f t="shared" si="37"/>
        <v/>
      </c>
      <c r="BG64" s="3155" t="str">
        <f t="shared" si="38"/>
        <v/>
      </c>
      <c r="BH64" s="3156" t="str">
        <f>IF(LEN(TRIM(BM64))&gt;0,MAX(BH29:BH63)+1,"")</f>
        <v/>
      </c>
      <c r="BI64" s="3109" t="str">
        <f>IFERROR(INDEX(BM30:BM299,MATCH(ROW()-ROW(BM30)+1,BH30:BH299,0)),"")</f>
        <v/>
      </c>
      <c r="BJ64" s="3149"/>
      <c r="BK64" s="3142"/>
      <c r="BL64" s="3168"/>
      <c r="BM64" s="3166" t="str">
        <f>IF(OR(BN63="",BL62=""),"",IF(LEN(BN63)&lt;=BL62,BN63,IFERROR(LEFT(BN63,FIND("♦",SUBSTITUTE(LEFT(BN63,BL62+1)," ","♦",LEN(LEFT(BN63,BL62+1))-LEN(SUBSTITUTE(LEFT(BN63,BL62+1)," ",""))))),LEFT(BN63,IFERROR(FIND(" ",BN63)-1,LEN(BN63))))))</f>
        <v/>
      </c>
      <c r="BN64" s="3166" t="str">
        <f t="shared" si="59"/>
        <v/>
      </c>
      <c r="BO64" s="3167" t="str">
        <f t="shared" si="58"/>
        <v>ligne 64 ►</v>
      </c>
      <c r="BP64" s="3150" t="str">
        <f>IF(BC64="","",IF(OR(BC64=0,BC64&lt;BI17),0,IF(BC64&gt;BI17,(BC64-BI17)&amp;" car. en trop",(BC64-BI17)&amp;" car.")))</f>
        <v/>
      </c>
      <c r="BQ64" s="3158" t="str">
        <f>IF(BC64="","",ROUNDUP(BC64/BI17,0)&amp;" ligne(s)")</f>
        <v/>
      </c>
      <c r="BR64" s="3"/>
      <c r="BS64" s="142"/>
      <c r="BT64" s="2666" t="s">
        <v>3933</v>
      </c>
      <c r="BU64" s="2666" t="s">
        <v>3934</v>
      </c>
      <c r="BV64" s="2666" t="s">
        <v>3935</v>
      </c>
      <c r="BW64" s="170"/>
      <c r="BX64" s="3"/>
      <c r="CS64" s="163"/>
      <c r="CT64" s="163"/>
      <c r="CU64" s="163"/>
      <c r="DQ64" s="3"/>
      <c r="DR64" s="3"/>
      <c r="DS64" s="3"/>
      <c r="DT64" s="3"/>
      <c r="DU64" s="3"/>
      <c r="DV64" s="3"/>
      <c r="DW64" s="3"/>
      <c r="DX64" s="3"/>
      <c r="DY64" s="3"/>
      <c r="DZ64" s="507" t="s">
        <v>767</v>
      </c>
      <c r="EA64" s="508" t="s">
        <v>768</v>
      </c>
      <c r="EB64" s="509" t="s">
        <v>769</v>
      </c>
      <c r="EC64" s="510" t="s">
        <v>770</v>
      </c>
      <c r="ED64" s="511" t="s">
        <v>771</v>
      </c>
      <c r="EE64" s="512" t="s">
        <v>772</v>
      </c>
      <c r="EF64" s="513" t="s">
        <v>773</v>
      </c>
      <c r="EG64" s="514" t="s">
        <v>774</v>
      </c>
      <c r="EH64" s="515" t="s">
        <v>775</v>
      </c>
      <c r="EK64" s="516"/>
      <c r="EL64" s="205" t="s">
        <v>776</v>
      </c>
      <c r="EM64" s="206" t="s">
        <v>777</v>
      </c>
      <c r="EN64" s="207">
        <v>92</v>
      </c>
      <c r="EO64" s="208">
        <v>172</v>
      </c>
      <c r="EP64" s="209">
        <v>238</v>
      </c>
      <c r="EQ64"/>
      <c r="ER64" s="517"/>
      <c r="ES64" s="191" t="s">
        <v>778</v>
      </c>
      <c r="ET64" s="192" t="s">
        <v>779</v>
      </c>
      <c r="EU64" s="193">
        <v>238</v>
      </c>
      <c r="EV64" s="194">
        <v>238</v>
      </c>
      <c r="EW64" s="195">
        <v>209</v>
      </c>
      <c r="EX64"/>
      <c r="EY64" s="518"/>
      <c r="EZ64" s="212" t="s">
        <v>780</v>
      </c>
      <c r="FA64" s="192" t="s">
        <v>781</v>
      </c>
      <c r="FB64" s="193">
        <v>120</v>
      </c>
      <c r="FC64" s="194">
        <v>94</v>
      </c>
      <c r="FD64" s="195">
        <v>47</v>
      </c>
      <c r="FE64" s="10">
        <v>1</v>
      </c>
    </row>
    <row r="65" spans="1:161" ht="21" customHeight="1">
      <c r="A65" s="3"/>
      <c r="B65" s="74" t="s">
        <v>28</v>
      </c>
      <c r="C65" s="2559"/>
      <c r="D65" s="2559"/>
      <c r="E65" s="2559"/>
      <c r="F65" s="2559"/>
      <c r="G65" s="2561"/>
      <c r="H65" s="2561"/>
      <c r="I65" s="2561"/>
      <c r="J65" s="2561"/>
      <c r="K65" s="2561"/>
      <c r="L65" s="2561"/>
      <c r="M65" s="2561"/>
      <c r="N65" s="2561"/>
      <c r="O65" s="2561"/>
      <c r="P65" s="2564" t="s">
        <v>4080</v>
      </c>
      <c r="Q65" s="2562" t="s">
        <v>3615</v>
      </c>
      <c r="R65" s="2224" t="s">
        <v>426</v>
      </c>
      <c r="S65" s="2220" t="s">
        <v>171</v>
      </c>
      <c r="T65" s="2221" t="s">
        <v>3577</v>
      </c>
      <c r="U65" s="2221" t="s">
        <v>3578</v>
      </c>
      <c r="V65" s="2221" t="s">
        <v>3579</v>
      </c>
      <c r="W65" s="2225" t="s">
        <v>429</v>
      </c>
      <c r="X65" s="2222" t="s">
        <v>477</v>
      </c>
      <c r="Y65" s="2222" t="s">
        <v>430</v>
      </c>
      <c r="Z65" s="2225" t="s">
        <v>478</v>
      </c>
      <c r="AA65" s="2223" t="s">
        <v>472</v>
      </c>
      <c r="AB65" s="2227" t="s">
        <v>3582</v>
      </c>
      <c r="AC65" s="2223" t="s">
        <v>3583</v>
      </c>
      <c r="AD65" s="2227" t="s">
        <v>3574</v>
      </c>
      <c r="AE65" s="2227" t="s">
        <v>3575</v>
      </c>
      <c r="AF65" s="2412" t="s">
        <v>482</v>
      </c>
      <c r="AG65" s="2412" t="s">
        <v>483</v>
      </c>
      <c r="AH65" s="2412" t="s">
        <v>486</v>
      </c>
      <c r="AI65" s="2412" t="s">
        <v>481</v>
      </c>
      <c r="AJ65" s="2412" t="s">
        <v>487</v>
      </c>
      <c r="AK65" s="2226" t="s">
        <v>3580</v>
      </c>
      <c r="AL65" s="2226" t="s">
        <v>3581</v>
      </c>
      <c r="AM65" s="2226" t="s">
        <v>479</v>
      </c>
      <c r="AN65" s="3"/>
      <c r="AO65" s="74" t="str">
        <f t="shared" si="15"/>
        <v>A</v>
      </c>
      <c r="AP65" s="5"/>
      <c r="AQ65" s="3"/>
      <c r="AR65" s="198">
        <f t="array" ref="AR65">SUMPRODUCT(LEN(AS65:AY65))</f>
        <v>0</v>
      </c>
      <c r="AS65" s="199"/>
      <c r="AT65" s="200"/>
      <c r="AU65" s="200"/>
      <c r="AV65" s="200"/>
      <c r="AW65" s="200"/>
      <c r="AX65" s="200"/>
      <c r="AY65" s="201"/>
      <c r="AZ65" s="3"/>
      <c r="BA65" s="3159" t="str">
        <f t="shared" si="36"/>
        <v>►</v>
      </c>
      <c r="BB65" s="3151" t="str">
        <f t="shared" si="23"/>
        <v/>
      </c>
      <c r="BC65" s="3152" t="str">
        <f t="shared" si="45"/>
        <v/>
      </c>
      <c r="BD65" s="3162"/>
      <c r="BE65" s="3160" t="str">
        <f t="shared" si="24"/>
        <v xml:space="preserve"> ◄ ligne 65</v>
      </c>
      <c r="BF65" s="3151" t="str">
        <f t="shared" si="37"/>
        <v/>
      </c>
      <c r="BG65" s="3155" t="str">
        <f t="shared" si="38"/>
        <v/>
      </c>
      <c r="BH65" s="3156" t="str">
        <f>IF(LEN(TRIM(BM65))&gt;0,MAX(BH29:BH64)+1,"")</f>
        <v/>
      </c>
      <c r="BI65" s="3109" t="str">
        <f>IFERROR(INDEX(BM30:BM299,MATCH(ROW()-ROW(BM30)+1,BH30:BH299,0)),"")</f>
        <v/>
      </c>
      <c r="BJ65" s="3149"/>
      <c r="BK65" s="3142"/>
      <c r="BL65" s="3169"/>
      <c r="BM65" s="3166" t="str">
        <f>IF(OR(BN64="",BL62=""),"",IF(LEN(BN64)&lt;=BL62,BN64,IFERROR(LEFT(BN64,FIND("♦",SUBSTITUTE(LEFT(BN64,BL62+1)," ","♦",LEN(LEFT(BN64,BL62+1))-LEN(SUBSTITUTE(LEFT(BN64,BL62+1)," ",""))))),LEFT(BN64,IFERROR(FIND(" ",BN64)-1,LEN(BN64))))))</f>
        <v/>
      </c>
      <c r="BN65" s="3166" t="str">
        <f t="shared" si="59"/>
        <v/>
      </c>
      <c r="BO65" s="3167" t="str">
        <f t="shared" si="58"/>
        <v>ligne 65 ►</v>
      </c>
      <c r="BP65" s="3150" t="str">
        <f>IF(BC65="","",IF(OR(BC65=0,BC65&lt;BI17),0,IF(BC65&gt;BI17,(BC65-BI17)&amp;" car. en trop",(BC65-BI17)&amp;" car.")))</f>
        <v/>
      </c>
      <c r="BQ65" s="3158" t="str">
        <f>IF(BC65="","",ROUNDUP(BC65/BI17,0)&amp;" ligne(s)")</f>
        <v/>
      </c>
      <c r="BR65" s="3"/>
      <c r="BS65" s="142"/>
      <c r="BT65" s="2666" t="s">
        <v>3936</v>
      </c>
      <c r="BU65" s="2666"/>
      <c r="BV65" s="2666" t="s">
        <v>3937</v>
      </c>
      <c r="BW65" s="170"/>
      <c r="BX65" s="3"/>
      <c r="BY65" s="3234" t="s">
        <v>782</v>
      </c>
      <c r="BZ65" s="3234"/>
      <c r="CA65" s="3234"/>
      <c r="CC65" s="3235" t="s">
        <v>783</v>
      </c>
      <c r="CD65" s="3235"/>
      <c r="CE65" s="3235"/>
      <c r="CG65" s="3226" t="s">
        <v>784</v>
      </c>
      <c r="CH65" s="3226"/>
      <c r="CI65" s="3226"/>
      <c r="CK65" s="3227" t="s">
        <v>785</v>
      </c>
      <c r="CL65" s="3227"/>
      <c r="CM65" s="3227"/>
      <c r="CO65" s="3236" t="s">
        <v>786</v>
      </c>
      <c r="CP65" s="3236"/>
      <c r="CQ65" s="3236"/>
      <c r="CS65" s="3232" t="s">
        <v>787</v>
      </c>
      <c r="CT65" s="3232"/>
      <c r="CU65" s="3232"/>
      <c r="CW65" s="3223" t="s">
        <v>788</v>
      </c>
      <c r="CX65" s="3223"/>
      <c r="CY65" s="3223"/>
      <c r="DA65" s="3224" t="s">
        <v>789</v>
      </c>
      <c r="DB65" s="3224"/>
      <c r="DC65" s="3224"/>
      <c r="DE65" s="3229" t="s">
        <v>790</v>
      </c>
      <c r="DF65" s="3229"/>
      <c r="DG65" s="3229"/>
      <c r="DI65" s="3230" t="s">
        <v>791</v>
      </c>
      <c r="DJ65" s="3230"/>
      <c r="DK65" s="3230"/>
      <c r="DM65" s="3231" t="s">
        <v>792</v>
      </c>
      <c r="DN65" s="3231"/>
      <c r="DO65" s="3231"/>
      <c r="DQ65" s="3"/>
      <c r="DR65" s="3"/>
      <c r="DS65" s="3"/>
      <c r="DT65" s="3"/>
      <c r="DU65" s="3"/>
      <c r="DV65" s="3"/>
      <c r="DW65" s="3"/>
      <c r="DX65" s="3"/>
      <c r="DY65" s="3"/>
      <c r="DZ65" s="519" t="s">
        <v>793</v>
      </c>
      <c r="EA65" s="520" t="s">
        <v>794</v>
      </c>
      <c r="EB65" s="521" t="s">
        <v>795</v>
      </c>
      <c r="EC65" s="522" t="s">
        <v>796</v>
      </c>
      <c r="ED65" s="523" t="s">
        <v>797</v>
      </c>
      <c r="EE65" s="524" t="s">
        <v>798</v>
      </c>
      <c r="EF65" s="525" t="s">
        <v>799</v>
      </c>
      <c r="EG65" s="526" t="s">
        <v>800</v>
      </c>
      <c r="EH65" s="527" t="s">
        <v>801</v>
      </c>
      <c r="EK65" s="528"/>
      <c r="EL65" s="205"/>
      <c r="EM65" s="206" t="s">
        <v>802</v>
      </c>
      <c r="EN65" s="207">
        <v>102</v>
      </c>
      <c r="EO65" s="208">
        <v>153</v>
      </c>
      <c r="EP65" s="209">
        <v>204</v>
      </c>
      <c r="EQ65"/>
      <c r="ER65" s="529"/>
      <c r="ES65" s="191" t="s">
        <v>803</v>
      </c>
      <c r="ET65" s="192" t="s">
        <v>804</v>
      </c>
      <c r="EU65" s="193">
        <v>250</v>
      </c>
      <c r="EV65" s="194">
        <v>250</v>
      </c>
      <c r="EW65" s="195">
        <v>210</v>
      </c>
      <c r="EX65"/>
      <c r="EY65" s="518"/>
      <c r="EZ65" s="212" t="s">
        <v>805</v>
      </c>
      <c r="FA65" s="192" t="s">
        <v>781</v>
      </c>
      <c r="FB65" s="193">
        <v>120</v>
      </c>
      <c r="FC65" s="194">
        <v>94</v>
      </c>
      <c r="FD65" s="195">
        <v>47</v>
      </c>
      <c r="FE65" s="10">
        <v>1</v>
      </c>
    </row>
    <row r="66" spans="1:161" ht="21" customHeight="1">
      <c r="A66" s="3"/>
      <c r="B66" s="74" t="s">
        <v>28</v>
      </c>
      <c r="C66" s="2559"/>
      <c r="D66" s="2561"/>
      <c r="E66" s="2561"/>
      <c r="F66" s="2561"/>
      <c r="G66" s="2561"/>
      <c r="H66" s="2561"/>
      <c r="I66" s="2561"/>
      <c r="J66" s="2561"/>
      <c r="K66" s="2561"/>
      <c r="L66" s="2561"/>
      <c r="M66" s="2561"/>
      <c r="N66" s="2561"/>
      <c r="O66" s="2561"/>
      <c r="P66" s="2564" t="s">
        <v>4081</v>
      </c>
      <c r="Q66" s="2562" t="s">
        <v>3616</v>
      </c>
      <c r="R66" s="2224" t="s">
        <v>426</v>
      </c>
      <c r="S66" s="2220" t="s">
        <v>171</v>
      </c>
      <c r="T66" s="2221" t="s">
        <v>3588</v>
      </c>
      <c r="U66" s="2221" t="s">
        <v>3589</v>
      </c>
      <c r="V66" s="2221" t="s">
        <v>3590</v>
      </c>
      <c r="W66" s="2225" t="s">
        <v>429</v>
      </c>
      <c r="X66" s="2222" t="s">
        <v>477</v>
      </c>
      <c r="Y66" s="2222" t="s">
        <v>430</v>
      </c>
      <c r="Z66" s="2225" t="s">
        <v>478</v>
      </c>
      <c r="AA66" s="2223" t="s">
        <v>3602</v>
      </c>
      <c r="AB66" s="2227" t="s">
        <v>3603</v>
      </c>
      <c r="AC66" s="2223" t="s">
        <v>3604</v>
      </c>
      <c r="AD66" s="2227" t="s">
        <v>3605</v>
      </c>
      <c r="AE66" s="2227" t="s">
        <v>3606</v>
      </c>
      <c r="AF66" s="2412" t="s">
        <v>3591</v>
      </c>
      <c r="AG66" s="2412" t="s">
        <v>3592</v>
      </c>
      <c r="AH66" s="2412" t="s">
        <v>3593</v>
      </c>
      <c r="AI66" s="2412" t="s">
        <v>3595</v>
      </c>
      <c r="AJ66" s="2412" t="s">
        <v>3597</v>
      </c>
      <c r="AK66" s="2226" t="s">
        <v>3598</v>
      </c>
      <c r="AL66" s="2226" t="s">
        <v>3599</v>
      </c>
      <c r="AM66" s="2226" t="s">
        <v>3600</v>
      </c>
      <c r="AN66" s="3"/>
      <c r="AO66" s="74" t="str">
        <f t="shared" si="15"/>
        <v>A</v>
      </c>
      <c r="AP66" s="5"/>
      <c r="AQ66" s="3"/>
      <c r="AR66" s="198">
        <f t="array" ref="AR66">SUMPRODUCT(LEN(AS66:AY66))</f>
        <v>0</v>
      </c>
      <c r="AS66" s="199"/>
      <c r="AT66" s="200"/>
      <c r="AU66" s="200"/>
      <c r="AV66" s="200"/>
      <c r="AW66" s="200"/>
      <c r="AX66" s="200"/>
      <c r="AY66" s="201"/>
      <c r="AZ66" s="3"/>
      <c r="BA66" s="3159" t="str">
        <f t="shared" si="36"/>
        <v>►</v>
      </c>
      <c r="BB66" s="3151" t="str">
        <f t="shared" si="23"/>
        <v/>
      </c>
      <c r="BC66" s="3152" t="str">
        <f t="shared" si="45"/>
        <v/>
      </c>
      <c r="BD66" s="3162"/>
      <c r="BE66" s="3154" t="str">
        <f t="shared" si="24"/>
        <v xml:space="preserve"> ◄ ligne 66</v>
      </c>
      <c r="BF66" s="3151" t="str">
        <f t="shared" si="37"/>
        <v/>
      </c>
      <c r="BG66" s="3155" t="str">
        <f t="shared" si="38"/>
        <v/>
      </c>
      <c r="BH66" s="3156">
        <f>IF(LEN(TRIM(BM66))&gt;0,MAX(BH29:BH65)+1,"")</f>
        <v>7</v>
      </c>
      <c r="BI66" s="3109" t="str">
        <f>IFERROR(INDEX(BM30:BM299,MATCH(ROW()-ROW(BM30)+1,BH30:BH299,0)),"")</f>
        <v/>
      </c>
      <c r="BJ66" s="3149"/>
      <c r="BK66" s="3142"/>
      <c r="BL66" s="2462" t="str">
        <f>(SUBSTITUTE(SUBSTITUTE(BD36,CHAR(13)&amp;CHAR(10)," "),CHAR(10)," "))</f>
        <v>2. Le lendemain, sortez la viande et les légumes de la marinade et égouttez-les. Réservez la marinade.</v>
      </c>
      <c r="BM66" s="3110" t="str">
        <f>IF(OR(BL67="",BL68=""),"",IF(LEN(BL67)&lt;=BL68,BL67,IFERROR(LEFT(BL67,FIND("♦",SUBSTITUTE(LEFT(BL67,BL68+1)," ","♦",LEN(LEFT(BL67,BL68+1))-LEN(SUBSTITUTE(LEFT(BL67,BL68+1)," ",""))))),LEFT(BL67,IFERROR(FIND(" ",BL67)-1,LEN(BL67))))))</f>
        <v>2 Le lendemain sortez la viande et les légumes de la marinade et égouttez-les Réservez la marinade</v>
      </c>
      <c r="BN66" s="3111" t="str">
        <f>IF(BM66="","",TRIM(RIGHT(BL67,LEN(BL67)-LEN(BM66))))</f>
        <v/>
      </c>
      <c r="BO66" s="3157" t="str">
        <f>BE36</f>
        <v xml:space="preserve"> ◄ ligne 36</v>
      </c>
      <c r="BP66" s="3150" t="str">
        <f>IF(BC66="","",IF(OR(BC66=0,BC66&lt;BI17),0,IF(BC66&gt;BI17,(BC66-BI17)&amp;" car. en trop",(BC66-BI17)&amp;" car.")))</f>
        <v/>
      </c>
      <c r="BQ66" s="3158" t="str">
        <f>IF(BC66="","",ROUNDUP(BC66/BI17,0)&amp;" ligne(s)")</f>
        <v/>
      </c>
      <c r="BR66" s="3"/>
      <c r="BS66" s="142"/>
      <c r="BT66" s="2666" t="s">
        <v>3938</v>
      </c>
      <c r="BU66" s="2666"/>
      <c r="BV66" s="2666"/>
      <c r="BW66" s="170"/>
      <c r="BX66" s="3"/>
      <c r="BY66" s="3234"/>
      <c r="BZ66" s="3234"/>
      <c r="CA66" s="3234"/>
      <c r="CC66" s="3235"/>
      <c r="CD66" s="3235"/>
      <c r="CE66" s="3235"/>
      <c r="CG66" s="3226"/>
      <c r="CH66" s="3226"/>
      <c r="CI66" s="3226"/>
      <c r="CK66" s="3227"/>
      <c r="CL66" s="3227"/>
      <c r="CM66" s="3227"/>
      <c r="CO66" s="3236"/>
      <c r="CP66" s="3236"/>
      <c r="CQ66" s="3236"/>
      <c r="CS66" s="3232"/>
      <c r="CT66" s="3232"/>
      <c r="CU66" s="3232"/>
      <c r="CW66" s="3223"/>
      <c r="CX66" s="3223"/>
      <c r="CY66" s="3223"/>
      <c r="DA66" s="3224"/>
      <c r="DB66" s="3224"/>
      <c r="DC66" s="3224"/>
      <c r="DE66" s="3229"/>
      <c r="DF66" s="3229"/>
      <c r="DG66" s="3229"/>
      <c r="DI66" s="3230"/>
      <c r="DJ66" s="3230"/>
      <c r="DK66" s="3230"/>
      <c r="DM66" s="3231"/>
      <c r="DN66" s="3231"/>
      <c r="DO66" s="3231"/>
      <c r="DQ66" s="3"/>
      <c r="DR66" s="3"/>
      <c r="DS66" s="3"/>
      <c r="DT66" s="3"/>
      <c r="DU66" s="3"/>
      <c r="DV66" s="3"/>
      <c r="DW66" s="3"/>
      <c r="DX66" s="3"/>
      <c r="DY66" s="3"/>
      <c r="DZ66" s="530" t="s">
        <v>806</v>
      </c>
      <c r="EA66" s="531" t="s">
        <v>807</v>
      </c>
      <c r="EB66" s="532" t="s">
        <v>808</v>
      </c>
      <c r="EC66" s="533" t="s">
        <v>809</v>
      </c>
      <c r="ED66" s="534" t="s">
        <v>810</v>
      </c>
      <c r="EE66" s="535" t="s">
        <v>811</v>
      </c>
      <c r="EF66" s="536" t="s">
        <v>812</v>
      </c>
      <c r="EG66" s="537" t="s">
        <v>813</v>
      </c>
      <c r="EH66" s="538" t="s">
        <v>814</v>
      </c>
      <c r="EK66" s="539"/>
      <c r="EL66" s="236" t="s">
        <v>815</v>
      </c>
      <c r="EM66" s="206" t="s">
        <v>816</v>
      </c>
      <c r="EN66" s="207">
        <v>73</v>
      </c>
      <c r="EO66" s="208">
        <v>151</v>
      </c>
      <c r="EP66" s="209">
        <v>208</v>
      </c>
      <c r="EQ66"/>
      <c r="ER66" s="540"/>
      <c r="ES66" s="191" t="s">
        <v>817</v>
      </c>
      <c r="ET66" s="192" t="s">
        <v>818</v>
      </c>
      <c r="EU66" s="193">
        <v>238</v>
      </c>
      <c r="EV66" s="194">
        <v>238</v>
      </c>
      <c r="EW66" s="195">
        <v>224</v>
      </c>
      <c r="EX66"/>
      <c r="EY66" s="541"/>
      <c r="EZ66" s="212" t="s">
        <v>819</v>
      </c>
      <c r="FA66" s="192" t="s">
        <v>820</v>
      </c>
      <c r="FB66" s="193">
        <v>108</v>
      </c>
      <c r="FC66" s="194">
        <v>84</v>
      </c>
      <c r="FD66" s="195">
        <v>30</v>
      </c>
      <c r="FE66" s="10">
        <v>1</v>
      </c>
    </row>
    <row r="67" spans="1:161" ht="21" customHeight="1">
      <c r="A67" s="3"/>
      <c r="B67" s="74" t="s">
        <v>28</v>
      </c>
      <c r="C67" s="2559"/>
      <c r="D67" s="2564"/>
      <c r="E67" s="2564"/>
      <c r="F67" s="2564"/>
      <c r="G67" s="2564"/>
      <c r="H67" s="2564"/>
      <c r="I67" s="2564"/>
      <c r="J67" s="2564"/>
      <c r="K67" s="2564"/>
      <c r="L67" s="2564"/>
      <c r="M67" s="2561"/>
      <c r="N67" s="2561"/>
      <c r="O67" s="2561"/>
      <c r="P67" s="2561"/>
      <c r="Q67" s="2561"/>
      <c r="R67" s="2943">
        <v>1</v>
      </c>
      <c r="S67" s="2944">
        <v>1E-3</v>
      </c>
      <c r="T67" s="2944">
        <v>0.25</v>
      </c>
      <c r="U67" s="2944">
        <v>0.5</v>
      </c>
      <c r="V67" s="2944">
        <v>0.33300000000000002</v>
      </c>
      <c r="W67" s="2945">
        <v>1</v>
      </c>
      <c r="X67" s="2945">
        <v>0.1</v>
      </c>
      <c r="Y67" s="2945">
        <v>0.01</v>
      </c>
      <c r="Z67" s="2945">
        <v>1E-3</v>
      </c>
      <c r="AA67" s="2943">
        <v>2.835E-2</v>
      </c>
      <c r="AB67" s="2944">
        <v>1.4E-2</v>
      </c>
      <c r="AC67" s="2944">
        <v>0.22500000000000001</v>
      </c>
      <c r="AD67" s="2944">
        <v>0.11799999999999999</v>
      </c>
      <c r="AE67" s="2944">
        <v>5.8999999999999997E-2</v>
      </c>
      <c r="AF67" s="2945">
        <v>0.25</v>
      </c>
      <c r="AG67" s="2945">
        <v>0.5</v>
      </c>
      <c r="AH67" s="2945">
        <v>0.1</v>
      </c>
      <c r="AI67" s="2945">
        <v>1.4999999999999999E-2</v>
      </c>
      <c r="AJ67" s="2945">
        <v>0.22500000000000001</v>
      </c>
      <c r="AK67" s="2945">
        <v>0.11799999999999999</v>
      </c>
      <c r="AL67" s="2945">
        <v>0.25</v>
      </c>
      <c r="AM67" s="2945">
        <v>4.9299999999999995E-3</v>
      </c>
      <c r="AN67" s="3"/>
      <c r="AO67" s="74" t="str">
        <f t="shared" si="15"/>
        <v>A</v>
      </c>
      <c r="AP67" s="5"/>
      <c r="AQ67" s="3"/>
      <c r="AR67" s="198">
        <f t="array" ref="AR67">SUMPRODUCT(LEN(AS67:AY67))</f>
        <v>0</v>
      </c>
      <c r="AS67" s="199"/>
      <c r="AT67" s="200"/>
      <c r="AU67" s="200"/>
      <c r="AV67" s="200"/>
      <c r="AW67" s="200"/>
      <c r="AX67" s="200"/>
      <c r="AY67" s="201"/>
      <c r="AZ67" s="3"/>
      <c r="BA67" s="3159" t="str">
        <f t="shared" si="36"/>
        <v>►</v>
      </c>
      <c r="BB67" s="3151" t="str">
        <f t="shared" si="23"/>
        <v/>
      </c>
      <c r="BC67" s="3152" t="str">
        <f t="shared" si="45"/>
        <v/>
      </c>
      <c r="BD67" s="3162"/>
      <c r="BE67" s="3160" t="str">
        <f t="shared" si="24"/>
        <v xml:space="preserve"> ◄ ligne 67</v>
      </c>
      <c r="BF67" s="3151" t="str">
        <f t="shared" si="37"/>
        <v/>
      </c>
      <c r="BG67" s="3155" t="str">
        <f t="shared" si="38"/>
        <v/>
      </c>
      <c r="BH67" s="3156" t="str">
        <f>IF(LEN(TRIM(BM67))&gt;0,MAX(BH29:BH66)+1,"")</f>
        <v/>
      </c>
      <c r="BI67" s="3109" t="str">
        <f>IFERROR(INDEX(BM30:BM299,MATCH(ROW()-ROW(BM30)+1,BH30:BH299,0)),"")</f>
        <v/>
      </c>
      <c r="BJ67" s="3149"/>
      <c r="BK67" s="3142"/>
      <c r="BL67" s="3110" t="str">
        <f>TRIM(SUBSTITUTE(SUBSTITUTE(SUBSTITUTE(SUBSTITUTE(IF(OR(LEFT(BL66,1)="-",LEFT(BL66,1)="="),MID(BL66,2,9999),BL66),CHAR(160)," "),","," "),";"," "),"."," "))</f>
        <v>2 Le lendemain sortez la viande et les légumes de la marinade et égouttez-les Réservez la marinade</v>
      </c>
      <c r="BM67" s="3111" t="str">
        <f>IF(OR(BN66="",BL68=""),"",IF(LEN(BN66)&lt;=BL68,BN66,IFERROR(LEFT(BN66,FIND("♦",SUBSTITUTE(LEFT(BN66,BL68+1)," ","♦",LEN(LEFT(BN66,BL68+1))-LEN(SUBSTITUTE(LEFT(BN66,BL68+1)," ",""))))),LEFT(BN66,IFERROR(FIND(" ",BN66)-1,LEN(BN66))))))</f>
        <v/>
      </c>
      <c r="BN67" s="3111" t="str">
        <f>IF(BM67="","",TRIM(RIGHT(BN66,LEN(BN66)-LEN(BM67))))</f>
        <v/>
      </c>
      <c r="BO67" s="3161" t="str">
        <f t="shared" ref="BO67:BO71" si="60">"ligne "&amp;ROW()&amp;" ►"</f>
        <v>ligne 67 ►</v>
      </c>
      <c r="BP67" s="3150" t="str">
        <f>IF(BC67="","",IF(OR(BC67=0,BC67&lt;BI17),0,IF(BC67&gt;BI17,(BC67-BI17)&amp;" car. en trop",(BC67-BI17)&amp;" car.")))</f>
        <v/>
      </c>
      <c r="BQ67" s="3158" t="str">
        <f>IF(BC67="","",ROUNDUP(BC67/BI17,0)&amp;" ligne(s)")</f>
        <v/>
      </c>
      <c r="BR67" s="3"/>
      <c r="BS67" s="142"/>
      <c r="BT67" s="2665" t="s">
        <v>3939</v>
      </c>
      <c r="BU67" s="2665"/>
      <c r="BV67" s="2665"/>
      <c r="BW67" s="170"/>
      <c r="BX67" s="3"/>
      <c r="CS67" s="163"/>
      <c r="CT67" s="163"/>
      <c r="CU67" s="163"/>
      <c r="DQ67" s="3"/>
      <c r="DR67" s="3"/>
      <c r="DS67" s="3"/>
      <c r="DT67" s="3"/>
      <c r="DU67" s="3"/>
      <c r="DV67" s="3"/>
      <c r="DW67" s="3"/>
      <c r="DX67" s="3"/>
      <c r="DY67" s="3"/>
      <c r="DZ67" s="542" t="s">
        <v>821</v>
      </c>
      <c r="EA67" s="543" t="s">
        <v>822</v>
      </c>
      <c r="EB67" s="544" t="s">
        <v>823</v>
      </c>
      <c r="EC67" s="545" t="s">
        <v>824</v>
      </c>
      <c r="ED67" s="546" t="s">
        <v>825</v>
      </c>
      <c r="EE67" s="547" t="s">
        <v>826</v>
      </c>
      <c r="EF67" s="548" t="s">
        <v>827</v>
      </c>
      <c r="EG67" s="549" t="s">
        <v>828</v>
      </c>
      <c r="EH67" s="550" t="s">
        <v>829</v>
      </c>
      <c r="EK67" s="551"/>
      <c r="EL67" s="205" t="s">
        <v>830</v>
      </c>
      <c r="EM67" s="206" t="s">
        <v>831</v>
      </c>
      <c r="EN67" s="207">
        <v>79</v>
      </c>
      <c r="EO67" s="208">
        <v>148</v>
      </c>
      <c r="EP67" s="209">
        <v>205</v>
      </c>
      <c r="EQ67"/>
      <c r="ER67" s="552"/>
      <c r="ES67" s="191" t="s">
        <v>832</v>
      </c>
      <c r="ET67" s="192" t="s">
        <v>833</v>
      </c>
      <c r="EU67" s="193">
        <v>245</v>
      </c>
      <c r="EV67" s="194">
        <v>245</v>
      </c>
      <c r="EW67" s="195">
        <v>220</v>
      </c>
      <c r="EX67"/>
      <c r="EY67" s="553"/>
      <c r="EZ67" s="212" t="s">
        <v>834</v>
      </c>
      <c r="FA67" s="192" t="s">
        <v>835</v>
      </c>
      <c r="FB67" s="193">
        <v>78</v>
      </c>
      <c r="FC67" s="194">
        <v>61</v>
      </c>
      <c r="FD67" s="195">
        <v>40</v>
      </c>
      <c r="FE67" s="10">
        <v>1</v>
      </c>
    </row>
    <row r="68" spans="1:161" ht="21" customHeight="1">
      <c r="A68" s="3"/>
      <c r="B68" s="74" t="s">
        <v>28</v>
      </c>
      <c r="C68" s="2559"/>
      <c r="D68" s="2561"/>
      <c r="E68" s="2561"/>
      <c r="F68" s="2561"/>
      <c r="G68" s="2566"/>
      <c r="H68" s="2566"/>
      <c r="I68" s="2566"/>
      <c r="J68" s="2566"/>
      <c r="K68" s="2566"/>
      <c r="L68" s="2566"/>
      <c r="M68" s="2566"/>
      <c r="N68" s="2566"/>
      <c r="O68" s="2566"/>
      <c r="P68" s="2566"/>
      <c r="Q68" s="2566"/>
      <c r="R68" s="2572">
        <v>0</v>
      </c>
      <c r="S68" s="165" t="s">
        <v>3863</v>
      </c>
      <c r="T68" s="165"/>
      <c r="U68" s="165"/>
      <c r="V68" s="165"/>
      <c r="W68" s="165"/>
      <c r="X68" s="165"/>
      <c r="Y68" s="165"/>
      <c r="Z68" s="165"/>
      <c r="AC68" s="2573">
        <f>MAX(R68:R104)</f>
        <v>2</v>
      </c>
      <c r="AD68" s="2573"/>
      <c r="AE68" s="2573"/>
      <c r="AF68" s="165"/>
      <c r="AG68" s="165"/>
      <c r="AH68" s="165"/>
      <c r="AI68" s="165"/>
      <c r="AJ68" s="165"/>
      <c r="AK68" s="165"/>
      <c r="AL68" s="165"/>
      <c r="AM68" s="2946"/>
      <c r="AN68" s="3"/>
      <c r="AO68" s="74" t="str">
        <f t="shared" si="15"/>
        <v>A</v>
      </c>
      <c r="AP68" s="5"/>
      <c r="AQ68" s="3"/>
      <c r="AR68" s="198">
        <f t="array" ref="AR68">SUMPRODUCT(LEN(AS68:AY68))</f>
        <v>0</v>
      </c>
      <c r="AS68" s="199"/>
      <c r="AT68" s="200"/>
      <c r="AU68" s="200"/>
      <c r="AV68" s="200"/>
      <c r="AW68" s="200"/>
      <c r="AX68" s="200"/>
      <c r="AY68" s="201"/>
      <c r="AZ68" s="3"/>
      <c r="BA68" s="3159" t="str">
        <f t="shared" si="36"/>
        <v>►</v>
      </c>
      <c r="BB68" s="3151" t="str">
        <f t="shared" si="23"/>
        <v/>
      </c>
      <c r="BC68" s="3152" t="str">
        <f t="shared" si="45"/>
        <v/>
      </c>
      <c r="BD68" s="3162"/>
      <c r="BE68" s="3154" t="str">
        <f t="shared" si="24"/>
        <v xml:space="preserve"> ◄ ligne 68</v>
      </c>
      <c r="BF68" s="3151" t="str">
        <f t="shared" si="37"/>
        <v/>
      </c>
      <c r="BG68" s="3155" t="str">
        <f t="shared" si="38"/>
        <v/>
      </c>
      <c r="BH68" s="3156" t="str">
        <f>IF(LEN(TRIM(BM68))&gt;0,MAX(BH29:BH67)+1,"")</f>
        <v/>
      </c>
      <c r="BI68" s="3109" t="str">
        <f>IFERROR(INDEX(BM30:BM299,MATCH(ROW()-ROW(BM30)+1,BH30:BH299,0)),"")</f>
        <v/>
      </c>
      <c r="BJ68" s="3149"/>
      <c r="BK68" s="3142"/>
      <c r="BL68" s="3112">
        <f>BI17</f>
        <v>100</v>
      </c>
      <c r="BM68" s="3111" t="str">
        <f>IF(OR(BN67="",BL68=""),"",IF(LEN(BN67)&lt;=BL68,BN67,IFERROR(LEFT(BN67,FIND("♦",SUBSTITUTE(LEFT(BN67,BL68+1)," ","♦",LEN(LEFT(BN67,BL68+1))-LEN(SUBSTITUTE(LEFT(BN67,BL68+1)," ",""))))),LEFT(BN67,IFERROR(FIND(" ",BN67)-1,LEN(BN67))))))</f>
        <v/>
      </c>
      <c r="BN68" s="3111" t="str">
        <f t="shared" ref="BN68:BN71" si="61">IF(BM68="","",TRIM(RIGHT(BN67,LEN(BN67)-LEN(BM68))))</f>
        <v/>
      </c>
      <c r="BO68" s="3161" t="str">
        <f t="shared" si="60"/>
        <v>ligne 68 ►</v>
      </c>
      <c r="BP68" s="3150" t="str">
        <f>IF(BC68="","",IF(OR(BC68=0,BC68&lt;BI17),0,IF(BC68&gt;BI17,(BC68-BI17)&amp;" car. en trop",(BC68-BI17)&amp;" car.")))</f>
        <v/>
      </c>
      <c r="BQ68" s="3158" t="str">
        <f>IF(BC68="","",ROUNDUP(BC68/BI17,0)&amp;" ligne(s)")</f>
        <v/>
      </c>
      <c r="BR68" s="3"/>
      <c r="BS68" s="142"/>
      <c r="BT68" s="2666" t="s">
        <v>3940</v>
      </c>
      <c r="BU68" s="2666" t="s">
        <v>3941</v>
      </c>
      <c r="BV68" s="2666" t="s">
        <v>3941</v>
      </c>
      <c r="BW68" s="170"/>
      <c r="BX68" s="3"/>
      <c r="BY68" s="3295" t="s">
        <v>836</v>
      </c>
      <c r="BZ68" s="3295"/>
      <c r="CA68" s="3295"/>
      <c r="CC68" s="3225" t="s">
        <v>837</v>
      </c>
      <c r="CD68" s="3225"/>
      <c r="CE68" s="3225"/>
      <c r="CG68" s="3226" t="s">
        <v>838</v>
      </c>
      <c r="CH68" s="3226"/>
      <c r="CI68" s="3226"/>
      <c r="CK68" s="3227" t="s">
        <v>839</v>
      </c>
      <c r="CL68" s="3227"/>
      <c r="CM68" s="3227"/>
      <c r="CS68" s="3232" t="s">
        <v>840</v>
      </c>
      <c r="CT68" s="3232"/>
      <c r="CU68" s="3232"/>
      <c r="CW68" s="3223" t="s">
        <v>841</v>
      </c>
      <c r="CX68" s="3223"/>
      <c r="CY68" s="3223"/>
      <c r="DA68" s="3224" t="s">
        <v>842</v>
      </c>
      <c r="DB68" s="3224"/>
      <c r="DC68" s="3224"/>
      <c r="DE68" s="3229" t="s">
        <v>843</v>
      </c>
      <c r="DF68" s="3229"/>
      <c r="DG68" s="3229"/>
      <c r="DI68" s="3230" t="s">
        <v>844</v>
      </c>
      <c r="DJ68" s="3230"/>
      <c r="DK68" s="3230"/>
      <c r="DM68" s="3231" t="s">
        <v>845</v>
      </c>
      <c r="DN68" s="3231"/>
      <c r="DO68" s="3231"/>
      <c r="DQ68" s="3"/>
      <c r="DR68" s="3"/>
      <c r="DS68" s="3"/>
      <c r="DT68" s="3"/>
      <c r="DU68" s="3"/>
      <c r="DV68" s="3"/>
      <c r="DW68" s="3"/>
      <c r="DX68" s="3"/>
      <c r="DY68" s="3"/>
      <c r="DZ68" s="554" t="s">
        <v>846</v>
      </c>
      <c r="EA68" s="555" t="s">
        <v>847</v>
      </c>
      <c r="EB68" s="556" t="s">
        <v>848</v>
      </c>
      <c r="EC68" s="557" t="s">
        <v>849</v>
      </c>
      <c r="ED68" s="558" t="s">
        <v>850</v>
      </c>
      <c r="EE68" s="559" t="s">
        <v>851</v>
      </c>
      <c r="EF68" s="560" t="s">
        <v>852</v>
      </c>
      <c r="EG68" s="561" t="s">
        <v>853</v>
      </c>
      <c r="EH68" s="562" t="s">
        <v>854</v>
      </c>
      <c r="EK68" s="563"/>
      <c r="EL68" s="236" t="s">
        <v>855</v>
      </c>
      <c r="EM68" s="206" t="s">
        <v>856</v>
      </c>
      <c r="EN68" s="207">
        <v>30</v>
      </c>
      <c r="EO68" s="208">
        <v>127</v>
      </c>
      <c r="EP68" s="209">
        <v>203</v>
      </c>
      <c r="EQ68"/>
      <c r="ER68" s="564"/>
      <c r="ES68" s="272" t="s">
        <v>857</v>
      </c>
      <c r="ET68" s="192" t="s">
        <v>858</v>
      </c>
      <c r="EU68" s="193">
        <v>255</v>
      </c>
      <c r="EV68" s="194">
        <v>255</v>
      </c>
      <c r="EW68" s="195">
        <v>212</v>
      </c>
      <c r="EX68"/>
      <c r="EY68" s="565"/>
      <c r="EZ68" s="212" t="s">
        <v>859</v>
      </c>
      <c r="FA68" s="192" t="s">
        <v>860</v>
      </c>
      <c r="FB68" s="193">
        <v>59</v>
      </c>
      <c r="FC68" s="194">
        <v>49</v>
      </c>
      <c r="FD68" s="195">
        <v>33</v>
      </c>
      <c r="FE68" s="10">
        <v>1</v>
      </c>
    </row>
    <row r="69" spans="1:161" ht="21" customHeight="1">
      <c r="A69" s="3"/>
      <c r="B69" s="218" t="str">
        <f>IF(COUNTA(S69:U69,AD69:AH69)&gt;0, "A", "►")</f>
        <v>►</v>
      </c>
      <c r="C69" s="2565"/>
      <c r="D69" s="2566"/>
      <c r="E69" s="2566"/>
      <c r="F69" s="2566"/>
      <c r="G69" s="2566"/>
      <c r="H69" s="2566"/>
      <c r="I69" s="2566"/>
      <c r="J69" s="2566"/>
      <c r="K69" s="2566"/>
      <c r="L69" s="2566"/>
      <c r="M69" s="2566"/>
      <c r="N69" s="2566"/>
      <c r="O69" s="2566"/>
      <c r="P69" s="2566"/>
      <c r="Q69" s="2566"/>
      <c r="R69" s="369" t="str">
        <f>IF(ISBLANK(S69),"",LARGE(R68:R68,1)+1)</f>
        <v/>
      </c>
      <c r="S69" s="370"/>
      <c r="T69" s="371"/>
      <c r="U69" s="371"/>
      <c r="V69" s="371"/>
      <c r="W69" s="371"/>
      <c r="X69" s="371"/>
      <c r="Y69" s="371"/>
      <c r="Z69" s="371"/>
      <c r="AA69" s="371"/>
      <c r="AB69" s="371"/>
      <c r="AC69" s="369" t="str">
        <f>IF(ISBLANK(AD69),"",LARGE(AC68:AC68,1)+1)</f>
        <v/>
      </c>
      <c r="AD69" s="370"/>
      <c r="AE69" s="371"/>
      <c r="AF69" s="371"/>
      <c r="AG69" s="371"/>
      <c r="AH69" s="371"/>
      <c r="AI69" s="371"/>
      <c r="AJ69" s="371"/>
      <c r="AK69" s="371"/>
      <c r="AL69" s="371"/>
      <c r="AM69" s="372"/>
      <c r="AN69" s="3"/>
      <c r="AO69" s="218" t="str">
        <f t="shared" si="15"/>
        <v>►</v>
      </c>
      <c r="AP69" s="5"/>
      <c r="AQ69" s="3"/>
      <c r="AR69" s="198">
        <f t="array" ref="AR69">SUMPRODUCT(LEN(AS69:AY69))</f>
        <v>0</v>
      </c>
      <c r="AS69" s="199"/>
      <c r="AT69" s="200"/>
      <c r="AU69" s="200"/>
      <c r="AV69" s="200"/>
      <c r="AW69" s="200"/>
      <c r="AX69" s="200"/>
      <c r="AY69" s="201"/>
      <c r="AZ69" s="3"/>
      <c r="BA69" s="3159" t="str">
        <f t="shared" si="36"/>
        <v>►</v>
      </c>
      <c r="BB69" s="3151" t="str">
        <f t="shared" si="23"/>
        <v/>
      </c>
      <c r="BC69" s="3152" t="str">
        <f t="shared" si="45"/>
        <v/>
      </c>
      <c r="BD69" s="3162"/>
      <c r="BE69" s="3160" t="str">
        <f t="shared" si="24"/>
        <v xml:space="preserve"> ◄ ligne 69</v>
      </c>
      <c r="BF69" s="3151" t="str">
        <f t="shared" si="37"/>
        <v/>
      </c>
      <c r="BG69" s="3155" t="str">
        <f t="shared" si="38"/>
        <v/>
      </c>
      <c r="BH69" s="3156" t="str">
        <f>IF(LEN(TRIM(BM69))&gt;0,MAX(BH29:BH68)+1,"")</f>
        <v/>
      </c>
      <c r="BI69" s="3109" t="str">
        <f>IFERROR(INDEX(BM30:BM299,MATCH(ROW()-ROW(BM30)+1,BH30:BH299,0)),"")</f>
        <v/>
      </c>
      <c r="BJ69" s="3149"/>
      <c r="BK69" s="3142"/>
      <c r="BL69" s="3110"/>
      <c r="BM69" s="3111" t="str">
        <f>IF(OR(BN68="",BL68=""),"",IF(LEN(BN68)&lt;=BL68,BN68,IFERROR(LEFT(BN68,FIND("♦",SUBSTITUTE(LEFT(BN68,BL68+1)," ","♦",LEN(LEFT(BN68,BL68+1))-LEN(SUBSTITUTE(LEFT(BN68,BL68+1)," ",""))))),LEFT(BN68,IFERROR(FIND(" ",BN68)-1,LEN(BN68))))))</f>
        <v/>
      </c>
      <c r="BN69" s="3111" t="str">
        <f t="shared" si="61"/>
        <v/>
      </c>
      <c r="BO69" s="3161" t="str">
        <f t="shared" si="60"/>
        <v>ligne 69 ►</v>
      </c>
      <c r="BP69" s="3150" t="str">
        <f>IF(BC69="","",IF(OR(BC69=0,BC69&lt;BI17),0,IF(BC69&gt;BI17,(BC69-BI17)&amp;" car. en trop",(BC69-BI17)&amp;" car.")))</f>
        <v/>
      </c>
      <c r="BQ69" s="3158" t="str">
        <f>IF(BC69="","",ROUNDUP(BC69/BI17,0)&amp;" ligne(s)")</f>
        <v/>
      </c>
      <c r="BR69" s="3"/>
      <c r="BS69" s="142"/>
      <c r="BT69" s="2666" t="s">
        <v>3942</v>
      </c>
      <c r="BU69" s="2666" t="s">
        <v>3943</v>
      </c>
      <c r="BV69" s="2666" t="s">
        <v>3944</v>
      </c>
      <c r="BW69" s="170"/>
      <c r="BX69" s="3"/>
      <c r="BY69" s="3295"/>
      <c r="BZ69" s="3295"/>
      <c r="CA69" s="3295"/>
      <c r="CC69" s="3225"/>
      <c r="CD69" s="3225"/>
      <c r="CE69" s="3225"/>
      <c r="CG69" s="3226"/>
      <c r="CH69" s="3226"/>
      <c r="CI69" s="3226"/>
      <c r="CK69" s="3227"/>
      <c r="CL69" s="3227"/>
      <c r="CM69" s="3227"/>
      <c r="CS69" s="3232"/>
      <c r="CT69" s="3232"/>
      <c r="CU69" s="3232"/>
      <c r="CW69" s="3223"/>
      <c r="CX69" s="3223"/>
      <c r="CY69" s="3223"/>
      <c r="DA69" s="3224"/>
      <c r="DB69" s="3224"/>
      <c r="DC69" s="3224"/>
      <c r="DE69" s="3229"/>
      <c r="DF69" s="3229"/>
      <c r="DG69" s="3229"/>
      <c r="DI69" s="3230"/>
      <c r="DJ69" s="3230"/>
      <c r="DK69" s="3230"/>
      <c r="DM69" s="3231"/>
      <c r="DN69" s="3231"/>
      <c r="DO69" s="3231"/>
      <c r="DQ69" s="3"/>
      <c r="DR69" s="3"/>
      <c r="DS69" s="3"/>
      <c r="DT69" s="3"/>
      <c r="DU69" s="3"/>
      <c r="DV69" s="3"/>
      <c r="DW69" s="3"/>
      <c r="DX69" s="3"/>
      <c r="DY69" s="3"/>
      <c r="DZ69" s="570" t="s">
        <v>861</v>
      </c>
      <c r="EA69" s="571" t="s">
        <v>862</v>
      </c>
      <c r="EB69" s="572" t="s">
        <v>863</v>
      </c>
      <c r="EC69" s="573" t="s">
        <v>864</v>
      </c>
      <c r="ED69" s="574" t="s">
        <v>865</v>
      </c>
      <c r="EE69" s="575" t="s">
        <v>866</v>
      </c>
      <c r="EF69" s="576" t="s">
        <v>867</v>
      </c>
      <c r="EG69" s="577" t="s">
        <v>868</v>
      </c>
      <c r="EH69" s="578" t="s">
        <v>869</v>
      </c>
      <c r="EK69" s="579"/>
      <c r="EL69" s="205" t="s">
        <v>534</v>
      </c>
      <c r="EM69" s="206" t="s">
        <v>870</v>
      </c>
      <c r="EN69" s="207">
        <v>70</v>
      </c>
      <c r="EO69" s="208">
        <v>130</v>
      </c>
      <c r="EP69" s="209">
        <v>180</v>
      </c>
      <c r="EQ69"/>
      <c r="ER69" s="580"/>
      <c r="ES69" s="272" t="s">
        <v>871</v>
      </c>
      <c r="ET69" s="192" t="s">
        <v>872</v>
      </c>
      <c r="EU69" s="193">
        <v>254</v>
      </c>
      <c r="EV69" s="194">
        <v>254</v>
      </c>
      <c r="EW69" s="195">
        <v>224</v>
      </c>
      <c r="EX69"/>
      <c r="EY69" s="581"/>
      <c r="EZ69" s="212" t="s">
        <v>873</v>
      </c>
      <c r="FA69" s="192" t="s">
        <v>874</v>
      </c>
      <c r="FB69" s="193">
        <v>55</v>
      </c>
      <c r="FC69" s="194">
        <v>47</v>
      </c>
      <c r="FD69" s="195">
        <v>37</v>
      </c>
      <c r="FE69" s="10">
        <v>1</v>
      </c>
    </row>
    <row r="70" spans="1:161" ht="21" customHeight="1">
      <c r="A70" s="3"/>
      <c r="B70" s="218" t="str">
        <f t="shared" ref="B70:B104" si="62">IF(COUNTA(S70:U70,AD70:AH70)&gt;0, "A", "►")</f>
        <v>A</v>
      </c>
      <c r="C70" s="2565"/>
      <c r="D70" s="2566"/>
      <c r="E70" s="2566"/>
      <c r="F70" s="2566"/>
      <c r="G70" s="2566"/>
      <c r="H70" s="2566"/>
      <c r="I70" s="2566"/>
      <c r="J70" s="2566"/>
      <c r="K70" s="2566"/>
      <c r="L70" s="2566"/>
      <c r="M70" s="2566"/>
      <c r="N70" s="2566"/>
      <c r="O70" s="2566"/>
      <c r="P70" s="2566"/>
      <c r="Q70" s="2566"/>
      <c r="R70" s="369" t="str">
        <f>IF(ISBLANK(S70),"",LARGE(R68:R69,1)+1)</f>
        <v/>
      </c>
      <c r="S70" s="370"/>
      <c r="T70" s="371" t="s">
        <v>3910</v>
      </c>
      <c r="U70" s="371"/>
      <c r="V70" s="371" t="s">
        <v>3918</v>
      </c>
      <c r="W70" s="371"/>
      <c r="X70" s="371"/>
      <c r="Y70" s="371"/>
      <c r="Z70" s="371"/>
      <c r="AA70" s="371"/>
      <c r="AB70" s="371"/>
      <c r="AC70" s="369" t="str">
        <f>IF(ISBLANK(AD70),"",LARGE(AC68:AC69,1)+1)</f>
        <v/>
      </c>
      <c r="AD70" s="370"/>
      <c r="AE70" s="371"/>
      <c r="AF70" s="371"/>
      <c r="AG70" s="371"/>
      <c r="AH70" s="371"/>
      <c r="AI70" s="371"/>
      <c r="AJ70" s="371"/>
      <c r="AK70" s="371"/>
      <c r="AL70" s="371"/>
      <c r="AM70" s="372"/>
      <c r="AN70" s="3"/>
      <c r="AO70" s="218" t="str">
        <f t="shared" si="15"/>
        <v>A</v>
      </c>
      <c r="AP70" s="5"/>
      <c r="AQ70" s="3"/>
      <c r="AR70" s="198">
        <f t="array" ref="AR70">SUMPRODUCT(LEN(AS70:AY70))</f>
        <v>0</v>
      </c>
      <c r="AS70" s="199"/>
      <c r="AT70" s="200"/>
      <c r="AU70" s="200"/>
      <c r="AV70" s="200"/>
      <c r="AW70" s="200"/>
      <c r="AX70" s="200"/>
      <c r="AY70" s="201"/>
      <c r="AZ70" s="3"/>
      <c r="BA70" s="3159" t="str">
        <f t="shared" si="36"/>
        <v>►</v>
      </c>
      <c r="BB70" s="3151" t="str">
        <f t="shared" si="23"/>
        <v/>
      </c>
      <c r="BC70" s="3152" t="str">
        <f t="shared" si="45"/>
        <v/>
      </c>
      <c r="BD70" s="3162"/>
      <c r="BE70" s="3154" t="str">
        <f t="shared" si="24"/>
        <v xml:space="preserve"> ◄ ligne 70</v>
      </c>
      <c r="BF70" s="3151" t="str">
        <f t="shared" si="37"/>
        <v/>
      </c>
      <c r="BG70" s="3155" t="str">
        <f t="shared" si="38"/>
        <v/>
      </c>
      <c r="BH70" s="3156" t="str">
        <f>IF(LEN(TRIM(BM70))&gt;0,MAX(BH29:BH69)+1,"")</f>
        <v/>
      </c>
      <c r="BI70" s="3109" t="str">
        <f>IFERROR(INDEX(BM30:BM299,MATCH(ROW()-ROW(BM30)+1,BH30:BH299,0)),"")</f>
        <v/>
      </c>
      <c r="BJ70" s="3149"/>
      <c r="BK70" s="3142"/>
      <c r="BL70" s="3163"/>
      <c r="BM70" s="3111" t="str">
        <f>IF(OR(BN69="",BL68=""),"",IF(LEN(BN69)&lt;=BL68,BN69,IFERROR(LEFT(BN69,FIND("♦",SUBSTITUTE(LEFT(BN69,BL68+1)," ","♦",LEN(LEFT(BN69,BL68+1))-LEN(SUBSTITUTE(LEFT(BN69,BL68+1)," ",""))))),LEFT(BN69,IFERROR(FIND(" ",BN69)-1,LEN(BN69))))))</f>
        <v/>
      </c>
      <c r="BN70" s="3111" t="str">
        <f t="shared" si="61"/>
        <v/>
      </c>
      <c r="BO70" s="3161" t="str">
        <f t="shared" si="60"/>
        <v>ligne 70 ►</v>
      </c>
      <c r="BP70" s="3150" t="str">
        <f>IF(BC70="","",IF(OR(BC70=0,BC70&lt;BI17),0,IF(BC70&gt;BI17,(BC70-BI17)&amp;" car. en trop",(BC70-BI17)&amp;" car.")))</f>
        <v/>
      </c>
      <c r="BQ70" s="3158" t="str">
        <f>IF(BC70="","",ROUNDUP(BC70/BI17,0)&amp;" ligne(s)")</f>
        <v/>
      </c>
      <c r="BR70" s="3"/>
      <c r="BS70" s="142"/>
      <c r="BT70" s="2666"/>
      <c r="BU70" s="2666"/>
      <c r="BV70" s="2666" t="s">
        <v>3945</v>
      </c>
      <c r="BW70" s="170"/>
      <c r="BX70" s="3"/>
      <c r="CS70" s="163"/>
      <c r="CT70" s="163"/>
      <c r="CU70" s="163"/>
      <c r="DI70"/>
      <c r="DJ70"/>
      <c r="DK70"/>
      <c r="DM70"/>
      <c r="DN70"/>
      <c r="DO70"/>
      <c r="DQ70" s="3"/>
      <c r="DR70" s="3"/>
      <c r="DS70" s="3"/>
      <c r="DT70" s="3"/>
      <c r="DU70" s="3"/>
      <c r="DV70" s="3"/>
      <c r="DW70" s="3"/>
      <c r="DX70" s="3"/>
      <c r="DY70" s="3"/>
      <c r="DZ70" s="585" t="s">
        <v>876</v>
      </c>
      <c r="EA70" s="586" t="s">
        <v>877</v>
      </c>
      <c r="EB70" s="587" t="s">
        <v>878</v>
      </c>
      <c r="EC70" s="588" t="s">
        <v>879</v>
      </c>
      <c r="ED70" s="589" t="s">
        <v>880</v>
      </c>
      <c r="EE70" s="590" t="s">
        <v>881</v>
      </c>
      <c r="EF70" s="591" t="s">
        <v>882</v>
      </c>
      <c r="EG70" s="592" t="s">
        <v>883</v>
      </c>
      <c r="EH70" s="593" t="s">
        <v>884</v>
      </c>
      <c r="EK70" s="594"/>
      <c r="EL70" s="236" t="s">
        <v>885</v>
      </c>
      <c r="EM70" s="206" t="s">
        <v>886</v>
      </c>
      <c r="EN70" s="207">
        <v>53</v>
      </c>
      <c r="EO70" s="208">
        <v>122</v>
      </c>
      <c r="EP70" s="209">
        <v>183</v>
      </c>
      <c r="EQ70"/>
      <c r="ER70" s="595"/>
      <c r="ES70" s="191" t="s">
        <v>887</v>
      </c>
      <c r="ET70" s="192" t="s">
        <v>888</v>
      </c>
      <c r="EU70" s="193">
        <v>255</v>
      </c>
      <c r="EV70" s="194">
        <v>255</v>
      </c>
      <c r="EW70" s="195">
        <v>224</v>
      </c>
      <c r="EX70"/>
      <c r="EY70" s="596"/>
      <c r="EZ70" s="212" t="s">
        <v>889</v>
      </c>
      <c r="FA70" s="192" t="s">
        <v>890</v>
      </c>
      <c r="FB70" s="193">
        <v>237</v>
      </c>
      <c r="FC70" s="194">
        <v>211</v>
      </c>
      <c r="FD70" s="195">
        <v>140</v>
      </c>
      <c r="FE70" s="10">
        <v>1</v>
      </c>
    </row>
    <row r="71" spans="1:161" ht="21" customHeight="1">
      <c r="A71" s="3"/>
      <c r="B71" s="218" t="str">
        <f t="shared" si="62"/>
        <v>A</v>
      </c>
      <c r="C71" s="2565"/>
      <c r="D71" s="2566"/>
      <c r="E71" s="2566"/>
      <c r="F71" s="2566"/>
      <c r="G71" s="2566"/>
      <c r="H71" s="2566"/>
      <c r="I71" s="2566"/>
      <c r="J71" s="2566"/>
      <c r="K71" s="2566"/>
      <c r="L71" s="2566"/>
      <c r="M71" s="2566"/>
      <c r="N71" s="2566"/>
      <c r="O71" s="2566"/>
      <c r="P71" s="2566"/>
      <c r="Q71" s="2566"/>
      <c r="R71" s="369" t="str">
        <f>IF(ISBLANK(S71),"",LARGE(R68:R70,1)+1)</f>
        <v/>
      </c>
      <c r="S71" s="370"/>
      <c r="T71" s="371" t="s">
        <v>3911</v>
      </c>
      <c r="U71" s="371"/>
      <c r="V71" s="371" t="s">
        <v>3920</v>
      </c>
      <c r="W71" s="371"/>
      <c r="X71" s="371"/>
      <c r="Y71" s="371"/>
      <c r="Z71" s="371"/>
      <c r="AA71" s="371"/>
      <c r="AB71" s="371"/>
      <c r="AC71" s="369" t="str">
        <f>IF(ISBLANK(AD71),"",LARGE(AC68:AC70,1)+1)</f>
        <v/>
      </c>
      <c r="AD71" s="370"/>
      <c r="AE71" s="371"/>
      <c r="AF71" s="371"/>
      <c r="AG71" s="371"/>
      <c r="AH71" s="371"/>
      <c r="AI71" s="371"/>
      <c r="AJ71" s="371"/>
      <c r="AK71" s="371"/>
      <c r="AL71" s="371"/>
      <c r="AM71" s="372"/>
      <c r="AN71" s="3"/>
      <c r="AO71" s="218" t="str">
        <f t="shared" si="15"/>
        <v>A</v>
      </c>
      <c r="AP71" s="383"/>
      <c r="AQ71" s="3"/>
      <c r="AR71" s="198">
        <f t="array" ref="AR71">SUMPRODUCT(LEN(AS71:AY71))</f>
        <v>0</v>
      </c>
      <c r="AS71" s="199"/>
      <c r="AT71" s="200"/>
      <c r="AU71" s="200"/>
      <c r="AV71" s="200"/>
      <c r="AW71" s="200"/>
      <c r="AX71" s="200"/>
      <c r="AY71" s="201"/>
      <c r="AZ71" s="3"/>
      <c r="BA71" s="3159" t="str">
        <f t="shared" si="36"/>
        <v>►</v>
      </c>
      <c r="BB71" s="3151" t="str">
        <f t="shared" si="23"/>
        <v/>
      </c>
      <c r="BC71" s="3152" t="str">
        <f t="shared" si="45"/>
        <v/>
      </c>
      <c r="BD71" s="3162"/>
      <c r="BE71" s="3160" t="str">
        <f t="shared" si="24"/>
        <v xml:space="preserve"> ◄ ligne 71</v>
      </c>
      <c r="BF71" s="3151" t="str">
        <f t="shared" si="37"/>
        <v/>
      </c>
      <c r="BG71" s="3155" t="str">
        <f t="shared" si="38"/>
        <v/>
      </c>
      <c r="BH71" s="3156" t="str">
        <f>IF(LEN(TRIM(BM71))&gt;0,MAX(BH29:BH70)+1,"")</f>
        <v/>
      </c>
      <c r="BI71" s="3109" t="str">
        <f>IFERROR(INDEX(BM30:BM299,MATCH(ROW()-ROW(BM30)+1,BH30:BH299,0)),"")</f>
        <v/>
      </c>
      <c r="BJ71" s="3149"/>
      <c r="BK71" s="3142"/>
      <c r="BL71" s="3164"/>
      <c r="BM71" s="3111" t="str">
        <f>IF(OR(BN70="",BL68=""),"",IF(LEN(BN70)&lt;=BL68,BN70,IFERROR(LEFT(BN70,FIND("♦",SUBSTITUTE(LEFT(BN70,BL68+1)," ","♦",LEN(LEFT(BN70,BL68+1))-LEN(SUBSTITUTE(LEFT(BN70,BL68+1)," ",""))))),LEFT(BN70,IFERROR(FIND(" ",BN70)-1,LEN(BN70))))))</f>
        <v/>
      </c>
      <c r="BN71" s="3111" t="str">
        <f t="shared" si="61"/>
        <v/>
      </c>
      <c r="BO71" s="3161" t="str">
        <f t="shared" si="60"/>
        <v>ligne 71 ►</v>
      </c>
      <c r="BP71" s="3150" t="str">
        <f>IF(BC71="","",IF(OR(BC71=0,BC71&lt;BI17),0,IF(BC71&gt;BI17,(BC71-BI17)&amp;" car. en trop",(BC71-BI17)&amp;" car.")))</f>
        <v/>
      </c>
      <c r="BQ71" s="3158" t="str">
        <f>IF(BC71="","",ROUNDUP(BC71/BI17,0)&amp;" ligne(s)")</f>
        <v/>
      </c>
      <c r="BR71" s="3"/>
      <c r="BS71" s="142"/>
      <c r="BT71" s="2665" t="s">
        <v>3946</v>
      </c>
      <c r="BU71" s="2665"/>
      <c r="BV71" s="2665"/>
      <c r="BW71" s="170"/>
      <c r="BX71" s="3"/>
      <c r="BY71" s="3233" t="s">
        <v>891</v>
      </c>
      <c r="BZ71" s="3233"/>
      <c r="CA71" s="3233"/>
      <c r="CC71" s="3225" t="s">
        <v>892</v>
      </c>
      <c r="CD71" s="3225"/>
      <c r="CE71" s="3225"/>
      <c r="CG71" s="3226" t="s">
        <v>893</v>
      </c>
      <c r="CH71" s="3226"/>
      <c r="CI71" s="3226"/>
      <c r="CK71" s="3227" t="s">
        <v>894</v>
      </c>
      <c r="CL71" s="3227"/>
      <c r="CM71" s="3227"/>
      <c r="CS71" s="3232" t="s">
        <v>895</v>
      </c>
      <c r="CT71" s="3232"/>
      <c r="CU71" s="3232"/>
      <c r="CW71" s="3223" t="s">
        <v>896</v>
      </c>
      <c r="CX71" s="3223"/>
      <c r="CY71" s="3223"/>
      <c r="DA71" s="3224" t="s">
        <v>897</v>
      </c>
      <c r="DB71" s="3224"/>
      <c r="DC71" s="3224"/>
      <c r="DE71" s="3229" t="s">
        <v>898</v>
      </c>
      <c r="DF71" s="3229"/>
      <c r="DG71" s="3229"/>
      <c r="DI71" s="3230" t="s">
        <v>899</v>
      </c>
      <c r="DJ71" s="3230"/>
      <c r="DK71" s="3230"/>
      <c r="DM71" s="3231" t="s">
        <v>900</v>
      </c>
      <c r="DN71" s="3231"/>
      <c r="DO71" s="3231"/>
      <c r="DQ71" s="3"/>
      <c r="DR71" s="3"/>
      <c r="DS71" s="3"/>
      <c r="DT71" s="3"/>
      <c r="DU71" s="3"/>
      <c r="DV71" s="3"/>
      <c r="DW71" s="3"/>
      <c r="DX71" s="3"/>
      <c r="DY71" s="3"/>
      <c r="DZ71" s="597" t="s">
        <v>901</v>
      </c>
      <c r="EA71" s="598" t="s">
        <v>902</v>
      </c>
      <c r="EB71" s="599" t="s">
        <v>903</v>
      </c>
      <c r="EC71" s="600" t="s">
        <v>904</v>
      </c>
      <c r="ED71" s="601" t="s">
        <v>905</v>
      </c>
      <c r="EE71" s="602" t="s">
        <v>906</v>
      </c>
      <c r="EF71" s="603" t="s">
        <v>907</v>
      </c>
      <c r="EG71" s="604" t="s">
        <v>908</v>
      </c>
      <c r="EH71" s="605" t="s">
        <v>909</v>
      </c>
      <c r="EK71" s="606"/>
      <c r="EL71" s="236" t="s">
        <v>910</v>
      </c>
      <c r="EM71" s="206" t="s">
        <v>911</v>
      </c>
      <c r="EN71" s="207">
        <v>86</v>
      </c>
      <c r="EO71" s="208">
        <v>115</v>
      </c>
      <c r="EP71" s="209">
        <v>154</v>
      </c>
      <c r="EQ71"/>
      <c r="ER71" s="607"/>
      <c r="ES71" s="272" t="s">
        <v>912</v>
      </c>
      <c r="ET71" s="192" t="s">
        <v>913</v>
      </c>
      <c r="EU71" s="193">
        <v>254</v>
      </c>
      <c r="EV71" s="194">
        <v>254</v>
      </c>
      <c r="EW71" s="195">
        <v>226</v>
      </c>
      <c r="EX71"/>
      <c r="EY71" s="608"/>
      <c r="EZ71" s="212" t="s">
        <v>914</v>
      </c>
      <c r="FA71" s="192" t="s">
        <v>915</v>
      </c>
      <c r="FB71" s="193">
        <v>224</v>
      </c>
      <c r="FC71" s="194">
        <v>205</v>
      </c>
      <c r="FD71" s="195">
        <v>169</v>
      </c>
      <c r="FE71" s="10">
        <v>1</v>
      </c>
    </row>
    <row r="72" spans="1:161" ht="21" customHeight="1">
      <c r="A72" s="3"/>
      <c r="B72" s="218" t="str">
        <f t="shared" si="62"/>
        <v>A</v>
      </c>
      <c r="C72" s="2565"/>
      <c r="D72" s="2565"/>
      <c r="E72" s="2565"/>
      <c r="F72" s="2565"/>
      <c r="G72" s="2565"/>
      <c r="H72" s="2565"/>
      <c r="I72" s="2565"/>
      <c r="J72" s="2560"/>
      <c r="K72" s="2567"/>
      <c r="L72" s="2566"/>
      <c r="M72" s="2566"/>
      <c r="N72" s="2566"/>
      <c r="O72" s="2566"/>
      <c r="P72" s="2566"/>
      <c r="Q72" s="2566"/>
      <c r="R72" s="369" t="str">
        <f>IF(ISBLANK(S72),"",LARGE(R68:R71,1)+1)</f>
        <v/>
      </c>
      <c r="S72" s="370"/>
      <c r="T72" s="371"/>
      <c r="U72" s="371"/>
      <c r="V72" s="371" t="s">
        <v>3922</v>
      </c>
      <c r="W72" s="371"/>
      <c r="X72" s="371"/>
      <c r="Y72" s="371"/>
      <c r="Z72" s="371"/>
      <c r="AA72" s="371"/>
      <c r="AB72" s="371"/>
      <c r="AC72" s="369">
        <f>IF(ISBLANK(AD72),"",LARGE(AC68:AC71,1)+1)</f>
        <v>3</v>
      </c>
      <c r="AD72" s="370" t="s">
        <v>570</v>
      </c>
      <c r="AE72" s="371"/>
      <c r="AF72" s="371"/>
      <c r="AG72" s="371"/>
      <c r="AH72" s="371"/>
      <c r="AI72" s="371"/>
      <c r="AJ72" s="371"/>
      <c r="AK72" s="371"/>
      <c r="AL72" s="371"/>
      <c r="AM72" s="372"/>
      <c r="AN72" s="3"/>
      <c r="AO72" s="218" t="str">
        <f t="shared" si="15"/>
        <v>A</v>
      </c>
      <c r="AP72" s="388"/>
      <c r="AQ72" s="3" t="s">
        <v>14</v>
      </c>
      <c r="AR72" s="198">
        <f t="array" ref="AR72">SUMPRODUCT(LEN(AS72:AY72))</f>
        <v>0</v>
      </c>
      <c r="AS72" s="199"/>
      <c r="AT72" s="200"/>
      <c r="AU72" s="200"/>
      <c r="AV72" s="200"/>
      <c r="AW72" s="200"/>
      <c r="AX72" s="200"/>
      <c r="AY72" s="201"/>
      <c r="AZ72" s="3"/>
      <c r="BA72" s="3159" t="str">
        <f t="shared" si="36"/>
        <v>►</v>
      </c>
      <c r="BB72" s="3151" t="str">
        <f t="shared" si="23"/>
        <v/>
      </c>
      <c r="BC72" s="3152" t="str">
        <f t="shared" si="45"/>
        <v/>
      </c>
      <c r="BD72" s="3162"/>
      <c r="BE72" s="3154" t="str">
        <f t="shared" si="24"/>
        <v xml:space="preserve"> ◄ ligne 72</v>
      </c>
      <c r="BF72" s="3151" t="str">
        <f t="shared" si="37"/>
        <v/>
      </c>
      <c r="BG72" s="3155" t="str">
        <f t="shared" si="38"/>
        <v/>
      </c>
      <c r="BH72" s="3156">
        <f>IF(LEN(TRIM(BM72))&gt;0,MAX(BH29:BH71)+1,"")</f>
        <v>8</v>
      </c>
      <c r="BI72" s="3109" t="str">
        <f>IFERROR(INDEX(BM30:BM299,MATCH(ROW()-ROW(BM30)+1,BH30:BH299,0)),"")</f>
        <v/>
      </c>
      <c r="BJ72" s="3149"/>
      <c r="BK72" s="3142"/>
      <c r="BL72" s="2462" t="str">
        <f>(SUBSTITUTE(SUBSTITUTE(BD37,CHAR(13)&amp;CHAR(10)," "),CHAR(10)," "))</f>
        <v>3. Dans une cocotte en fonte, faites chauffer l’huile d’olive à feu moyen. Ajoutez la viande et faites-la dorer de tous les côtés. Retirez-la de la cocotte et réservez-la.</v>
      </c>
      <c r="BM72" s="3165" t="str">
        <f>IF(OR(BL73="",BL74=""),"",IF(LEN(BL73)&lt;=BL74,BL73,IFERROR(LEFT(BL73,FIND("♦",SUBSTITUTE(LEFT(BL73,BL74+1)," ","♦",LEN(LEFT(BL73,BL74+1))-LEN(SUBSTITUTE(LEFT(BL73,BL74+1)," ",""))))),LEFT(BL73,IFERROR(FIND(" ",BL73)-1,LEN(BL73))))))</f>
        <v xml:space="preserve">3 Dans une cocotte en fonte faites chauffer l’huile d’olive à feu moyen Ajoutez la viande et </v>
      </c>
      <c r="BN72" s="3166" t="str">
        <f>IF(BM72="","",TRIM(RIGHT(BL73,LEN(BL73)-LEN(BM72))))</f>
        <v>faites-la dorer de tous les côtés Retirez-la de la cocotte et réservez-la</v>
      </c>
      <c r="BO72" s="3157" t="str">
        <f>BE37</f>
        <v xml:space="preserve"> ◄ ligne 37</v>
      </c>
      <c r="BP72" s="3150" t="str">
        <f>IF(BC72="","",IF(OR(BC72=0,BC72&lt;BI17),0,IF(BC72&gt;BI17,(BC72-BI17)&amp;" car. en trop",(BC72-BI17)&amp;" car.")))</f>
        <v/>
      </c>
      <c r="BQ72" s="3158" t="str">
        <f>IF(BC72="","",ROUNDUP(BC72/BI17,0)&amp;" ligne(s)")</f>
        <v/>
      </c>
      <c r="BR72" s="3"/>
      <c r="BS72" s="142"/>
      <c r="BT72" s="2666" t="s">
        <v>3947</v>
      </c>
      <c r="BU72" s="2666" t="s">
        <v>3948</v>
      </c>
      <c r="BV72" s="2666" t="s">
        <v>3949</v>
      </c>
      <c r="BW72" s="170"/>
      <c r="BX72" s="3"/>
      <c r="BY72" s="3233"/>
      <c r="BZ72" s="3233"/>
      <c r="CA72" s="3233"/>
      <c r="CC72" s="3225"/>
      <c r="CD72" s="3225"/>
      <c r="CE72" s="3225"/>
      <c r="CG72" s="3226"/>
      <c r="CH72" s="3226"/>
      <c r="CI72" s="3226"/>
      <c r="CK72" s="3227"/>
      <c r="CL72" s="3227"/>
      <c r="CM72" s="3227"/>
      <c r="CS72" s="3232"/>
      <c r="CT72" s="3232"/>
      <c r="CU72" s="3232"/>
      <c r="CW72" s="3223"/>
      <c r="CX72" s="3223"/>
      <c r="CY72" s="3223"/>
      <c r="DA72" s="3224"/>
      <c r="DB72" s="3224"/>
      <c r="DC72" s="3224"/>
      <c r="DE72" s="3229"/>
      <c r="DF72" s="3229"/>
      <c r="DG72" s="3229"/>
      <c r="DI72" s="3230"/>
      <c r="DJ72" s="3230"/>
      <c r="DK72" s="3230"/>
      <c r="DM72" s="3231"/>
      <c r="DN72" s="3231"/>
      <c r="DO72" s="3231"/>
      <c r="DQ72" s="3"/>
      <c r="DR72" s="3"/>
      <c r="DS72" s="3"/>
      <c r="DT72" s="3"/>
      <c r="DU72" s="3"/>
      <c r="DV72" s="3"/>
      <c r="DW72" s="3"/>
      <c r="DX72" s="3"/>
      <c r="DY72" s="3"/>
      <c r="DZ72" s="609" t="s">
        <v>916</v>
      </c>
      <c r="EA72" s="610" t="s">
        <v>917</v>
      </c>
      <c r="EB72" s="611" t="s">
        <v>918</v>
      </c>
      <c r="EC72" s="612" t="s">
        <v>919</v>
      </c>
      <c r="ED72" s="613" t="s">
        <v>920</v>
      </c>
      <c r="EE72" s="614" t="s">
        <v>921</v>
      </c>
      <c r="EF72" s="615" t="s">
        <v>922</v>
      </c>
      <c r="EG72" s="616" t="s">
        <v>923</v>
      </c>
      <c r="EH72" s="617" t="s">
        <v>924</v>
      </c>
      <c r="EK72" s="618"/>
      <c r="EL72" s="205" t="s">
        <v>925</v>
      </c>
      <c r="EM72" s="206" t="s">
        <v>926</v>
      </c>
      <c r="EN72" s="207">
        <v>110</v>
      </c>
      <c r="EO72" s="208">
        <v>123</v>
      </c>
      <c r="EP72" s="209">
        <v>139</v>
      </c>
      <c r="EQ72"/>
      <c r="ER72" s="619"/>
      <c r="ES72" s="191" t="s">
        <v>857</v>
      </c>
      <c r="ET72" s="192" t="s">
        <v>927</v>
      </c>
      <c r="EU72" s="193">
        <v>255</v>
      </c>
      <c r="EV72" s="194">
        <v>255</v>
      </c>
      <c r="EW72" s="195">
        <v>240</v>
      </c>
      <c r="EX72"/>
      <c r="EY72" s="620"/>
      <c r="EZ72" s="197" t="s">
        <v>928</v>
      </c>
      <c r="FA72" s="192" t="s">
        <v>929</v>
      </c>
      <c r="FB72" s="193">
        <v>238</v>
      </c>
      <c r="FC72" s="194">
        <v>216</v>
      </c>
      <c r="FD72" s="195">
        <v>174</v>
      </c>
      <c r="FE72" s="10">
        <v>1</v>
      </c>
    </row>
    <row r="73" spans="1:161" ht="21" customHeight="1">
      <c r="A73" s="3"/>
      <c r="B73" s="218" t="str">
        <f t="shared" si="62"/>
        <v>A</v>
      </c>
      <c r="C73" s="2565"/>
      <c r="D73" s="2565"/>
      <c r="E73" s="2565"/>
      <c r="F73" s="2565"/>
      <c r="G73" s="2565"/>
      <c r="H73" s="2565"/>
      <c r="I73" s="2565"/>
      <c r="J73" s="2560"/>
      <c r="K73" s="2567"/>
      <c r="L73" s="2566"/>
      <c r="M73" s="2566"/>
      <c r="N73" s="2566"/>
      <c r="O73" s="2566"/>
      <c r="P73" s="2566"/>
      <c r="Q73" s="2566"/>
      <c r="R73" s="369" t="str">
        <f>IF(ISBLANK(S73),"",LARGE(R68:R72,1)+1)</f>
        <v/>
      </c>
      <c r="S73" s="370"/>
      <c r="T73" s="371"/>
      <c r="U73" s="371"/>
      <c r="V73" s="371"/>
      <c r="W73" s="371"/>
      <c r="X73" s="371"/>
      <c r="Y73" s="371"/>
      <c r="Z73" s="371"/>
      <c r="AA73" s="371"/>
      <c r="AB73" s="371"/>
      <c r="AC73" s="369">
        <f>IF(ISBLANK(AD73),"",LARGE(AC68:AC72,1)+1)</f>
        <v>4</v>
      </c>
      <c r="AD73" s="370" t="s">
        <v>578</v>
      </c>
      <c r="AE73" s="371"/>
      <c r="AF73" s="371"/>
      <c r="AG73" s="371"/>
      <c r="AH73" s="371"/>
      <c r="AI73" s="371"/>
      <c r="AJ73" s="371"/>
      <c r="AK73" s="371"/>
      <c r="AL73" s="371"/>
      <c r="AM73" s="372"/>
      <c r="AN73" s="3"/>
      <c r="AO73" s="218" t="str">
        <f t="shared" si="15"/>
        <v>A</v>
      </c>
      <c r="AP73" s="383"/>
      <c r="AQ73" s="3"/>
      <c r="AR73" s="198">
        <f t="array" ref="AR73">SUMPRODUCT(LEN(AS73:AY73))</f>
        <v>0</v>
      </c>
      <c r="AS73" s="199"/>
      <c r="AT73" s="200"/>
      <c r="AU73" s="200"/>
      <c r="AV73" s="200"/>
      <c r="AW73" s="200"/>
      <c r="AX73" s="200"/>
      <c r="AY73" s="201"/>
      <c r="AZ73" s="3"/>
      <c r="BA73" s="3159" t="str">
        <f t="shared" si="36"/>
        <v>►</v>
      </c>
      <c r="BB73" s="3151" t="str">
        <f t="shared" si="23"/>
        <v/>
      </c>
      <c r="BC73" s="3152" t="str">
        <f t="shared" si="45"/>
        <v/>
      </c>
      <c r="BD73" s="3162"/>
      <c r="BE73" s="3160" t="str">
        <f t="shared" si="24"/>
        <v xml:space="preserve"> ◄ ligne 73</v>
      </c>
      <c r="BF73" s="3151" t="str">
        <f t="shared" si="37"/>
        <v/>
      </c>
      <c r="BG73" s="3155" t="str">
        <f t="shared" si="38"/>
        <v/>
      </c>
      <c r="BH73" s="3156">
        <f>IF(LEN(TRIM(BM73))&gt;0,MAX(BH29:BH72)+1,"")</f>
        <v>9</v>
      </c>
      <c r="BI73" s="3109" t="str">
        <f>IFERROR(INDEX(BM30:BM299,MATCH(ROW()-ROW(BM30)+1,BH30:BH299,0)),"")</f>
        <v/>
      </c>
      <c r="BJ73" s="3149"/>
      <c r="BK73" s="3142"/>
      <c r="BL73" s="3165" t="str">
        <f>TRIM(SUBSTITUTE(SUBSTITUTE(SUBSTITUTE(SUBSTITUTE(IF(OR(LEFT(BL72,1)="-",LEFT(BL72,1)="="),MID(BL72,2,9999),BL72),CHAR(160)," "),","," "),";"," "),"."," "))</f>
        <v>3 Dans une cocotte en fonte faites chauffer l’huile d’olive à feu moyen Ajoutez la viande et faites-la dorer de tous les côtés Retirez-la de la cocotte et réservez-la</v>
      </c>
      <c r="BM73" s="3166" t="str">
        <f>IF(OR(BN72="",BL74=""),"",IF(LEN(BN72)&lt;=BL74,BN72,IFERROR(LEFT(BN72,FIND("♦",SUBSTITUTE(LEFT(BN72,BL74+1)," ","♦",LEN(LEFT(BN72,BL74+1))-LEN(SUBSTITUTE(LEFT(BN72,BL74+1)," ",""))))),LEFT(BN72,IFERROR(FIND(" ",BN72)-1,LEN(BN72))))))</f>
        <v>faites-la dorer de tous les côtés Retirez-la de la cocotte et réservez-la</v>
      </c>
      <c r="BN73" s="3166" t="str">
        <f>IF(BM73="","",TRIM(RIGHT(BN72,LEN(BN72)-LEN(BM73))))</f>
        <v/>
      </c>
      <c r="BO73" s="3167" t="str">
        <f t="shared" ref="BO73:BO74" si="63">"ligne "&amp;ROW()&amp;" ►"</f>
        <v>ligne 73 ►</v>
      </c>
      <c r="BP73" s="3150" t="str">
        <f>IF(BC73="","",IF(OR(BC73=0,BC73&lt;BI17),0,IF(BC73&gt;BI17,(BC73-BI17)&amp;" car. en trop",(BC73-BI17)&amp;" car.")))</f>
        <v/>
      </c>
      <c r="BQ73" s="3158" t="str">
        <f>IF(BC73="","",ROUNDUP(BC73/BI17,0)&amp;" ligne(s)")</f>
        <v/>
      </c>
      <c r="BR73" s="3"/>
      <c r="BS73" s="142"/>
      <c r="BT73" s="2666" t="s">
        <v>3950</v>
      </c>
      <c r="BU73" s="2666"/>
      <c r="BV73" s="2666" t="s">
        <v>3951</v>
      </c>
      <c r="BW73" s="170"/>
      <c r="BX73" s="3"/>
      <c r="CK73"/>
      <c r="CL73"/>
      <c r="CM73"/>
      <c r="CS73" s="163"/>
      <c r="CT73" s="163"/>
      <c r="CU73" s="163"/>
      <c r="DI73"/>
      <c r="DJ73"/>
      <c r="DK73"/>
      <c r="DM73"/>
      <c r="DN73"/>
      <c r="DO73"/>
      <c r="DQ73" s="3"/>
      <c r="DR73" s="3"/>
      <c r="DS73" s="3"/>
      <c r="DT73" s="3"/>
      <c r="DU73" s="3"/>
      <c r="DV73" s="3"/>
      <c r="DW73" s="3"/>
      <c r="DX73" s="3"/>
      <c r="DY73" s="3"/>
      <c r="DZ73" s="623" t="s">
        <v>931</v>
      </c>
      <c r="EA73" s="624" t="s">
        <v>932</v>
      </c>
      <c r="EB73" s="625" t="s">
        <v>933</v>
      </c>
      <c r="EC73" s="626" t="s">
        <v>934</v>
      </c>
      <c r="ED73" s="627" t="s">
        <v>935</v>
      </c>
      <c r="EE73" s="628" t="s">
        <v>936</v>
      </c>
      <c r="EF73" s="629" t="s">
        <v>937</v>
      </c>
      <c r="EG73" s="630" t="s">
        <v>938</v>
      </c>
      <c r="EH73" s="631" t="s">
        <v>939</v>
      </c>
      <c r="EK73" s="632"/>
      <c r="EL73" s="236" t="s">
        <v>940</v>
      </c>
      <c r="EM73" s="206" t="s">
        <v>941</v>
      </c>
      <c r="EN73" s="207">
        <v>0</v>
      </c>
      <c r="EO73" s="208">
        <v>103</v>
      </c>
      <c r="EP73" s="209">
        <v>165</v>
      </c>
      <c r="EQ73"/>
      <c r="ER73" s="633"/>
      <c r="ES73" s="272" t="s">
        <v>942</v>
      </c>
      <c r="ET73" s="192" t="s">
        <v>943</v>
      </c>
      <c r="EU73" s="193">
        <v>233</v>
      </c>
      <c r="EV73" s="194">
        <v>228</v>
      </c>
      <c r="EW73" s="195">
        <v>80</v>
      </c>
      <c r="EX73"/>
      <c r="EY73" s="634"/>
      <c r="EZ73" s="197" t="s">
        <v>944</v>
      </c>
      <c r="FA73" s="192" t="s">
        <v>945</v>
      </c>
      <c r="FB73" s="193">
        <v>245</v>
      </c>
      <c r="FC73" s="194">
        <v>222</v>
      </c>
      <c r="FD73" s="195">
        <v>179</v>
      </c>
      <c r="FE73" s="10">
        <v>1</v>
      </c>
    </row>
    <row r="74" spans="1:161" ht="21" customHeight="1">
      <c r="A74" s="3"/>
      <c r="B74" s="218" t="str">
        <f t="shared" si="62"/>
        <v>A</v>
      </c>
      <c r="C74" s="2565"/>
      <c r="D74" s="2565"/>
      <c r="E74" s="2565"/>
      <c r="F74" s="2565"/>
      <c r="G74" s="2565"/>
      <c r="H74" s="2565"/>
      <c r="I74" s="2565"/>
      <c r="J74" s="2560"/>
      <c r="K74" s="2567"/>
      <c r="L74" s="2566"/>
      <c r="M74" s="2566"/>
      <c r="N74" s="2566"/>
      <c r="O74" s="2566"/>
      <c r="P74" s="2566"/>
      <c r="Q74" s="2566"/>
      <c r="R74" s="369">
        <f>IF(ISBLANK(S74),"",LARGE(R68:R73,1)+1)</f>
        <v>1</v>
      </c>
      <c r="S74" s="370" t="s">
        <v>570</v>
      </c>
      <c r="T74" s="371"/>
      <c r="U74" s="371"/>
      <c r="V74" s="371"/>
      <c r="W74" s="371"/>
      <c r="X74" s="371"/>
      <c r="Y74" s="371"/>
      <c r="Z74" s="371"/>
      <c r="AA74" s="371"/>
      <c r="AB74" s="371"/>
      <c r="AC74" s="369" t="str">
        <f>IF(ISBLANK(AD74),"",LARGE(AC68:AC73,1)+1)</f>
        <v/>
      </c>
      <c r="AD74" s="370"/>
      <c r="AE74" s="371"/>
      <c r="AF74" s="371"/>
      <c r="AG74" s="371"/>
      <c r="AH74" s="371"/>
      <c r="AI74" s="371"/>
      <c r="AJ74" s="371"/>
      <c r="AK74" s="371"/>
      <c r="AL74" s="371"/>
      <c r="AM74" s="372"/>
      <c r="AN74" s="3"/>
      <c r="AO74" s="218" t="str">
        <f t="shared" si="15"/>
        <v>A</v>
      </c>
      <c r="AP74" s="388"/>
      <c r="AQ74" s="3" t="s">
        <v>14</v>
      </c>
      <c r="AR74" s="198">
        <f t="array" ref="AR74">SUMPRODUCT(LEN(AS74:AY74))</f>
        <v>0</v>
      </c>
      <c r="AS74" s="199"/>
      <c r="AT74" s="200"/>
      <c r="AU74" s="200"/>
      <c r="AV74" s="200"/>
      <c r="AW74" s="200"/>
      <c r="AX74" s="200"/>
      <c r="AY74" s="201"/>
      <c r="AZ74" s="3"/>
      <c r="BA74" s="3159" t="str">
        <f t="shared" si="36"/>
        <v>►</v>
      </c>
      <c r="BB74" s="3151" t="str">
        <f t="shared" si="23"/>
        <v/>
      </c>
      <c r="BC74" s="3152" t="str">
        <f t="shared" si="45"/>
        <v/>
      </c>
      <c r="BD74" s="3162"/>
      <c r="BE74" s="3154" t="str">
        <f t="shared" si="24"/>
        <v xml:space="preserve"> ◄ ligne 74</v>
      </c>
      <c r="BF74" s="3151" t="str">
        <f t="shared" si="37"/>
        <v/>
      </c>
      <c r="BG74" s="3155" t="str">
        <f t="shared" si="38"/>
        <v/>
      </c>
      <c r="BH74" s="3156" t="str">
        <f>IF(LEN(TRIM(BM74))&gt;0,MAX(BH29:BH73)+1,"")</f>
        <v/>
      </c>
      <c r="BI74" s="3109" t="str">
        <f>IFERROR(INDEX(BM30:BM299,MATCH(ROW()-ROW(BM30)+1,BH30:BH299,0)),"")</f>
        <v/>
      </c>
      <c r="BJ74" s="3149"/>
      <c r="BK74" s="3142"/>
      <c r="BL74" s="3112">
        <f>BI17</f>
        <v>100</v>
      </c>
      <c r="BM74" s="3166" t="str">
        <f>IF(OR(BN73="",BL74=""),"",IF(LEN(BN73)&lt;=BL74,BN73,IFERROR(LEFT(BN73,FIND("♦",SUBSTITUTE(LEFT(BN73,BL74+1)," ","♦",LEN(LEFT(BN73,BL74+1))-LEN(SUBSTITUTE(LEFT(BN73,BL74+1)," ",""))))),LEFT(BN73,IFERROR(FIND(" ",BN73)-1,LEN(BN73))))))</f>
        <v/>
      </c>
      <c r="BN74" s="3166" t="str">
        <f t="shared" ref="BN74:BN77" si="64">IF(BM74="","",TRIM(RIGHT(BN73,LEN(BN73)-LEN(BM74))))</f>
        <v/>
      </c>
      <c r="BO74" s="3167" t="str">
        <f t="shared" si="63"/>
        <v>ligne 74 ►</v>
      </c>
      <c r="BP74" s="3150" t="str">
        <f>IF(BC74="","",IF(OR(BC74=0,BC74&lt;BI17),0,IF(BC74&gt;BI17,(BC74-BI17)&amp;" car. en trop",(BC74-BI17)&amp;" car.")))</f>
        <v/>
      </c>
      <c r="BQ74" s="3158" t="str">
        <f>IF(BC74="","",ROUNDUP(BC74/BI17,0)&amp;" ligne(s)")</f>
        <v/>
      </c>
      <c r="BR74" s="3"/>
      <c r="BS74" s="142"/>
      <c r="BT74" s="2666"/>
      <c r="BU74" s="2666"/>
      <c r="BV74" s="2666"/>
      <c r="BW74" s="170"/>
      <c r="BX74" s="3"/>
      <c r="BY74" s="3368" t="s">
        <v>946</v>
      </c>
      <c r="BZ74" s="3368"/>
      <c r="CA74" s="3368"/>
      <c r="CC74" s="3225" t="s">
        <v>947</v>
      </c>
      <c r="CD74" s="3225"/>
      <c r="CE74" s="3225"/>
      <c r="CG74" s="3226" t="s">
        <v>948</v>
      </c>
      <c r="CH74" s="3226"/>
      <c r="CI74" s="3226"/>
      <c r="CK74" s="3227" t="s">
        <v>949</v>
      </c>
      <c r="CL74" s="3227"/>
      <c r="CM74" s="3227"/>
      <c r="CS74" s="3232" t="s">
        <v>950</v>
      </c>
      <c r="CT74" s="3232"/>
      <c r="CU74" s="3232"/>
      <c r="CW74" s="3223" t="s">
        <v>951</v>
      </c>
      <c r="CX74" s="3223"/>
      <c r="CY74" s="3223"/>
      <c r="DA74" s="3224" t="s">
        <v>952</v>
      </c>
      <c r="DB74" s="3224"/>
      <c r="DC74" s="3224"/>
      <c r="DE74" s="3229" t="s">
        <v>953</v>
      </c>
      <c r="DF74" s="3229"/>
      <c r="DG74" s="3229"/>
      <c r="DI74" s="3230" t="s">
        <v>954</v>
      </c>
      <c r="DJ74" s="3230"/>
      <c r="DK74" s="3230"/>
      <c r="DM74" s="3231" t="s">
        <v>955</v>
      </c>
      <c r="DN74" s="3231"/>
      <c r="DO74" s="3231"/>
      <c r="DQ74" s="3"/>
      <c r="DR74" s="3"/>
      <c r="DS74" s="3"/>
      <c r="DT74" s="3"/>
      <c r="DU74" s="3"/>
      <c r="DV74" s="3"/>
      <c r="DW74" s="3"/>
      <c r="DX74" s="3"/>
      <c r="DY74" s="3"/>
      <c r="DZ74" s="637" t="s">
        <v>956</v>
      </c>
      <c r="EA74" s="638" t="s">
        <v>957</v>
      </c>
      <c r="EB74" s="639" t="s">
        <v>958</v>
      </c>
      <c r="EC74" s="640" t="s">
        <v>959</v>
      </c>
      <c r="ED74" s="641" t="s">
        <v>960</v>
      </c>
      <c r="EE74" s="642" t="s">
        <v>961</v>
      </c>
      <c r="EF74" s="643" t="s">
        <v>962</v>
      </c>
      <c r="EG74" s="644" t="s">
        <v>963</v>
      </c>
      <c r="EH74" s="645" t="s">
        <v>964</v>
      </c>
      <c r="EK74" s="646"/>
      <c r="EL74" s="236" t="s">
        <v>965</v>
      </c>
      <c r="EM74" s="206" t="s">
        <v>966</v>
      </c>
      <c r="EN74" s="207">
        <v>67</v>
      </c>
      <c r="EO74" s="208">
        <v>107</v>
      </c>
      <c r="EP74" s="209">
        <v>149</v>
      </c>
      <c r="EQ74"/>
      <c r="ER74" s="647"/>
      <c r="ES74" s="191" t="s">
        <v>378</v>
      </c>
      <c r="ET74" s="192" t="s">
        <v>967</v>
      </c>
      <c r="EU74" s="193">
        <v>219</v>
      </c>
      <c r="EV74" s="194">
        <v>219</v>
      </c>
      <c r="EW74" s="195">
        <v>112</v>
      </c>
      <c r="EX74"/>
      <c r="EY74" s="648"/>
      <c r="EZ74" s="197" t="s">
        <v>968</v>
      </c>
      <c r="FA74" s="192" t="s">
        <v>969</v>
      </c>
      <c r="FB74" s="193">
        <v>255</v>
      </c>
      <c r="FC74" s="194">
        <v>228</v>
      </c>
      <c r="FD74" s="195">
        <v>181</v>
      </c>
      <c r="FE74" s="10">
        <v>1</v>
      </c>
    </row>
    <row r="75" spans="1:161" ht="21" customHeight="1">
      <c r="A75" s="3"/>
      <c r="B75" s="218" t="str">
        <f t="shared" si="62"/>
        <v>A</v>
      </c>
      <c r="C75" s="2565"/>
      <c r="D75" s="2565"/>
      <c r="E75" s="2565"/>
      <c r="F75" s="2565"/>
      <c r="G75" s="2565"/>
      <c r="H75" s="2565"/>
      <c r="I75" s="2565"/>
      <c r="J75" s="2560"/>
      <c r="K75" s="2567"/>
      <c r="L75" s="2566"/>
      <c r="M75" s="2566"/>
      <c r="N75" s="2566"/>
      <c r="O75" s="2566"/>
      <c r="P75" s="2566"/>
      <c r="Q75" s="2566"/>
      <c r="R75" s="369">
        <f>IF(ISBLANK(S75),"",LARGE(R68:R74,1)+1)</f>
        <v>2</v>
      </c>
      <c r="S75" s="370" t="s">
        <v>578</v>
      </c>
      <c r="T75" s="371"/>
      <c r="U75" s="371"/>
      <c r="V75" s="371"/>
      <c r="W75" s="371"/>
      <c r="X75" s="371"/>
      <c r="Y75" s="371"/>
      <c r="Z75" s="371"/>
      <c r="AA75" s="371"/>
      <c r="AB75" s="371"/>
      <c r="AC75" s="369" t="str">
        <f>IF(ISBLANK(AD75),"",LARGE(AC68:AC74,1)+1)</f>
        <v/>
      </c>
      <c r="AD75" s="370"/>
      <c r="AE75" s="371" t="s">
        <v>3909</v>
      </c>
      <c r="AF75" s="371"/>
      <c r="AG75" s="371"/>
      <c r="AH75" s="371"/>
      <c r="AI75" s="371"/>
      <c r="AJ75" s="371"/>
      <c r="AK75" s="371"/>
      <c r="AL75" s="371"/>
      <c r="AM75" s="372"/>
      <c r="AN75" s="3"/>
      <c r="AO75" s="218" t="str">
        <f t="shared" si="15"/>
        <v>A</v>
      </c>
      <c r="AP75" s="5"/>
      <c r="AQ75" s="3"/>
      <c r="AR75" s="198">
        <f t="array" ref="AR75">SUMPRODUCT(LEN(AS75:AY75))</f>
        <v>0</v>
      </c>
      <c r="AS75" s="199"/>
      <c r="AT75" s="200"/>
      <c r="AU75" s="200"/>
      <c r="AV75" s="200"/>
      <c r="AW75" s="200"/>
      <c r="AX75" s="200"/>
      <c r="AY75" s="201"/>
      <c r="AZ75" s="3"/>
      <c r="BA75" s="3170">
        <v>5</v>
      </c>
      <c r="BB75" s="3171">
        <v>12</v>
      </c>
      <c r="BC75" s="3171">
        <v>12</v>
      </c>
      <c r="BD75" s="3172">
        <f ca="1">BD76</f>
        <v>103</v>
      </c>
      <c r="BE75" s="3147" t="s">
        <v>14</v>
      </c>
      <c r="BF75" s="3151" t="str">
        <f t="shared" si="37"/>
        <v/>
      </c>
      <c r="BG75" s="3155" t="str">
        <f t="shared" si="38"/>
        <v/>
      </c>
      <c r="BH75" s="3156" t="str">
        <f>IF(LEN(TRIM(BM75))&gt;0,MAX(BH29:BH74)+1,"")</f>
        <v/>
      </c>
      <c r="BI75" s="3109" t="str">
        <f>IFERROR(INDEX(BM30:BM299,MATCH(ROW()-ROW(BM30)+1,BH30:BH299,0)),"")</f>
        <v/>
      </c>
      <c r="BJ75" s="3149"/>
      <c r="BK75" s="3142"/>
      <c r="BL75" s="3165"/>
      <c r="BM75" s="3166" t="str">
        <f>IF(OR(BN74="",BL74=""),"",IF(LEN(BN74)&lt;=BL74,BN74,IFERROR(LEFT(BN74,FIND("♦",SUBSTITUTE(LEFT(BN74,BL74+1)," ","♦",LEN(LEFT(BN74,BL74+1))-LEN(SUBSTITUTE(LEFT(BN74,BL74+1)," ",""))))),LEFT(BN74,IFERROR(FIND(" ",BN74)-1,LEN(BN74))))))</f>
        <v/>
      </c>
      <c r="BN75" s="3166" t="str">
        <f t="shared" si="64"/>
        <v/>
      </c>
      <c r="BO75" s="3167"/>
      <c r="BP75" s="3173"/>
      <c r="BQ75" s="3174"/>
      <c r="BR75" s="3"/>
      <c r="BS75" s="142"/>
      <c r="BT75" s="2665" t="s">
        <v>3952</v>
      </c>
      <c r="BU75" s="2665"/>
      <c r="BV75" s="2665"/>
      <c r="BW75" s="170"/>
      <c r="BX75" s="3"/>
      <c r="BY75" s="3368"/>
      <c r="BZ75" s="3368"/>
      <c r="CA75" s="3368"/>
      <c r="CC75" s="3225"/>
      <c r="CD75" s="3225"/>
      <c r="CE75" s="3225"/>
      <c r="CG75" s="3226"/>
      <c r="CH75" s="3226"/>
      <c r="CI75" s="3226"/>
      <c r="CK75" s="3227"/>
      <c r="CL75" s="3227"/>
      <c r="CM75" s="3227"/>
      <c r="CS75" s="3232"/>
      <c r="CT75" s="3232"/>
      <c r="CU75" s="3232"/>
      <c r="CW75" s="3223"/>
      <c r="CX75" s="3223"/>
      <c r="CY75" s="3223"/>
      <c r="DA75" s="3224"/>
      <c r="DB75" s="3224"/>
      <c r="DC75" s="3224"/>
      <c r="DE75" s="3229"/>
      <c r="DF75" s="3229"/>
      <c r="DG75" s="3229"/>
      <c r="DI75" s="3230"/>
      <c r="DJ75" s="3230"/>
      <c r="DK75" s="3230"/>
      <c r="DM75" s="3231"/>
      <c r="DN75" s="3231"/>
      <c r="DO75" s="3231"/>
      <c r="DQ75" s="3"/>
      <c r="DR75" s="3"/>
      <c r="DS75" s="3"/>
      <c r="DT75" s="3"/>
      <c r="DU75" s="3"/>
      <c r="DV75" s="3"/>
      <c r="DW75" s="3"/>
      <c r="DX75" s="3"/>
      <c r="DY75" s="3"/>
      <c r="DZ75" s="652" t="s">
        <v>970</v>
      </c>
      <c r="EA75" s="653" t="s">
        <v>971</v>
      </c>
      <c r="EB75" s="654" t="s">
        <v>972</v>
      </c>
      <c r="EC75" s="655" t="s">
        <v>973</v>
      </c>
      <c r="ED75" s="656" t="s">
        <v>974</v>
      </c>
      <c r="EE75" s="657" t="s">
        <v>975</v>
      </c>
      <c r="EF75" s="658" t="s">
        <v>976</v>
      </c>
      <c r="EG75" s="659" t="s">
        <v>977</v>
      </c>
      <c r="EH75" s="660" t="s">
        <v>978</v>
      </c>
      <c r="EK75" s="661"/>
      <c r="EL75" s="205"/>
      <c r="EM75" s="206" t="s">
        <v>979</v>
      </c>
      <c r="EN75" s="207">
        <v>51</v>
      </c>
      <c r="EO75" s="208">
        <v>102</v>
      </c>
      <c r="EP75" s="209">
        <v>153</v>
      </c>
      <c r="EQ75"/>
      <c r="ER75" s="662"/>
      <c r="ES75" s="191" t="s">
        <v>980</v>
      </c>
      <c r="ET75" s="192" t="s">
        <v>981</v>
      </c>
      <c r="EU75" s="193">
        <v>238</v>
      </c>
      <c r="EV75" s="194">
        <v>238</v>
      </c>
      <c r="EW75" s="195">
        <v>0</v>
      </c>
      <c r="EX75"/>
      <c r="EY75" s="663"/>
      <c r="EZ75" s="197" t="s">
        <v>982</v>
      </c>
      <c r="FA75" s="192" t="s">
        <v>983</v>
      </c>
      <c r="FB75" s="193">
        <v>255</v>
      </c>
      <c r="FC75" s="194">
        <v>231</v>
      </c>
      <c r="FD75" s="195">
        <v>186</v>
      </c>
      <c r="FE75" s="10">
        <v>1</v>
      </c>
    </row>
    <row r="76" spans="1:161" ht="21" customHeight="1" thickBot="1">
      <c r="A76" s="3"/>
      <c r="B76" s="218" t="str">
        <f t="shared" si="62"/>
        <v>►</v>
      </c>
      <c r="C76" s="2565"/>
      <c r="D76" s="2565"/>
      <c r="E76" s="2565"/>
      <c r="F76" s="2565"/>
      <c r="G76" s="2565"/>
      <c r="H76" s="2565"/>
      <c r="I76" s="2565"/>
      <c r="J76" s="2560"/>
      <c r="K76" s="2567"/>
      <c r="L76" s="2566"/>
      <c r="M76" s="2566"/>
      <c r="N76" s="2566"/>
      <c r="O76" s="2566"/>
      <c r="P76" s="2566"/>
      <c r="Q76" s="2566"/>
      <c r="R76" s="369" t="str">
        <f>IF(ISBLANK(S76),"",LARGE(R68:R75,1)+1)</f>
        <v/>
      </c>
      <c r="S76" s="370"/>
      <c r="T76" s="371"/>
      <c r="U76" s="371"/>
      <c r="V76" s="371"/>
      <c r="W76" s="371"/>
      <c r="X76" s="371"/>
      <c r="Y76" s="371"/>
      <c r="Z76" s="371"/>
      <c r="AA76" s="371"/>
      <c r="AB76" s="371"/>
      <c r="AC76" s="369" t="str">
        <f>IF(ISBLANK(AD76),"",LARGE(AC68:AC75,1)+1)</f>
        <v/>
      </c>
      <c r="AD76" s="370"/>
      <c r="AE76" s="371"/>
      <c r="AF76" s="371"/>
      <c r="AG76" s="371"/>
      <c r="AH76" s="371"/>
      <c r="AI76" s="371"/>
      <c r="AJ76" s="371"/>
      <c r="AK76" s="371"/>
      <c r="AL76" s="371"/>
      <c r="AM76" s="372"/>
      <c r="AN76" s="3"/>
      <c r="AO76" s="218" t="str">
        <f t="shared" ref="AO76:AO111" si="65">B76</f>
        <v>►</v>
      </c>
      <c r="AP76" s="5"/>
      <c r="AQ76" s="3"/>
      <c r="AR76" s="198">
        <f t="array" ref="AR76">SUMPRODUCT(LEN(AS76:AY76))</f>
        <v>0</v>
      </c>
      <c r="AS76" s="199"/>
      <c r="AT76" s="200"/>
      <c r="AU76" s="200"/>
      <c r="AV76" s="200"/>
      <c r="AW76" s="200"/>
      <c r="AX76" s="200"/>
      <c r="AY76" s="201"/>
      <c r="AZ76" s="3"/>
      <c r="BA76" s="3175">
        <f t="shared" ref="BA76:BD76" ca="1" si="66">CELL("largeur",BA76)</f>
        <v>5</v>
      </c>
      <c r="BB76" s="3115">
        <f t="shared" ca="1" si="66"/>
        <v>9</v>
      </c>
      <c r="BC76" s="3115">
        <f t="shared" ca="1" si="66"/>
        <v>7</v>
      </c>
      <c r="BD76" s="3176">
        <f t="shared" ca="1" si="66"/>
        <v>103</v>
      </c>
      <c r="BE76" s="3147" t="s">
        <v>14</v>
      </c>
      <c r="BF76" s="3151" t="str">
        <f t="shared" si="37"/>
        <v/>
      </c>
      <c r="BG76" s="3155" t="str">
        <f t="shared" si="38"/>
        <v/>
      </c>
      <c r="BH76" s="3156" t="str">
        <f>IF(LEN(TRIM(BM76))&gt;0,MAX(BH29:BH75)+1,"")</f>
        <v/>
      </c>
      <c r="BI76" s="3109" t="str">
        <f>IFERROR(INDEX(BM30:BM299,MATCH(ROW()-ROW(BM30)+1,BH30:BH299,0)),"")</f>
        <v/>
      </c>
      <c r="BJ76" s="3149"/>
      <c r="BK76" s="3142"/>
      <c r="BL76" s="3168"/>
      <c r="BM76" s="3166" t="str">
        <f>IF(OR(BN75="",BL74=""),"",IF(LEN(BN75)&lt;=BL74,BN75,IFERROR(LEFT(BN75,FIND("♦",SUBSTITUTE(LEFT(BN75,BL74+1)," ","♦",LEN(LEFT(BN75,BL74+1))-LEN(SUBSTITUTE(LEFT(BN75,BL74+1)," ",""))))),LEFT(BN75,IFERROR(FIND(" ",BN75)-1,LEN(BN75))))))</f>
        <v/>
      </c>
      <c r="BN76" s="3166" t="str">
        <f t="shared" si="64"/>
        <v/>
      </c>
      <c r="BO76" s="3167"/>
      <c r="BP76" s="3173"/>
      <c r="BQ76" s="3174"/>
      <c r="BR76" s="3"/>
      <c r="BS76" s="142"/>
      <c r="BT76" s="2666" t="s">
        <v>3953</v>
      </c>
      <c r="BU76" s="2666" t="s">
        <v>3954</v>
      </c>
      <c r="BV76" s="2666" t="s">
        <v>3955</v>
      </c>
      <c r="BW76" s="170"/>
      <c r="BX76" s="3"/>
      <c r="CG76"/>
      <c r="CH76"/>
      <c r="CI76"/>
      <c r="CK76"/>
      <c r="CL76"/>
      <c r="CM76"/>
      <c r="CS76" s="163"/>
      <c r="CT76" s="163"/>
      <c r="CU76" s="163"/>
      <c r="DI76"/>
      <c r="DJ76"/>
      <c r="DK76"/>
      <c r="DM76"/>
      <c r="DN76"/>
      <c r="DO76"/>
      <c r="DQ76" s="3"/>
      <c r="DR76" s="3"/>
      <c r="DS76" s="3"/>
      <c r="DT76" s="3"/>
      <c r="DU76" s="3"/>
      <c r="DV76" s="3"/>
      <c r="DW76" s="3"/>
      <c r="DX76" s="3"/>
      <c r="DY76" s="3"/>
      <c r="DZ76" s="664" t="s">
        <v>984</v>
      </c>
      <c r="EA76" s="665" t="s">
        <v>985</v>
      </c>
      <c r="EB76" s="666" t="s">
        <v>986</v>
      </c>
      <c r="EC76" s="667" t="s">
        <v>987</v>
      </c>
      <c r="ED76" s="668" t="s">
        <v>988</v>
      </c>
      <c r="EE76" s="669" t="s">
        <v>989</v>
      </c>
      <c r="EF76" s="670" t="s">
        <v>990</v>
      </c>
      <c r="EG76" s="671" t="s">
        <v>991</v>
      </c>
      <c r="EH76" s="672" t="s">
        <v>992</v>
      </c>
      <c r="EK76" s="673"/>
      <c r="EL76" s="205" t="s">
        <v>993</v>
      </c>
      <c r="EM76" s="206" t="s">
        <v>994</v>
      </c>
      <c r="EN76" s="207">
        <v>54</v>
      </c>
      <c r="EO76" s="208">
        <v>100</v>
      </c>
      <c r="EP76" s="209">
        <v>139</v>
      </c>
      <c r="EQ76"/>
      <c r="ER76" s="674"/>
      <c r="ES76" s="272" t="s">
        <v>995</v>
      </c>
      <c r="ET76" s="192" t="s">
        <v>996</v>
      </c>
      <c r="EU76" s="193">
        <v>179</v>
      </c>
      <c r="EV76" s="194">
        <v>177</v>
      </c>
      <c r="EW76" s="195">
        <v>145</v>
      </c>
      <c r="EX76"/>
      <c r="EY76" s="675"/>
      <c r="EZ76" s="197" t="s">
        <v>997</v>
      </c>
      <c r="FA76" s="192" t="s">
        <v>998</v>
      </c>
      <c r="FB76" s="193">
        <v>255</v>
      </c>
      <c r="FC76" s="194">
        <v>235</v>
      </c>
      <c r="FD76" s="195">
        <v>205</v>
      </c>
      <c r="FE76" s="10">
        <v>1</v>
      </c>
    </row>
    <row r="77" spans="1:161" ht="21" customHeight="1">
      <c r="A77" s="3"/>
      <c r="B77" s="218" t="str">
        <f t="shared" si="62"/>
        <v>A</v>
      </c>
      <c r="C77" s="2565"/>
      <c r="D77" s="2565"/>
      <c r="E77" s="2565"/>
      <c r="F77" s="2565"/>
      <c r="G77" s="2565"/>
      <c r="H77" s="2565"/>
      <c r="I77" s="2565"/>
      <c r="J77" s="2560"/>
      <c r="K77" s="2567"/>
      <c r="L77" s="2566"/>
      <c r="M77" s="2566"/>
      <c r="N77" s="2566"/>
      <c r="O77" s="2566"/>
      <c r="P77" s="2566"/>
      <c r="Q77" s="2566"/>
      <c r="R77" s="369" t="str">
        <f>IF(ISBLANK(S77),"",LARGE(R68:R76,1)+1)</f>
        <v/>
      </c>
      <c r="S77" s="370"/>
      <c r="T77" s="371" t="s">
        <v>3909</v>
      </c>
      <c r="U77" s="371"/>
      <c r="V77" s="371"/>
      <c r="W77" s="371"/>
      <c r="X77" s="371"/>
      <c r="Y77" s="371"/>
      <c r="Z77" s="371"/>
      <c r="AA77" s="371"/>
      <c r="AB77" s="371"/>
      <c r="AC77" s="369" t="str">
        <f>IF(ISBLANK(AD77),"",LARGE(AC68:AC76,1)+1)</f>
        <v/>
      </c>
      <c r="AD77" s="370"/>
      <c r="AE77" s="371"/>
      <c r="AF77" s="371"/>
      <c r="AG77" s="371"/>
      <c r="AH77" s="371"/>
      <c r="AI77" s="371"/>
      <c r="AJ77" s="371"/>
      <c r="AK77" s="371"/>
      <c r="AL77" s="371"/>
      <c r="AM77" s="372"/>
      <c r="AN77" s="3"/>
      <c r="AO77" s="218" t="str">
        <f t="shared" si="65"/>
        <v>A</v>
      </c>
      <c r="AP77" s="5"/>
      <c r="AQ77" s="3"/>
      <c r="AR77" s="198">
        <f t="array" ref="AR77">SUMPRODUCT(LEN(AS77:AY77))</f>
        <v>0</v>
      </c>
      <c r="AS77" s="199"/>
      <c r="AT77" s="200"/>
      <c r="AU77" s="200"/>
      <c r="AV77" s="200"/>
      <c r="AW77" s="200"/>
      <c r="AX77" s="200"/>
      <c r="AY77" s="201"/>
      <c r="AZ77" s="3"/>
      <c r="BB77" s="3177"/>
      <c r="BC77" s="3177"/>
      <c r="BD77" s="3174"/>
      <c r="BE77" s="3177"/>
      <c r="BF77" s="3151" t="str">
        <f t="shared" si="37"/>
        <v/>
      </c>
      <c r="BG77" s="3155" t="str">
        <f t="shared" si="38"/>
        <v/>
      </c>
      <c r="BH77" s="3156" t="str">
        <f>IF(LEN(TRIM(BM77))&gt;0,MAX(BH29:BH76)+1,"")</f>
        <v/>
      </c>
      <c r="BI77" s="3109" t="str">
        <f>IFERROR(INDEX(BM30:BM299,MATCH(ROW()-ROW(BM30)+1,BH30:BH299,0)),"")</f>
        <v/>
      </c>
      <c r="BJ77" s="3178"/>
      <c r="BK77" s="3177"/>
      <c r="BL77" s="3169"/>
      <c r="BM77" s="3166" t="str">
        <f>IF(OR(BN76="",BL74=""),"",IF(LEN(BN76)&lt;=BL74,BN76,IFERROR(LEFT(BN76,FIND("♦",SUBSTITUTE(LEFT(BN76,BL74+1)," ","♦",LEN(LEFT(BN76,BL74+1))-LEN(SUBSTITUTE(LEFT(BN76,BL74+1)," ",""))))),LEFT(BN76,IFERROR(FIND(" ",BN76)-1,LEN(BN76))))))</f>
        <v/>
      </c>
      <c r="BN77" s="3166" t="str">
        <f t="shared" si="64"/>
        <v/>
      </c>
      <c r="BO77" s="3167"/>
      <c r="BP77" s="3173"/>
      <c r="BQ77" s="3174"/>
      <c r="BR77" s="3"/>
      <c r="BS77" s="142"/>
      <c r="BT77" s="2666" t="s">
        <v>3956</v>
      </c>
      <c r="BU77" s="2666" t="s">
        <v>3957</v>
      </c>
      <c r="BV77" s="2666" t="s">
        <v>3958</v>
      </c>
      <c r="BW77" s="170"/>
      <c r="BX77" s="3"/>
      <c r="BY77" s="3228" t="s">
        <v>999</v>
      </c>
      <c r="BZ77" s="3228"/>
      <c r="CA77" s="3228"/>
      <c r="CC77" s="3225" t="s">
        <v>1000</v>
      </c>
      <c r="CD77" s="3225"/>
      <c r="CE77" s="3225"/>
      <c r="CG77" s="3226" t="s">
        <v>1001</v>
      </c>
      <c r="CH77" s="3226"/>
      <c r="CI77" s="3226"/>
      <c r="CK77" s="3227" t="s">
        <v>1002</v>
      </c>
      <c r="CL77" s="3227"/>
      <c r="CM77" s="3227"/>
      <c r="CS77" s="3232" t="s">
        <v>1003</v>
      </c>
      <c r="CT77" s="3232"/>
      <c r="CU77" s="3232"/>
      <c r="CW77" s="3223" t="s">
        <v>1004</v>
      </c>
      <c r="CX77" s="3223"/>
      <c r="CY77" s="3223"/>
      <c r="DA77" s="3224" t="s">
        <v>1005</v>
      </c>
      <c r="DB77" s="3224"/>
      <c r="DC77" s="3224"/>
      <c r="DE77" s="3229" t="s">
        <v>1006</v>
      </c>
      <c r="DF77" s="3229"/>
      <c r="DG77" s="3229"/>
      <c r="DI77" s="3230" t="s">
        <v>1007</v>
      </c>
      <c r="DJ77" s="3230"/>
      <c r="DK77" s="3230"/>
      <c r="DM77" s="3231" t="s">
        <v>1008</v>
      </c>
      <c r="DN77" s="3231"/>
      <c r="DO77" s="3231"/>
      <c r="DQ77" s="3"/>
      <c r="DR77" s="3"/>
      <c r="DS77" s="3"/>
      <c r="DT77" s="3"/>
      <c r="DU77" s="3"/>
      <c r="DV77" s="3"/>
      <c r="DW77" s="3"/>
      <c r="DX77" s="3"/>
      <c r="DY77" s="3"/>
      <c r="DZ77" s="676" t="s">
        <v>1009</v>
      </c>
      <c r="EA77" s="677" t="s">
        <v>1010</v>
      </c>
      <c r="EB77" s="678" t="s">
        <v>1011</v>
      </c>
      <c r="EC77" s="679" t="s">
        <v>1012</v>
      </c>
      <c r="ED77" s="680" t="s">
        <v>1013</v>
      </c>
      <c r="EE77" s="681" t="s">
        <v>1014</v>
      </c>
      <c r="EF77" s="682" t="s">
        <v>1015</v>
      </c>
      <c r="EG77" s="683" t="s">
        <v>1016</v>
      </c>
      <c r="EH77" s="684" t="s">
        <v>1017</v>
      </c>
      <c r="EK77" s="685"/>
      <c r="EL77" s="236" t="s">
        <v>1018</v>
      </c>
      <c r="EM77" s="206" t="s">
        <v>1019</v>
      </c>
      <c r="EN77" s="207">
        <v>0</v>
      </c>
      <c r="EO77" s="208">
        <v>65</v>
      </c>
      <c r="EP77" s="209">
        <v>106</v>
      </c>
      <c r="EQ77"/>
      <c r="ER77" s="686"/>
      <c r="ES77" s="191" t="s">
        <v>1020</v>
      </c>
      <c r="ET77" s="192" t="s">
        <v>1021</v>
      </c>
      <c r="EU77" s="193">
        <v>217</v>
      </c>
      <c r="EV77" s="194">
        <v>217</v>
      </c>
      <c r="EW77" s="195">
        <v>25</v>
      </c>
      <c r="EX77"/>
      <c r="EY77" s="687"/>
      <c r="EZ77" s="212" t="s">
        <v>1022</v>
      </c>
      <c r="FA77" s="192" t="s">
        <v>1023</v>
      </c>
      <c r="FB77" s="193">
        <v>255</v>
      </c>
      <c r="FC77" s="194">
        <v>239</v>
      </c>
      <c r="FD77" s="195">
        <v>213</v>
      </c>
      <c r="FE77" s="10">
        <v>1</v>
      </c>
    </row>
    <row r="78" spans="1:161" ht="21" customHeight="1">
      <c r="A78" s="3"/>
      <c r="B78" s="218" t="str">
        <f t="shared" si="62"/>
        <v>►</v>
      </c>
      <c r="C78" s="2565"/>
      <c r="D78" s="2565"/>
      <c r="E78" s="2565"/>
      <c r="F78" s="2565"/>
      <c r="G78" s="2565"/>
      <c r="H78" s="2565"/>
      <c r="I78" s="2565"/>
      <c r="J78" s="2560"/>
      <c r="K78" s="2567"/>
      <c r="L78" s="2566"/>
      <c r="M78" s="2566"/>
      <c r="N78" s="2566"/>
      <c r="O78" s="2566"/>
      <c r="P78" s="2566"/>
      <c r="Q78" s="2566"/>
      <c r="R78" s="369" t="str">
        <f>IF(ISBLANK(S78),"",LARGE(R68:R77,1)+1)</f>
        <v/>
      </c>
      <c r="S78" s="370"/>
      <c r="T78" s="371"/>
      <c r="U78" s="371"/>
      <c r="V78" s="371"/>
      <c r="W78" s="371"/>
      <c r="X78" s="371"/>
      <c r="Y78" s="371"/>
      <c r="Z78" s="371"/>
      <c r="AA78" s="371"/>
      <c r="AB78" s="371"/>
      <c r="AC78" s="369" t="str">
        <f>IF(ISBLANK(AD78),"",LARGE(AC68:AC77,1)+1)</f>
        <v/>
      </c>
      <c r="AD78" s="370"/>
      <c r="AE78" s="371"/>
      <c r="AF78" s="371"/>
      <c r="AG78" s="371"/>
      <c r="AH78" s="371"/>
      <c r="AI78" s="371"/>
      <c r="AJ78" s="371"/>
      <c r="AK78" s="371"/>
      <c r="AL78" s="371"/>
      <c r="AM78" s="372"/>
      <c r="AN78" s="3"/>
      <c r="AO78" s="218" t="str">
        <f t="shared" si="65"/>
        <v>►</v>
      </c>
      <c r="AP78" s="5"/>
      <c r="AQ78" s="3"/>
      <c r="AR78" s="198">
        <f t="array" ref="AR78">SUMPRODUCT(LEN(AS78:AY78))</f>
        <v>0</v>
      </c>
      <c r="AS78" s="199"/>
      <c r="AT78" s="200"/>
      <c r="AU78" s="200"/>
      <c r="AV78" s="200"/>
      <c r="AW78" s="200"/>
      <c r="AX78" s="200"/>
      <c r="AY78" s="201"/>
      <c r="AZ78" s="3"/>
      <c r="BB78" s="3177"/>
      <c r="BC78" s="3177"/>
      <c r="BD78" s="3174"/>
      <c r="BE78" s="3177"/>
      <c r="BF78" s="3151" t="str">
        <f t="shared" si="37"/>
        <v/>
      </c>
      <c r="BG78" s="3155" t="str">
        <f t="shared" si="38"/>
        <v/>
      </c>
      <c r="BH78" s="3156">
        <f>IF(LEN(TRIM(BM78))&gt;0,MAX(BH29:BH77)+1,"")</f>
        <v>10</v>
      </c>
      <c r="BI78" s="3109" t="str">
        <f>IFERROR(INDEX(BM30:BM299,MATCH(ROW()-ROW(BM30)+1,BH30:BH299,0)),"")</f>
        <v/>
      </c>
      <c r="BJ78" s="3178"/>
      <c r="BK78" s="3177"/>
      <c r="BL78" s="2462" t="str">
        <f>(SUBSTITUTE(SUBSTITUTE(BD38,CHAR(13)&amp;CHAR(10)," "),CHAR(10)," "))</f>
        <v>4. Dans la même cocotte, faites revenir les légumes et les lardons pendant environ 5 minutes. Saupoudrez de farine et mélangez bien.</v>
      </c>
      <c r="BM78" s="3110" t="str">
        <f>IF(OR(BL79="",BL80=""),"",IF(LEN(BL79)&lt;=BL80,BL79,IFERROR(LEFT(BL79,FIND("♦",SUBSTITUTE(LEFT(BL79,BL80+1)," ","♦",LEN(LEFT(BL79,BL80+1))-LEN(SUBSTITUTE(LEFT(BL79,BL80+1)," ",""))))),LEFT(BL79,IFERROR(FIND(" ",BL79)-1,LEN(BL79))))))</f>
        <v xml:space="preserve">4 Dans la même cocotte faites revenir les légumes et les lardons pendant environ 5 minutes </v>
      </c>
      <c r="BN78" s="3111" t="str">
        <f>IF(BM78="","",TRIM(RIGHT(BL79,LEN(BL79)-LEN(BM78))))</f>
        <v>Saupoudrez de farine et mélangez bien</v>
      </c>
      <c r="BO78" s="3157" t="str">
        <f>BE38</f>
        <v xml:space="preserve"> ◄ ligne 38</v>
      </c>
      <c r="BP78" s="3173"/>
      <c r="BQ78" s="3174"/>
      <c r="BR78" s="3"/>
      <c r="BS78" s="142"/>
      <c r="BT78" s="2666"/>
      <c r="BU78" s="2666"/>
      <c r="BV78" s="2666"/>
      <c r="BW78" s="170"/>
      <c r="BX78" s="3"/>
      <c r="BY78" s="3228"/>
      <c r="BZ78" s="3228"/>
      <c r="CA78" s="3228"/>
      <c r="CC78" s="3225"/>
      <c r="CD78" s="3225"/>
      <c r="CE78" s="3225"/>
      <c r="CG78" s="3226"/>
      <c r="CH78" s="3226"/>
      <c r="CI78" s="3226"/>
      <c r="CK78" s="3227"/>
      <c r="CL78" s="3227"/>
      <c r="CM78" s="3227"/>
      <c r="CS78" s="3232"/>
      <c r="CT78" s="3232"/>
      <c r="CU78" s="3232"/>
      <c r="CW78" s="3223"/>
      <c r="CX78" s="3223"/>
      <c r="CY78" s="3223"/>
      <c r="DA78" s="3224"/>
      <c r="DB78" s="3224"/>
      <c r="DC78" s="3224"/>
      <c r="DE78" s="3229"/>
      <c r="DF78" s="3229"/>
      <c r="DG78" s="3229"/>
      <c r="DI78" s="3230"/>
      <c r="DJ78" s="3230"/>
      <c r="DK78" s="3230"/>
      <c r="DM78" s="3231"/>
      <c r="DN78" s="3231"/>
      <c r="DO78" s="3231"/>
      <c r="DQ78" s="3"/>
      <c r="DR78" s="3"/>
      <c r="DS78" s="3"/>
      <c r="DT78" s="3"/>
      <c r="DU78" s="3"/>
      <c r="DV78" s="3"/>
      <c r="DW78" s="3"/>
      <c r="DX78" s="3"/>
      <c r="DY78" s="3"/>
      <c r="DZ78" s="689" t="s">
        <v>1024</v>
      </c>
      <c r="EA78" s="690" t="s">
        <v>1025</v>
      </c>
      <c r="EB78" s="691" t="s">
        <v>1026</v>
      </c>
      <c r="EC78" s="692" t="s">
        <v>1027</v>
      </c>
      <c r="ED78" s="693" t="s">
        <v>1028</v>
      </c>
      <c r="EE78" s="694" t="s">
        <v>1029</v>
      </c>
      <c r="EF78" s="695" t="s">
        <v>1030</v>
      </c>
      <c r="EG78" s="696" t="s">
        <v>1031</v>
      </c>
      <c r="EH78" s="697" t="s">
        <v>1032</v>
      </c>
      <c r="EK78" s="698"/>
      <c r="EL78" s="236" t="s">
        <v>1033</v>
      </c>
      <c r="EM78" s="206" t="s">
        <v>1034</v>
      </c>
      <c r="EN78" s="207">
        <v>0</v>
      </c>
      <c r="EO78" s="208">
        <v>48</v>
      </c>
      <c r="EP78" s="209">
        <v>78</v>
      </c>
      <c r="EQ78"/>
      <c r="ER78" s="699"/>
      <c r="ES78" s="272" t="s">
        <v>1035</v>
      </c>
      <c r="ET78" s="192" t="s">
        <v>1036</v>
      </c>
      <c r="EU78" s="193">
        <v>205</v>
      </c>
      <c r="EV78" s="194">
        <v>205</v>
      </c>
      <c r="EW78" s="195">
        <v>13</v>
      </c>
      <c r="EX78"/>
      <c r="EY78" s="700"/>
      <c r="EZ78" s="197" t="s">
        <v>1037</v>
      </c>
      <c r="FA78" s="192" t="s">
        <v>1038</v>
      </c>
      <c r="FB78" s="193">
        <v>253</v>
      </c>
      <c r="FC78" s="194">
        <v>245</v>
      </c>
      <c r="FD78" s="195">
        <v>230</v>
      </c>
      <c r="FE78" s="10">
        <v>1</v>
      </c>
    </row>
    <row r="79" spans="1:161" ht="21" customHeight="1">
      <c r="A79" s="3"/>
      <c r="B79" s="218" t="str">
        <f t="shared" si="62"/>
        <v>►</v>
      </c>
      <c r="C79" s="2565"/>
      <c r="D79" s="2559"/>
      <c r="E79" s="2559"/>
      <c r="F79" s="2559"/>
      <c r="G79" s="2559"/>
      <c r="H79" s="2559"/>
      <c r="I79" s="2559"/>
      <c r="J79" s="2560"/>
      <c r="K79" s="2567"/>
      <c r="L79" s="2566"/>
      <c r="M79" s="2566"/>
      <c r="N79" s="2566"/>
      <c r="O79" s="2566"/>
      <c r="P79" s="2566"/>
      <c r="Q79" s="2566"/>
      <c r="R79" s="369" t="str">
        <f>IF(ISBLANK(S79),"",LARGE(R68:R78,1)+1)</f>
        <v/>
      </c>
      <c r="S79" s="370"/>
      <c r="T79" s="371"/>
      <c r="U79" s="371"/>
      <c r="V79" s="371"/>
      <c r="W79" s="371"/>
      <c r="X79" s="371"/>
      <c r="Y79" s="371"/>
      <c r="Z79" s="371"/>
      <c r="AA79" s="371"/>
      <c r="AB79" s="371"/>
      <c r="AC79" s="369" t="str">
        <f>IF(ISBLANK(AD79),"",LARGE(AC68:AC78,1)+1)</f>
        <v/>
      </c>
      <c r="AD79" s="370"/>
      <c r="AE79" s="371"/>
      <c r="AF79" s="371"/>
      <c r="AG79" s="371"/>
      <c r="AH79" s="371"/>
      <c r="AI79" s="371"/>
      <c r="AJ79" s="371"/>
      <c r="AK79" s="371"/>
      <c r="AL79" s="371"/>
      <c r="AM79" s="372"/>
      <c r="AN79" s="3"/>
      <c r="AO79" s="218" t="str">
        <f t="shared" si="65"/>
        <v>►</v>
      </c>
      <c r="AP79" s="5"/>
      <c r="AQ79" s="3"/>
      <c r="AR79" s="198">
        <f t="array" ref="AR79">SUMPRODUCT(LEN(AS79:AY79))</f>
        <v>0</v>
      </c>
      <c r="AS79" s="199"/>
      <c r="AT79" s="200"/>
      <c r="AU79" s="200"/>
      <c r="AV79" s="200"/>
      <c r="AW79" s="200"/>
      <c r="AX79" s="200"/>
      <c r="AY79" s="201"/>
      <c r="AZ79" s="3"/>
      <c r="BB79" s="3177"/>
      <c r="BC79" s="3177"/>
      <c r="BD79" s="3174"/>
      <c r="BE79" s="3177"/>
      <c r="BF79" s="3151" t="str">
        <f t="shared" si="37"/>
        <v/>
      </c>
      <c r="BG79" s="3155" t="str">
        <f t="shared" si="38"/>
        <v/>
      </c>
      <c r="BH79" s="3156">
        <f>IF(LEN(TRIM(BM79))&gt;0,MAX(BH29:BH78)+1,"")</f>
        <v>11</v>
      </c>
      <c r="BI79" s="3109" t="str">
        <f>IFERROR(INDEX(BM30:BM299,MATCH(ROW()-ROW(BM30)+1,BH30:BH299,0)),"")</f>
        <v/>
      </c>
      <c r="BJ79" s="3178"/>
      <c r="BK79" s="3177"/>
      <c r="BL79" s="3110" t="str">
        <f>TRIM(SUBSTITUTE(SUBSTITUTE(SUBSTITUTE(SUBSTITUTE(IF(OR(LEFT(BL78,1)="-",LEFT(BL78,1)="="),MID(BL78,2,9999),BL78),CHAR(160)," "),","," "),";"," "),"."," "))</f>
        <v>4 Dans la même cocotte faites revenir les légumes et les lardons pendant environ 5 minutes Saupoudrez de farine et mélangez bien</v>
      </c>
      <c r="BM79" s="3111" t="str">
        <f>IF(OR(BN78="",BL80=""),"",IF(LEN(BN78)&lt;=BL80,BN78,IFERROR(LEFT(BN78,FIND("♦",SUBSTITUTE(LEFT(BN78,BL80+1)," ","♦",LEN(LEFT(BN78,BL80+1))-LEN(SUBSTITUTE(LEFT(BN78,BL80+1)," ",""))))),LEFT(BN78,IFERROR(FIND(" ",BN78)-1,LEN(BN78))))))</f>
        <v>Saupoudrez de farine et mélangez bien</v>
      </c>
      <c r="BN79" s="3111" t="str">
        <f>IF(BM79="","",TRIM(RIGHT(BN78,LEN(BN78)-LEN(BM79))))</f>
        <v/>
      </c>
      <c r="BO79" s="3179"/>
      <c r="BP79" s="3173"/>
      <c r="BQ79" s="3174"/>
      <c r="BR79" s="3"/>
      <c r="BS79" s="2663" t="s">
        <v>3959</v>
      </c>
      <c r="BT79" s="102"/>
      <c r="BU79" s="102"/>
      <c r="BV79" s="102"/>
      <c r="BW79" s="2664"/>
      <c r="BX79" s="3"/>
      <c r="CG79"/>
      <c r="CH79"/>
      <c r="CI79"/>
      <c r="CK79"/>
      <c r="CL79"/>
      <c r="CM79"/>
      <c r="CS79" s="163"/>
      <c r="CT79" s="163"/>
      <c r="CU79" s="163"/>
      <c r="DI79"/>
      <c r="DJ79"/>
      <c r="DK79"/>
      <c r="DM79"/>
      <c r="DN79"/>
      <c r="DO79"/>
      <c r="DQ79" s="3"/>
      <c r="DR79" s="3"/>
      <c r="DS79" s="3"/>
      <c r="DT79" s="3"/>
      <c r="DU79" s="3"/>
      <c r="DV79" s="3"/>
      <c r="DW79" s="3"/>
      <c r="DX79" s="3"/>
      <c r="DY79" s="3"/>
      <c r="DZ79" s="701" t="s">
        <v>1039</v>
      </c>
      <c r="EA79" s="702" t="s">
        <v>1040</v>
      </c>
      <c r="EB79" s="703" t="s">
        <v>1041</v>
      </c>
      <c r="EC79" s="704" t="s">
        <v>1042</v>
      </c>
      <c r="ED79" s="705" t="s">
        <v>1043</v>
      </c>
      <c r="EE79" s="706" t="s">
        <v>1044</v>
      </c>
      <c r="EF79" s="707" t="s">
        <v>1045</v>
      </c>
      <c r="EG79" s="708" t="s">
        <v>1046</v>
      </c>
      <c r="EH79" s="709" t="s">
        <v>1047</v>
      </c>
      <c r="EK79" s="710"/>
      <c r="EL79" s="236" t="s">
        <v>1048</v>
      </c>
      <c r="EM79" s="206" t="s">
        <v>1049</v>
      </c>
      <c r="EN79" s="207">
        <v>180</v>
      </c>
      <c r="EO79" s="208">
        <v>188</v>
      </c>
      <c r="EP79" s="209">
        <v>192</v>
      </c>
      <c r="EQ79"/>
      <c r="ER79" s="711"/>
      <c r="ES79" s="191" t="s">
        <v>1050</v>
      </c>
      <c r="ET79" s="192" t="s">
        <v>1051</v>
      </c>
      <c r="EU79" s="193">
        <v>205</v>
      </c>
      <c r="EV79" s="194">
        <v>205</v>
      </c>
      <c r="EW79" s="195">
        <v>0</v>
      </c>
      <c r="EX79"/>
      <c r="EY79" s="712"/>
      <c r="EZ79" s="197" t="s">
        <v>1052</v>
      </c>
      <c r="FA79" s="192" t="s">
        <v>1053</v>
      </c>
      <c r="FB79" s="193">
        <v>255</v>
      </c>
      <c r="FC79" s="194">
        <v>250</v>
      </c>
      <c r="FD79" s="195">
        <v>240</v>
      </c>
      <c r="FE79" s="10">
        <v>1</v>
      </c>
    </row>
    <row r="80" spans="1:161" ht="21" customHeight="1">
      <c r="A80" s="3"/>
      <c r="B80" s="218" t="str">
        <f t="shared" si="62"/>
        <v>►</v>
      </c>
      <c r="C80" s="2565"/>
      <c r="D80" s="2559"/>
      <c r="E80" s="2559"/>
      <c r="F80" s="2559"/>
      <c r="G80" s="2559"/>
      <c r="H80" s="2559"/>
      <c r="I80" s="2559"/>
      <c r="J80" s="2560"/>
      <c r="K80" s="2567"/>
      <c r="L80" s="2566"/>
      <c r="M80" s="2566"/>
      <c r="N80" s="2566"/>
      <c r="O80" s="2566"/>
      <c r="P80" s="2566"/>
      <c r="Q80" s="2566"/>
      <c r="R80" s="369" t="str">
        <f>IF(ISBLANK(S80),"",LARGE(R68:R79,1)+1)</f>
        <v/>
      </c>
      <c r="S80" s="370"/>
      <c r="T80" s="371"/>
      <c r="U80" s="371"/>
      <c r="V80" s="371"/>
      <c r="W80" s="371"/>
      <c r="X80" s="371"/>
      <c r="Y80" s="371"/>
      <c r="Z80" s="371"/>
      <c r="AA80" s="371"/>
      <c r="AB80" s="371"/>
      <c r="AC80" s="369" t="str">
        <f>IF(ISBLANK(AD80),"",LARGE(AC68:AC79,1)+1)</f>
        <v/>
      </c>
      <c r="AD80" s="370"/>
      <c r="AE80" s="371"/>
      <c r="AF80" s="371"/>
      <c r="AG80" s="371"/>
      <c r="AH80" s="371"/>
      <c r="AI80" s="371"/>
      <c r="AJ80" s="371"/>
      <c r="AK80" s="371"/>
      <c r="AL80" s="371"/>
      <c r="AM80" s="372"/>
      <c r="AN80" s="3"/>
      <c r="AO80" s="218" t="str">
        <f t="shared" si="65"/>
        <v>►</v>
      </c>
      <c r="AP80" s="5"/>
      <c r="AQ80" s="3"/>
      <c r="AR80" s="198">
        <f t="array" ref="AR80">SUMPRODUCT(LEN(AS80:AY80))</f>
        <v>0</v>
      </c>
      <c r="AS80" s="199"/>
      <c r="AT80" s="200"/>
      <c r="AU80" s="200"/>
      <c r="AV80" s="200"/>
      <c r="AW80" s="200"/>
      <c r="AX80" s="200"/>
      <c r="AY80" s="201"/>
      <c r="AZ80" s="3"/>
      <c r="BB80" s="3177"/>
      <c r="BC80" s="3177"/>
      <c r="BD80" s="3174"/>
      <c r="BE80" s="3177"/>
      <c r="BF80" s="3151" t="str">
        <f t="shared" si="37"/>
        <v/>
      </c>
      <c r="BG80" s="3155" t="str">
        <f t="shared" si="38"/>
        <v/>
      </c>
      <c r="BH80" s="3156" t="str">
        <f>IF(LEN(TRIM(BM80))&gt;0,MAX(BH29:BH79)+1,"")</f>
        <v/>
      </c>
      <c r="BI80" s="3109" t="str">
        <f>IFERROR(INDEX(BM30:BM299,MATCH(ROW()-ROW(BM30)+1,BH30:BH299,0)),"")</f>
        <v/>
      </c>
      <c r="BJ80" s="3178"/>
      <c r="BK80" s="3177"/>
      <c r="BL80" s="3112">
        <f>BI17</f>
        <v>100</v>
      </c>
      <c r="BM80" s="3111" t="str">
        <f>IF(OR(BN79="",BL80=""),"",IF(LEN(BN79)&lt;=BL80,BN79,IFERROR(LEFT(BN79,FIND("♦",SUBSTITUTE(LEFT(BN79,BL80+1)," ","♦",LEN(LEFT(BN79,BL80+1))-LEN(SUBSTITUTE(LEFT(BN79,BL80+1)," ",""))))),LEFT(BN79,IFERROR(FIND(" ",BN79)-1,LEN(BN79))))))</f>
        <v/>
      </c>
      <c r="BN80" s="3111" t="str">
        <f t="shared" ref="BN80:BN83" si="67">IF(BM80="","",TRIM(RIGHT(BN79,LEN(BN79)-LEN(BM80))))</f>
        <v/>
      </c>
      <c r="BO80" s="3179"/>
      <c r="BP80" s="3173"/>
      <c r="BQ80" s="3174"/>
      <c r="BR80" s="3"/>
      <c r="BS80" s="287" t="s">
        <v>4079</v>
      </c>
      <c r="BT80" s="102"/>
      <c r="BU80" s="102"/>
      <c r="BV80" s="2625" t="s">
        <v>3960</v>
      </c>
      <c r="BW80" s="2664"/>
      <c r="BX80" s="3"/>
      <c r="BY80" s="3228" t="s">
        <v>1054</v>
      </c>
      <c r="BZ80" s="3228"/>
      <c r="CA80" s="3228"/>
      <c r="CC80" s="3235" t="s">
        <v>1055</v>
      </c>
      <c r="CD80" s="3235"/>
      <c r="CE80" s="3235"/>
      <c r="CG80" s="3226" t="s">
        <v>1056</v>
      </c>
      <c r="CH80" s="3226"/>
      <c r="CI80" s="3226"/>
      <c r="CK80" s="3227" t="s">
        <v>618</v>
      </c>
      <c r="CL80" s="3227"/>
      <c r="CM80" s="3227"/>
      <c r="CS80" s="3232" t="s">
        <v>1057</v>
      </c>
      <c r="CT80" s="3232"/>
      <c r="CU80" s="3232"/>
      <c r="CW80" s="3223" t="s">
        <v>1058</v>
      </c>
      <c r="CX80" s="3223"/>
      <c r="CY80" s="3223"/>
      <c r="DA80" s="3224" t="s">
        <v>1059</v>
      </c>
      <c r="DB80" s="3224"/>
      <c r="DC80" s="3224"/>
      <c r="DE80" s="3229"/>
      <c r="DF80" s="3229"/>
      <c r="DG80" s="3229"/>
      <c r="DI80" s="3230"/>
      <c r="DJ80" s="3230"/>
      <c r="DK80" s="3230"/>
      <c r="DM80" s="3231"/>
      <c r="DN80" s="3231"/>
      <c r="DO80" s="3231"/>
      <c r="DQ80" s="3"/>
      <c r="DR80" s="3"/>
      <c r="DS80" s="3"/>
      <c r="DT80" s="3"/>
      <c r="DU80" s="3"/>
      <c r="DV80" s="3"/>
      <c r="DW80" s="3"/>
      <c r="DX80" s="3"/>
      <c r="DY80" s="3"/>
      <c r="DZ80" s="713" t="s">
        <v>1060</v>
      </c>
      <c r="EA80" s="714" t="s">
        <v>1061</v>
      </c>
      <c r="EB80" s="715" t="s">
        <v>1062</v>
      </c>
      <c r="EC80" s="716" t="s">
        <v>1063</v>
      </c>
      <c r="ED80" s="717" t="s">
        <v>1064</v>
      </c>
      <c r="EE80" s="718" t="s">
        <v>1065</v>
      </c>
      <c r="EF80" s="719" t="s">
        <v>1066</v>
      </c>
      <c r="EG80" s="720" t="s">
        <v>1067</v>
      </c>
      <c r="EH80" s="721" t="s">
        <v>1068</v>
      </c>
      <c r="EK80" s="722"/>
      <c r="EL80" s="236" t="s">
        <v>129</v>
      </c>
      <c r="EM80" s="206" t="s">
        <v>1069</v>
      </c>
      <c r="EN80" s="207">
        <v>116</v>
      </c>
      <c r="EO80" s="208">
        <v>208</v>
      </c>
      <c r="EP80" s="209">
        <v>241</v>
      </c>
      <c r="EQ80"/>
      <c r="ER80" s="723"/>
      <c r="ES80" s="191" t="s">
        <v>1070</v>
      </c>
      <c r="ET80" s="192" t="s">
        <v>1071</v>
      </c>
      <c r="EU80" s="193">
        <v>139</v>
      </c>
      <c r="EV80" s="194">
        <v>139</v>
      </c>
      <c r="EW80" s="195">
        <v>131</v>
      </c>
      <c r="EX80"/>
      <c r="EY80" s="724"/>
      <c r="EZ80" s="212" t="s">
        <v>1072</v>
      </c>
      <c r="FA80" s="192" t="s">
        <v>1073</v>
      </c>
      <c r="FB80" s="193">
        <v>252</v>
      </c>
      <c r="FC80" s="194">
        <v>210</v>
      </c>
      <c r="FD80" s="195">
        <v>28</v>
      </c>
      <c r="FE80" s="10">
        <v>1</v>
      </c>
    </row>
    <row r="81" spans="1:161" ht="21" customHeight="1">
      <c r="A81" s="3"/>
      <c r="B81" s="218" t="str">
        <f t="shared" si="62"/>
        <v>►</v>
      </c>
      <c r="C81" s="2565"/>
      <c r="D81" s="2559"/>
      <c r="E81" s="2559"/>
      <c r="F81" s="2559"/>
      <c r="G81" s="2559"/>
      <c r="H81" s="2559"/>
      <c r="I81" s="2559"/>
      <c r="J81" s="2560"/>
      <c r="K81" s="2567"/>
      <c r="L81" s="2566"/>
      <c r="M81" s="2566"/>
      <c r="N81" s="2566"/>
      <c r="O81" s="2566"/>
      <c r="P81" s="2566"/>
      <c r="Q81" s="2566"/>
      <c r="R81" s="369" t="str">
        <f>IF(ISBLANK(S81),"",LARGE(R68:R80,1)+1)</f>
        <v/>
      </c>
      <c r="S81" s="370"/>
      <c r="T81" s="371"/>
      <c r="U81" s="371"/>
      <c r="V81" s="371"/>
      <c r="W81" s="371"/>
      <c r="X81" s="371"/>
      <c r="Y81" s="371"/>
      <c r="Z81" s="371"/>
      <c r="AA81" s="371"/>
      <c r="AB81" s="371"/>
      <c r="AC81" s="369" t="str">
        <f>IF(ISBLANK(AD81),"",LARGE(AC68:AC80,1)+1)</f>
        <v/>
      </c>
      <c r="AD81" s="370"/>
      <c r="AE81" s="371"/>
      <c r="AF81" s="371"/>
      <c r="AG81" s="371"/>
      <c r="AH81" s="371"/>
      <c r="AI81" s="371"/>
      <c r="AJ81" s="371"/>
      <c r="AK81" s="371"/>
      <c r="AL81" s="371"/>
      <c r="AM81" s="372"/>
      <c r="AN81" s="3"/>
      <c r="AO81" s="218" t="str">
        <f t="shared" si="65"/>
        <v>►</v>
      </c>
      <c r="AP81" s="5"/>
      <c r="AQ81" s="3"/>
      <c r="AR81" s="198">
        <f t="array" ref="AR81">SUMPRODUCT(LEN(AS81:AY81))</f>
        <v>0</v>
      </c>
      <c r="AS81" s="199"/>
      <c r="AT81" s="200"/>
      <c r="AU81" s="200"/>
      <c r="AV81" s="200"/>
      <c r="AW81" s="200"/>
      <c r="AX81" s="200"/>
      <c r="AY81" s="201"/>
      <c r="AZ81" s="3"/>
      <c r="BB81" s="3177"/>
      <c r="BC81" s="3177"/>
      <c r="BD81" s="3174"/>
      <c r="BE81" s="3177"/>
      <c r="BF81" s="3151" t="str">
        <f t="shared" si="37"/>
        <v/>
      </c>
      <c r="BG81" s="3155" t="str">
        <f t="shared" si="38"/>
        <v/>
      </c>
      <c r="BH81" s="3156" t="str">
        <f>IF(LEN(TRIM(BM81))&gt;0,MAX(BH29:BH80)+1,"")</f>
        <v/>
      </c>
      <c r="BI81" s="3109" t="str">
        <f>IFERROR(INDEX(BM30:BM299,MATCH(ROW()-ROW(BM30)+1,BH30:BH299,0)),"")</f>
        <v/>
      </c>
      <c r="BJ81" s="3178"/>
      <c r="BK81" s="3177"/>
      <c r="BL81" s="3110"/>
      <c r="BM81" s="3111" t="str">
        <f>IF(OR(BN80="",BL80=""),"",IF(LEN(BN80)&lt;=BL80,BN80,IFERROR(LEFT(BN80,FIND("♦",SUBSTITUTE(LEFT(BN80,BL80+1)," ","♦",LEN(LEFT(BN80,BL80+1))-LEN(SUBSTITUTE(LEFT(BN80,BL80+1)," ",""))))),LEFT(BN80,IFERROR(FIND(" ",BN80)-1,LEN(BN80))))))</f>
        <v/>
      </c>
      <c r="BN81" s="3111" t="str">
        <f t="shared" si="67"/>
        <v/>
      </c>
      <c r="BO81" s="3179"/>
      <c r="BP81" s="3173"/>
      <c r="BQ81" s="3174"/>
      <c r="BR81" s="3"/>
      <c r="BS81" s="3415" t="s">
        <v>3961</v>
      </c>
      <c r="BT81" s="102"/>
      <c r="BU81" s="102"/>
      <c r="BV81" s="2625" t="s">
        <v>3962</v>
      </c>
      <c r="BW81" s="2664"/>
      <c r="BX81" s="3"/>
      <c r="BY81" s="3228"/>
      <c r="BZ81" s="3228"/>
      <c r="CA81" s="3228"/>
      <c r="CC81" s="3235"/>
      <c r="CD81" s="3235"/>
      <c r="CE81" s="3235"/>
      <c r="CG81" s="3226"/>
      <c r="CH81" s="3226"/>
      <c r="CI81" s="3226"/>
      <c r="CK81" s="3227"/>
      <c r="CL81" s="3227"/>
      <c r="CM81" s="3227"/>
      <c r="CS81" s="3232"/>
      <c r="CT81" s="3232"/>
      <c r="CU81" s="3232"/>
      <c r="CW81" s="3223"/>
      <c r="CX81" s="3223"/>
      <c r="CY81" s="3223"/>
      <c r="DA81" s="3224"/>
      <c r="DB81" s="3224"/>
      <c r="DC81" s="3224"/>
      <c r="DE81" s="3229"/>
      <c r="DF81" s="3229"/>
      <c r="DG81" s="3229"/>
      <c r="DI81" s="3230"/>
      <c r="DJ81" s="3230"/>
      <c r="DK81" s="3230"/>
      <c r="DM81" s="3231"/>
      <c r="DN81" s="3231"/>
      <c r="DO81" s="3231"/>
      <c r="DQ81" s="3"/>
      <c r="DR81" s="3"/>
      <c r="DS81" s="3"/>
      <c r="DT81" s="3"/>
      <c r="DU81" s="3"/>
      <c r="DV81" s="3"/>
      <c r="DW81" s="3"/>
      <c r="DX81" s="3"/>
      <c r="DY81" s="3"/>
      <c r="DZ81" s="725" t="s">
        <v>1074</v>
      </c>
      <c r="EA81" s="726" t="s">
        <v>1075</v>
      </c>
      <c r="EB81" s="727" t="s">
        <v>1076</v>
      </c>
      <c r="EC81" s="728" t="s">
        <v>1077</v>
      </c>
      <c r="ED81" s="729" t="s">
        <v>1078</v>
      </c>
      <c r="EE81" s="730" t="s">
        <v>1079</v>
      </c>
      <c r="EF81" s="731" t="s">
        <v>1080</v>
      </c>
      <c r="EG81" s="732" t="s">
        <v>1081</v>
      </c>
      <c r="EH81" s="733" t="s">
        <v>1082</v>
      </c>
      <c r="EK81" s="734"/>
      <c r="EL81" s="205" t="s">
        <v>399</v>
      </c>
      <c r="EM81" s="206" t="s">
        <v>1083</v>
      </c>
      <c r="EN81" s="207">
        <v>135</v>
      </c>
      <c r="EO81" s="208">
        <v>206</v>
      </c>
      <c r="EP81" s="209">
        <v>235</v>
      </c>
      <c r="EQ81"/>
      <c r="ER81" s="735"/>
      <c r="ES81" s="272" t="s">
        <v>1084</v>
      </c>
      <c r="ET81" s="192" t="s">
        <v>1085</v>
      </c>
      <c r="EU81" s="193">
        <v>132</v>
      </c>
      <c r="EV81" s="194">
        <v>132</v>
      </c>
      <c r="EW81" s="195">
        <v>130</v>
      </c>
      <c r="EX81"/>
      <c r="EY81" s="736"/>
      <c r="EZ81" s="212" t="s">
        <v>1086</v>
      </c>
      <c r="FA81" s="192" t="s">
        <v>1087</v>
      </c>
      <c r="FB81" s="193">
        <v>226</v>
      </c>
      <c r="FC81" s="194">
        <v>188</v>
      </c>
      <c r="FD81" s="195">
        <v>116</v>
      </c>
      <c r="FE81" s="10">
        <v>1</v>
      </c>
    </row>
    <row r="82" spans="1:161" ht="21" customHeight="1">
      <c r="A82" s="3"/>
      <c r="B82" s="218" t="str">
        <f t="shared" si="62"/>
        <v>►</v>
      </c>
      <c r="C82" s="2565"/>
      <c r="D82" s="2559"/>
      <c r="E82" s="2559"/>
      <c r="F82" s="2559"/>
      <c r="G82" s="2559"/>
      <c r="H82" s="2559"/>
      <c r="I82" s="2559"/>
      <c r="J82" s="2560"/>
      <c r="K82" s="2567"/>
      <c r="L82" s="2566"/>
      <c r="M82" s="2566"/>
      <c r="N82" s="2566"/>
      <c r="O82" s="2566"/>
      <c r="P82" s="2566"/>
      <c r="Q82" s="2566"/>
      <c r="R82" s="369" t="str">
        <f>IF(ISBLANK(S82),"",LARGE(R68:R81,1)+1)</f>
        <v/>
      </c>
      <c r="S82" s="370"/>
      <c r="T82" s="371"/>
      <c r="U82" s="371"/>
      <c r="V82" s="371"/>
      <c r="W82" s="371"/>
      <c r="X82" s="371"/>
      <c r="Y82" s="371"/>
      <c r="Z82" s="371"/>
      <c r="AA82" s="371"/>
      <c r="AB82" s="371"/>
      <c r="AC82" s="369" t="str">
        <f>IF(ISBLANK(AD82),"",LARGE(AC68:AC81,1)+1)</f>
        <v/>
      </c>
      <c r="AD82" s="370"/>
      <c r="AE82" s="371"/>
      <c r="AF82" s="371"/>
      <c r="AG82" s="371"/>
      <c r="AH82" s="371"/>
      <c r="AI82" s="371"/>
      <c r="AJ82" s="371"/>
      <c r="AK82" s="371"/>
      <c r="AL82" s="371"/>
      <c r="AM82" s="372"/>
      <c r="AN82" s="3"/>
      <c r="AO82" s="218" t="str">
        <f t="shared" si="65"/>
        <v>►</v>
      </c>
      <c r="AP82" s="5"/>
      <c r="AQ82" s="3"/>
      <c r="AR82" s="198">
        <f t="array" ref="AR82">SUMPRODUCT(LEN(AS82:AY82))</f>
        <v>0</v>
      </c>
      <c r="AS82" s="199"/>
      <c r="AT82" s="200"/>
      <c r="AU82" s="200"/>
      <c r="AV82" s="200"/>
      <c r="AW82" s="200"/>
      <c r="AX82" s="200"/>
      <c r="AY82" s="201"/>
      <c r="AZ82" s="3"/>
      <c r="BB82" s="3177"/>
      <c r="BC82" s="3177"/>
      <c r="BD82" s="3174"/>
      <c r="BE82" s="3177"/>
      <c r="BF82" s="3151" t="str">
        <f t="shared" si="37"/>
        <v/>
      </c>
      <c r="BG82" s="3155" t="str">
        <f t="shared" si="38"/>
        <v/>
      </c>
      <c r="BH82" s="3156" t="str">
        <f>IF(LEN(TRIM(BM82))&gt;0,MAX(BH29:BH81)+1,"")</f>
        <v/>
      </c>
      <c r="BI82" s="3109" t="str">
        <f>IFERROR(INDEX(BM30:BM299,MATCH(ROW()-ROW(BM30)+1,BH30:BH299,0)),"")</f>
        <v/>
      </c>
      <c r="BJ82" s="3178"/>
      <c r="BK82" s="3177"/>
      <c r="BL82" s="3163"/>
      <c r="BM82" s="3111" t="str">
        <f>IF(OR(BN81="",BL80=""),"",IF(LEN(BN81)&lt;=BL80,BN81,IFERROR(LEFT(BN81,FIND("♦",SUBSTITUTE(LEFT(BN81,BL80+1)," ","♦",LEN(LEFT(BN81,BL80+1))-LEN(SUBSTITUTE(LEFT(BN81,BL80+1)," ",""))))),LEFT(BN81,IFERROR(FIND(" ",BN81)-1,LEN(BN81))))))</f>
        <v/>
      </c>
      <c r="BN82" s="3111" t="str">
        <f t="shared" si="67"/>
        <v/>
      </c>
      <c r="BO82" s="3179"/>
      <c r="BP82" s="3173"/>
      <c r="BQ82" s="3174"/>
      <c r="BR82" s="3"/>
      <c r="BS82" s="3415"/>
      <c r="BT82" s="102"/>
      <c r="BU82" s="102"/>
      <c r="BV82" s="102"/>
      <c r="BW82" s="2664"/>
      <c r="BX82" s="3"/>
      <c r="CG82"/>
      <c r="CH82"/>
      <c r="CI82"/>
      <c r="CK82"/>
      <c r="CL82"/>
      <c r="CM82"/>
      <c r="CS82" s="163"/>
      <c r="CT82" s="163"/>
      <c r="CU82" s="163"/>
      <c r="DE82" s="3"/>
      <c r="DF82" s="3"/>
      <c r="DG82" s="3"/>
      <c r="DH82" s="3"/>
      <c r="DI82" s="3"/>
      <c r="DJ82" s="3"/>
      <c r="DK82" s="3"/>
      <c r="DL82" s="3"/>
      <c r="DM82" s="3"/>
      <c r="DN82" s="3"/>
      <c r="DO82" s="3"/>
      <c r="DQ82" s="3"/>
      <c r="DR82" s="3"/>
      <c r="DS82" s="3"/>
      <c r="DT82" s="3"/>
      <c r="DU82" s="3"/>
      <c r="DV82" s="3"/>
      <c r="DW82" s="3"/>
      <c r="DX82" s="3"/>
      <c r="DY82" s="3"/>
      <c r="DZ82" s="737" t="s">
        <v>1088</v>
      </c>
      <c r="EA82" s="738" t="s">
        <v>1089</v>
      </c>
      <c r="EB82" s="739" t="s">
        <v>1090</v>
      </c>
      <c r="EC82" s="740" t="s">
        <v>1091</v>
      </c>
      <c r="ED82" s="741" t="s">
        <v>1092</v>
      </c>
      <c r="EE82" s="742" t="s">
        <v>1093</v>
      </c>
      <c r="EF82" s="743" t="s">
        <v>1094</v>
      </c>
      <c r="EG82" s="744" t="s">
        <v>1095</v>
      </c>
      <c r="EH82" s="745" t="s">
        <v>1096</v>
      </c>
      <c r="EK82" s="746"/>
      <c r="EL82" s="205" t="s">
        <v>1097</v>
      </c>
      <c r="EM82" s="206" t="s">
        <v>1098</v>
      </c>
      <c r="EN82" s="207">
        <v>164</v>
      </c>
      <c r="EO82" s="208">
        <v>211</v>
      </c>
      <c r="EP82" s="209">
        <v>238</v>
      </c>
      <c r="EQ82"/>
      <c r="ER82" s="747"/>
      <c r="ES82" s="191" t="s">
        <v>1099</v>
      </c>
      <c r="ET82" s="192" t="s">
        <v>1100</v>
      </c>
      <c r="EU82" s="193">
        <v>139</v>
      </c>
      <c r="EV82" s="194">
        <v>139</v>
      </c>
      <c r="EW82" s="195">
        <v>122</v>
      </c>
      <c r="EX82"/>
      <c r="EY82" s="748"/>
      <c r="EZ82" s="197" t="s">
        <v>1101</v>
      </c>
      <c r="FA82" s="192" t="s">
        <v>1102</v>
      </c>
      <c r="FB82" s="193">
        <v>205</v>
      </c>
      <c r="FC82" s="194">
        <v>186</v>
      </c>
      <c r="FD82" s="195">
        <v>150</v>
      </c>
      <c r="FE82" s="10">
        <v>1</v>
      </c>
    </row>
    <row r="83" spans="1:161" ht="21" customHeight="1">
      <c r="A83" s="3"/>
      <c r="B83" s="218" t="str">
        <f t="shared" si="62"/>
        <v>►</v>
      </c>
      <c r="C83" s="2565"/>
      <c r="D83" s="2566"/>
      <c r="E83" s="2566"/>
      <c r="F83" s="2566"/>
      <c r="G83" s="2566"/>
      <c r="H83" s="2566"/>
      <c r="I83" s="2566"/>
      <c r="J83" s="2566"/>
      <c r="K83" s="2566"/>
      <c r="L83" s="2566"/>
      <c r="M83" s="2566"/>
      <c r="N83" s="2566"/>
      <c r="O83" s="2566"/>
      <c r="P83" s="2566"/>
      <c r="Q83" s="2566"/>
      <c r="R83" s="369" t="str">
        <f>IF(ISBLANK(S83),"",LARGE(R68:R82,1)+1)</f>
        <v/>
      </c>
      <c r="S83" s="370"/>
      <c r="T83" s="371"/>
      <c r="U83" s="371"/>
      <c r="V83" s="371"/>
      <c r="W83" s="371"/>
      <c r="X83" s="371"/>
      <c r="Y83" s="371"/>
      <c r="Z83" s="371"/>
      <c r="AA83" s="371"/>
      <c r="AB83" s="371"/>
      <c r="AC83" s="369" t="str">
        <f>IF(ISBLANK(AD83),"",LARGE(AC68:AC82,1)+1)</f>
        <v/>
      </c>
      <c r="AD83" s="370"/>
      <c r="AE83" s="371"/>
      <c r="AF83" s="371"/>
      <c r="AG83" s="371"/>
      <c r="AH83" s="371"/>
      <c r="AI83" s="371"/>
      <c r="AJ83" s="371"/>
      <c r="AK83" s="371"/>
      <c r="AL83" s="371"/>
      <c r="AM83" s="372"/>
      <c r="AN83" s="3"/>
      <c r="AO83" s="218" t="str">
        <f t="shared" si="65"/>
        <v>►</v>
      </c>
      <c r="AP83" s="5"/>
      <c r="AQ83" s="3"/>
      <c r="AR83" s="198">
        <f t="array" ref="AR83">SUMPRODUCT(LEN(AS83:AY83))</f>
        <v>0</v>
      </c>
      <c r="AS83" s="199"/>
      <c r="AT83" s="200"/>
      <c r="AU83" s="200"/>
      <c r="AV83" s="200"/>
      <c r="AW83" s="200"/>
      <c r="AX83" s="200"/>
      <c r="AY83" s="201"/>
      <c r="AZ83" s="3"/>
      <c r="BB83" s="3177"/>
      <c r="BC83" s="3177"/>
      <c r="BD83" s="3174"/>
      <c r="BE83" s="3177"/>
      <c r="BF83" s="3151" t="str">
        <f t="shared" si="37"/>
        <v/>
      </c>
      <c r="BG83" s="3155" t="str">
        <f t="shared" si="38"/>
        <v/>
      </c>
      <c r="BH83" s="3156" t="str">
        <f>IF(LEN(TRIM(BM83))&gt;0,MAX(BH29:BH82)+1,"")</f>
        <v/>
      </c>
      <c r="BI83" s="3109" t="str">
        <f>IFERROR(INDEX(BM30:BM299,MATCH(ROW()-ROW(BM30)+1,BH30:BH299,0)),"")</f>
        <v/>
      </c>
      <c r="BJ83" s="3178"/>
      <c r="BK83" s="3177"/>
      <c r="BL83" s="3164"/>
      <c r="BM83" s="3111" t="str">
        <f>IF(OR(BN82="",BL80=""),"",IF(LEN(BN82)&lt;=BL80,BN82,IFERROR(LEFT(BN82,FIND("♦",SUBSTITUTE(LEFT(BN82,BL80+1)," ","♦",LEN(LEFT(BN82,BL80+1))-LEN(SUBSTITUTE(LEFT(BN82,BL80+1)," ",""))))),LEFT(BN82,IFERROR(FIND(" ",BN82)-1,LEN(BN82))))))</f>
        <v/>
      </c>
      <c r="BN83" s="3111" t="str">
        <f t="shared" si="67"/>
        <v/>
      </c>
      <c r="BO83" s="3179"/>
      <c r="BP83" s="3173"/>
      <c r="BQ83" s="3174"/>
      <c r="BR83" s="3"/>
      <c r="BS83" s="287"/>
      <c r="BT83" s="102"/>
      <c r="BU83" s="102"/>
      <c r="BV83" s="102"/>
      <c r="BW83" s="2664"/>
      <c r="BX83" s="3"/>
      <c r="BY83" s="3228" t="s">
        <v>1103</v>
      </c>
      <c r="BZ83" s="3228"/>
      <c r="CA83" s="3228"/>
      <c r="CC83" s="3225" t="s">
        <v>1104</v>
      </c>
      <c r="CD83" s="3225"/>
      <c r="CE83" s="3225"/>
      <c r="CG83" s="3226" t="s">
        <v>1105</v>
      </c>
      <c r="CH83" s="3226"/>
      <c r="CI83" s="3226"/>
      <c r="CK83" s="3227" t="s">
        <v>1106</v>
      </c>
      <c r="CL83" s="3227"/>
      <c r="CM83" s="3227"/>
      <c r="CS83" s="3232" t="s">
        <v>1107</v>
      </c>
      <c r="CT83" s="3232"/>
      <c r="CU83" s="3232"/>
      <c r="CW83" s="3223" t="s">
        <v>1108</v>
      </c>
      <c r="CX83" s="3223"/>
      <c r="CY83" s="3223"/>
      <c r="DA83" s="3224" t="s">
        <v>1109</v>
      </c>
      <c r="DB83" s="3224"/>
      <c r="DC83" s="3224"/>
      <c r="DE83" s="3"/>
      <c r="DF83" s="3"/>
      <c r="DG83" s="3"/>
      <c r="DH83" s="3"/>
      <c r="DI83" s="3"/>
      <c r="DJ83" s="3"/>
      <c r="DK83" s="3"/>
      <c r="DL83" s="3"/>
      <c r="DM83" s="3"/>
      <c r="DN83" s="3"/>
      <c r="DO83" s="3"/>
      <c r="DQ83" s="3"/>
      <c r="DR83" s="3"/>
      <c r="DS83" s="3"/>
      <c r="DT83" s="3"/>
      <c r="DU83" s="3"/>
      <c r="DV83" s="3"/>
      <c r="DW83" s="3"/>
      <c r="DX83" s="3"/>
      <c r="DY83" s="3"/>
      <c r="DZ83" s="749" t="s">
        <v>1110</v>
      </c>
      <c r="EA83" s="750" t="s">
        <v>1111</v>
      </c>
      <c r="EB83" s="751" t="s">
        <v>1112</v>
      </c>
      <c r="EC83" s="752" t="s">
        <v>1113</v>
      </c>
      <c r="ED83" s="753" t="s">
        <v>1114</v>
      </c>
      <c r="EE83" s="754" t="s">
        <v>1115</v>
      </c>
      <c r="EF83" s="755" t="s">
        <v>1116</v>
      </c>
      <c r="EG83" s="756" t="s">
        <v>1117</v>
      </c>
      <c r="EH83" s="757" t="s">
        <v>1118</v>
      </c>
      <c r="EK83" s="758"/>
      <c r="EL83" s="236" t="s">
        <v>1119</v>
      </c>
      <c r="EM83" s="206" t="s">
        <v>1120</v>
      </c>
      <c r="EN83" s="207">
        <v>187</v>
      </c>
      <c r="EO83" s="208">
        <v>210</v>
      </c>
      <c r="EP83" s="209">
        <v>225</v>
      </c>
      <c r="EQ83"/>
      <c r="ER83" s="759"/>
      <c r="ES83" s="272" t="s">
        <v>1121</v>
      </c>
      <c r="ET83" s="192" t="s">
        <v>1122</v>
      </c>
      <c r="EU83" s="193">
        <v>152</v>
      </c>
      <c r="EV83" s="194">
        <v>148</v>
      </c>
      <c r="EW83" s="195">
        <v>62</v>
      </c>
      <c r="EX83"/>
      <c r="EY83" s="760"/>
      <c r="EZ83" s="212" t="s">
        <v>1123</v>
      </c>
      <c r="FA83" s="192" t="s">
        <v>1124</v>
      </c>
      <c r="FB83" s="193">
        <v>243</v>
      </c>
      <c r="FC83" s="194">
        <v>195</v>
      </c>
      <c r="FD83" s="195">
        <v>0</v>
      </c>
      <c r="FE83" s="10">
        <v>1</v>
      </c>
    </row>
    <row r="84" spans="1:161" ht="21" customHeight="1">
      <c r="A84" s="3"/>
      <c r="B84" s="218" t="str">
        <f t="shared" si="62"/>
        <v>►</v>
      </c>
      <c r="C84" s="2565"/>
      <c r="D84" s="2566"/>
      <c r="E84" s="2566"/>
      <c r="F84" s="2566"/>
      <c r="G84" s="2566"/>
      <c r="H84" s="2566"/>
      <c r="I84" s="2566"/>
      <c r="J84" s="2566"/>
      <c r="K84" s="2566"/>
      <c r="L84" s="2566"/>
      <c r="M84" s="2566"/>
      <c r="N84" s="2566"/>
      <c r="O84" s="2566"/>
      <c r="P84" s="2566"/>
      <c r="Q84" s="2566"/>
      <c r="R84" s="369" t="str">
        <f>IF(ISBLANK(S84),"",LARGE(R68:R83,1)+1)</f>
        <v/>
      </c>
      <c r="S84" s="370"/>
      <c r="T84" s="371"/>
      <c r="U84" s="371"/>
      <c r="V84" s="371"/>
      <c r="W84" s="371"/>
      <c r="X84" s="371"/>
      <c r="Y84" s="371"/>
      <c r="Z84" s="371"/>
      <c r="AA84" s="371"/>
      <c r="AB84" s="371"/>
      <c r="AC84" s="369" t="str">
        <f>IF(ISBLANK(AD84),"",LARGE(AC68:AC83,1)+1)</f>
        <v/>
      </c>
      <c r="AD84" s="370"/>
      <c r="AE84" s="371"/>
      <c r="AF84" s="371"/>
      <c r="AG84" s="371"/>
      <c r="AH84" s="371"/>
      <c r="AI84" s="371"/>
      <c r="AJ84" s="371"/>
      <c r="AK84" s="371"/>
      <c r="AL84" s="371"/>
      <c r="AM84" s="372"/>
      <c r="AN84" s="3"/>
      <c r="AO84" s="218" t="str">
        <f t="shared" si="65"/>
        <v>►</v>
      </c>
      <c r="AP84" s="5"/>
      <c r="AQ84" s="3"/>
      <c r="AR84" s="198">
        <f t="array" ref="AR84">SUMPRODUCT(LEN(AS84:AY84))</f>
        <v>0</v>
      </c>
      <c r="AS84" s="199"/>
      <c r="AT84" s="200"/>
      <c r="AU84" s="200"/>
      <c r="AV84" s="200"/>
      <c r="AW84" s="200"/>
      <c r="AX84" s="200"/>
      <c r="AY84" s="201"/>
      <c r="AZ84" s="3"/>
      <c r="BB84" s="3177"/>
      <c r="BC84" s="3177"/>
      <c r="BD84" s="3174"/>
      <c r="BE84" s="3177"/>
      <c r="BF84" s="3151" t="str">
        <f t="shared" si="37"/>
        <v/>
      </c>
      <c r="BG84" s="3155" t="str">
        <f t="shared" si="38"/>
        <v/>
      </c>
      <c r="BH84" s="3156">
        <f>IF(LEN(TRIM(BM84))&gt;0,MAX(BH29:BH83)+1,"")</f>
        <v>12</v>
      </c>
      <c r="BI84" s="3109" t="str">
        <f>IFERROR(INDEX(BM30:BM299,MATCH(ROW()-ROW(BM30)+1,BH30:BH299,0)),"")</f>
        <v/>
      </c>
      <c r="BJ84" s="3178"/>
      <c r="BK84" s="3177"/>
      <c r="BL84" s="2462" t="str">
        <f>(SUBSTITUTE(SUBSTITUTE(BD39,CHAR(13)&amp;CHAR(10)," "),CHAR(10)," "))</f>
        <v>5. Remettez la viande dans la cocotte et versez la marinade filtrée par-dessus. Ajoutez de l’eau si nécessaire pour recouvrir la viande. Salez et poivrez.</v>
      </c>
      <c r="BM84" s="3165" t="str">
        <f>IF(OR(BL85="",BL86=""),"",IF(LEN(BL85)&lt;=BL86,BL85,IFERROR(LEFT(BL85,FIND("♦",SUBSTITUTE(LEFT(BL85,BL86+1)," ","♦",LEN(LEFT(BL85,BL86+1))-LEN(SUBSTITUTE(LEFT(BL85,BL86+1)," ",""))))),LEFT(BL85,IFERROR(FIND(" ",BL85)-1,LEN(BL85))))))</f>
        <v xml:space="preserve">5 Remettez la viande dans la cocotte et versez la marinade filtrée par-dessus Ajoutez de l’eau si </v>
      </c>
      <c r="BN84" s="3166" t="str">
        <f>IF(BM84="","",TRIM(RIGHT(BL85,LEN(BL85)-LEN(BM84))))</f>
        <v>nécessaire pour recouvrir la viande Salez et poivrez</v>
      </c>
      <c r="BO84" s="3157" t="str">
        <f>BE39</f>
        <v xml:space="preserve"> ◄ ligne 39</v>
      </c>
      <c r="BP84" s="3173"/>
      <c r="BQ84" s="3174"/>
      <c r="BR84" s="3"/>
      <c r="BS84" s="2667" t="s">
        <v>3963</v>
      </c>
      <c r="BT84" s="102"/>
      <c r="BU84" s="102"/>
      <c r="BV84" s="102"/>
      <c r="BW84" s="2664"/>
      <c r="BX84" s="3"/>
      <c r="BY84" s="3228"/>
      <c r="BZ84" s="3228"/>
      <c r="CA84" s="3228"/>
      <c r="CC84" s="3225"/>
      <c r="CD84" s="3225"/>
      <c r="CE84" s="3225"/>
      <c r="CG84" s="3226"/>
      <c r="CH84" s="3226"/>
      <c r="CI84" s="3226"/>
      <c r="CK84" s="3227"/>
      <c r="CL84" s="3227"/>
      <c r="CM84" s="3227"/>
      <c r="CS84" s="3232"/>
      <c r="CT84" s="3232"/>
      <c r="CU84" s="3232"/>
      <c r="CW84" s="3223"/>
      <c r="CX84" s="3223"/>
      <c r="CY84" s="3223"/>
      <c r="DA84" s="3224"/>
      <c r="DB84" s="3224"/>
      <c r="DC84" s="3224"/>
      <c r="DE84" s="3"/>
      <c r="DF84" s="3"/>
      <c r="DG84" s="3"/>
      <c r="DH84" s="3"/>
      <c r="DI84" s="3"/>
      <c r="DJ84" s="3"/>
      <c r="DK84" s="3"/>
      <c r="DL84" s="3"/>
      <c r="DM84" s="3"/>
      <c r="DN84" s="3"/>
      <c r="DO84" s="3"/>
      <c r="DQ84" s="3"/>
      <c r="DR84" s="3"/>
      <c r="DS84" s="3"/>
      <c r="DT84" s="3"/>
      <c r="DU84" s="3"/>
      <c r="DV84" s="3"/>
      <c r="DW84" s="3"/>
      <c r="DX84" s="3"/>
      <c r="DY84" s="3"/>
      <c r="DZ84" s="761" t="s">
        <v>1125</v>
      </c>
      <c r="EA84" s="762" t="s">
        <v>1126</v>
      </c>
      <c r="EB84" s="763" t="s">
        <v>1127</v>
      </c>
      <c r="EC84" s="764" t="s">
        <v>1128</v>
      </c>
      <c r="ED84" s="765" t="s">
        <v>1129</v>
      </c>
      <c r="EE84" s="766" t="s">
        <v>1130</v>
      </c>
      <c r="EF84" s="767" t="s">
        <v>1131</v>
      </c>
      <c r="EG84" s="768" t="s">
        <v>1132</v>
      </c>
      <c r="EH84" s="769" t="s">
        <v>1133</v>
      </c>
      <c r="EK84" s="770"/>
      <c r="EL84" s="205" t="s">
        <v>1134</v>
      </c>
      <c r="EM84" s="206" t="s">
        <v>1135</v>
      </c>
      <c r="EN84" s="207">
        <v>176</v>
      </c>
      <c r="EO84" s="208">
        <v>226</v>
      </c>
      <c r="EP84" s="209">
        <v>255</v>
      </c>
      <c r="EQ84"/>
      <c r="ER84" s="771"/>
      <c r="ES84" s="191" t="s">
        <v>1136</v>
      </c>
      <c r="ET84" s="192" t="s">
        <v>1137</v>
      </c>
      <c r="EU84" s="193">
        <v>139</v>
      </c>
      <c r="EV84" s="194">
        <v>139</v>
      </c>
      <c r="EW84" s="195">
        <v>0</v>
      </c>
      <c r="EX84"/>
      <c r="EY84" s="772"/>
      <c r="EZ84" s="212" t="s">
        <v>1138</v>
      </c>
      <c r="FA84" s="192" t="s">
        <v>1139</v>
      </c>
      <c r="FB84" s="193">
        <v>240</v>
      </c>
      <c r="FC84" s="194">
        <v>195</v>
      </c>
      <c r="FD84" s="195">
        <v>0</v>
      </c>
      <c r="FE84" s="10">
        <v>1</v>
      </c>
    </row>
    <row r="85" spans="1:161" ht="21" customHeight="1">
      <c r="A85" s="3"/>
      <c r="B85" s="218" t="str">
        <f t="shared" si="62"/>
        <v>►</v>
      </c>
      <c r="C85" s="2565"/>
      <c r="D85" s="2565"/>
      <c r="E85" s="2565"/>
      <c r="F85" s="2565"/>
      <c r="G85" s="2565"/>
      <c r="H85" s="2565"/>
      <c r="I85" s="2565"/>
      <c r="J85" s="2560"/>
      <c r="K85" s="2567"/>
      <c r="L85" s="2566"/>
      <c r="M85" s="2566"/>
      <c r="N85" s="2566"/>
      <c r="O85" s="2566"/>
      <c r="P85" s="2566"/>
      <c r="Q85" s="2566"/>
      <c r="R85" s="369" t="str">
        <f>IF(ISBLANK(S85),"",LARGE(R68:R84,1)+1)</f>
        <v/>
      </c>
      <c r="S85" s="370"/>
      <c r="T85" s="371"/>
      <c r="U85" s="371"/>
      <c r="V85" s="371"/>
      <c r="W85" s="371"/>
      <c r="X85" s="371"/>
      <c r="Y85" s="371"/>
      <c r="Z85" s="371"/>
      <c r="AA85" s="371"/>
      <c r="AB85" s="371"/>
      <c r="AC85" s="369" t="str">
        <f>IF(ISBLANK(AD85),"",LARGE(AC68:AC84,1)+1)</f>
        <v/>
      </c>
      <c r="AD85" s="370"/>
      <c r="AE85" s="371"/>
      <c r="AF85" s="371"/>
      <c r="AG85" s="371"/>
      <c r="AH85" s="371"/>
      <c r="AI85" s="371"/>
      <c r="AJ85" s="371"/>
      <c r="AK85" s="371"/>
      <c r="AL85" s="371"/>
      <c r="AM85" s="372"/>
      <c r="AN85" s="3"/>
      <c r="AO85" s="218" t="str">
        <f t="shared" si="65"/>
        <v>►</v>
      </c>
      <c r="AP85" s="5"/>
      <c r="AQ85" s="3"/>
      <c r="AR85" s="198">
        <f t="array" ref="AR85">SUMPRODUCT(LEN(AS85:AY85))</f>
        <v>0</v>
      </c>
      <c r="AS85" s="199"/>
      <c r="AT85" s="200"/>
      <c r="AU85" s="200"/>
      <c r="AV85" s="200"/>
      <c r="AW85" s="200"/>
      <c r="AX85" s="200"/>
      <c r="AY85" s="201"/>
      <c r="AZ85" s="3"/>
      <c r="BB85" s="3177"/>
      <c r="BC85" s="3177"/>
      <c r="BD85" s="3174"/>
      <c r="BE85" s="3177"/>
      <c r="BF85" s="3151" t="str">
        <f t="shared" si="37"/>
        <v/>
      </c>
      <c r="BG85" s="3155" t="str">
        <f t="shared" si="38"/>
        <v/>
      </c>
      <c r="BH85" s="3156">
        <f>IF(LEN(TRIM(BM85))&gt;0,MAX(BH29:BH84)+1,"")</f>
        <v>13</v>
      </c>
      <c r="BI85" s="3109" t="str">
        <f>IFERROR(INDEX(BM30:BM299,MATCH(ROW()-ROW(BM30)+1,BH30:BH299,0)),"")</f>
        <v/>
      </c>
      <c r="BJ85" s="3178"/>
      <c r="BK85" s="3177"/>
      <c r="BL85" s="3165" t="str">
        <f>TRIM(SUBSTITUTE(SUBSTITUTE(SUBSTITUTE(SUBSTITUTE(IF(OR(LEFT(BL84,1)="-",LEFT(BL84,1)="="),MID(BL84,2,9999),BL84),CHAR(160)," "),","," "),";"," "),"."," "))</f>
        <v>5 Remettez la viande dans la cocotte et versez la marinade filtrée par-dessus Ajoutez de l’eau si nécessaire pour recouvrir la viande Salez et poivrez</v>
      </c>
      <c r="BM85" s="3166" t="str">
        <f>IF(OR(BN84="",BL86=""),"",IF(LEN(BN84)&lt;=BL86,BN84,IFERROR(LEFT(BN84,FIND("♦",SUBSTITUTE(LEFT(BN84,BL86+1)," ","♦",LEN(LEFT(BN84,BL86+1))-LEN(SUBSTITUTE(LEFT(BN84,BL86+1)," ",""))))),LEFT(BN84,IFERROR(FIND(" ",BN84)-1,LEN(BN84))))))</f>
        <v>nécessaire pour recouvrir la viande Salez et poivrez</v>
      </c>
      <c r="BN85" s="3166" t="str">
        <f>IF(BM85="","",TRIM(RIGHT(BN84,LEN(BN84)-LEN(BM85))))</f>
        <v/>
      </c>
      <c r="BO85" s="3180"/>
      <c r="BP85" s="3173"/>
      <c r="BQ85" s="3174"/>
      <c r="BR85" s="3"/>
      <c r="BS85" s="2667" t="s">
        <v>3964</v>
      </c>
      <c r="BT85" s="102"/>
      <c r="BU85" s="102"/>
      <c r="BV85" s="102"/>
      <c r="BW85" s="2664"/>
      <c r="BX85" s="3"/>
      <c r="CG85"/>
      <c r="CH85"/>
      <c r="CI85"/>
      <c r="CK85"/>
      <c r="CL85"/>
      <c r="CM85"/>
      <c r="CS85" s="163"/>
      <c r="CT85" s="163"/>
      <c r="CU85" s="163"/>
      <c r="DE85" s="3"/>
      <c r="DF85" s="3"/>
      <c r="DG85" s="3"/>
      <c r="DH85" s="3"/>
      <c r="DI85" s="3"/>
      <c r="DJ85" s="3"/>
      <c r="DK85" s="3"/>
      <c r="DL85" s="3"/>
      <c r="DM85" s="3"/>
      <c r="DN85" s="3"/>
      <c r="DO85" s="3"/>
      <c r="DQ85" s="3"/>
      <c r="DR85" s="3"/>
      <c r="DS85" s="3"/>
      <c r="DT85" s="3"/>
      <c r="DU85" s="3"/>
      <c r="DV85" s="3"/>
      <c r="DW85" s="3"/>
      <c r="DX85" s="3"/>
      <c r="DY85" s="3"/>
      <c r="DZ85" s="773" t="s">
        <v>1140</v>
      </c>
      <c r="EA85" s="774" t="s">
        <v>1141</v>
      </c>
      <c r="EB85" s="775" t="s">
        <v>1142</v>
      </c>
      <c r="EC85" s="776" t="s">
        <v>1143</v>
      </c>
      <c r="ED85" s="777" t="s">
        <v>1144</v>
      </c>
      <c r="EE85" s="778" t="s">
        <v>1145</v>
      </c>
      <c r="EF85" s="779" t="s">
        <v>1146</v>
      </c>
      <c r="EG85" s="780" t="s">
        <v>1147</v>
      </c>
      <c r="EH85" s="781" t="s">
        <v>1148</v>
      </c>
      <c r="EK85" s="782"/>
      <c r="EL85" s="236" t="s">
        <v>1149</v>
      </c>
      <c r="EM85" s="206" t="s">
        <v>1150</v>
      </c>
      <c r="EN85" s="207">
        <v>223</v>
      </c>
      <c r="EO85" s="208">
        <v>242</v>
      </c>
      <c r="EP85" s="209">
        <v>255</v>
      </c>
      <c r="EQ85"/>
      <c r="ER85" s="783"/>
      <c r="ES85" s="191" t="s">
        <v>1151</v>
      </c>
      <c r="ET85" s="192" t="s">
        <v>1152</v>
      </c>
      <c r="EU85" s="193">
        <v>128</v>
      </c>
      <c r="EV85" s="194">
        <v>128</v>
      </c>
      <c r="EW85" s="195">
        <v>0</v>
      </c>
      <c r="EX85"/>
      <c r="EY85" s="784"/>
      <c r="EZ85" s="212" t="s">
        <v>1153</v>
      </c>
      <c r="FA85" s="192" t="s">
        <v>1154</v>
      </c>
      <c r="FB85" s="193">
        <v>187</v>
      </c>
      <c r="FC85" s="194">
        <v>174</v>
      </c>
      <c r="FD85" s="195">
        <v>152</v>
      </c>
      <c r="FE85" s="10">
        <v>1</v>
      </c>
    </row>
    <row r="86" spans="1:161" ht="21" customHeight="1">
      <c r="A86" s="3"/>
      <c r="B86" s="218" t="str">
        <f t="shared" si="62"/>
        <v>►</v>
      </c>
      <c r="C86" s="2565"/>
      <c r="D86" s="2565"/>
      <c r="E86" s="2565"/>
      <c r="F86" s="2565"/>
      <c r="G86" s="2565"/>
      <c r="H86" s="2565"/>
      <c r="I86" s="2565"/>
      <c r="J86" s="2560"/>
      <c r="K86" s="2567"/>
      <c r="L86" s="2566"/>
      <c r="M86" s="2566"/>
      <c r="N86" s="2566"/>
      <c r="O86" s="2566"/>
      <c r="P86" s="2566"/>
      <c r="Q86" s="2566"/>
      <c r="R86" s="369" t="str">
        <f>IF(ISBLANK(S86),"",LARGE(R68:R85,1)+1)</f>
        <v/>
      </c>
      <c r="S86" s="370"/>
      <c r="T86" s="371"/>
      <c r="U86" s="371"/>
      <c r="V86" s="371"/>
      <c r="W86" s="371"/>
      <c r="X86" s="371"/>
      <c r="Y86" s="371"/>
      <c r="Z86" s="371"/>
      <c r="AA86" s="371"/>
      <c r="AB86" s="371"/>
      <c r="AC86" s="369" t="str">
        <f>IF(ISBLANK(AD86),"",LARGE(AC68:AC85,1)+1)</f>
        <v/>
      </c>
      <c r="AD86" s="370"/>
      <c r="AE86" s="371"/>
      <c r="AF86" s="371"/>
      <c r="AG86" s="371"/>
      <c r="AH86" s="371"/>
      <c r="AI86" s="371"/>
      <c r="AJ86" s="371"/>
      <c r="AK86" s="371"/>
      <c r="AL86" s="371"/>
      <c r="AM86" s="372"/>
      <c r="AN86" s="3"/>
      <c r="AO86" s="218" t="str">
        <f t="shared" si="65"/>
        <v>►</v>
      </c>
      <c r="AP86" s="5"/>
      <c r="AQ86" s="3"/>
      <c r="AR86" s="198">
        <f t="array" ref="AR86">SUMPRODUCT(LEN(AS86:AY86))</f>
        <v>0</v>
      </c>
      <c r="AS86" s="199"/>
      <c r="AT86" s="200"/>
      <c r="AU86" s="200"/>
      <c r="AV86" s="200"/>
      <c r="AW86" s="200"/>
      <c r="AX86" s="200"/>
      <c r="AY86" s="201"/>
      <c r="AZ86" s="3"/>
      <c r="BB86" s="3177"/>
      <c r="BC86" s="3177"/>
      <c r="BD86" s="3174"/>
      <c r="BE86" s="3177"/>
      <c r="BF86" s="3151" t="str">
        <f t="shared" si="37"/>
        <v/>
      </c>
      <c r="BG86" s="3155" t="str">
        <f t="shared" si="38"/>
        <v/>
      </c>
      <c r="BH86" s="3156" t="str">
        <f>IF(LEN(TRIM(BM86))&gt;0,MAX(BH29:BH85)+1,"")</f>
        <v/>
      </c>
      <c r="BI86" s="3109" t="str">
        <f>IFERROR(INDEX(BM30:BM299,MATCH(ROW()-ROW(BM30)+1,BH30:BH299,0)),"")</f>
        <v/>
      </c>
      <c r="BJ86" s="3178"/>
      <c r="BK86" s="3177"/>
      <c r="BL86" s="3112">
        <f>BI17</f>
        <v>100</v>
      </c>
      <c r="BM86" s="3166" t="str">
        <f>IF(OR(BN85="",BL86=""),"",IF(LEN(BN85)&lt;=BL86,BN85,IFERROR(LEFT(BN85,FIND("♦",SUBSTITUTE(LEFT(BN85,BL86+1)," ","♦",LEN(LEFT(BN85,BL86+1))-LEN(SUBSTITUTE(LEFT(BN85,BL86+1)," ",""))))),LEFT(BN85,IFERROR(FIND(" ",BN85)-1,LEN(BN85))))))</f>
        <v/>
      </c>
      <c r="BN86" s="3166" t="str">
        <f t="shared" ref="BN86:BN89" si="68">IF(BM86="","",TRIM(RIGHT(BN85,LEN(BN85)-LEN(BM86))))</f>
        <v/>
      </c>
      <c r="BO86" s="3180"/>
      <c r="BP86" s="3173"/>
      <c r="BQ86" s="3174"/>
      <c r="BR86" s="3"/>
      <c r="BS86" s="2667" t="s">
        <v>3965</v>
      </c>
      <c r="BT86" s="102"/>
      <c r="BU86" s="102"/>
      <c r="BV86" s="102"/>
      <c r="BW86" s="2664"/>
      <c r="BX86" s="3"/>
      <c r="BY86" s="3228" t="s">
        <v>1155</v>
      </c>
      <c r="BZ86" s="3228"/>
      <c r="CA86" s="3228"/>
      <c r="CC86" s="3225" t="s">
        <v>1156</v>
      </c>
      <c r="CD86" s="3225"/>
      <c r="CE86" s="3225"/>
      <c r="CG86" s="3226" t="s">
        <v>1157</v>
      </c>
      <c r="CH86" s="3226"/>
      <c r="CI86" s="3226"/>
      <c r="CK86" s="3227" t="s">
        <v>1158</v>
      </c>
      <c r="CL86" s="3227"/>
      <c r="CM86" s="3227"/>
      <c r="CS86" s="3232"/>
      <c r="CT86" s="3232"/>
      <c r="CU86" s="3232"/>
      <c r="CW86" s="3223" t="s">
        <v>1159</v>
      </c>
      <c r="CX86" s="3223"/>
      <c r="CY86" s="3223"/>
      <c r="DA86" s="3224" t="s">
        <v>1160</v>
      </c>
      <c r="DB86" s="3224"/>
      <c r="DC86" s="3224"/>
      <c r="DE86" s="3"/>
      <c r="DF86" s="3"/>
      <c r="DG86" s="3"/>
      <c r="DH86" s="3"/>
      <c r="DI86" s="3"/>
      <c r="DJ86" s="3"/>
      <c r="DK86" s="3"/>
      <c r="DL86" s="3"/>
      <c r="DM86" s="3"/>
      <c r="DN86" s="3"/>
      <c r="DO86" s="3"/>
      <c r="DQ86" s="3"/>
      <c r="DR86" s="3"/>
      <c r="DS86" s="3"/>
      <c r="DT86" s="3"/>
      <c r="DU86" s="3"/>
      <c r="DV86" s="3"/>
      <c r="DW86" s="3"/>
      <c r="DX86" s="3"/>
      <c r="DY86" s="3"/>
      <c r="DZ86" s="785" t="s">
        <v>1161</v>
      </c>
      <c r="EA86" s="786" t="s">
        <v>1162</v>
      </c>
      <c r="EB86" s="787" t="s">
        <v>1163</v>
      </c>
      <c r="EC86" s="788" t="s">
        <v>1164</v>
      </c>
      <c r="ED86" s="789" t="s">
        <v>1165</v>
      </c>
      <c r="EE86" s="790" t="s">
        <v>1166</v>
      </c>
      <c r="EF86" s="791" t="s">
        <v>1167</v>
      </c>
      <c r="EG86" s="792" t="s">
        <v>1168</v>
      </c>
      <c r="EH86" s="793" t="s">
        <v>1169</v>
      </c>
      <c r="EK86" s="794"/>
      <c r="EL86" s="205" t="s">
        <v>1170</v>
      </c>
      <c r="EM86" s="206" t="s">
        <v>1171</v>
      </c>
      <c r="EN86" s="207">
        <v>141</v>
      </c>
      <c r="EO86" s="208">
        <v>182</v>
      </c>
      <c r="EP86" s="209">
        <v>205</v>
      </c>
      <c r="EQ86"/>
      <c r="ER86" s="795"/>
      <c r="ES86" s="191" t="s">
        <v>1172</v>
      </c>
      <c r="ET86" s="192" t="s">
        <v>1173</v>
      </c>
      <c r="EU86" s="193">
        <v>79</v>
      </c>
      <c r="EV86" s="194">
        <v>79</v>
      </c>
      <c r="EW86" s="195">
        <v>47</v>
      </c>
      <c r="EX86"/>
      <c r="EY86" s="796"/>
      <c r="EZ86" s="212" t="s">
        <v>1174</v>
      </c>
      <c r="FA86" s="192" t="s">
        <v>1175</v>
      </c>
      <c r="FB86" s="193">
        <v>200</v>
      </c>
      <c r="FC86" s="194">
        <v>173</v>
      </c>
      <c r="FD86" s="195">
        <v>127</v>
      </c>
      <c r="FE86" s="10">
        <v>1</v>
      </c>
    </row>
    <row r="87" spans="1:161" ht="21" customHeight="1">
      <c r="A87" s="3"/>
      <c r="B87" s="218" t="str">
        <f t="shared" si="62"/>
        <v>►</v>
      </c>
      <c r="C87" s="2565"/>
      <c r="D87" s="2565"/>
      <c r="E87" s="2565"/>
      <c r="F87" s="2565"/>
      <c r="G87" s="2565"/>
      <c r="H87" s="2565"/>
      <c r="I87" s="2565"/>
      <c r="J87" s="2560"/>
      <c r="K87" s="2567"/>
      <c r="L87" s="2566"/>
      <c r="M87" s="2566"/>
      <c r="N87" s="2566"/>
      <c r="O87" s="2566"/>
      <c r="P87" s="2566"/>
      <c r="Q87" s="2566"/>
      <c r="R87" s="369" t="str">
        <f>IF(ISBLANK(S87),"",LARGE(R68:R86,1)+1)</f>
        <v/>
      </c>
      <c r="S87" s="370"/>
      <c r="T87" s="371"/>
      <c r="U87" s="371"/>
      <c r="V87" s="371"/>
      <c r="W87" s="371"/>
      <c r="X87" s="371"/>
      <c r="Y87" s="371"/>
      <c r="Z87" s="371"/>
      <c r="AA87" s="371"/>
      <c r="AB87" s="371"/>
      <c r="AC87" s="369" t="str">
        <f>IF(ISBLANK(AD87),"",LARGE(AC68:AC86,1)+1)</f>
        <v/>
      </c>
      <c r="AD87" s="370"/>
      <c r="AE87" s="371"/>
      <c r="AF87" s="371"/>
      <c r="AG87" s="371"/>
      <c r="AH87" s="371"/>
      <c r="AI87" s="371"/>
      <c r="AJ87" s="371"/>
      <c r="AK87" s="371"/>
      <c r="AL87" s="371"/>
      <c r="AM87" s="372"/>
      <c r="AN87" s="3"/>
      <c r="AO87" s="218" t="str">
        <f t="shared" si="65"/>
        <v>►</v>
      </c>
      <c r="AP87" s="5"/>
      <c r="AQ87" s="3"/>
      <c r="AR87" s="198">
        <f t="array" ref="AR87">SUMPRODUCT(LEN(AS87:AY87))</f>
        <v>0</v>
      </c>
      <c r="AS87" s="199"/>
      <c r="AT87" s="200"/>
      <c r="AU87" s="200"/>
      <c r="AV87" s="200"/>
      <c r="AW87" s="200"/>
      <c r="AX87" s="200"/>
      <c r="AY87" s="201"/>
      <c r="AZ87" s="3"/>
      <c r="BB87" s="3177"/>
      <c r="BC87" s="3177"/>
      <c r="BD87" s="3174"/>
      <c r="BE87" s="3177"/>
      <c r="BF87" s="3151" t="str">
        <f t="shared" si="37"/>
        <v/>
      </c>
      <c r="BG87" s="3155" t="str">
        <f t="shared" si="38"/>
        <v/>
      </c>
      <c r="BH87" s="3156" t="str">
        <f>IF(LEN(TRIM(BM87))&gt;0,MAX(BH29:BH86)+1,"")</f>
        <v/>
      </c>
      <c r="BI87" s="3109" t="str">
        <f>IFERROR(INDEX(BM30:BM299,MATCH(ROW()-ROW(BM30)+1,BH30:BH299,0)),"")</f>
        <v/>
      </c>
      <c r="BJ87" s="3178"/>
      <c r="BK87" s="3177"/>
      <c r="BL87" s="3165"/>
      <c r="BM87" s="3166" t="str">
        <f>IF(OR(BN86="",BL86=""),"",IF(LEN(BN86)&lt;=BL86,BN86,IFERROR(LEFT(BN86,FIND("♦",SUBSTITUTE(LEFT(BN86,BL86+1)," ","♦",LEN(LEFT(BN86,BL86+1))-LEN(SUBSTITUTE(LEFT(BN86,BL86+1)," ",""))))),LEFT(BN86,IFERROR(FIND(" ",BN86)-1,LEN(BN86))))))</f>
        <v/>
      </c>
      <c r="BN87" s="3166" t="str">
        <f t="shared" si="68"/>
        <v/>
      </c>
      <c r="BO87" s="3180"/>
      <c r="BP87" s="3173"/>
      <c r="BQ87" s="3174"/>
      <c r="BR87" s="3"/>
      <c r="BS87" s="2667" t="s">
        <v>3966</v>
      </c>
      <c r="BT87" s="102"/>
      <c r="BU87" s="102"/>
      <c r="BV87" s="102"/>
      <c r="BW87" s="2664"/>
      <c r="BX87" s="3"/>
      <c r="BY87" s="3228"/>
      <c r="BZ87" s="3228"/>
      <c r="CA87" s="3228"/>
      <c r="CC87" s="3225"/>
      <c r="CD87" s="3225"/>
      <c r="CE87" s="3225"/>
      <c r="CG87" s="3226"/>
      <c r="CH87" s="3226"/>
      <c r="CI87" s="3226"/>
      <c r="CK87" s="3227"/>
      <c r="CL87" s="3227"/>
      <c r="CM87" s="3227"/>
      <c r="CS87" s="3232"/>
      <c r="CT87" s="3232"/>
      <c r="CU87" s="3232"/>
      <c r="CW87" s="3223"/>
      <c r="CX87" s="3223"/>
      <c r="CY87" s="3223"/>
      <c r="DA87" s="3224"/>
      <c r="DB87" s="3224"/>
      <c r="DC87" s="3224"/>
      <c r="DE87" s="3"/>
      <c r="DF87" s="3"/>
      <c r="DG87" s="3"/>
      <c r="DH87" s="3"/>
      <c r="DI87" s="3"/>
      <c r="DJ87" s="3"/>
      <c r="DK87" s="3"/>
      <c r="DL87" s="3"/>
      <c r="DM87" s="3"/>
      <c r="DN87" s="3"/>
      <c r="DO87" s="3"/>
      <c r="DQ87" s="3"/>
      <c r="DR87" s="3"/>
      <c r="DS87" s="3"/>
      <c r="DT87" s="3"/>
      <c r="DU87" s="3"/>
      <c r="DV87" s="3"/>
      <c r="DW87" s="3"/>
      <c r="DX87" s="3"/>
      <c r="DY87" s="3"/>
      <c r="DZ87" s="797" t="s">
        <v>1176</v>
      </c>
      <c r="EA87" s="798" t="s">
        <v>1177</v>
      </c>
      <c r="EB87" s="799" t="s">
        <v>1178</v>
      </c>
      <c r="EC87" s="800" t="s">
        <v>1179</v>
      </c>
      <c r="ED87" s="801" t="s">
        <v>1180</v>
      </c>
      <c r="EE87" s="802" t="s">
        <v>1181</v>
      </c>
      <c r="EF87" s="803" t="s">
        <v>1182</v>
      </c>
      <c r="EG87" s="804" t="s">
        <v>1183</v>
      </c>
      <c r="EH87" s="805" t="s">
        <v>1184</v>
      </c>
      <c r="EK87" s="806"/>
      <c r="EL87" s="236" t="s">
        <v>1185</v>
      </c>
      <c r="EM87" s="206" t="s">
        <v>1186</v>
      </c>
      <c r="EN87" s="207">
        <v>38</v>
      </c>
      <c r="EO87" s="208">
        <v>196</v>
      </c>
      <c r="EP87" s="209">
        <v>236</v>
      </c>
      <c r="EQ87"/>
      <c r="ER87" s="807"/>
      <c r="ES87" s="272" t="s">
        <v>1187</v>
      </c>
      <c r="ET87" s="192" t="s">
        <v>1188</v>
      </c>
      <c r="EU87" s="193">
        <v>237</v>
      </c>
      <c r="EV87" s="194">
        <v>255</v>
      </c>
      <c r="EW87" s="195">
        <v>12</v>
      </c>
      <c r="EX87"/>
      <c r="EY87" s="808"/>
      <c r="EZ87" s="212" t="s">
        <v>1189</v>
      </c>
      <c r="FA87" s="192" t="s">
        <v>1190</v>
      </c>
      <c r="FB87" s="193">
        <v>223</v>
      </c>
      <c r="FC87" s="194">
        <v>175</v>
      </c>
      <c r="FD87" s="195">
        <v>44</v>
      </c>
      <c r="FE87" s="10">
        <v>1</v>
      </c>
    </row>
    <row r="88" spans="1:161" ht="21" customHeight="1">
      <c r="A88" s="3"/>
      <c r="B88" s="218" t="str">
        <f t="shared" si="62"/>
        <v>►</v>
      </c>
      <c r="C88" s="2559"/>
      <c r="D88" s="2559"/>
      <c r="E88" s="2559"/>
      <c r="F88" s="2559"/>
      <c r="G88" s="2559"/>
      <c r="H88" s="2559"/>
      <c r="I88" s="2559"/>
      <c r="J88" s="2560"/>
      <c r="K88" s="2567"/>
      <c r="L88" s="2566"/>
      <c r="M88" s="2566"/>
      <c r="N88" s="2566"/>
      <c r="O88" s="2566"/>
      <c r="P88" s="2566"/>
      <c r="Q88" s="2566"/>
      <c r="R88" s="369" t="str">
        <f>IF(ISBLANK(S88),"",LARGE(R68:R87,1)+1)</f>
        <v/>
      </c>
      <c r="S88" s="370"/>
      <c r="T88" s="371"/>
      <c r="U88" s="371"/>
      <c r="V88" s="371"/>
      <c r="W88" s="371"/>
      <c r="X88" s="371"/>
      <c r="Y88" s="371"/>
      <c r="Z88" s="371"/>
      <c r="AA88" s="371"/>
      <c r="AB88" s="371"/>
      <c r="AC88" s="369" t="str">
        <f>IF(ISBLANK(AD88),"",LARGE(AC68:AC87,1)+1)</f>
        <v/>
      </c>
      <c r="AD88" s="370"/>
      <c r="AE88" s="371"/>
      <c r="AF88" s="371"/>
      <c r="AG88" s="371"/>
      <c r="AH88" s="371"/>
      <c r="AI88" s="371"/>
      <c r="AJ88" s="371"/>
      <c r="AK88" s="371"/>
      <c r="AL88" s="371"/>
      <c r="AM88" s="372"/>
      <c r="AN88" s="3"/>
      <c r="AO88" s="218" t="str">
        <f t="shared" si="65"/>
        <v>►</v>
      </c>
      <c r="AP88" s="5"/>
      <c r="AQ88" s="3"/>
      <c r="AR88" s="198">
        <f t="array" ref="AR88">SUMPRODUCT(LEN(AS88:AY88))</f>
        <v>0</v>
      </c>
      <c r="AS88" s="199"/>
      <c r="AT88" s="200"/>
      <c r="AU88" s="200"/>
      <c r="AV88" s="200"/>
      <c r="AW88" s="200"/>
      <c r="AX88" s="200"/>
      <c r="AY88" s="201"/>
      <c r="AZ88" s="3"/>
      <c r="BB88" s="3177"/>
      <c r="BC88" s="3177"/>
      <c r="BD88" s="3174"/>
      <c r="BE88" s="3177"/>
      <c r="BF88" s="3151" t="str">
        <f t="shared" si="37"/>
        <v/>
      </c>
      <c r="BG88" s="3155" t="str">
        <f t="shared" si="38"/>
        <v/>
      </c>
      <c r="BH88" s="3156" t="str">
        <f>IF(LEN(TRIM(BM88))&gt;0,MAX(BH29:BH87)+1,"")</f>
        <v/>
      </c>
      <c r="BI88" s="3109" t="str">
        <f>IFERROR(INDEX(BM30:BM299,MATCH(ROW()-ROW(BM30)+1,BH30:BH299,0)),"")</f>
        <v/>
      </c>
      <c r="BJ88" s="3178"/>
      <c r="BK88" s="3177"/>
      <c r="BL88" s="3168"/>
      <c r="BM88" s="3166" t="str">
        <f>IF(OR(BN87="",BL86=""),"",IF(LEN(BN87)&lt;=BL86,BN87,IFERROR(LEFT(BN87,FIND("♦",SUBSTITUTE(LEFT(BN87,BL86+1)," ","♦",LEN(LEFT(BN87,BL86+1))-LEN(SUBSTITUTE(LEFT(BN87,BL86+1)," ",""))))),LEFT(BN87,IFERROR(FIND(" ",BN87)-1,LEN(BN87))))))</f>
        <v/>
      </c>
      <c r="BN88" s="3166" t="str">
        <f t="shared" si="68"/>
        <v/>
      </c>
      <c r="BO88" s="3180"/>
      <c r="BP88" s="3173"/>
      <c r="BQ88" s="3174"/>
      <c r="BR88" s="3"/>
      <c r="BS88" s="2667" t="s">
        <v>3967</v>
      </c>
      <c r="BT88" s="102"/>
      <c r="BU88" s="102"/>
      <c r="BV88" s="102"/>
      <c r="BW88" s="2664"/>
      <c r="BX88" s="3"/>
      <c r="CG88"/>
      <c r="CH88"/>
      <c r="CI88"/>
      <c r="CK88"/>
      <c r="CL88"/>
      <c r="CM88"/>
      <c r="CS88" s="163"/>
      <c r="CT88" s="163"/>
      <c r="CU88" s="163"/>
      <c r="DE88" s="3"/>
      <c r="DF88" s="3"/>
      <c r="DG88" s="3"/>
      <c r="DH88" s="3"/>
      <c r="DI88" s="3"/>
      <c r="DJ88" s="3"/>
      <c r="DK88" s="3"/>
      <c r="DL88" s="3"/>
      <c r="DM88" s="3"/>
      <c r="DN88" s="3"/>
      <c r="DO88" s="3"/>
      <c r="DQ88" s="3"/>
      <c r="DR88" s="3"/>
      <c r="DS88" s="3"/>
      <c r="DT88" s="3"/>
      <c r="DU88" s="3"/>
      <c r="DV88" s="3"/>
      <c r="DW88" s="3"/>
      <c r="DX88" s="3"/>
      <c r="DY88" s="3"/>
      <c r="DZ88" s="809" t="s">
        <v>1191</v>
      </c>
      <c r="EA88" s="810" t="s">
        <v>1192</v>
      </c>
      <c r="EB88" s="811" t="s">
        <v>1193</v>
      </c>
      <c r="EC88" s="812" t="s">
        <v>1194</v>
      </c>
      <c r="ED88" s="813" t="s">
        <v>1195</v>
      </c>
      <c r="EE88" s="814" t="s">
        <v>1196</v>
      </c>
      <c r="EF88" s="815" t="s">
        <v>1197</v>
      </c>
      <c r="EG88" s="816" t="s">
        <v>1198</v>
      </c>
      <c r="EH88" s="817" t="s">
        <v>1199</v>
      </c>
      <c r="EK88" s="818"/>
      <c r="EL88" s="205" t="s">
        <v>1200</v>
      </c>
      <c r="EM88" s="206" t="s">
        <v>1201</v>
      </c>
      <c r="EN88" s="207">
        <v>56</v>
      </c>
      <c r="EO88" s="208">
        <v>176</v>
      </c>
      <c r="EP88" s="209">
        <v>222</v>
      </c>
      <c r="EQ88"/>
      <c r="ER88" s="819"/>
      <c r="ES88" s="272" t="s">
        <v>1202</v>
      </c>
      <c r="ET88" s="192" t="s">
        <v>1203</v>
      </c>
      <c r="EU88" s="193">
        <v>218</v>
      </c>
      <c r="EV88" s="194">
        <v>223</v>
      </c>
      <c r="EW88" s="195">
        <v>183</v>
      </c>
      <c r="EX88"/>
      <c r="EY88" s="820"/>
      <c r="EZ88" s="212" t="s">
        <v>1204</v>
      </c>
      <c r="FA88" s="192" t="s">
        <v>1205</v>
      </c>
      <c r="FB88" s="193">
        <v>218</v>
      </c>
      <c r="FC88" s="194">
        <v>179</v>
      </c>
      <c r="FD88" s="195">
        <v>10</v>
      </c>
      <c r="FE88" s="10">
        <v>1</v>
      </c>
    </row>
    <row r="89" spans="1:161" ht="21" customHeight="1">
      <c r="A89" s="3"/>
      <c r="B89" s="218" t="str">
        <f t="shared" si="62"/>
        <v>►</v>
      </c>
      <c r="C89" s="2559"/>
      <c r="D89" s="2559"/>
      <c r="E89" s="2559"/>
      <c r="F89" s="2559"/>
      <c r="G89" s="2559"/>
      <c r="H89" s="2559"/>
      <c r="I89" s="2559"/>
      <c r="J89" s="2560"/>
      <c r="K89" s="2567"/>
      <c r="L89" s="2566"/>
      <c r="M89" s="2566"/>
      <c r="N89" s="2566"/>
      <c r="O89" s="2566"/>
      <c r="P89" s="2566"/>
      <c r="Q89" s="2566"/>
      <c r="R89" s="369" t="str">
        <f>IF(ISBLANK(S89),"",LARGE(R68:R88,1)+1)</f>
        <v/>
      </c>
      <c r="S89" s="370"/>
      <c r="T89" s="371"/>
      <c r="U89" s="371"/>
      <c r="V89" s="371"/>
      <c r="W89" s="371"/>
      <c r="X89" s="371"/>
      <c r="Y89" s="371"/>
      <c r="Z89" s="371"/>
      <c r="AA89" s="371"/>
      <c r="AB89" s="371"/>
      <c r="AC89" s="369" t="str">
        <f>IF(ISBLANK(AD89),"",LARGE(AC68:AC88,1)+1)</f>
        <v/>
      </c>
      <c r="AD89" s="370"/>
      <c r="AE89" s="371"/>
      <c r="AF89" s="371"/>
      <c r="AG89" s="371"/>
      <c r="AH89" s="371"/>
      <c r="AI89" s="371"/>
      <c r="AJ89" s="371"/>
      <c r="AK89" s="371"/>
      <c r="AL89" s="371"/>
      <c r="AM89" s="372"/>
      <c r="AN89" s="3"/>
      <c r="AO89" s="218" t="str">
        <f t="shared" si="65"/>
        <v>►</v>
      </c>
      <c r="AP89" s="5"/>
      <c r="AQ89" s="3"/>
      <c r="AR89" s="198">
        <f t="array" ref="AR89">SUMPRODUCT(LEN(AS89:AY89))</f>
        <v>0</v>
      </c>
      <c r="AS89" s="199"/>
      <c r="AT89" s="200"/>
      <c r="AU89" s="200"/>
      <c r="AV89" s="200"/>
      <c r="AW89" s="200"/>
      <c r="AX89" s="200"/>
      <c r="AY89" s="201"/>
      <c r="AZ89" s="3"/>
      <c r="BB89" s="3177"/>
      <c r="BC89" s="3177"/>
      <c r="BD89" s="3174"/>
      <c r="BE89" s="3177"/>
      <c r="BF89" s="3151" t="str">
        <f t="shared" si="37"/>
        <v/>
      </c>
      <c r="BG89" s="3155" t="str">
        <f t="shared" si="38"/>
        <v/>
      </c>
      <c r="BH89" s="3156" t="str">
        <f>IF(LEN(TRIM(BM89))&gt;0,MAX(BH29:BH88)+1,"")</f>
        <v/>
      </c>
      <c r="BI89" s="3109" t="str">
        <f>IFERROR(INDEX(BM30:BM299,MATCH(ROW()-ROW(BM30)+1,BH30:BH299,0)),"")</f>
        <v/>
      </c>
      <c r="BJ89" s="3178"/>
      <c r="BK89" s="3177"/>
      <c r="BL89" s="3169"/>
      <c r="BM89" s="3166" t="str">
        <f>IF(OR(BN88="",BL86=""),"",IF(LEN(BN88)&lt;=BL86,BN88,IFERROR(LEFT(BN88,FIND("♦",SUBSTITUTE(LEFT(BN88,BL86+1)," ","♦",LEN(LEFT(BN88,BL86+1))-LEN(SUBSTITUTE(LEFT(BN88,BL86+1)," ",""))))),LEFT(BN88,IFERROR(FIND(" ",BN88)-1,LEN(BN88))))))</f>
        <v/>
      </c>
      <c r="BN89" s="3166" t="str">
        <f t="shared" si="68"/>
        <v/>
      </c>
      <c r="BO89" s="3180"/>
      <c r="BP89" s="3173"/>
      <c r="BQ89" s="3174"/>
      <c r="BR89" s="3"/>
      <c r="BS89" s="2667" t="s">
        <v>3968</v>
      </c>
      <c r="BT89" s="102"/>
      <c r="BU89" s="102"/>
      <c r="BV89" s="102"/>
      <c r="BW89" s="2664"/>
      <c r="BX89" s="3"/>
      <c r="BY89" s="3228" t="s">
        <v>1206</v>
      </c>
      <c r="BZ89" s="3228"/>
      <c r="CA89" s="3228"/>
      <c r="CC89" s="3225" t="s">
        <v>1207</v>
      </c>
      <c r="CD89" s="3225"/>
      <c r="CE89" s="3225"/>
      <c r="CG89" s="3226" t="s">
        <v>1208</v>
      </c>
      <c r="CH89" s="3226"/>
      <c r="CI89" s="3226"/>
      <c r="CK89" s="3227" t="s">
        <v>1209</v>
      </c>
      <c r="CL89" s="3227"/>
      <c r="CM89" s="3227"/>
      <c r="CW89" s="3223" t="s">
        <v>1210</v>
      </c>
      <c r="CX89" s="3223"/>
      <c r="CY89" s="3223"/>
      <c r="DA89" s="3224" t="s">
        <v>1211</v>
      </c>
      <c r="DB89" s="3224"/>
      <c r="DC89" s="3224"/>
      <c r="DE89" s="3"/>
      <c r="DF89" s="3"/>
      <c r="DG89" s="3"/>
      <c r="DH89" s="3"/>
      <c r="DI89" s="3"/>
      <c r="DJ89" s="3"/>
      <c r="DK89" s="3"/>
      <c r="DL89" s="3"/>
      <c r="DM89" s="3"/>
      <c r="DN89" s="3"/>
      <c r="DO89" s="3"/>
      <c r="DP89" s="3"/>
      <c r="DQ89" s="3"/>
      <c r="DR89" s="3"/>
      <c r="DS89" s="3"/>
      <c r="DT89" s="3"/>
      <c r="DU89" s="3"/>
      <c r="DV89" s="3"/>
      <c r="DW89" s="3"/>
      <c r="DX89" s="3"/>
      <c r="DY89" s="3"/>
      <c r="DZ89" s="821" t="s">
        <v>1212</v>
      </c>
      <c r="EA89" s="822" t="s">
        <v>1213</v>
      </c>
      <c r="EB89" s="823" t="s">
        <v>1214</v>
      </c>
      <c r="EC89" s="824" t="s">
        <v>1215</v>
      </c>
      <c r="ED89" s="825" t="s">
        <v>1216</v>
      </c>
      <c r="EE89" s="826" t="s">
        <v>1217</v>
      </c>
      <c r="EF89" s="827" t="s">
        <v>1218</v>
      </c>
      <c r="EG89" s="828" t="s">
        <v>1219</v>
      </c>
      <c r="EH89" s="829" t="s">
        <v>1220</v>
      </c>
      <c r="EK89" s="830"/>
      <c r="EL89" s="236" t="s">
        <v>1221</v>
      </c>
      <c r="EM89" s="206" t="s">
        <v>1222</v>
      </c>
      <c r="EN89" s="207">
        <v>0</v>
      </c>
      <c r="EO89" s="208">
        <v>161</v>
      </c>
      <c r="EP89" s="209">
        <v>194</v>
      </c>
      <c r="EQ89"/>
      <c r="ER89" s="831"/>
      <c r="ES89" s="272" t="s">
        <v>1223</v>
      </c>
      <c r="ET89" s="192" t="s">
        <v>1224</v>
      </c>
      <c r="EU89" s="193">
        <v>231</v>
      </c>
      <c r="EV89" s="194">
        <v>240</v>
      </c>
      <c r="EW89" s="195">
        <v>13</v>
      </c>
      <c r="EX89"/>
      <c r="EY89" s="832"/>
      <c r="EZ89" s="212" t="s">
        <v>1225</v>
      </c>
      <c r="FA89" s="192" t="s">
        <v>1226</v>
      </c>
      <c r="FB89" s="193">
        <v>201</v>
      </c>
      <c r="FC89" s="194">
        <v>174</v>
      </c>
      <c r="FD89" s="195">
        <v>93</v>
      </c>
      <c r="FE89" s="10">
        <v>1</v>
      </c>
    </row>
    <row r="90" spans="1:161" ht="21" customHeight="1">
      <c r="A90" s="3"/>
      <c r="B90" s="218" t="str">
        <f t="shared" si="62"/>
        <v>►</v>
      </c>
      <c r="C90" s="2559"/>
      <c r="D90" s="2559"/>
      <c r="E90" s="2559"/>
      <c r="F90" s="2559"/>
      <c r="G90" s="2559"/>
      <c r="H90" s="2559"/>
      <c r="I90" s="2559"/>
      <c r="J90" s="2560"/>
      <c r="K90" s="2567"/>
      <c r="L90" s="2566"/>
      <c r="M90" s="2566"/>
      <c r="N90" s="2566"/>
      <c r="O90" s="2566"/>
      <c r="P90" s="2566"/>
      <c r="Q90" s="2566"/>
      <c r="R90" s="369" t="str">
        <f>IF(ISBLANK(S90),"",LARGE(R68:R89,1)+1)</f>
        <v/>
      </c>
      <c r="S90" s="370"/>
      <c r="T90" s="371"/>
      <c r="U90" s="371"/>
      <c r="V90" s="371"/>
      <c r="W90" s="371"/>
      <c r="X90" s="371"/>
      <c r="Y90" s="371"/>
      <c r="Z90" s="371"/>
      <c r="AA90" s="371"/>
      <c r="AB90" s="371"/>
      <c r="AC90" s="369" t="str">
        <f>IF(ISBLANK(AD90),"",LARGE(AC68:AC89,1)+1)</f>
        <v/>
      </c>
      <c r="AD90" s="370"/>
      <c r="AE90" s="371"/>
      <c r="AF90" s="371"/>
      <c r="AG90" s="371"/>
      <c r="AH90" s="371"/>
      <c r="AI90" s="371"/>
      <c r="AJ90" s="371"/>
      <c r="AK90" s="371"/>
      <c r="AL90" s="371"/>
      <c r="AM90" s="372"/>
      <c r="AN90" s="3"/>
      <c r="AO90" s="218" t="str">
        <f t="shared" si="65"/>
        <v>►</v>
      </c>
      <c r="AP90" s="5"/>
      <c r="AQ90" s="3"/>
      <c r="AR90" s="198">
        <f t="array" ref="AR90">SUMPRODUCT(LEN(AS90:AY90))</f>
        <v>0</v>
      </c>
      <c r="AS90" s="199"/>
      <c r="AT90" s="200"/>
      <c r="AU90" s="200"/>
      <c r="AV90" s="200"/>
      <c r="AW90" s="200"/>
      <c r="AX90" s="200"/>
      <c r="AY90" s="201"/>
      <c r="AZ90" s="3"/>
      <c r="BB90" s="3177"/>
      <c r="BC90" s="3177"/>
      <c r="BD90" s="3174"/>
      <c r="BE90" s="3177"/>
      <c r="BF90" s="3151" t="str">
        <f t="shared" si="37"/>
        <v/>
      </c>
      <c r="BG90" s="3155" t="str">
        <f t="shared" si="38"/>
        <v/>
      </c>
      <c r="BH90" s="3156">
        <f>IF(LEN(TRIM(BM90))&gt;0,MAX(BH29:BH89)+1,"")</f>
        <v>14</v>
      </c>
      <c r="BI90" s="3109" t="str">
        <f>IFERROR(INDEX(BM30:BM299,MATCH(ROW()-ROW(BM30)+1,BH30:BH299,0)),"")</f>
        <v/>
      </c>
      <c r="BJ90" s="3178"/>
      <c r="BK90" s="3177"/>
      <c r="BL90" s="2462" t="str">
        <f>(SUBSTITUTE(SUBSTITUTE(BD40,CHAR(13)&amp;CHAR(10)," "),CHAR(10)," "))</f>
        <v>6. Portez à ébullition, puis baissez le feu et laissez mijoter à feu doux pendant environ 3 heures, en remuant de temps en temps. La viande doit être tendre et la sauce onctueuse.</v>
      </c>
      <c r="BM90" s="3110" t="str">
        <f>IF(OR(BL91="",BL92=""),"",IF(LEN(BL91)&lt;=BL92,BL91,IFERROR(LEFT(BL91,FIND("♦",SUBSTITUTE(LEFT(BL91,BL92+1)," ","♦",LEN(LEFT(BL91,BL92+1))-LEN(SUBSTITUTE(LEFT(BL91,BL92+1)," ",""))))),LEFT(BL91,IFERROR(FIND(" ",BL91)-1,LEN(BL91))))))</f>
        <v xml:space="preserve">6 Portez à ébullition puis baissez le feu et laissez mijoter à feu doux pendant environ 3 heures en </v>
      </c>
      <c r="BN90" s="3111" t="str">
        <f>IF(BM90="","",TRIM(RIGHT(BL91,LEN(BL91)-LEN(BM90))))</f>
        <v>remuant de temps en temps La viande doit être tendre et la sauce onctueuse</v>
      </c>
      <c r="BO90" s="3157" t="str">
        <f>BE40</f>
        <v xml:space="preserve"> ◄ ligne 40</v>
      </c>
      <c r="BP90" s="3173"/>
      <c r="BQ90" s="3174"/>
      <c r="BR90" s="3"/>
      <c r="BS90" s="2667" t="s">
        <v>3969</v>
      </c>
      <c r="BT90" s="102"/>
      <c r="BU90" s="2668" t="s">
        <v>3970</v>
      </c>
      <c r="BV90" s="2669"/>
      <c r="BW90" s="2670" t="s">
        <v>3971</v>
      </c>
      <c r="BX90" s="3"/>
      <c r="BY90" s="3228"/>
      <c r="BZ90" s="3228"/>
      <c r="CA90" s="3228"/>
      <c r="CC90" s="3225"/>
      <c r="CD90" s="3225"/>
      <c r="CE90" s="3225"/>
      <c r="CG90" s="3226"/>
      <c r="CH90" s="3226"/>
      <c r="CI90" s="3226"/>
      <c r="CK90" s="3227"/>
      <c r="CL90" s="3227"/>
      <c r="CM90" s="3227"/>
      <c r="CW90" s="3223"/>
      <c r="CX90" s="3223"/>
      <c r="CY90" s="3223"/>
      <c r="DA90" s="3224"/>
      <c r="DB90" s="3224"/>
      <c r="DC90" s="3224"/>
      <c r="DE90" s="3"/>
      <c r="DF90" s="3"/>
      <c r="DG90" s="3"/>
      <c r="DH90" s="3"/>
      <c r="DI90" s="3"/>
      <c r="DJ90" s="3"/>
      <c r="DK90" s="3"/>
      <c r="DL90" s="3"/>
      <c r="DM90" s="3"/>
      <c r="DN90" s="3"/>
      <c r="DO90" s="3"/>
      <c r="DP90" s="3"/>
      <c r="DQ90" s="3"/>
      <c r="DR90" s="3"/>
      <c r="DS90" s="3"/>
      <c r="DT90" s="3"/>
      <c r="DU90" s="3"/>
      <c r="DV90" s="3"/>
      <c r="DW90" s="3"/>
      <c r="DX90" s="3"/>
      <c r="DY90" s="3"/>
      <c r="DZ90" s="833" t="s">
        <v>1227</v>
      </c>
      <c r="EA90" s="834" t="s">
        <v>1228</v>
      </c>
      <c r="EB90" s="835" t="s">
        <v>1229</v>
      </c>
      <c r="EC90" s="836" t="s">
        <v>1230</v>
      </c>
      <c r="ED90" s="837" t="s">
        <v>1231</v>
      </c>
      <c r="EE90" s="838" t="s">
        <v>1232</v>
      </c>
      <c r="EF90" s="839" t="s">
        <v>1233</v>
      </c>
      <c r="EG90" s="840" t="s">
        <v>1234</v>
      </c>
      <c r="EH90" s="841" t="s">
        <v>1235</v>
      </c>
      <c r="EK90" s="842"/>
      <c r="EL90" s="236" t="s">
        <v>1236</v>
      </c>
      <c r="EM90" s="206" t="s">
        <v>1237</v>
      </c>
      <c r="EN90" s="207">
        <v>129</v>
      </c>
      <c r="EO90" s="208">
        <v>135</v>
      </c>
      <c r="EP90" s="209">
        <v>139</v>
      </c>
      <c r="EQ90"/>
      <c r="ER90" s="843"/>
      <c r="ES90" s="272" t="s">
        <v>1238</v>
      </c>
      <c r="ET90" s="192" t="s">
        <v>1239</v>
      </c>
      <c r="EU90" s="193">
        <v>199</v>
      </c>
      <c r="EV90" s="194">
        <v>207</v>
      </c>
      <c r="EW90" s="195">
        <v>0</v>
      </c>
      <c r="EX90"/>
      <c r="EY90" s="844"/>
      <c r="EZ90" s="212" t="s">
        <v>1240</v>
      </c>
      <c r="FA90" s="192" t="s">
        <v>1241</v>
      </c>
      <c r="FB90" s="193">
        <v>212</v>
      </c>
      <c r="FC90" s="194">
        <v>175</v>
      </c>
      <c r="FD90" s="195">
        <v>55</v>
      </c>
      <c r="FE90" s="10">
        <v>1</v>
      </c>
    </row>
    <row r="91" spans="1:161" ht="21" customHeight="1">
      <c r="A91" s="3"/>
      <c r="B91" s="218" t="str">
        <f t="shared" si="62"/>
        <v>►</v>
      </c>
      <c r="C91" s="2559"/>
      <c r="D91" s="2559"/>
      <c r="E91" s="2559"/>
      <c r="F91" s="2559"/>
      <c r="G91" s="2559"/>
      <c r="H91" s="2559"/>
      <c r="I91" s="2559"/>
      <c r="J91" s="2560"/>
      <c r="K91" s="2567"/>
      <c r="L91" s="2566"/>
      <c r="M91" s="2566"/>
      <c r="N91" s="2566"/>
      <c r="O91" s="2566"/>
      <c r="P91" s="2566"/>
      <c r="Q91" s="2566"/>
      <c r="R91" s="369" t="str">
        <f>IF(ISBLANK(S91),"",LARGE(R68:R90,1)+1)</f>
        <v/>
      </c>
      <c r="S91" s="370"/>
      <c r="T91" s="371"/>
      <c r="U91" s="371"/>
      <c r="V91" s="371"/>
      <c r="W91" s="371"/>
      <c r="X91" s="371"/>
      <c r="Y91" s="371"/>
      <c r="Z91" s="371"/>
      <c r="AA91" s="371"/>
      <c r="AB91" s="371"/>
      <c r="AC91" s="369" t="str">
        <f>IF(ISBLANK(AD91),"",LARGE(AC68:AC90,1)+1)</f>
        <v/>
      </c>
      <c r="AD91" s="370"/>
      <c r="AE91" s="371"/>
      <c r="AF91" s="371"/>
      <c r="AG91" s="371"/>
      <c r="AH91" s="371"/>
      <c r="AI91" s="371"/>
      <c r="AJ91" s="371"/>
      <c r="AK91" s="371"/>
      <c r="AL91" s="371"/>
      <c r="AM91" s="372"/>
      <c r="AN91" s="3"/>
      <c r="AO91" s="218" t="str">
        <f t="shared" si="65"/>
        <v>►</v>
      </c>
      <c r="AP91" s="5"/>
      <c r="AQ91" s="3"/>
      <c r="AR91" s="198">
        <f t="array" ref="AR91">SUMPRODUCT(LEN(AS91:AY91))</f>
        <v>0</v>
      </c>
      <c r="AS91" s="199"/>
      <c r="AT91" s="200"/>
      <c r="AU91" s="200"/>
      <c r="AV91" s="200"/>
      <c r="AW91" s="200"/>
      <c r="AX91" s="200"/>
      <c r="AY91" s="201"/>
      <c r="AZ91" s="3"/>
      <c r="BB91" s="3177"/>
      <c r="BC91" s="3177"/>
      <c r="BD91" s="3174"/>
      <c r="BE91" s="3177"/>
      <c r="BF91" s="3151" t="str">
        <f t="shared" si="37"/>
        <v/>
      </c>
      <c r="BG91" s="3155" t="str">
        <f t="shared" si="38"/>
        <v/>
      </c>
      <c r="BH91" s="3156">
        <f>IF(LEN(TRIM(BM91))&gt;0,MAX(BH29:BH90)+1,"")</f>
        <v>15</v>
      </c>
      <c r="BI91" s="3109" t="str">
        <f>IFERROR(INDEX(BM30:BM299,MATCH(ROW()-ROW(BM30)+1,BH30:BH299,0)),"")</f>
        <v/>
      </c>
      <c r="BJ91" s="3178"/>
      <c r="BK91" s="3177"/>
      <c r="BL91" s="3110" t="str">
        <f>TRIM(SUBSTITUTE(SUBSTITUTE(SUBSTITUTE(SUBSTITUTE(IF(OR(LEFT(BL90,1)="-",LEFT(BL90,1)="="),MID(BL90,2,9999),BL90),CHAR(160)," "),","," "),";"," "),"."," "))</f>
        <v>6 Portez à ébullition puis baissez le feu et laissez mijoter à feu doux pendant environ 3 heures en remuant de temps en temps La viande doit être tendre et la sauce onctueuse</v>
      </c>
      <c r="BM91" s="3111" t="str">
        <f>IF(OR(BN90="",BL92=""),"",IF(LEN(BN90)&lt;=BL92,BN90,IFERROR(LEFT(BN90,FIND("♦",SUBSTITUTE(LEFT(BN90,BL92+1)," ","♦",LEN(LEFT(BN90,BL92+1))-LEN(SUBSTITUTE(LEFT(BN90,BL92+1)," ",""))))),LEFT(BN90,IFERROR(FIND(" ",BN90)-1,LEN(BN90))))))</f>
        <v>remuant de temps en temps La viande doit être tendre et la sauce onctueuse</v>
      </c>
      <c r="BN91" s="3111" t="str">
        <f>IF(BM91="","",TRIM(RIGHT(BN90,LEN(BN90)-LEN(BM91))))</f>
        <v/>
      </c>
      <c r="BO91" s="3179"/>
      <c r="BP91" s="3173"/>
      <c r="BQ91" s="3174"/>
      <c r="BR91" s="3"/>
      <c r="BS91" s="2671" t="s">
        <v>3972</v>
      </c>
      <c r="BT91" s="2672"/>
      <c r="BU91" s="2673" t="str" cm="1">
        <f t="array" ref="BU91">IF(TRIM(BS91)="","&lt; VIDE",IF(SUMPRODUCT((UPPER(TRIM($BS$91:BS91))=UPPER(TRIM(BS91)))*1)&gt;1,"◄ Doublon","Unique"))</f>
        <v>Unique</v>
      </c>
      <c r="BV91" s="222" t="s">
        <v>3677</v>
      </c>
      <c r="BW91" s="2674" t="s">
        <v>3973</v>
      </c>
      <c r="BX91" s="3"/>
      <c r="CG91"/>
      <c r="CH91"/>
      <c r="CI91"/>
      <c r="CK91"/>
      <c r="CL91"/>
      <c r="CM91"/>
      <c r="DE91" s="3"/>
      <c r="DF91" s="3"/>
      <c r="DG91" s="3"/>
      <c r="DH91" s="3"/>
      <c r="DI91" s="3"/>
      <c r="DJ91" s="3"/>
      <c r="DK91" s="3"/>
      <c r="DL91" s="3"/>
      <c r="DM91" s="3"/>
      <c r="DN91" s="3"/>
      <c r="DO91" s="3"/>
      <c r="DP91" s="3"/>
      <c r="DQ91" s="3"/>
      <c r="DR91" s="3"/>
      <c r="DS91" s="3"/>
      <c r="DT91" s="3"/>
      <c r="DU91" s="3"/>
      <c r="DV91" s="3"/>
      <c r="DW91" s="3"/>
      <c r="DX91" s="3"/>
      <c r="DY91" s="3"/>
      <c r="DZ91" s="845" t="s">
        <v>1242</v>
      </c>
      <c r="EA91" s="846" t="s">
        <v>1243</v>
      </c>
      <c r="EB91" s="847" t="s">
        <v>1244</v>
      </c>
      <c r="EC91" s="848" t="s">
        <v>1245</v>
      </c>
      <c r="ED91" s="849" t="s">
        <v>1246</v>
      </c>
      <c r="EE91" s="850" t="s">
        <v>1247</v>
      </c>
      <c r="EF91" s="851" t="s">
        <v>1248</v>
      </c>
      <c r="EG91" s="852" t="s">
        <v>1249</v>
      </c>
      <c r="EH91" s="853" t="s">
        <v>1250</v>
      </c>
      <c r="EK91" s="854"/>
      <c r="EL91" s="205" t="s">
        <v>1251</v>
      </c>
      <c r="EM91" s="206" t="s">
        <v>1252</v>
      </c>
      <c r="EN91" s="207">
        <v>96</v>
      </c>
      <c r="EO91" s="208">
        <v>123</v>
      </c>
      <c r="EP91" s="209">
        <v>139</v>
      </c>
      <c r="EQ91"/>
      <c r="ER91" s="855"/>
      <c r="ES91" s="191" t="s">
        <v>1253</v>
      </c>
      <c r="ET91" s="192" t="s">
        <v>1254</v>
      </c>
      <c r="EU91" s="193">
        <v>205</v>
      </c>
      <c r="EV91" s="194">
        <v>201</v>
      </c>
      <c r="EW91" s="195">
        <v>165</v>
      </c>
      <c r="EX91"/>
      <c r="EY91" s="856"/>
      <c r="EZ91" s="212" t="s">
        <v>1255</v>
      </c>
      <c r="FA91" s="192" t="s">
        <v>1256</v>
      </c>
      <c r="FB91" s="193">
        <v>186</v>
      </c>
      <c r="FC91" s="194">
        <v>155</v>
      </c>
      <c r="FD91" s="195">
        <v>97</v>
      </c>
      <c r="FE91" s="10">
        <v>1</v>
      </c>
    </row>
    <row r="92" spans="1:161" ht="21" customHeight="1">
      <c r="A92" s="3"/>
      <c r="B92" s="218" t="str">
        <f t="shared" si="62"/>
        <v>►</v>
      </c>
      <c r="C92" s="2559"/>
      <c r="D92" s="2568"/>
      <c r="E92" s="2568"/>
      <c r="F92" s="2568"/>
      <c r="G92" s="2568"/>
      <c r="H92" s="2568"/>
      <c r="I92" s="2568"/>
      <c r="J92" s="2568"/>
      <c r="K92" s="2568"/>
      <c r="L92" s="2566"/>
      <c r="M92" s="2566"/>
      <c r="N92" s="2566"/>
      <c r="O92" s="2566"/>
      <c r="P92" s="2566"/>
      <c r="Q92" s="2566"/>
      <c r="R92" s="369" t="str">
        <f>IF(ISBLANK(S92),"",LARGE(R68:R91,1)+1)</f>
        <v/>
      </c>
      <c r="S92" s="370"/>
      <c r="T92" s="371"/>
      <c r="U92" s="371"/>
      <c r="V92" s="371"/>
      <c r="W92" s="371"/>
      <c r="X92" s="371"/>
      <c r="Y92" s="371"/>
      <c r="Z92" s="371"/>
      <c r="AA92" s="371"/>
      <c r="AB92" s="371"/>
      <c r="AC92" s="369" t="str">
        <f>IF(ISBLANK(AD92),"",LARGE(AC68:AC91,1)+1)</f>
        <v/>
      </c>
      <c r="AD92" s="370"/>
      <c r="AE92" s="371"/>
      <c r="AF92" s="371"/>
      <c r="AG92" s="371"/>
      <c r="AH92" s="371"/>
      <c r="AI92" s="371"/>
      <c r="AJ92" s="371"/>
      <c r="AK92" s="371"/>
      <c r="AL92" s="371"/>
      <c r="AM92" s="372"/>
      <c r="AN92" s="3"/>
      <c r="AO92" s="218" t="str">
        <f t="shared" si="65"/>
        <v>►</v>
      </c>
      <c r="AP92" s="5"/>
      <c r="AQ92" s="3"/>
      <c r="AR92" s="198">
        <f t="array" ref="AR92">SUMPRODUCT(LEN(AS92:AY92))</f>
        <v>0</v>
      </c>
      <c r="AS92" s="199"/>
      <c r="AT92" s="200"/>
      <c r="AU92" s="200"/>
      <c r="AV92" s="200"/>
      <c r="AW92" s="200"/>
      <c r="AX92" s="200"/>
      <c r="AY92" s="201"/>
      <c r="AZ92" s="3"/>
      <c r="BB92" s="3177"/>
      <c r="BC92" s="3177"/>
      <c r="BD92" s="3174"/>
      <c r="BE92" s="3177"/>
      <c r="BF92" s="3151" t="str">
        <f t="shared" si="37"/>
        <v/>
      </c>
      <c r="BG92" s="3155" t="str">
        <f t="shared" si="38"/>
        <v/>
      </c>
      <c r="BH92" s="3156" t="str">
        <f>IF(LEN(TRIM(BM92))&gt;0,MAX(BH29:BH91)+1,"")</f>
        <v/>
      </c>
      <c r="BI92" s="3109" t="str">
        <f>IFERROR(INDEX(BM30:BM299,MATCH(ROW()-ROW(BM30)+1,BH30:BH299,0)),"")</f>
        <v/>
      </c>
      <c r="BJ92" s="3178"/>
      <c r="BK92" s="3177"/>
      <c r="BL92" s="3112">
        <f>BI17</f>
        <v>100</v>
      </c>
      <c r="BM92" s="3111" t="str">
        <f>IF(OR(BN91="",BL92=""),"",IF(LEN(BN91)&lt;=BL92,BN91,IFERROR(LEFT(BN91,FIND("♦",SUBSTITUTE(LEFT(BN91,BL92+1)," ","♦",LEN(LEFT(BN91,BL92+1))-LEN(SUBSTITUTE(LEFT(BN91,BL92+1)," ",""))))),LEFT(BN91,IFERROR(FIND(" ",BN91)-1,LEN(BN91))))))</f>
        <v/>
      </c>
      <c r="BN92" s="3111" t="str">
        <f t="shared" ref="BN92:BN95" si="69">IF(BM92="","",TRIM(RIGHT(BN91,LEN(BN91)-LEN(BM92))))</f>
        <v/>
      </c>
      <c r="BO92" s="3179"/>
      <c r="BP92" s="3173"/>
      <c r="BQ92" s="3174"/>
      <c r="BR92" s="3"/>
      <c r="BS92" s="2675" t="s">
        <v>3974</v>
      </c>
      <c r="BT92" s="2672">
        <v>2409</v>
      </c>
      <c r="BU92" s="2673" t="str" cm="1">
        <f t="array" ref="BU92">IF(TRIM(BS92)="","&lt; VIDE",IF(SUMPRODUCT((UPPER(TRIM($BS$91:BS92))=UPPER(TRIM(BS92)))*1)&gt;1,"◄ Doublon","Unique"))</f>
        <v>Unique</v>
      </c>
      <c r="BV92" s="222" t="s">
        <v>3678</v>
      </c>
      <c r="BW92" s="2674" t="s">
        <v>3975</v>
      </c>
      <c r="BX92" s="3"/>
      <c r="BY92" s="3228" t="s">
        <v>1257</v>
      </c>
      <c r="BZ92" s="3228"/>
      <c r="CA92" s="3228"/>
      <c r="CC92" s="3225" t="s">
        <v>1258</v>
      </c>
      <c r="CD92" s="3225"/>
      <c r="CE92" s="3225"/>
      <c r="CG92" s="3226" t="s">
        <v>1259</v>
      </c>
      <c r="CH92" s="3226"/>
      <c r="CI92" s="3226"/>
      <c r="CK92" s="3227" t="s">
        <v>1260</v>
      </c>
      <c r="CL92" s="3227"/>
      <c r="CM92" s="3227"/>
      <c r="CW92" s="3223" t="s">
        <v>1261</v>
      </c>
      <c r="CX92" s="3223"/>
      <c r="CY92" s="3223"/>
      <c r="DA92" s="3224" t="s">
        <v>1262</v>
      </c>
      <c r="DB92" s="3224"/>
      <c r="DC92" s="3224"/>
      <c r="DE92" s="3"/>
      <c r="DF92" s="3"/>
      <c r="DG92" s="3"/>
      <c r="DH92" s="3"/>
      <c r="DI92" s="3"/>
      <c r="DJ92" s="3"/>
      <c r="DK92" s="3"/>
      <c r="DL92" s="3"/>
      <c r="DM92" s="3"/>
      <c r="DN92" s="3"/>
      <c r="DO92" s="3"/>
      <c r="DP92" s="3"/>
      <c r="DQ92" s="3"/>
      <c r="DR92" s="3"/>
      <c r="DS92" s="3"/>
      <c r="DT92" s="3"/>
      <c r="DU92" s="3"/>
      <c r="DV92" s="3"/>
      <c r="DW92" s="3"/>
      <c r="DX92" s="3"/>
      <c r="DY92" s="3"/>
      <c r="DZ92" s="857" t="s">
        <v>1263</v>
      </c>
      <c r="EA92" s="858" t="s">
        <v>1264</v>
      </c>
      <c r="EB92" s="859" t="s">
        <v>1265</v>
      </c>
      <c r="EC92" s="860" t="s">
        <v>1266</v>
      </c>
      <c r="ED92" s="861" t="s">
        <v>1267</v>
      </c>
      <c r="EE92" s="862" t="s">
        <v>1268</v>
      </c>
      <c r="EF92" s="863" t="s">
        <v>1269</v>
      </c>
      <c r="EG92" s="864" t="s">
        <v>1270</v>
      </c>
      <c r="EH92" s="865" t="s">
        <v>1271</v>
      </c>
      <c r="EK92" s="866"/>
      <c r="EL92" s="236" t="s">
        <v>1272</v>
      </c>
      <c r="EM92" s="206" t="s">
        <v>1273</v>
      </c>
      <c r="EN92" s="207">
        <v>0</v>
      </c>
      <c r="EO92" s="208">
        <v>133</v>
      </c>
      <c r="EP92" s="209">
        <v>161</v>
      </c>
      <c r="EQ92"/>
      <c r="ER92" s="867"/>
      <c r="ES92" s="272" t="s">
        <v>1274</v>
      </c>
      <c r="ET92" s="192" t="s">
        <v>1275</v>
      </c>
      <c r="EU92" s="193">
        <v>240</v>
      </c>
      <c r="EV92" s="194">
        <v>227</v>
      </c>
      <c r="EW92" s="195">
        <v>107</v>
      </c>
      <c r="EX92"/>
      <c r="EY92" s="868"/>
      <c r="EZ92" s="212" t="s">
        <v>1276</v>
      </c>
      <c r="FA92" s="192" t="s">
        <v>1277</v>
      </c>
      <c r="FB92" s="193">
        <v>168</v>
      </c>
      <c r="FC92" s="194">
        <v>152</v>
      </c>
      <c r="FD92" s="195">
        <v>116</v>
      </c>
      <c r="FE92" s="10">
        <v>1</v>
      </c>
    </row>
    <row r="93" spans="1:161" ht="21" customHeight="1">
      <c r="A93" s="3"/>
      <c r="B93" s="218" t="str">
        <f t="shared" si="62"/>
        <v>►</v>
      </c>
      <c r="C93" s="2559"/>
      <c r="D93" s="2568"/>
      <c r="E93" s="2568"/>
      <c r="F93" s="2568"/>
      <c r="G93" s="2568"/>
      <c r="H93" s="2568"/>
      <c r="I93" s="2568"/>
      <c r="J93" s="2568"/>
      <c r="K93" s="2568"/>
      <c r="L93" s="2566"/>
      <c r="M93" s="2566"/>
      <c r="N93" s="2566"/>
      <c r="O93" s="2566"/>
      <c r="P93" s="2566"/>
      <c r="Q93" s="2566"/>
      <c r="R93" s="369" t="str">
        <f>IF(ISBLANK(S93),"",LARGE(R68:R92,1)+1)</f>
        <v/>
      </c>
      <c r="S93" s="370"/>
      <c r="T93" s="371"/>
      <c r="U93" s="371"/>
      <c r="V93" s="371"/>
      <c r="W93" s="371"/>
      <c r="X93" s="371"/>
      <c r="Y93" s="371"/>
      <c r="Z93" s="371"/>
      <c r="AA93" s="371"/>
      <c r="AB93" s="371"/>
      <c r="AC93" s="369" t="str">
        <f>IF(ISBLANK(AD93),"",LARGE(AC68:AC92,1)+1)</f>
        <v/>
      </c>
      <c r="AD93" s="370"/>
      <c r="AE93" s="371"/>
      <c r="AF93" s="371"/>
      <c r="AG93" s="371"/>
      <c r="AH93" s="371"/>
      <c r="AI93" s="371"/>
      <c r="AJ93" s="371"/>
      <c r="AK93" s="371"/>
      <c r="AL93" s="371"/>
      <c r="AM93" s="372"/>
      <c r="AN93" s="3"/>
      <c r="AO93" s="218" t="str">
        <f t="shared" si="65"/>
        <v>►</v>
      </c>
      <c r="AP93" s="5"/>
      <c r="AQ93" s="3"/>
      <c r="AR93" s="198">
        <f t="array" ref="AR93">SUMPRODUCT(LEN(AS93:AY93))</f>
        <v>0</v>
      </c>
      <c r="AS93" s="199"/>
      <c r="AT93" s="200"/>
      <c r="AU93" s="200"/>
      <c r="AV93" s="200"/>
      <c r="AW93" s="200"/>
      <c r="AX93" s="200"/>
      <c r="AY93" s="201"/>
      <c r="AZ93" s="3"/>
      <c r="BB93" s="3177"/>
      <c r="BC93" s="3177"/>
      <c r="BD93" s="3174"/>
      <c r="BE93" s="3177"/>
      <c r="BF93" s="3151" t="str">
        <f t="shared" si="37"/>
        <v/>
      </c>
      <c r="BG93" s="3155" t="str">
        <f t="shared" si="38"/>
        <v/>
      </c>
      <c r="BH93" s="3156" t="str">
        <f>IF(LEN(TRIM(BM93))&gt;0,MAX(BH29:BH92)+1,"")</f>
        <v/>
      </c>
      <c r="BI93" s="3109" t="str">
        <f>IFERROR(INDEX(BM30:BM299,MATCH(ROW()-ROW(BM30)+1,BH30:BH299,0)),"")</f>
        <v/>
      </c>
      <c r="BJ93" s="3178"/>
      <c r="BK93" s="3177"/>
      <c r="BL93" s="3110"/>
      <c r="BM93" s="3111" t="str">
        <f>IF(OR(BN92="",BL92=""),"",IF(LEN(BN92)&lt;=BL92,BN92,IFERROR(LEFT(BN92,FIND("♦",SUBSTITUTE(LEFT(BN92,BL92+1)," ","♦",LEN(LEFT(BN92,BL92+1))-LEN(SUBSTITUTE(LEFT(BN92,BL92+1)," ",""))))),LEFT(BN92,IFERROR(FIND(" ",BN92)-1,LEN(BN92))))))</f>
        <v/>
      </c>
      <c r="BN93" s="3111" t="str">
        <f t="shared" si="69"/>
        <v/>
      </c>
      <c r="BO93" s="3179"/>
      <c r="BP93" s="3173"/>
      <c r="BQ93" s="3174"/>
      <c r="BR93" s="3"/>
      <c r="BS93" s="2675" t="s">
        <v>3976</v>
      </c>
      <c r="BT93" s="2672">
        <v>90</v>
      </c>
      <c r="BU93" s="2673" t="str" cm="1">
        <f t="array" ref="BU93">IF(TRIM(BS93)="","&lt; VIDE",IF(SUMPRODUCT((UPPER(TRIM($BS$91:BS93))=UPPER(TRIM(BS93)))*1)&gt;1,"◄ Doublon","Unique"))</f>
        <v>Unique</v>
      </c>
      <c r="BV93" s="222" t="s">
        <v>3679</v>
      </c>
      <c r="BW93" s="2674" t="s">
        <v>3977</v>
      </c>
      <c r="BX93" s="3"/>
      <c r="BY93" s="3228"/>
      <c r="BZ93" s="3228"/>
      <c r="CA93" s="3228"/>
      <c r="CC93" s="3225"/>
      <c r="CD93" s="3225"/>
      <c r="CE93" s="3225"/>
      <c r="CG93" s="3226"/>
      <c r="CH93" s="3226"/>
      <c r="CI93" s="3226"/>
      <c r="CK93" s="3227"/>
      <c r="CL93" s="3227"/>
      <c r="CM93" s="3227"/>
      <c r="CW93" s="3223"/>
      <c r="CX93" s="3223"/>
      <c r="CY93" s="3223"/>
      <c r="DA93" s="3224"/>
      <c r="DB93" s="3224"/>
      <c r="DC93" s="3224"/>
      <c r="DE93" s="3"/>
      <c r="DF93" s="3"/>
      <c r="DG93" s="3"/>
      <c r="DH93" s="3"/>
      <c r="DI93" s="3"/>
      <c r="DJ93" s="3"/>
      <c r="DK93" s="3"/>
      <c r="DL93" s="3"/>
      <c r="DM93" s="3"/>
      <c r="DN93" s="3"/>
      <c r="DO93" s="3"/>
      <c r="DP93" s="3"/>
      <c r="DQ93" s="3"/>
      <c r="DR93" s="3"/>
      <c r="DS93" s="3"/>
      <c r="DT93" s="3"/>
      <c r="DU93" s="3"/>
      <c r="DV93" s="3"/>
      <c r="DW93" s="3"/>
      <c r="DX93" s="3"/>
      <c r="DY93" s="3"/>
      <c r="DZ93" s="869" t="s">
        <v>1278</v>
      </c>
      <c r="EA93" s="870" t="s">
        <v>1279</v>
      </c>
      <c r="EB93" s="871" t="s">
        <v>1280</v>
      </c>
      <c r="EC93" s="872" t="s">
        <v>1281</v>
      </c>
      <c r="ED93" s="873" t="s">
        <v>1282</v>
      </c>
      <c r="EE93" s="874" t="s">
        <v>1283</v>
      </c>
      <c r="EF93" s="875" t="s">
        <v>1284</v>
      </c>
      <c r="EG93" s="876" t="s">
        <v>1285</v>
      </c>
      <c r="EH93" s="877" t="s">
        <v>1286</v>
      </c>
      <c r="EK93" s="878"/>
      <c r="EL93" s="236" t="s">
        <v>1287</v>
      </c>
      <c r="EM93" s="206" t="s">
        <v>1288</v>
      </c>
      <c r="EN93" s="207">
        <v>0</v>
      </c>
      <c r="EO93" s="208">
        <v>119</v>
      </c>
      <c r="EP93" s="209">
        <v>145</v>
      </c>
      <c r="EQ93"/>
      <c r="ER93" s="879"/>
      <c r="ES93" s="272" t="s">
        <v>1289</v>
      </c>
      <c r="ET93" s="192" t="s">
        <v>1290</v>
      </c>
      <c r="EU93" s="193">
        <v>247</v>
      </c>
      <c r="EV93" s="194">
        <v>227</v>
      </c>
      <c r="EW93" s="195">
        <v>95</v>
      </c>
      <c r="EX93"/>
      <c r="EY93" s="880"/>
      <c r="EZ93" s="212" t="s">
        <v>1291</v>
      </c>
      <c r="FA93" s="192" t="s">
        <v>1292</v>
      </c>
      <c r="FB93" s="193">
        <v>161</v>
      </c>
      <c r="FC93" s="194">
        <v>143</v>
      </c>
      <c r="FD93" s="195">
        <v>96</v>
      </c>
      <c r="FE93" s="10">
        <v>1</v>
      </c>
    </row>
    <row r="94" spans="1:161" ht="21" customHeight="1">
      <c r="A94" s="3"/>
      <c r="B94" s="218" t="str">
        <f t="shared" si="62"/>
        <v>►</v>
      </c>
      <c r="C94" s="2559"/>
      <c r="D94" s="2568"/>
      <c r="E94" s="2568"/>
      <c r="F94" s="2568"/>
      <c r="G94" s="2568"/>
      <c r="H94" s="2568"/>
      <c r="I94" s="2568"/>
      <c r="J94" s="2568"/>
      <c r="K94" s="2568"/>
      <c r="L94" s="2566"/>
      <c r="M94" s="2566"/>
      <c r="N94" s="2566"/>
      <c r="O94" s="2566"/>
      <c r="P94" s="2566"/>
      <c r="Q94" s="2566"/>
      <c r="R94" s="369" t="str">
        <f>IF(ISBLANK(S94),"",LARGE(R68:R93,1)+1)</f>
        <v/>
      </c>
      <c r="S94" s="370"/>
      <c r="T94" s="371"/>
      <c r="U94" s="371"/>
      <c r="V94" s="371"/>
      <c r="W94" s="371"/>
      <c r="X94" s="371"/>
      <c r="Y94" s="371"/>
      <c r="Z94" s="371"/>
      <c r="AA94" s="371"/>
      <c r="AB94" s="371"/>
      <c r="AC94" s="369" t="str">
        <f>IF(ISBLANK(AD94),"",LARGE(AC68:AC93,1)+1)</f>
        <v/>
      </c>
      <c r="AD94" s="370"/>
      <c r="AE94" s="371"/>
      <c r="AF94" s="371"/>
      <c r="AG94" s="371"/>
      <c r="AH94" s="371"/>
      <c r="AI94" s="371"/>
      <c r="AJ94" s="371"/>
      <c r="AK94" s="371"/>
      <c r="AL94" s="371"/>
      <c r="AM94" s="372"/>
      <c r="AN94" s="3"/>
      <c r="AO94" s="218" t="str">
        <f t="shared" si="65"/>
        <v>►</v>
      </c>
      <c r="AP94" s="5"/>
      <c r="AQ94" s="3"/>
      <c r="AR94" s="198">
        <f t="array" ref="AR94">SUMPRODUCT(LEN(AS94:AY94))</f>
        <v>0</v>
      </c>
      <c r="AS94" s="199"/>
      <c r="AT94" s="200"/>
      <c r="AU94" s="200"/>
      <c r="AV94" s="200"/>
      <c r="AW94" s="200"/>
      <c r="AX94" s="200"/>
      <c r="AY94" s="201"/>
      <c r="AZ94" s="2384"/>
      <c r="BB94" s="3177"/>
      <c r="BC94" s="3177"/>
      <c r="BD94" s="3174"/>
      <c r="BE94" s="3177"/>
      <c r="BF94" s="3151" t="str">
        <f t="shared" si="37"/>
        <v/>
      </c>
      <c r="BG94" s="3155" t="str">
        <f t="shared" si="38"/>
        <v/>
      </c>
      <c r="BH94" s="3156" t="str">
        <f>IF(LEN(TRIM(BM94))&gt;0,MAX(BH29:BH93)+1,"")</f>
        <v/>
      </c>
      <c r="BI94" s="3109" t="str">
        <f>IFERROR(INDEX(BM30:BM299,MATCH(ROW()-ROW(BM30)+1,BH30:BH299,0)),"")</f>
        <v/>
      </c>
      <c r="BJ94" s="3178"/>
      <c r="BK94" s="3177"/>
      <c r="BL94" s="3163"/>
      <c r="BM94" s="3111" t="str">
        <f>IF(OR(BN93="",BL92=""),"",IF(LEN(BN93)&lt;=BL92,BN93,IFERROR(LEFT(BN93,FIND("♦",SUBSTITUTE(LEFT(BN93,BL92+1)," ","♦",LEN(LEFT(BN93,BL92+1))-LEN(SUBSTITUTE(LEFT(BN93,BL92+1)," ",""))))),LEFT(BN93,IFERROR(FIND(" ",BN93)-1,LEN(BN93))))))</f>
        <v/>
      </c>
      <c r="BN94" s="3111" t="str">
        <f t="shared" si="69"/>
        <v/>
      </c>
      <c r="BO94" s="3179"/>
      <c r="BP94" s="3173"/>
      <c r="BQ94" s="3174"/>
      <c r="BR94" s="2384"/>
      <c r="BS94" s="2675" t="s">
        <v>3978</v>
      </c>
      <c r="BT94" s="2672">
        <v>6</v>
      </c>
      <c r="BU94" s="2673" t="str" cm="1">
        <f t="array" ref="BU94">IF(TRIM(BS94)="","&lt; VIDE",IF(SUMPRODUCT((UPPER(TRIM($BS$91:BS94))=UPPER(TRIM(BS94)))*1)&gt;1,"◄ Doublon","Unique"))</f>
        <v>Unique</v>
      </c>
      <c r="BV94" s="222" t="s">
        <v>3680</v>
      </c>
      <c r="BW94" s="2674" t="s">
        <v>3652</v>
      </c>
      <c r="BX94" s="3"/>
      <c r="CG94"/>
      <c r="CH94"/>
      <c r="CI94"/>
      <c r="CK94"/>
      <c r="CL94"/>
      <c r="CM94"/>
      <c r="DE94" s="3"/>
      <c r="DF94" s="3"/>
      <c r="DG94" s="3"/>
      <c r="DH94" s="3"/>
      <c r="DI94" s="3"/>
      <c r="DJ94" s="3"/>
      <c r="DK94" s="3"/>
      <c r="DL94" s="3"/>
      <c r="DM94" s="3"/>
      <c r="DN94" s="3"/>
      <c r="DO94" s="3"/>
      <c r="DP94" s="3"/>
      <c r="DQ94" s="3"/>
      <c r="DR94" s="3"/>
      <c r="DS94" s="3"/>
      <c r="DT94" s="3"/>
      <c r="DU94" s="3"/>
      <c r="DV94" s="3"/>
      <c r="DW94" s="3"/>
      <c r="DX94" s="3"/>
      <c r="DY94" s="3"/>
      <c r="DZ94" s="881" t="s">
        <v>1293</v>
      </c>
      <c r="EA94" s="882" t="s">
        <v>1294</v>
      </c>
      <c r="EB94" s="883" t="s">
        <v>1295</v>
      </c>
      <c r="EC94" s="884" t="s">
        <v>1296</v>
      </c>
      <c r="ED94" s="885" t="s">
        <v>1297</v>
      </c>
      <c r="EE94" s="886" t="s">
        <v>1298</v>
      </c>
      <c r="EF94" s="887" t="s">
        <v>1299</v>
      </c>
      <c r="EG94" s="888" t="s">
        <v>1300</v>
      </c>
      <c r="EH94" s="889" t="s">
        <v>1301</v>
      </c>
      <c r="EK94" s="890"/>
      <c r="EL94" s="236" t="s">
        <v>1302</v>
      </c>
      <c r="EM94" s="206" t="s">
        <v>1303</v>
      </c>
      <c r="EN94" s="207">
        <v>6</v>
      </c>
      <c r="EO94" s="208">
        <v>119</v>
      </c>
      <c r="EP94" s="209">
        <v>144</v>
      </c>
      <c r="EQ94"/>
      <c r="ER94" s="891"/>
      <c r="ES94" s="191" t="s">
        <v>1304</v>
      </c>
      <c r="ET94" s="192" t="s">
        <v>1305</v>
      </c>
      <c r="EU94" s="193">
        <v>205</v>
      </c>
      <c r="EV94" s="194">
        <v>200</v>
      </c>
      <c r="EW94" s="195">
        <v>177</v>
      </c>
      <c r="EX94"/>
      <c r="EY94" s="892"/>
      <c r="EZ94" s="212" t="s">
        <v>1306</v>
      </c>
      <c r="FA94" s="192" t="s">
        <v>1307</v>
      </c>
      <c r="FB94" s="193">
        <v>171</v>
      </c>
      <c r="FC94" s="194">
        <v>145</v>
      </c>
      <c r="FD94" s="195">
        <v>68</v>
      </c>
      <c r="FE94" s="10">
        <v>1</v>
      </c>
    </row>
    <row r="95" spans="1:161" ht="21" customHeight="1">
      <c r="A95" s="3"/>
      <c r="B95" s="218" t="str">
        <f t="shared" si="62"/>
        <v>►</v>
      </c>
      <c r="C95" s="2559"/>
      <c r="D95" s="2569"/>
      <c r="E95" s="2569"/>
      <c r="F95" s="2569"/>
      <c r="G95" s="2569"/>
      <c r="H95" s="2569"/>
      <c r="I95" s="2569"/>
      <c r="J95" s="2569"/>
      <c r="K95" s="2569"/>
      <c r="L95" s="2566"/>
      <c r="M95" s="2566"/>
      <c r="N95" s="2566"/>
      <c r="O95" s="2566"/>
      <c r="P95" s="2566"/>
      <c r="Q95" s="2566"/>
      <c r="R95" s="369" t="str">
        <f>IF(ISBLANK(S95),"",LARGE(R68:R94,1)+1)</f>
        <v/>
      </c>
      <c r="S95" s="370"/>
      <c r="T95" s="371"/>
      <c r="U95" s="371"/>
      <c r="V95" s="371"/>
      <c r="W95" s="371"/>
      <c r="X95" s="371"/>
      <c r="Y95" s="371"/>
      <c r="Z95" s="371"/>
      <c r="AA95" s="371"/>
      <c r="AB95" s="371"/>
      <c r="AC95" s="369" t="str">
        <f>IF(ISBLANK(AD95),"",LARGE(AC68:AC94,1)+1)</f>
        <v/>
      </c>
      <c r="AD95" s="370"/>
      <c r="AE95" s="371"/>
      <c r="AF95" s="371"/>
      <c r="AG95" s="371"/>
      <c r="AH95" s="371"/>
      <c r="AI95" s="371"/>
      <c r="AJ95" s="371"/>
      <c r="AK95" s="371"/>
      <c r="AL95" s="371"/>
      <c r="AM95" s="372"/>
      <c r="AN95" s="3"/>
      <c r="AO95" s="218" t="str">
        <f t="shared" si="65"/>
        <v>►</v>
      </c>
      <c r="AP95" s="5"/>
      <c r="AQ95" s="3"/>
      <c r="AR95" s="198">
        <f t="array" ref="AR95">SUMPRODUCT(LEN(AS95:AY95))</f>
        <v>0</v>
      </c>
      <c r="AS95" s="199"/>
      <c r="AT95" s="200"/>
      <c r="AU95" s="200"/>
      <c r="AV95" s="200"/>
      <c r="AW95" s="200"/>
      <c r="AX95" s="200"/>
      <c r="AY95" s="201"/>
      <c r="AZ95" s="2384"/>
      <c r="BB95" s="3177"/>
      <c r="BC95" s="3177"/>
      <c r="BD95" s="3174"/>
      <c r="BE95" s="3177"/>
      <c r="BF95" s="3151" t="str">
        <f t="shared" si="37"/>
        <v/>
      </c>
      <c r="BG95" s="3155" t="str">
        <f t="shared" si="38"/>
        <v/>
      </c>
      <c r="BH95" s="3156" t="str">
        <f>IF(LEN(TRIM(BM95))&gt;0,MAX(BH29:BH94)+1,"")</f>
        <v/>
      </c>
      <c r="BI95" s="3109" t="str">
        <f>IFERROR(INDEX(BM30:BM299,MATCH(ROW()-ROW(BM30)+1,BH30:BH299,0)),"")</f>
        <v/>
      </c>
      <c r="BJ95" s="3178"/>
      <c r="BK95" s="3177"/>
      <c r="BL95" s="3164"/>
      <c r="BM95" s="3111" t="str">
        <f>IF(OR(BN94="",BL92=""),"",IF(LEN(BN94)&lt;=BL92,BN94,IFERROR(LEFT(BN94,FIND("♦",SUBSTITUTE(LEFT(BN94,BL92+1)," ","♦",LEN(LEFT(BN94,BL92+1))-LEN(SUBSTITUTE(LEFT(BN94,BL92+1)," ",""))))),LEFT(BN94,IFERROR(FIND(" ",BN94)-1,LEN(BN94))))))</f>
        <v/>
      </c>
      <c r="BN95" s="3111" t="str">
        <f t="shared" si="69"/>
        <v/>
      </c>
      <c r="BO95" s="3179"/>
      <c r="BP95" s="3173"/>
      <c r="BQ95" s="3174"/>
      <c r="BR95" s="2384"/>
      <c r="BS95" s="2675" t="s">
        <v>3979</v>
      </c>
      <c r="BT95" s="2672">
        <v>150</v>
      </c>
      <c r="BU95" s="2673" t="str" cm="1">
        <f t="array" ref="BU95">IF(TRIM(BS95)="","&lt; VIDE",IF(SUMPRODUCT((UPPER(TRIM($BS$91:BS95))=UPPER(TRIM(BS95)))*1)&gt;1,"◄ Doublon","Unique"))</f>
        <v>Unique</v>
      </c>
      <c r="BV95" s="222" t="s">
        <v>3681</v>
      </c>
      <c r="BW95" s="2674" t="s">
        <v>3980</v>
      </c>
      <c r="BX95" s="3"/>
      <c r="BY95" s="3228" t="s">
        <v>1308</v>
      </c>
      <c r="BZ95" s="3228"/>
      <c r="CA95" s="3228"/>
      <c r="CC95" s="3225" t="s">
        <v>1309</v>
      </c>
      <c r="CD95" s="3225"/>
      <c r="CE95" s="3225"/>
      <c r="CG95" s="3226" t="s">
        <v>1310</v>
      </c>
      <c r="CH95" s="3226"/>
      <c r="CI95" s="3226"/>
      <c r="CK95" s="3227" t="s">
        <v>1311</v>
      </c>
      <c r="CL95" s="3227"/>
      <c r="CM95" s="3227"/>
      <c r="CW95" s="3223" t="s">
        <v>1312</v>
      </c>
      <c r="CX95" s="3223"/>
      <c r="CY95" s="3223"/>
      <c r="DA95" s="3224" t="s">
        <v>1313</v>
      </c>
      <c r="DB95" s="3224"/>
      <c r="DC95" s="3224"/>
      <c r="DE95" s="3"/>
      <c r="DF95" s="3"/>
      <c r="DG95" s="3"/>
      <c r="DH95" s="3"/>
      <c r="DI95" s="3"/>
      <c r="DJ95" s="3"/>
      <c r="DK95" s="3"/>
      <c r="DL95" s="3"/>
      <c r="DM95" s="3"/>
      <c r="DN95" s="3"/>
      <c r="DO95" s="3"/>
      <c r="DP95" s="3"/>
      <c r="DQ95" s="3"/>
      <c r="DR95" s="3"/>
      <c r="DS95" s="3"/>
      <c r="DT95" s="3"/>
      <c r="DU95" s="3"/>
      <c r="DV95" s="3"/>
      <c r="DW95" s="3"/>
      <c r="DX95" s="3"/>
      <c r="DY95" s="3"/>
      <c r="DZ95" s="893" t="s">
        <v>1314</v>
      </c>
      <c r="EA95" s="894" t="s">
        <v>1315</v>
      </c>
      <c r="EB95" s="895" t="s">
        <v>1316</v>
      </c>
      <c r="EC95" s="896" t="s">
        <v>1317</v>
      </c>
      <c r="ED95" s="897" t="s">
        <v>1318</v>
      </c>
      <c r="EE95" s="898" t="s">
        <v>1319</v>
      </c>
      <c r="EF95" s="899" t="s">
        <v>1320</v>
      </c>
      <c r="EG95" s="900" t="s">
        <v>1321</v>
      </c>
      <c r="EH95" s="901" t="s">
        <v>1322</v>
      </c>
      <c r="EK95" s="902"/>
      <c r="EL95" s="236" t="s">
        <v>1323</v>
      </c>
      <c r="EM95" s="206" t="s">
        <v>1324</v>
      </c>
      <c r="EN95" s="207">
        <v>0</v>
      </c>
      <c r="EO95" s="208">
        <v>46</v>
      </c>
      <c r="EP95" s="209">
        <v>59</v>
      </c>
      <c r="EQ95"/>
      <c r="ER95" s="903"/>
      <c r="ES95" s="191" t="s">
        <v>1325</v>
      </c>
      <c r="ET95" s="192" t="s">
        <v>1326</v>
      </c>
      <c r="EU95" s="193">
        <v>238</v>
      </c>
      <c r="EV95" s="194">
        <v>230</v>
      </c>
      <c r="EW95" s="195">
        <v>133</v>
      </c>
      <c r="EX95"/>
      <c r="EY95" s="904"/>
      <c r="EZ95" s="197" t="s">
        <v>1327</v>
      </c>
      <c r="FA95" s="192" t="s">
        <v>1328</v>
      </c>
      <c r="FB95" s="193">
        <v>139</v>
      </c>
      <c r="FC95" s="194">
        <v>131</v>
      </c>
      <c r="FD95" s="195">
        <v>120</v>
      </c>
      <c r="FE95" s="10">
        <v>1</v>
      </c>
    </row>
    <row r="96" spans="1:161" ht="21" customHeight="1">
      <c r="A96" s="3"/>
      <c r="B96" s="218" t="str">
        <f t="shared" si="62"/>
        <v>►</v>
      </c>
      <c r="C96" s="2559"/>
      <c r="D96" s="2559"/>
      <c r="E96" s="2559"/>
      <c r="F96" s="2559"/>
      <c r="G96" s="2559"/>
      <c r="H96" s="2559"/>
      <c r="I96" s="2559"/>
      <c r="J96" s="2560"/>
      <c r="K96" s="2567"/>
      <c r="L96" s="2566"/>
      <c r="M96" s="2566"/>
      <c r="N96" s="2566"/>
      <c r="O96" s="2566"/>
      <c r="P96" s="2566"/>
      <c r="Q96" s="2566"/>
      <c r="R96" s="369" t="str">
        <f>IF(ISBLANK(S96),"",LARGE(R68:R95,1)+1)</f>
        <v/>
      </c>
      <c r="S96" s="370"/>
      <c r="T96" s="371"/>
      <c r="U96" s="371"/>
      <c r="V96" s="371"/>
      <c r="W96" s="371"/>
      <c r="X96" s="371"/>
      <c r="Y96" s="371"/>
      <c r="Z96" s="371"/>
      <c r="AA96" s="371"/>
      <c r="AB96" s="371"/>
      <c r="AC96" s="369" t="str">
        <f>IF(ISBLANK(AD96),"",LARGE(AC68:AC95,1)+1)</f>
        <v/>
      </c>
      <c r="AD96" s="370"/>
      <c r="AE96" s="371"/>
      <c r="AF96" s="371"/>
      <c r="AG96" s="371"/>
      <c r="AH96" s="371"/>
      <c r="AI96" s="371"/>
      <c r="AJ96" s="371"/>
      <c r="AK96" s="371"/>
      <c r="AL96" s="371"/>
      <c r="AM96" s="372"/>
      <c r="AN96" s="3"/>
      <c r="AO96" s="218" t="str">
        <f t="shared" si="65"/>
        <v>►</v>
      </c>
      <c r="AP96" s="5"/>
      <c r="AQ96" s="3"/>
      <c r="AR96" s="198">
        <f t="array" ref="AR96">SUMPRODUCT(LEN(AS96:AY96))</f>
        <v>0</v>
      </c>
      <c r="AS96" s="199"/>
      <c r="AT96" s="200"/>
      <c r="AU96" s="200"/>
      <c r="AV96" s="200"/>
      <c r="AW96" s="200"/>
      <c r="AX96" s="200"/>
      <c r="AY96" s="201"/>
      <c r="AZ96" s="2384"/>
      <c r="BB96" s="3177"/>
      <c r="BC96" s="3177"/>
      <c r="BD96" s="3174"/>
      <c r="BE96" s="3177"/>
      <c r="BF96" s="3151" t="str">
        <f t="shared" ref="BF96:BF159" si="70">IF(BI96="","",(LEN(TRIM(SUBSTITUTE(BI96,CHAR(160)," ")))-LEN(SUBSTITUTE(TRIM(SUBSTITUTE(BI96,CHAR(160)," "))," ",""))+1)&amp;" mot"&amp;IF((LEN(TRIM(SUBSTITUTE(BI96,CHAR(160)," ")))-LEN(SUBSTITUTE(TRIM(SUBSTITUTE(BI96,CHAR(160)," "))," ",""))+1)&gt;1,"s",""))</f>
        <v/>
      </c>
      <c r="BG96" s="3155" t="str">
        <f t="shared" ref="BG96:BG159" si="71">IF(BI96="","",LEN(TRIM(SUBSTITUTE(BI96,CHAR(160),"")))&amp;" car. ►")</f>
        <v/>
      </c>
      <c r="BH96" s="3156">
        <f>IF(LEN(TRIM(BM96))&gt;0,MAX(BH29:BH95)+1,"")</f>
        <v>16</v>
      </c>
      <c r="BI96" s="3109" t="str">
        <f>IFERROR(INDEX(BM30:BM299,MATCH(ROW()-ROW(BM30)+1,BH30:BH299,0)),"")</f>
        <v/>
      </c>
      <c r="BJ96" s="3178"/>
      <c r="BK96" s="3177"/>
      <c r="BL96" s="2462" t="str">
        <f>(SUBSTITUTE(SUBSTITUTE(BD41,CHAR(13)&amp;CHAR(10)," "),CHAR(10)," "))</f>
        <v>7. Pendant ce temps, faites revenir les champignons dans une poêle avec un peu d’huile d’olive pendant environ 5 minutes.</v>
      </c>
      <c r="BM96" s="3165" t="str">
        <f>IF(OR(BL97="",BL98=""),"",IF(LEN(BL97)&lt;=BL98,BL97,IFERROR(LEFT(BL97,FIND("♦",SUBSTITUTE(LEFT(BL97,BL98+1)," ","♦",LEN(LEFT(BL97,BL98+1))-LEN(SUBSTITUTE(LEFT(BL97,BL98+1)," ",""))))),LEFT(BL97,IFERROR(FIND(" ",BL97)-1,LEN(BL97))))))</f>
        <v xml:space="preserve">7 Pendant ce temps faites revenir les champignons dans une poêle avec un peu d’huile d’olive pendant </v>
      </c>
      <c r="BN96" s="3166" t="str">
        <f>IF(BM96="","",TRIM(RIGHT(BL97,LEN(BL97)-LEN(BM96))))</f>
        <v>environ 5 minutes</v>
      </c>
      <c r="BO96" s="3157" t="str">
        <f>BE41</f>
        <v xml:space="preserve"> ◄ ligne 41</v>
      </c>
      <c r="BP96" s="3173"/>
      <c r="BQ96" s="3174"/>
      <c r="BR96" s="2384"/>
      <c r="BS96" s="2675" t="s">
        <v>3981</v>
      </c>
      <c r="BT96" s="2672">
        <v>345</v>
      </c>
      <c r="BU96" s="2673" t="str" cm="1">
        <f t="array" ref="BU96">IF(TRIM(BS96)="","&lt; VIDE",IF(SUMPRODUCT((UPPER(TRIM($BS$91:BS96))=UPPER(TRIM(BS96)))*1)&gt;1,"◄ Doublon","Unique"))</f>
        <v>Unique</v>
      </c>
      <c r="BV96" s="222" t="s">
        <v>3682</v>
      </c>
      <c r="BW96" s="2674" t="s">
        <v>3979</v>
      </c>
      <c r="BX96" s="3"/>
      <c r="BY96" s="3228"/>
      <c r="BZ96" s="3228"/>
      <c r="CA96" s="3228"/>
      <c r="CC96" s="3225"/>
      <c r="CD96" s="3225"/>
      <c r="CE96" s="3225"/>
      <c r="CG96" s="3226"/>
      <c r="CH96" s="3226"/>
      <c r="CI96" s="3226"/>
      <c r="CK96" s="3227"/>
      <c r="CL96" s="3227"/>
      <c r="CM96" s="3227"/>
      <c r="CW96" s="3223"/>
      <c r="CX96" s="3223"/>
      <c r="CY96" s="3223"/>
      <c r="DA96" s="3224"/>
      <c r="DB96" s="3224"/>
      <c r="DC96" s="3224"/>
      <c r="DE96" s="3"/>
      <c r="DF96" s="3"/>
      <c r="DG96" s="3"/>
      <c r="DH96" s="3"/>
      <c r="DI96" s="3"/>
      <c r="DJ96" s="3"/>
      <c r="DK96" s="3"/>
      <c r="DL96" s="3"/>
      <c r="DM96" s="3"/>
      <c r="DN96" s="3"/>
      <c r="DO96" s="3"/>
      <c r="DP96" s="3"/>
      <c r="DQ96" s="3"/>
      <c r="DR96" s="3"/>
      <c r="DS96" s="3"/>
      <c r="DT96" s="3"/>
      <c r="DU96" s="3"/>
      <c r="DV96" s="3"/>
      <c r="DW96" s="3"/>
      <c r="DX96" s="3"/>
      <c r="DY96" s="3"/>
      <c r="DZ96" s="905" t="s">
        <v>1329</v>
      </c>
      <c r="EA96" s="906" t="s">
        <v>1330</v>
      </c>
      <c r="EB96" s="907" t="s">
        <v>1331</v>
      </c>
      <c r="EC96" s="908" t="s">
        <v>1332</v>
      </c>
      <c r="ED96" s="909" t="s">
        <v>1333</v>
      </c>
      <c r="EE96" s="910" t="s">
        <v>1334</v>
      </c>
      <c r="EF96" s="911" t="s">
        <v>1335</v>
      </c>
      <c r="EG96" s="912" t="s">
        <v>1336</v>
      </c>
      <c r="EH96" s="913" t="s">
        <v>1337</v>
      </c>
      <c r="EK96" s="914"/>
      <c r="EL96" s="236" t="s">
        <v>273</v>
      </c>
      <c r="EM96" s="206" t="s">
        <v>273</v>
      </c>
      <c r="EN96" s="207">
        <v>255</v>
      </c>
      <c r="EO96" s="208">
        <v>255</v>
      </c>
      <c r="EP96" s="209">
        <v>255</v>
      </c>
      <c r="EQ96"/>
      <c r="ER96" s="915"/>
      <c r="ES96" s="272" t="s">
        <v>1338</v>
      </c>
      <c r="ET96" s="192" t="s">
        <v>1339</v>
      </c>
      <c r="EU96" s="193">
        <v>250</v>
      </c>
      <c r="EV96" s="194">
        <v>234</v>
      </c>
      <c r="EW96" s="195">
        <v>115</v>
      </c>
      <c r="EX96"/>
      <c r="EY96" s="916"/>
      <c r="EZ96" s="212" t="s">
        <v>1340</v>
      </c>
      <c r="FA96" s="192" t="s">
        <v>1341</v>
      </c>
      <c r="FB96" s="193">
        <v>175</v>
      </c>
      <c r="FC96" s="194">
        <v>141</v>
      </c>
      <c r="FD96" s="195">
        <v>19</v>
      </c>
      <c r="FE96" s="10">
        <v>1</v>
      </c>
    </row>
    <row r="97" spans="1:161" ht="21" customHeight="1">
      <c r="A97" s="3"/>
      <c r="B97" s="218" t="str">
        <f t="shared" si="62"/>
        <v>►</v>
      </c>
      <c r="C97" s="2559"/>
      <c r="D97" s="2559"/>
      <c r="E97" s="2559"/>
      <c r="F97" s="2559"/>
      <c r="G97" s="2559"/>
      <c r="H97" s="2559"/>
      <c r="I97" s="2559"/>
      <c r="J97" s="2560"/>
      <c r="K97" s="2567"/>
      <c r="L97" s="2566"/>
      <c r="M97" s="2566"/>
      <c r="N97" s="2566"/>
      <c r="O97" s="2566"/>
      <c r="P97" s="2566"/>
      <c r="Q97" s="2566"/>
      <c r="R97" s="369" t="str">
        <f>IF(ISBLANK(S97),"",LARGE(R68:R96,1)+1)</f>
        <v/>
      </c>
      <c r="S97" s="370"/>
      <c r="T97" s="371"/>
      <c r="U97" s="371"/>
      <c r="V97" s="371"/>
      <c r="W97" s="371"/>
      <c r="X97" s="371"/>
      <c r="Y97" s="371"/>
      <c r="Z97" s="371"/>
      <c r="AA97" s="371"/>
      <c r="AB97" s="371"/>
      <c r="AC97" s="369" t="str">
        <f>IF(ISBLANK(AD97),"",LARGE(AC68:AC96,1)+1)</f>
        <v/>
      </c>
      <c r="AD97" s="370"/>
      <c r="AE97" s="371"/>
      <c r="AF97" s="371"/>
      <c r="AG97" s="371"/>
      <c r="AH97" s="371"/>
      <c r="AI97" s="371"/>
      <c r="AJ97" s="371"/>
      <c r="AK97" s="371"/>
      <c r="AL97" s="371"/>
      <c r="AM97" s="372"/>
      <c r="AN97" s="3"/>
      <c r="AO97" s="218" t="str">
        <f t="shared" si="65"/>
        <v>►</v>
      </c>
      <c r="AP97" s="5"/>
      <c r="AQ97" s="3"/>
      <c r="AR97" s="198">
        <f t="array" ref="AR97">SUMPRODUCT(LEN(AS97:AY97))</f>
        <v>0</v>
      </c>
      <c r="AS97" s="199"/>
      <c r="AT97" s="200"/>
      <c r="AU97" s="200"/>
      <c r="AV97" s="200"/>
      <c r="AW97" s="200"/>
      <c r="AX97" s="200"/>
      <c r="AY97" s="201"/>
      <c r="AZ97" s="2384"/>
      <c r="BB97" s="3177"/>
      <c r="BC97" s="3177"/>
      <c r="BD97" s="3174"/>
      <c r="BE97" s="3177"/>
      <c r="BF97" s="3151" t="str">
        <f t="shared" si="70"/>
        <v/>
      </c>
      <c r="BG97" s="3155" t="str">
        <f t="shared" si="71"/>
        <v/>
      </c>
      <c r="BH97" s="3156">
        <f>IF(LEN(TRIM(BM97))&gt;0,MAX(BH29:BH96)+1,"")</f>
        <v>17</v>
      </c>
      <c r="BI97" s="3109" t="str">
        <f>IFERROR(INDEX(BM30:BM299,MATCH(ROW()-ROW(BM30)+1,BH30:BH299,0)),"")</f>
        <v/>
      </c>
      <c r="BJ97" s="3178"/>
      <c r="BK97" s="3177"/>
      <c r="BL97" s="3165" t="str">
        <f>TRIM(SUBSTITUTE(SUBSTITUTE(SUBSTITUTE(SUBSTITUTE(IF(OR(LEFT(BL96,1)="-",LEFT(BL96,1)="="),MID(BL96,2,9999),BL96),CHAR(160)," "),","," "),";"," "),"."," "))</f>
        <v>7 Pendant ce temps faites revenir les champignons dans une poêle avec un peu d’huile d’olive pendant environ 5 minutes</v>
      </c>
      <c r="BM97" s="3166" t="str">
        <f>IF(OR(BN96="",BL98=""),"",IF(LEN(BN96)&lt;=BL98,BN96,IFERROR(LEFT(BN96,FIND("♦",SUBSTITUTE(LEFT(BN96,BL98+1)," ","♦",LEN(LEFT(BN96,BL98+1))-LEN(SUBSTITUTE(LEFT(BN96,BL98+1)," ",""))))),LEFT(BN96,IFERROR(FIND(" ",BN96)-1,LEN(BN96))))))</f>
        <v>environ 5 minutes</v>
      </c>
      <c r="BN97" s="3166" t="str">
        <f>IF(BM97="","",TRIM(RIGHT(BN96,LEN(BN96)-LEN(BM97))))</f>
        <v/>
      </c>
      <c r="BO97" s="3180"/>
      <c r="BP97" s="3173"/>
      <c r="BQ97" s="3174"/>
      <c r="BR97" s="2384"/>
      <c r="BS97" s="2675"/>
      <c r="BT97" s="2672"/>
      <c r="BU97" s="2673" t="str" cm="1">
        <f t="array" ref="BU97">IF(TRIM(BS97)="","&lt; VIDE",IF(SUMPRODUCT((UPPER(TRIM($BS$91:BS97))=UPPER(TRIM(BS97)))*1)&gt;1,"◄ Doublon","Unique"))</f>
        <v>&lt; VIDE</v>
      </c>
      <c r="BV97" s="222" t="s">
        <v>3683</v>
      </c>
      <c r="BW97" s="2674" t="s">
        <v>3982</v>
      </c>
      <c r="BX97" s="3"/>
      <c r="CG97"/>
      <c r="CH97"/>
      <c r="CI97"/>
      <c r="CK97"/>
      <c r="CL97"/>
      <c r="CM97"/>
      <c r="DE97" s="3"/>
      <c r="DF97" s="3"/>
      <c r="DG97" s="3"/>
      <c r="DH97" s="3"/>
      <c r="DI97" s="3"/>
      <c r="DJ97" s="3"/>
      <c r="DK97" s="3"/>
      <c r="DL97" s="3"/>
      <c r="DM97" s="3"/>
      <c r="DN97" s="3"/>
      <c r="DO97" s="3"/>
      <c r="DP97" s="3"/>
      <c r="DQ97" s="3"/>
      <c r="DR97" s="3"/>
      <c r="DS97" s="3"/>
      <c r="DT97" s="3"/>
      <c r="DU97" s="3"/>
      <c r="DV97" s="3"/>
      <c r="DW97" s="3"/>
      <c r="DX97" s="3"/>
      <c r="DY97" s="3"/>
      <c r="DZ97" s="917" t="s">
        <v>1342</v>
      </c>
      <c r="EA97" s="918" t="s">
        <v>1343</v>
      </c>
      <c r="EB97" s="919" t="s">
        <v>1344</v>
      </c>
      <c r="EC97" s="920" t="s">
        <v>1345</v>
      </c>
      <c r="ED97" s="921" t="s">
        <v>1346</v>
      </c>
      <c r="EE97" s="922" t="s">
        <v>1347</v>
      </c>
      <c r="EF97" s="923" t="s">
        <v>1348</v>
      </c>
      <c r="EG97" s="924" t="s">
        <v>1349</v>
      </c>
      <c r="EH97" s="925" t="s">
        <v>1350</v>
      </c>
      <c r="EK97" s="926"/>
      <c r="EL97" s="236" t="s">
        <v>1351</v>
      </c>
      <c r="EM97" s="206" t="s">
        <v>1352</v>
      </c>
      <c r="EN97" s="207">
        <v>0</v>
      </c>
      <c r="EO97" s="208">
        <v>0</v>
      </c>
      <c r="EP97" s="209">
        <v>255</v>
      </c>
      <c r="EQ97"/>
      <c r="ER97" s="927"/>
      <c r="ES97" s="191" t="s">
        <v>1353</v>
      </c>
      <c r="ET97" s="192" t="s">
        <v>1354</v>
      </c>
      <c r="EU97" s="193">
        <v>240</v>
      </c>
      <c r="EV97" s="194">
        <v>230</v>
      </c>
      <c r="EW97" s="195">
        <v>140</v>
      </c>
      <c r="EX97"/>
      <c r="EY97" s="928"/>
      <c r="EZ97" s="197" t="s">
        <v>1355</v>
      </c>
      <c r="FA97" s="192" t="s">
        <v>1356</v>
      </c>
      <c r="FB97" s="193">
        <v>139</v>
      </c>
      <c r="FC97" s="194">
        <v>126</v>
      </c>
      <c r="FD97" s="195">
        <v>102</v>
      </c>
      <c r="FE97" s="10">
        <v>1</v>
      </c>
    </row>
    <row r="98" spans="1:161" ht="21" customHeight="1">
      <c r="A98" s="3"/>
      <c r="B98" s="218" t="str">
        <f t="shared" si="62"/>
        <v>►</v>
      </c>
      <c r="C98" s="2559"/>
      <c r="D98" s="2559"/>
      <c r="E98" s="2559"/>
      <c r="F98" s="2559"/>
      <c r="G98" s="2559"/>
      <c r="H98" s="2559"/>
      <c r="I98" s="2559"/>
      <c r="J98" s="2560"/>
      <c r="K98" s="2567"/>
      <c r="L98" s="2566"/>
      <c r="M98" s="2566"/>
      <c r="N98" s="2566"/>
      <c r="O98" s="2566"/>
      <c r="P98" s="2566"/>
      <c r="Q98" s="2566"/>
      <c r="R98" s="369" t="str">
        <f>IF(ISBLANK(S98),"",LARGE(R68:R97,1)+1)</f>
        <v/>
      </c>
      <c r="S98" s="370"/>
      <c r="T98" s="371"/>
      <c r="U98" s="371"/>
      <c r="V98" s="371"/>
      <c r="W98" s="371"/>
      <c r="X98" s="371"/>
      <c r="Y98" s="371"/>
      <c r="Z98" s="371"/>
      <c r="AA98" s="371"/>
      <c r="AB98" s="371"/>
      <c r="AC98" s="369" t="str">
        <f>IF(ISBLANK(AD98),"",LARGE(AC68:AC97,1)+1)</f>
        <v/>
      </c>
      <c r="AD98" s="370"/>
      <c r="AE98" s="371"/>
      <c r="AF98" s="371"/>
      <c r="AG98" s="371"/>
      <c r="AH98" s="371"/>
      <c r="AI98" s="371"/>
      <c r="AJ98" s="371"/>
      <c r="AK98" s="371"/>
      <c r="AL98" s="371"/>
      <c r="AM98" s="372"/>
      <c r="AN98" s="3"/>
      <c r="AO98" s="218" t="str">
        <f t="shared" si="65"/>
        <v>►</v>
      </c>
      <c r="AP98" s="5"/>
      <c r="AQ98" s="3"/>
      <c r="AR98" s="198">
        <f t="array" ref="AR98">SUMPRODUCT(LEN(AS98:AY98))</f>
        <v>0</v>
      </c>
      <c r="AS98" s="199"/>
      <c r="AT98" s="200"/>
      <c r="AU98" s="200"/>
      <c r="AV98" s="200"/>
      <c r="AW98" s="200"/>
      <c r="AX98" s="200"/>
      <c r="AY98" s="201"/>
      <c r="AZ98" s="2384"/>
      <c r="BB98" s="3177"/>
      <c r="BC98" s="3177"/>
      <c r="BD98" s="3174"/>
      <c r="BE98" s="3177"/>
      <c r="BF98" s="3151" t="str">
        <f t="shared" si="70"/>
        <v/>
      </c>
      <c r="BG98" s="3155" t="str">
        <f t="shared" si="71"/>
        <v/>
      </c>
      <c r="BH98" s="3156" t="str">
        <f>IF(LEN(TRIM(BM98))&gt;0,MAX(BH29:BH97)+1,"")</f>
        <v/>
      </c>
      <c r="BI98" s="3109" t="str">
        <f>IFERROR(INDEX(BM30:BM299,MATCH(ROW()-ROW(BM30)+1,BH30:BH299,0)),"")</f>
        <v/>
      </c>
      <c r="BJ98" s="3178"/>
      <c r="BK98" s="3177"/>
      <c r="BL98" s="3112">
        <f>BI17</f>
        <v>100</v>
      </c>
      <c r="BM98" s="3166" t="str">
        <f>IF(OR(BN97="",BL98=""),"",IF(LEN(BN97)&lt;=BL98,BN97,IFERROR(LEFT(BN97,FIND("♦",SUBSTITUTE(LEFT(BN97,BL98+1)," ","♦",LEN(LEFT(BN97,BL98+1))-LEN(SUBSTITUTE(LEFT(BN97,BL98+1)," ",""))))),LEFT(BN97,IFERROR(FIND(" ",BN97)-1,LEN(BN97))))))</f>
        <v/>
      </c>
      <c r="BN98" s="3166" t="str">
        <f t="shared" ref="BN98:BN101" si="72">IF(BM98="","",TRIM(RIGHT(BN97,LEN(BN97)-LEN(BM98))))</f>
        <v/>
      </c>
      <c r="BO98" s="3180"/>
      <c r="BP98" s="3173"/>
      <c r="BQ98" s="3174"/>
      <c r="BR98" s="2384"/>
      <c r="BS98" s="2676" t="s">
        <v>3983</v>
      </c>
      <c r="BT98" s="2677">
        <v>3</v>
      </c>
      <c r="BU98" s="2673" t="str" cm="1">
        <f t="array" ref="BU98">IF(TRIM(BS98)="","&lt; VIDE",IF(SUMPRODUCT((UPPER(TRIM($BS$91:BS98))=UPPER(TRIM(BS98)))*1)&gt;1,"◄ Doublon","Unique"))</f>
        <v>Unique</v>
      </c>
      <c r="BV98" s="222" t="s">
        <v>3684</v>
      </c>
      <c r="BW98" s="2674" t="s">
        <v>3976</v>
      </c>
      <c r="BX98" s="3"/>
      <c r="BY98" s="3228" t="s">
        <v>1357</v>
      </c>
      <c r="BZ98" s="3228"/>
      <c r="CA98" s="3228"/>
      <c r="CC98" s="3225" t="s">
        <v>1358</v>
      </c>
      <c r="CD98" s="3225"/>
      <c r="CE98" s="3225"/>
      <c r="CG98" s="3226" t="s">
        <v>1359</v>
      </c>
      <c r="CH98" s="3226"/>
      <c r="CI98" s="3226"/>
      <c r="CK98" s="3227" t="s">
        <v>1360</v>
      </c>
      <c r="CL98" s="3227"/>
      <c r="CM98" s="3227"/>
      <c r="CW98" s="3223" t="s">
        <v>1361</v>
      </c>
      <c r="CX98" s="3223"/>
      <c r="CY98" s="3223"/>
      <c r="DA98" s="3224" t="s">
        <v>1362</v>
      </c>
      <c r="DB98" s="3224"/>
      <c r="DC98" s="3224"/>
      <c r="DE98" s="3"/>
      <c r="DF98" s="3"/>
      <c r="DG98" s="3"/>
      <c r="DH98" s="3"/>
      <c r="DI98" s="3"/>
      <c r="DJ98" s="3"/>
      <c r="DK98" s="3"/>
      <c r="DL98" s="3"/>
      <c r="DM98" s="3"/>
      <c r="DN98" s="3"/>
      <c r="DO98" s="3"/>
      <c r="DP98" s="3"/>
      <c r="DQ98" s="3"/>
      <c r="DR98" s="3"/>
      <c r="DS98" s="3"/>
      <c r="DT98" s="3"/>
      <c r="DU98" s="3"/>
      <c r="DV98" s="3"/>
      <c r="DW98" s="3"/>
      <c r="DX98" s="3"/>
      <c r="DY98" s="3"/>
      <c r="DZ98" s="929" t="s">
        <v>1363</v>
      </c>
      <c r="EA98" s="930" t="s">
        <v>1364</v>
      </c>
      <c r="EB98" s="931" t="s">
        <v>1365</v>
      </c>
      <c r="EC98" s="932" t="s">
        <v>1366</v>
      </c>
      <c r="ED98" s="933" t="s">
        <v>1367</v>
      </c>
      <c r="EE98" s="934" t="s">
        <v>1368</v>
      </c>
      <c r="EF98" s="935" t="s">
        <v>1369</v>
      </c>
      <c r="EG98" s="936" t="s">
        <v>1370</v>
      </c>
      <c r="EH98" s="937" t="s">
        <v>1371</v>
      </c>
      <c r="EK98" s="938"/>
      <c r="EL98" s="205" t="s">
        <v>1372</v>
      </c>
      <c r="EM98" s="206" t="s">
        <v>1373</v>
      </c>
      <c r="EN98" s="207">
        <v>77</v>
      </c>
      <c r="EO98" s="208">
        <v>77</v>
      </c>
      <c r="EP98" s="209">
        <v>255</v>
      </c>
      <c r="EQ98"/>
      <c r="ER98" s="939"/>
      <c r="ES98" s="191" t="s">
        <v>1374</v>
      </c>
      <c r="ET98" s="192" t="s">
        <v>1375</v>
      </c>
      <c r="EU98" s="193">
        <v>238</v>
      </c>
      <c r="EV98" s="194">
        <v>232</v>
      </c>
      <c r="EW98" s="195">
        <v>170</v>
      </c>
      <c r="EX98"/>
      <c r="EY98" s="940"/>
      <c r="EZ98" s="197" t="s">
        <v>1376</v>
      </c>
      <c r="FA98" s="192" t="s">
        <v>1377</v>
      </c>
      <c r="FB98" s="193">
        <v>140</v>
      </c>
      <c r="FC98" s="194">
        <v>120</v>
      </c>
      <c r="FD98" s="195">
        <v>83</v>
      </c>
      <c r="FE98" s="10">
        <v>1</v>
      </c>
    </row>
    <row r="99" spans="1:161" ht="21" customHeight="1">
      <c r="A99" s="3"/>
      <c r="B99" s="218" t="str">
        <f t="shared" si="62"/>
        <v>►</v>
      </c>
      <c r="C99" s="2559"/>
      <c r="D99" s="2559"/>
      <c r="E99" s="2559"/>
      <c r="F99" s="2559"/>
      <c r="G99" s="2559"/>
      <c r="H99" s="2559"/>
      <c r="I99" s="2559"/>
      <c r="J99" s="2560"/>
      <c r="K99" s="2567"/>
      <c r="L99" s="2566"/>
      <c r="M99" s="2566"/>
      <c r="N99" s="2566"/>
      <c r="O99" s="2566"/>
      <c r="P99" s="2566"/>
      <c r="Q99" s="2566"/>
      <c r="R99" s="369" t="str">
        <f>IF(ISBLANK(S99),"",LARGE(R68:R98,1)+1)</f>
        <v/>
      </c>
      <c r="S99" s="370"/>
      <c r="T99" s="371"/>
      <c r="U99" s="371"/>
      <c r="V99" s="371"/>
      <c r="W99" s="371"/>
      <c r="X99" s="371"/>
      <c r="Y99" s="371"/>
      <c r="Z99" s="371"/>
      <c r="AA99" s="371"/>
      <c r="AB99" s="371"/>
      <c r="AC99" s="369" t="str">
        <f>IF(ISBLANK(AD99),"",LARGE(AC68:AC98,1)+1)</f>
        <v/>
      </c>
      <c r="AD99" s="370"/>
      <c r="AE99" s="371"/>
      <c r="AF99" s="371"/>
      <c r="AG99" s="371"/>
      <c r="AH99" s="371"/>
      <c r="AI99" s="371"/>
      <c r="AJ99" s="371"/>
      <c r="AK99" s="371"/>
      <c r="AL99" s="371"/>
      <c r="AM99" s="372"/>
      <c r="AN99" s="3"/>
      <c r="AO99" s="218" t="str">
        <f t="shared" si="65"/>
        <v>►</v>
      </c>
      <c r="AP99" s="5"/>
      <c r="AQ99" s="3"/>
      <c r="AR99" s="198">
        <f t="array" ref="AR99">SUMPRODUCT(LEN(AS99:AY99))</f>
        <v>0</v>
      </c>
      <c r="AS99" s="199"/>
      <c r="AT99" s="200"/>
      <c r="AU99" s="200"/>
      <c r="AV99" s="200"/>
      <c r="AW99" s="200"/>
      <c r="AX99" s="200"/>
      <c r="AY99" s="201"/>
      <c r="AZ99" s="2384"/>
      <c r="BB99" s="3177"/>
      <c r="BC99" s="3177"/>
      <c r="BD99" s="3174"/>
      <c r="BE99" s="3177"/>
      <c r="BF99" s="3151" t="str">
        <f t="shared" si="70"/>
        <v/>
      </c>
      <c r="BG99" s="3155" t="str">
        <f t="shared" si="71"/>
        <v/>
      </c>
      <c r="BH99" s="3156" t="str">
        <f>IF(LEN(TRIM(BM99))&gt;0,MAX(BH29:BH98)+1,"")</f>
        <v/>
      </c>
      <c r="BI99" s="3109" t="str">
        <f>IFERROR(INDEX(BM30:BM299,MATCH(ROW()-ROW(BM30)+1,BH30:BH299,0)),"")</f>
        <v/>
      </c>
      <c r="BJ99" s="3178"/>
      <c r="BK99" s="3177"/>
      <c r="BL99" s="3165"/>
      <c r="BM99" s="3166" t="str">
        <f>IF(OR(BN98="",BL98=""),"",IF(LEN(BN98)&lt;=BL98,BN98,IFERROR(LEFT(BN98,FIND("♦",SUBSTITUTE(LEFT(BN98,BL98+1)," ","♦",LEN(LEFT(BN98,BL98+1))-LEN(SUBSTITUTE(LEFT(BN98,BL98+1)," ",""))))),LEFT(BN98,IFERROR(FIND(" ",BN98)-1,LEN(BN98))))))</f>
        <v/>
      </c>
      <c r="BN99" s="3166" t="str">
        <f t="shared" si="72"/>
        <v/>
      </c>
      <c r="BO99" s="3180"/>
      <c r="BP99" s="3173"/>
      <c r="BQ99" s="3174"/>
      <c r="BR99" s="2384"/>
      <c r="BS99" s="2675" t="s">
        <v>3984</v>
      </c>
      <c r="BT99" s="2672">
        <v>45</v>
      </c>
      <c r="BU99" s="2673" t="str" cm="1">
        <f t="array" ref="BU99">IF(TRIM(BS99)="","&lt; VIDE",IF(SUMPRODUCT((UPPER(TRIM($BS$91:BS99))=UPPER(TRIM(BS99)))*1)&gt;1,"◄ Doublon","Unique"))</f>
        <v>Unique</v>
      </c>
      <c r="BV99" s="222" t="s">
        <v>3685</v>
      </c>
      <c r="BW99" s="2674" t="s">
        <v>3974</v>
      </c>
      <c r="BX99" s="3"/>
      <c r="BY99" s="3228"/>
      <c r="BZ99" s="3228"/>
      <c r="CA99" s="3228"/>
      <c r="CC99" s="3225"/>
      <c r="CD99" s="3225"/>
      <c r="CE99" s="3225"/>
      <c r="CG99" s="3226"/>
      <c r="CH99" s="3226"/>
      <c r="CI99" s="3226"/>
      <c r="CK99" s="3227"/>
      <c r="CL99" s="3227"/>
      <c r="CM99" s="3227"/>
      <c r="CW99" s="3223"/>
      <c r="CX99" s="3223"/>
      <c r="CY99" s="3223"/>
      <c r="DA99" s="3224"/>
      <c r="DB99" s="3224"/>
      <c r="DC99" s="3224"/>
      <c r="DE99" s="3"/>
      <c r="DF99" s="3"/>
      <c r="DG99" s="3"/>
      <c r="DH99" s="3"/>
      <c r="DI99" s="3"/>
      <c r="DJ99" s="3"/>
      <c r="DK99" s="3"/>
      <c r="DL99" s="3"/>
      <c r="DM99" s="3"/>
      <c r="DN99" s="3"/>
      <c r="DO99" s="3"/>
      <c r="DP99" s="3"/>
      <c r="DQ99" s="3"/>
      <c r="DR99" s="3"/>
      <c r="DS99" s="3"/>
      <c r="DT99" s="3"/>
      <c r="DU99" s="3"/>
      <c r="DV99" s="3"/>
      <c r="DW99" s="3"/>
      <c r="DX99" s="3"/>
      <c r="DY99" s="3"/>
      <c r="DZ99" s="941" t="s">
        <v>1378</v>
      </c>
      <c r="EA99" s="942" t="s">
        <v>1379</v>
      </c>
      <c r="EB99" s="943" t="s">
        <v>1380</v>
      </c>
      <c r="EC99" s="944" t="s">
        <v>1381</v>
      </c>
      <c r="ED99" s="945" t="s">
        <v>1382</v>
      </c>
      <c r="EE99" s="946" t="s">
        <v>1383</v>
      </c>
      <c r="EF99" s="947" t="s">
        <v>1384</v>
      </c>
      <c r="EG99" s="948" t="s">
        <v>1385</v>
      </c>
      <c r="EH99" s="949" t="s">
        <v>1386</v>
      </c>
      <c r="EK99" s="950"/>
      <c r="EL99" s="236" t="s">
        <v>1387</v>
      </c>
      <c r="EM99" s="206" t="s">
        <v>1388</v>
      </c>
      <c r="EN99" s="207">
        <v>196</v>
      </c>
      <c r="EO99" s="208">
        <v>195</v>
      </c>
      <c r="EP99" s="209">
        <v>221</v>
      </c>
      <c r="EQ99"/>
      <c r="ER99" s="951"/>
      <c r="ES99" s="272" t="s">
        <v>1389</v>
      </c>
      <c r="ET99" s="192" t="s">
        <v>1390</v>
      </c>
      <c r="EU99" s="193">
        <v>255</v>
      </c>
      <c r="EV99" s="194">
        <v>244</v>
      </c>
      <c r="EW99" s="195">
        <v>141</v>
      </c>
      <c r="EX99"/>
      <c r="EY99" s="952"/>
      <c r="EZ99" s="212" t="s">
        <v>1391</v>
      </c>
      <c r="FA99" s="192" t="s">
        <v>1392</v>
      </c>
      <c r="FB99" s="193">
        <v>118</v>
      </c>
      <c r="FC99" s="194">
        <v>111</v>
      </c>
      <c r="FD99" s="195">
        <v>100</v>
      </c>
      <c r="FE99" s="10">
        <v>1</v>
      </c>
    </row>
    <row r="100" spans="1:161" ht="21" customHeight="1">
      <c r="A100" s="3"/>
      <c r="B100" s="218" t="str">
        <f t="shared" si="62"/>
        <v>►</v>
      </c>
      <c r="C100" s="2559"/>
      <c r="D100" s="2559"/>
      <c r="E100" s="2559"/>
      <c r="F100" s="2559"/>
      <c r="G100" s="2559"/>
      <c r="H100" s="2559"/>
      <c r="I100" s="2559"/>
      <c r="J100" s="2560"/>
      <c r="K100" s="2567"/>
      <c r="L100" s="2566"/>
      <c r="M100" s="2566"/>
      <c r="N100" s="2566"/>
      <c r="O100" s="2566"/>
      <c r="P100" s="2566"/>
      <c r="Q100" s="2566"/>
      <c r="R100" s="369" t="str">
        <f>IF(ISBLANK(S100),"",LARGE(R68:R99,1)+1)</f>
        <v/>
      </c>
      <c r="S100" s="370"/>
      <c r="T100" s="371"/>
      <c r="U100" s="371"/>
      <c r="V100" s="371"/>
      <c r="W100" s="371"/>
      <c r="X100" s="371"/>
      <c r="Y100" s="371"/>
      <c r="Z100" s="371"/>
      <c r="AA100" s="371"/>
      <c r="AB100" s="371"/>
      <c r="AC100" s="369" t="str">
        <f>IF(ISBLANK(AD100),"",LARGE(AC68:AC99,1)+1)</f>
        <v/>
      </c>
      <c r="AD100" s="370"/>
      <c r="AE100" s="371"/>
      <c r="AF100" s="371"/>
      <c r="AG100" s="371"/>
      <c r="AH100" s="371"/>
      <c r="AI100" s="371"/>
      <c r="AJ100" s="371"/>
      <c r="AK100" s="371"/>
      <c r="AL100" s="371"/>
      <c r="AM100" s="372"/>
      <c r="AN100" s="3"/>
      <c r="AO100" s="218" t="str">
        <f t="shared" si="65"/>
        <v>►</v>
      </c>
      <c r="AP100" s="5"/>
      <c r="AQ100" s="3"/>
      <c r="AR100" s="198">
        <f t="array" ref="AR100">SUMPRODUCT(LEN(AS100:AY100))</f>
        <v>0</v>
      </c>
      <c r="AS100" s="199"/>
      <c r="AT100" s="200"/>
      <c r="AU100" s="200"/>
      <c r="AV100" s="200"/>
      <c r="AW100" s="200"/>
      <c r="AX100" s="200"/>
      <c r="AY100" s="201"/>
      <c r="AZ100" s="2384"/>
      <c r="BB100" s="3177"/>
      <c r="BC100" s="3177"/>
      <c r="BD100" s="3174"/>
      <c r="BE100" s="3177"/>
      <c r="BF100" s="3151" t="str">
        <f t="shared" si="70"/>
        <v/>
      </c>
      <c r="BG100" s="3155" t="str">
        <f t="shared" si="71"/>
        <v/>
      </c>
      <c r="BH100" s="3156" t="str">
        <f>IF(LEN(TRIM(BM100))&gt;0,MAX(BH29:BH99)+1,"")</f>
        <v/>
      </c>
      <c r="BI100" s="3109" t="str">
        <f>IFERROR(INDEX(BM30:BM299,MATCH(ROW()-ROW(BM30)+1,BH30:BH299,0)),"")</f>
        <v/>
      </c>
      <c r="BJ100" s="3178"/>
      <c r="BK100" s="3177"/>
      <c r="BL100" s="3168"/>
      <c r="BM100" s="3166" t="str">
        <f>IF(OR(BN99="",BL98=""),"",IF(LEN(BN99)&lt;=BL98,BN99,IFERROR(LEFT(BN99,FIND("♦",SUBSTITUTE(LEFT(BN99,BL98+1)," ","♦",LEN(LEFT(BN99,BL98+1))-LEN(SUBSTITUTE(LEFT(BN99,BL98+1)," ",""))))),LEFT(BN99,IFERROR(FIND(" ",BN99)-1,LEN(BN99))))))</f>
        <v/>
      </c>
      <c r="BN100" s="3166" t="str">
        <f t="shared" si="72"/>
        <v/>
      </c>
      <c r="BO100" s="3180"/>
      <c r="BP100" s="3173"/>
      <c r="BQ100" s="3174"/>
      <c r="BR100" s="2384"/>
      <c r="BS100" s="2675" t="s">
        <v>3986</v>
      </c>
      <c r="BT100" s="2672">
        <v>51.000000000000007</v>
      </c>
      <c r="BU100" s="2673" t="str" cm="1">
        <f t="array" ref="BU100">IF(TRIM(BS100)="","&lt; VIDE",IF(SUMPRODUCT((UPPER(TRIM($BS$91:BS100))=UPPER(TRIM(BS100)))*1)&gt;1,"◄ Doublon","Unique"))</f>
        <v>Unique</v>
      </c>
      <c r="BV100" s="222" t="s">
        <v>3686</v>
      </c>
      <c r="BW100" s="2674" t="s">
        <v>3985</v>
      </c>
      <c r="BX100" s="3"/>
      <c r="CG100"/>
      <c r="CH100"/>
      <c r="CI100"/>
      <c r="CK100"/>
      <c r="CL100"/>
      <c r="CM100"/>
      <c r="DE100" s="3"/>
      <c r="DF100" s="3"/>
      <c r="DG100" s="3"/>
      <c r="DH100" s="3"/>
      <c r="DI100" s="3"/>
      <c r="DJ100" s="3"/>
      <c r="DK100" s="3"/>
      <c r="DL100" s="3"/>
      <c r="DM100" s="3"/>
      <c r="DN100" s="3"/>
      <c r="DO100" s="3"/>
      <c r="DP100" s="3"/>
      <c r="DQ100" s="3"/>
      <c r="DR100" s="3"/>
      <c r="DS100" s="3"/>
      <c r="DT100" s="3"/>
      <c r="DU100" s="3"/>
      <c r="DV100" s="3"/>
      <c r="DW100" s="3"/>
      <c r="DX100" s="3"/>
      <c r="DY100" s="3"/>
      <c r="DZ100" s="953" t="s">
        <v>1393</v>
      </c>
      <c r="EA100" s="954" t="s">
        <v>1394</v>
      </c>
      <c r="EB100" s="955" t="s">
        <v>1395</v>
      </c>
      <c r="EC100" s="956" t="s">
        <v>1396</v>
      </c>
      <c r="ED100" s="957" t="s">
        <v>1397</v>
      </c>
      <c r="EE100" s="958" t="s">
        <v>1398</v>
      </c>
      <c r="EF100" s="959" t="s">
        <v>1399</v>
      </c>
      <c r="EG100" s="960" t="s">
        <v>1400</v>
      </c>
      <c r="EH100" s="961" t="s">
        <v>1401</v>
      </c>
      <c r="EK100" s="962"/>
      <c r="EL100" s="205" t="s">
        <v>1402</v>
      </c>
      <c r="EM100" s="206" t="s">
        <v>1403</v>
      </c>
      <c r="EN100" s="207">
        <v>217</v>
      </c>
      <c r="EO100" s="208">
        <v>217</v>
      </c>
      <c r="EP100" s="209">
        <v>243</v>
      </c>
      <c r="EQ100"/>
      <c r="ER100" s="963"/>
      <c r="ES100" s="191" t="s">
        <v>1404</v>
      </c>
      <c r="ET100" s="192" t="s">
        <v>1405</v>
      </c>
      <c r="EU100" s="193">
        <v>255</v>
      </c>
      <c r="EV100" s="194">
        <v>246</v>
      </c>
      <c r="EW100" s="195">
        <v>143</v>
      </c>
      <c r="EX100"/>
      <c r="EY100" s="964"/>
      <c r="EZ100" s="212" t="s">
        <v>1406</v>
      </c>
      <c r="FA100" s="192" t="s">
        <v>1407</v>
      </c>
      <c r="FB100" s="193">
        <v>107</v>
      </c>
      <c r="FC100" s="194">
        <v>87</v>
      </c>
      <c r="FD100" s="195">
        <v>49</v>
      </c>
      <c r="FE100" s="10">
        <v>1</v>
      </c>
    </row>
    <row r="101" spans="1:161" ht="21" customHeight="1">
      <c r="A101" s="3"/>
      <c r="B101" s="218" t="str">
        <f t="shared" si="62"/>
        <v>►</v>
      </c>
      <c r="C101" s="2559"/>
      <c r="D101" s="2559"/>
      <c r="E101" s="2559"/>
      <c r="F101" s="2559"/>
      <c r="G101" s="2559"/>
      <c r="H101" s="2559"/>
      <c r="I101" s="2559"/>
      <c r="J101" s="2560"/>
      <c r="K101" s="2567"/>
      <c r="L101" s="2566"/>
      <c r="M101" s="2566"/>
      <c r="N101" s="2566"/>
      <c r="O101" s="2566"/>
      <c r="P101" s="2566"/>
      <c r="Q101" s="2566"/>
      <c r="R101" s="369" t="str">
        <f>IF(ISBLANK(S101),"",LARGE(R68:R100,1)+1)</f>
        <v/>
      </c>
      <c r="S101" s="370"/>
      <c r="T101" s="371"/>
      <c r="U101" s="371"/>
      <c r="V101" s="371"/>
      <c r="W101" s="371"/>
      <c r="X101" s="371"/>
      <c r="Y101" s="371"/>
      <c r="Z101" s="371"/>
      <c r="AA101" s="371"/>
      <c r="AB101" s="371"/>
      <c r="AC101" s="369" t="str">
        <f>IF(ISBLANK(AD101),"",LARGE(AC68:AC100,1)+1)</f>
        <v/>
      </c>
      <c r="AD101" s="370"/>
      <c r="AE101" s="371"/>
      <c r="AF101" s="371"/>
      <c r="AG101" s="371"/>
      <c r="AH101" s="371"/>
      <c r="AI101" s="371"/>
      <c r="AJ101" s="371"/>
      <c r="AK101" s="371"/>
      <c r="AL101" s="371"/>
      <c r="AM101" s="372"/>
      <c r="AN101" s="3"/>
      <c r="AO101" s="218" t="str">
        <f t="shared" si="65"/>
        <v>►</v>
      </c>
      <c r="AP101" s="5"/>
      <c r="AQ101" s="3"/>
      <c r="AR101" s="198">
        <f t="array" ref="AR101">SUMPRODUCT(LEN(AS101:AY101))</f>
        <v>0</v>
      </c>
      <c r="AS101" s="199"/>
      <c r="AT101" s="200"/>
      <c r="AU101" s="200"/>
      <c r="AV101" s="200"/>
      <c r="AW101" s="200"/>
      <c r="AX101" s="200"/>
      <c r="AY101" s="201"/>
      <c r="AZ101" s="2384"/>
      <c r="BB101" s="3177"/>
      <c r="BC101" s="3177"/>
      <c r="BD101" s="3174"/>
      <c r="BE101" s="3177"/>
      <c r="BF101" s="3151" t="str">
        <f t="shared" si="70"/>
        <v/>
      </c>
      <c r="BG101" s="3155" t="str">
        <f t="shared" si="71"/>
        <v/>
      </c>
      <c r="BH101" s="3156" t="str">
        <f>IF(LEN(TRIM(BM101))&gt;0,MAX(BH29:BH100)+1,"")</f>
        <v/>
      </c>
      <c r="BI101" s="3109" t="str">
        <f>IFERROR(INDEX(BM30:BM299,MATCH(ROW()-ROW(BM30)+1,BH30:BH299,0)),"")</f>
        <v/>
      </c>
      <c r="BJ101" s="3178"/>
      <c r="BK101" s="3177"/>
      <c r="BL101" s="3169"/>
      <c r="BM101" s="3166" t="str">
        <f>IF(OR(BN100="",BL98=""),"",IF(LEN(BN100)&lt;=BL98,BN100,IFERROR(LEFT(BN100,FIND("♦",SUBSTITUTE(LEFT(BN100,BL98+1)," ","♦",LEN(LEFT(BN100,BL98+1))-LEN(SUBSTITUTE(LEFT(BN100,BL98+1)," ",""))))),LEFT(BN100,IFERROR(FIND(" ",BN100)-1,LEN(BN100))))))</f>
        <v/>
      </c>
      <c r="BN101" s="3166" t="str">
        <f t="shared" si="72"/>
        <v/>
      </c>
      <c r="BO101" s="3180"/>
      <c r="BP101" s="3173"/>
      <c r="BQ101" s="3174"/>
      <c r="BR101" s="2384"/>
      <c r="BS101" s="2676" t="s">
        <v>3983</v>
      </c>
      <c r="BT101" s="2677" t="s">
        <v>3988</v>
      </c>
      <c r="BU101" s="2673" t="str" cm="1">
        <f t="array" ref="BU101">IF(TRIM(BS101)="","&lt; VIDE",IF(SUMPRODUCT((UPPER(TRIM($BS$91:BS101))=UPPER(TRIM(BS101)))*1)&gt;1,"◄ Doublon","Unique"))</f>
        <v>◄ Doublon</v>
      </c>
      <c r="BV101" s="222" t="s">
        <v>3687</v>
      </c>
      <c r="BW101" s="2674" t="s">
        <v>3978</v>
      </c>
      <c r="BX101" s="3"/>
      <c r="BY101" s="3228" t="s">
        <v>1408</v>
      </c>
      <c r="BZ101" s="3228"/>
      <c r="CA101" s="3228"/>
      <c r="CC101" s="3225" t="s">
        <v>1409</v>
      </c>
      <c r="CD101" s="3225"/>
      <c r="CE101" s="3225"/>
      <c r="CG101" s="3226" t="s">
        <v>1410</v>
      </c>
      <c r="CH101" s="3226"/>
      <c r="CI101" s="3226"/>
      <c r="CK101" s="3227" t="s">
        <v>1411</v>
      </c>
      <c r="CL101" s="3227"/>
      <c r="CM101" s="3227"/>
      <c r="CW101" s="3223" t="s">
        <v>1412</v>
      </c>
      <c r="CX101" s="3223"/>
      <c r="CY101" s="3223"/>
      <c r="DA101" s="3224" t="s">
        <v>1413</v>
      </c>
      <c r="DB101" s="3224"/>
      <c r="DC101" s="3224"/>
      <c r="DE101" s="3"/>
      <c r="DF101" s="3"/>
      <c r="DG101" s="3"/>
      <c r="DH101" s="3"/>
      <c r="DI101" s="3"/>
      <c r="DJ101" s="3"/>
      <c r="DK101" s="3"/>
      <c r="DL101" s="3"/>
      <c r="DM101" s="3"/>
      <c r="DN101" s="3"/>
      <c r="DO101" s="3"/>
      <c r="DP101" s="3"/>
      <c r="DQ101" s="3"/>
      <c r="DR101" s="3"/>
      <c r="DS101" s="3"/>
      <c r="DT101" s="3"/>
      <c r="DU101" s="3"/>
      <c r="DV101" s="3"/>
      <c r="DW101" s="3"/>
      <c r="DX101" s="3"/>
      <c r="DY101" s="3"/>
      <c r="DZ101" s="965" t="s">
        <v>1414</v>
      </c>
      <c r="EA101" s="966" t="s">
        <v>1415</v>
      </c>
      <c r="EB101" s="967" t="s">
        <v>1416</v>
      </c>
      <c r="EC101" s="968" t="s">
        <v>1417</v>
      </c>
      <c r="ED101" s="969" t="s">
        <v>1418</v>
      </c>
      <c r="EE101" s="970" t="s">
        <v>1419</v>
      </c>
      <c r="EF101" s="971" t="s">
        <v>1420</v>
      </c>
      <c r="EG101" s="972" t="s">
        <v>1421</v>
      </c>
      <c r="EH101" s="973" t="s">
        <v>1422</v>
      </c>
      <c r="EK101" s="974"/>
      <c r="EL101" s="236" t="s">
        <v>1423</v>
      </c>
      <c r="EM101" s="206" t="s">
        <v>1424</v>
      </c>
      <c r="EN101" s="207">
        <v>204</v>
      </c>
      <c r="EO101" s="208">
        <v>204</v>
      </c>
      <c r="EP101" s="209">
        <v>255</v>
      </c>
      <c r="EQ101"/>
      <c r="ER101" s="975"/>
      <c r="ES101" s="191" t="s">
        <v>1425</v>
      </c>
      <c r="ET101" s="192" t="s">
        <v>1426</v>
      </c>
      <c r="EU101" s="193">
        <v>238</v>
      </c>
      <c r="EV101" s="194">
        <v>233</v>
      </c>
      <c r="EW101" s="195">
        <v>191</v>
      </c>
      <c r="EX101"/>
      <c r="EY101" s="976"/>
      <c r="EZ101" s="212" t="s">
        <v>1427</v>
      </c>
      <c r="FA101" s="192" t="s">
        <v>1428</v>
      </c>
      <c r="FB101" s="193">
        <v>97</v>
      </c>
      <c r="FC101" s="194">
        <v>78</v>
      </c>
      <c r="FD101" s="195">
        <v>26</v>
      </c>
      <c r="FE101" s="10">
        <v>1</v>
      </c>
    </row>
    <row r="102" spans="1:161" ht="21" customHeight="1">
      <c r="A102" s="3"/>
      <c r="B102" s="218" t="str">
        <f t="shared" si="62"/>
        <v>►</v>
      </c>
      <c r="C102" s="2559"/>
      <c r="D102" s="2566"/>
      <c r="E102" s="2566"/>
      <c r="F102" s="2566"/>
      <c r="G102" s="2566"/>
      <c r="H102" s="2566"/>
      <c r="I102" s="2566"/>
      <c r="J102" s="2566"/>
      <c r="K102" s="2566"/>
      <c r="L102" s="2566"/>
      <c r="M102" s="2566"/>
      <c r="N102" s="2566"/>
      <c r="O102" s="2566"/>
      <c r="P102" s="2566"/>
      <c r="Q102" s="2566"/>
      <c r="R102" s="369" t="str">
        <f>IF(ISBLANK(S102),"",LARGE(R68:R101,1)+1)</f>
        <v/>
      </c>
      <c r="S102" s="370"/>
      <c r="T102" s="371"/>
      <c r="U102" s="371"/>
      <c r="V102" s="371"/>
      <c r="W102" s="371"/>
      <c r="X102" s="371"/>
      <c r="Y102" s="371"/>
      <c r="Z102" s="371"/>
      <c r="AA102" s="371"/>
      <c r="AB102" s="371"/>
      <c r="AC102" s="369" t="str">
        <f>IF(ISBLANK(AD102),"",LARGE(AC68:AC101,1)+1)</f>
        <v/>
      </c>
      <c r="AD102" s="370"/>
      <c r="AE102" s="371"/>
      <c r="AF102" s="371"/>
      <c r="AG102" s="371"/>
      <c r="AH102" s="371"/>
      <c r="AI102" s="371"/>
      <c r="AJ102" s="371"/>
      <c r="AK102" s="371"/>
      <c r="AL102" s="371"/>
      <c r="AM102" s="372"/>
      <c r="AN102" s="3"/>
      <c r="AO102" s="218" t="str">
        <f t="shared" si="65"/>
        <v>►</v>
      </c>
      <c r="AP102" s="5"/>
      <c r="AQ102" s="3"/>
      <c r="AR102" s="198">
        <f t="array" ref="AR102">SUMPRODUCT(LEN(AS102:AY102))</f>
        <v>0</v>
      </c>
      <c r="AS102" s="199"/>
      <c r="AT102" s="200"/>
      <c r="AU102" s="200"/>
      <c r="AV102" s="200"/>
      <c r="AW102" s="200"/>
      <c r="AX102" s="200"/>
      <c r="AY102" s="201"/>
      <c r="AZ102" s="2384"/>
      <c r="BB102" s="3177"/>
      <c r="BC102" s="3177"/>
      <c r="BD102" s="3174"/>
      <c r="BE102" s="3177"/>
      <c r="BF102" s="3151" t="str">
        <f t="shared" si="70"/>
        <v/>
      </c>
      <c r="BG102" s="3155" t="str">
        <f t="shared" si="71"/>
        <v/>
      </c>
      <c r="BH102" s="3156">
        <f>IF(LEN(TRIM(BM102))&gt;0,MAX(BH29:BH101)+1,"")</f>
        <v>18</v>
      </c>
      <c r="BI102" s="3109" t="str">
        <f>IFERROR(INDEX(BM30:BM299,MATCH(ROW()-ROW(BM30)+1,BH30:BH299,0)),"")</f>
        <v/>
      </c>
      <c r="BJ102" s="3178"/>
      <c r="BK102" s="3177"/>
      <c r="BL102" s="2462" t="str">
        <f>(SUBSTITUTE(SUBSTITUTE(BD42,CHAR(13)&amp;CHAR(10)," "),CHAR(10)," "))</f>
        <v>8. Ajoutez les champignons dans la cocotte environ 30 minutes avant la fin de la cuisson.</v>
      </c>
      <c r="BM102" s="3110" t="str">
        <f>IF(OR(BL103="",BL104=""),"",IF(LEN(BL103)&lt;=BL104,BL103,IFERROR(LEFT(BL103,FIND("♦",SUBSTITUTE(LEFT(BL103,BL104+1)," ","♦",LEN(LEFT(BL103,BL104+1))-LEN(SUBSTITUTE(LEFT(BL103,BL104+1)," ",""))))),LEFT(BL103,IFERROR(FIND(" ",BL103)-1,LEN(BL103))))))</f>
        <v>8 Ajoutez les champignons dans la cocotte environ 30 minutes avant la fin de la cuisson</v>
      </c>
      <c r="BN102" s="3111" t="str">
        <f>IF(BM102="","",TRIM(RIGHT(BL103,LEN(BL103)-LEN(BM102))))</f>
        <v/>
      </c>
      <c r="BO102" s="3157" t="str">
        <f>BE42</f>
        <v xml:space="preserve"> ◄ ligne 42</v>
      </c>
      <c r="BP102" s="3173"/>
      <c r="BQ102" s="3174"/>
      <c r="BR102" s="2384"/>
      <c r="BS102" s="2671" t="s">
        <v>4005</v>
      </c>
      <c r="BT102" s="2682"/>
      <c r="BU102" s="2673" t="str" cm="1">
        <f t="array" ref="BU102">IF(TRIM(BS102)="","&lt; VIDE",IF(SUMPRODUCT((UPPER(TRIM($BS$91:BS102))=UPPER(TRIM(BS102)))*1)&gt;1,"◄ Doublon","Unique"))</f>
        <v>Unique</v>
      </c>
      <c r="BV102" s="222" t="s">
        <v>3688</v>
      </c>
      <c r="BW102" s="2674" t="s">
        <v>3987</v>
      </c>
      <c r="BX102" s="3"/>
      <c r="BY102" s="3228"/>
      <c r="BZ102" s="3228"/>
      <c r="CA102" s="3228"/>
      <c r="CC102" s="3225"/>
      <c r="CD102" s="3225"/>
      <c r="CE102" s="3225"/>
      <c r="CG102" s="3226"/>
      <c r="CH102" s="3226"/>
      <c r="CI102" s="3226"/>
      <c r="CK102" s="3227"/>
      <c r="CL102" s="3227"/>
      <c r="CM102" s="3227"/>
      <c r="CW102" s="3223"/>
      <c r="CX102" s="3223"/>
      <c r="CY102" s="3223"/>
      <c r="DA102" s="3224"/>
      <c r="DB102" s="3224"/>
      <c r="DC102" s="3224"/>
      <c r="DE102" s="3"/>
      <c r="DF102" s="3"/>
      <c r="DG102" s="3"/>
      <c r="DH102" s="3"/>
      <c r="DI102" s="3"/>
      <c r="DJ102" s="3"/>
      <c r="DK102" s="3"/>
      <c r="DL102" s="3"/>
      <c r="DM102" s="3"/>
      <c r="DN102" s="3"/>
      <c r="DO102" s="3"/>
      <c r="DP102" s="3"/>
      <c r="DQ102" s="3"/>
      <c r="DR102" s="3"/>
      <c r="DS102" s="3"/>
      <c r="DT102" s="3"/>
      <c r="DU102" s="3"/>
      <c r="DV102" s="3"/>
      <c r="DW102" s="3"/>
      <c r="DX102" s="3"/>
      <c r="DY102" s="3"/>
      <c r="DZ102" s="977" t="s">
        <v>1429</v>
      </c>
      <c r="EA102" s="978" t="s">
        <v>1430</v>
      </c>
      <c r="EB102" s="979" t="s">
        <v>1431</v>
      </c>
      <c r="EC102" s="980" t="s">
        <v>1432</v>
      </c>
      <c r="ED102" s="981" t="s">
        <v>1433</v>
      </c>
      <c r="EE102" s="982" t="s">
        <v>1434</v>
      </c>
      <c r="EF102" s="983" t="s">
        <v>1435</v>
      </c>
      <c r="EG102" s="984" t="s">
        <v>1436</v>
      </c>
      <c r="EH102" s="985" t="s">
        <v>1437</v>
      </c>
      <c r="EK102" s="986"/>
      <c r="EL102" s="236" t="s">
        <v>1438</v>
      </c>
      <c r="EM102" s="206" t="s">
        <v>1439</v>
      </c>
      <c r="EN102" s="207">
        <v>233</v>
      </c>
      <c r="EO102" s="208">
        <v>233</v>
      </c>
      <c r="EP102" s="209">
        <v>237</v>
      </c>
      <c r="EQ102"/>
      <c r="ER102" s="987"/>
      <c r="ES102" s="272" t="s">
        <v>1440</v>
      </c>
      <c r="ET102" s="192" t="s">
        <v>1441</v>
      </c>
      <c r="EU102" s="193">
        <v>251</v>
      </c>
      <c r="EV102" s="194">
        <v>242</v>
      </c>
      <c r="EW102" s="195">
        <v>183</v>
      </c>
      <c r="EX102"/>
      <c r="EY102" s="988"/>
      <c r="EZ102" s="212" t="s">
        <v>1442</v>
      </c>
      <c r="FA102" s="192" t="s">
        <v>1443</v>
      </c>
      <c r="FB102" s="193">
        <v>70</v>
      </c>
      <c r="FC102" s="194">
        <v>63</v>
      </c>
      <c r="FD102" s="195">
        <v>50</v>
      </c>
      <c r="FE102" s="10">
        <v>1</v>
      </c>
    </row>
    <row r="103" spans="1:161" ht="21" customHeight="1">
      <c r="A103" s="3"/>
      <c r="B103" s="218" t="str">
        <f t="shared" si="62"/>
        <v>►</v>
      </c>
      <c r="C103" s="2559"/>
      <c r="D103" s="2559"/>
      <c r="E103" s="2559"/>
      <c r="F103" s="2559"/>
      <c r="G103" s="2559"/>
      <c r="H103" s="2559"/>
      <c r="I103" s="2559"/>
      <c r="J103" s="2559"/>
      <c r="K103" s="2559"/>
      <c r="L103" s="2559"/>
      <c r="M103" s="2559"/>
      <c r="N103" s="2566"/>
      <c r="O103" s="2566"/>
      <c r="P103" s="2566"/>
      <c r="Q103" s="2566"/>
      <c r="R103" s="369" t="str">
        <f>IF(ISBLANK(S103),"",LARGE(R68:R102,1)+1)</f>
        <v/>
      </c>
      <c r="S103" s="370"/>
      <c r="T103" s="371"/>
      <c r="U103" s="371"/>
      <c r="V103" s="371"/>
      <c r="W103" s="371"/>
      <c r="X103" s="371"/>
      <c r="Y103" s="371"/>
      <c r="Z103" s="371"/>
      <c r="AA103" s="371"/>
      <c r="AB103" s="371"/>
      <c r="AC103" s="369" t="str">
        <f>IF(ISBLANK(AD103),"",LARGE(AC68:AC102,1)+1)</f>
        <v/>
      </c>
      <c r="AD103" s="370"/>
      <c r="AE103" s="371"/>
      <c r="AF103" s="371"/>
      <c r="AG103" s="371"/>
      <c r="AH103" s="371"/>
      <c r="AI103" s="371"/>
      <c r="AJ103" s="371"/>
      <c r="AK103" s="371"/>
      <c r="AL103" s="371"/>
      <c r="AM103" s="372"/>
      <c r="AN103" s="3"/>
      <c r="AO103" s="218" t="str">
        <f t="shared" si="65"/>
        <v>►</v>
      </c>
      <c r="AP103" s="5"/>
      <c r="AQ103" s="3"/>
      <c r="AR103" s="198">
        <f t="array" ref="AR103">SUMPRODUCT(LEN(AS103:AY103))</f>
        <v>0</v>
      </c>
      <c r="AS103" s="199"/>
      <c r="AT103" s="200"/>
      <c r="AU103" s="200"/>
      <c r="AV103" s="200"/>
      <c r="AW103" s="200"/>
      <c r="AX103" s="200"/>
      <c r="AY103" s="201"/>
      <c r="AZ103" s="2384"/>
      <c r="BB103" s="3177"/>
      <c r="BC103" s="3177"/>
      <c r="BD103" s="3174"/>
      <c r="BE103" s="3177"/>
      <c r="BF103" s="3151" t="str">
        <f t="shared" si="70"/>
        <v/>
      </c>
      <c r="BG103" s="3155" t="str">
        <f t="shared" si="71"/>
        <v/>
      </c>
      <c r="BH103" s="3156" t="str">
        <f>IF(LEN(TRIM(BM103))&gt;0,MAX(BH29:BH102)+1,"")</f>
        <v/>
      </c>
      <c r="BI103" s="3109" t="str">
        <f>IFERROR(INDEX(BM30:BM299,MATCH(ROW()-ROW(BM30)+1,BH30:BH299,0)),"")</f>
        <v/>
      </c>
      <c r="BJ103" s="3178"/>
      <c r="BK103" s="3177"/>
      <c r="BL103" s="3110" t="str">
        <f>TRIM(SUBSTITUTE(SUBSTITUTE(SUBSTITUTE(SUBSTITUTE(IF(OR(LEFT(BL102,1)="-",LEFT(BL102,1)="="),MID(BL102,2,9999),BL102),CHAR(160)," "),","," "),";"," "),"."," "))</f>
        <v>8 Ajoutez les champignons dans la cocotte environ 30 minutes avant la fin de la cuisson</v>
      </c>
      <c r="BM103" s="3111" t="str">
        <f>IF(OR(BN102="",BL104=""),"",IF(LEN(BN102)&lt;=BL104,BN102,IFERROR(LEFT(BN102,FIND("♦",SUBSTITUTE(LEFT(BN102,BL104+1)," ","♦",LEN(LEFT(BN102,BL104+1))-LEN(SUBSTITUTE(LEFT(BN102,BL104+1)," ",""))))),LEFT(BN102,IFERROR(FIND(" ",BN102)-1,LEN(BN102))))))</f>
        <v/>
      </c>
      <c r="BN103" s="3111" t="str">
        <f>IF(BM103="","",TRIM(RIGHT(BN102,LEN(BN102)-LEN(BM103))))</f>
        <v/>
      </c>
      <c r="BO103" s="3179"/>
      <c r="BP103" s="3173"/>
      <c r="BQ103" s="3174"/>
      <c r="BR103" s="2384"/>
      <c r="BS103" s="2681" t="s">
        <v>4006</v>
      </c>
      <c r="BT103" s="2672">
        <v>1050</v>
      </c>
      <c r="BU103" s="2673" t="str" cm="1">
        <f t="array" ref="BU103">IF(TRIM(BS103)="","&lt; VIDE",IF(SUMPRODUCT((UPPER(TRIM($BS$91:BS103))=UPPER(TRIM(BS103)))*1)&gt;1,"◄ Doublon","Unique"))</f>
        <v>Unique</v>
      </c>
      <c r="BV103" s="222" t="s">
        <v>3689</v>
      </c>
      <c r="BW103" s="2674" t="s">
        <v>3989</v>
      </c>
      <c r="BX103" s="3"/>
      <c r="CG103"/>
      <c r="CH103"/>
      <c r="CI103"/>
      <c r="CK103"/>
      <c r="CL103"/>
      <c r="CM103"/>
      <c r="DE103" s="3"/>
      <c r="DF103" s="3"/>
      <c r="DG103" s="3"/>
      <c r="DH103" s="3"/>
      <c r="DI103" s="3"/>
      <c r="DJ103" s="3"/>
      <c r="DK103" s="3"/>
      <c r="DL103" s="3"/>
      <c r="DM103" s="3"/>
      <c r="DN103" s="3"/>
      <c r="DO103" s="3"/>
      <c r="DP103" s="3"/>
      <c r="DQ103" s="3"/>
      <c r="DR103" s="3"/>
      <c r="DS103" s="3"/>
      <c r="DT103" s="3"/>
      <c r="DU103" s="3"/>
      <c r="DV103" s="3"/>
      <c r="DW103" s="3"/>
      <c r="DX103" s="3"/>
      <c r="DY103" s="3"/>
      <c r="DZ103" s="989" t="s">
        <v>1444</v>
      </c>
      <c r="EA103" s="990" t="s">
        <v>1445</v>
      </c>
      <c r="EB103" s="991" t="s">
        <v>1446</v>
      </c>
      <c r="EC103" s="992" t="s">
        <v>1447</v>
      </c>
      <c r="ED103" s="993" t="s">
        <v>1448</v>
      </c>
      <c r="EE103" s="994" t="s">
        <v>1449</v>
      </c>
      <c r="EF103" s="995" t="s">
        <v>1450</v>
      </c>
      <c r="EG103" s="996" t="s">
        <v>1451</v>
      </c>
      <c r="EH103" s="997" t="s">
        <v>1452</v>
      </c>
      <c r="EK103" s="998"/>
      <c r="EL103" s="205" t="s">
        <v>1453</v>
      </c>
      <c r="EM103" s="206" t="s">
        <v>1454</v>
      </c>
      <c r="EN103" s="207">
        <v>230</v>
      </c>
      <c r="EO103" s="208">
        <v>230</v>
      </c>
      <c r="EP103" s="209">
        <v>250</v>
      </c>
      <c r="EQ103"/>
      <c r="ER103" s="999"/>
      <c r="ES103" s="272" t="s">
        <v>1455</v>
      </c>
      <c r="ET103" s="192" t="s">
        <v>1456</v>
      </c>
      <c r="EU103" s="193">
        <v>253</v>
      </c>
      <c r="EV103" s="194">
        <v>241</v>
      </c>
      <c r="EW103" s="195">
        <v>184</v>
      </c>
      <c r="EX103"/>
      <c r="EY103" s="1000"/>
      <c r="EZ103" s="212" t="s">
        <v>1457</v>
      </c>
      <c r="FA103" s="192" t="s">
        <v>1458</v>
      </c>
      <c r="FB103" s="193">
        <v>41</v>
      </c>
      <c r="FC103" s="194">
        <v>33</v>
      </c>
      <c r="FD103" s="195">
        <v>7</v>
      </c>
      <c r="FE103" s="10">
        <v>1</v>
      </c>
    </row>
    <row r="104" spans="1:161" ht="21" customHeight="1">
      <c r="A104" s="3"/>
      <c r="B104" s="218" t="str">
        <f t="shared" si="62"/>
        <v>►</v>
      </c>
      <c r="C104" s="2559"/>
      <c r="D104" s="2559"/>
      <c r="E104" s="2559"/>
      <c r="F104" s="2559"/>
      <c r="G104" s="2559"/>
      <c r="H104" s="2559"/>
      <c r="I104" s="2559"/>
      <c r="J104" s="2559"/>
      <c r="K104" s="2559"/>
      <c r="L104" s="2559"/>
      <c r="M104" s="2559"/>
      <c r="N104" s="2566"/>
      <c r="O104" s="2566"/>
      <c r="P104" s="2566"/>
      <c r="Q104" s="2566"/>
      <c r="R104" s="369" t="str">
        <f>IF(ISBLANK(S104),"",LARGE(R68:R103,1)+1)</f>
        <v/>
      </c>
      <c r="S104" s="370"/>
      <c r="T104" s="371"/>
      <c r="U104" s="371"/>
      <c r="V104" s="371"/>
      <c r="W104" s="371"/>
      <c r="X104" s="371"/>
      <c r="Y104" s="371"/>
      <c r="Z104" s="371"/>
      <c r="AA104" s="371"/>
      <c r="AB104" s="371"/>
      <c r="AC104" s="369" t="str">
        <f>IF(ISBLANK(AD104),"",LARGE(AC68:AC103,1)+1)</f>
        <v/>
      </c>
      <c r="AD104" s="370"/>
      <c r="AE104" s="371"/>
      <c r="AF104" s="371"/>
      <c r="AG104" s="371"/>
      <c r="AH104" s="371"/>
      <c r="AI104" s="371"/>
      <c r="AJ104" s="371"/>
      <c r="AK104" s="371"/>
      <c r="AL104" s="371"/>
      <c r="AM104" s="372"/>
      <c r="AN104" s="3"/>
      <c r="AO104" s="218" t="str">
        <f t="shared" si="65"/>
        <v>►</v>
      </c>
      <c r="AP104" s="5"/>
      <c r="AQ104" s="3"/>
      <c r="AR104" s="198">
        <f t="array" ref="AR104">SUMPRODUCT(LEN(AS104:AY104))</f>
        <v>0</v>
      </c>
      <c r="AS104" s="199"/>
      <c r="AT104" s="200"/>
      <c r="AU104" s="200"/>
      <c r="AV104" s="200"/>
      <c r="AW104" s="200"/>
      <c r="AX104" s="200"/>
      <c r="AY104" s="201"/>
      <c r="AZ104" s="2384"/>
      <c r="BB104" s="3177"/>
      <c r="BC104" s="3177"/>
      <c r="BD104" s="3174"/>
      <c r="BE104" s="3177"/>
      <c r="BF104" s="3151" t="str">
        <f t="shared" si="70"/>
        <v/>
      </c>
      <c r="BG104" s="3155" t="str">
        <f t="shared" si="71"/>
        <v/>
      </c>
      <c r="BH104" s="3156" t="str">
        <f>IF(LEN(TRIM(BM104))&gt;0,MAX(BH29:BH103)+1,"")</f>
        <v/>
      </c>
      <c r="BI104" s="3109" t="str">
        <f>IFERROR(INDEX(BM30:BM299,MATCH(ROW()-ROW(BM30)+1,BH30:BH299,0)),"")</f>
        <v/>
      </c>
      <c r="BJ104" s="3178"/>
      <c r="BK104" s="3177"/>
      <c r="BL104" s="3112">
        <f>BI17</f>
        <v>100</v>
      </c>
      <c r="BM104" s="3111" t="str">
        <f>IF(OR(BN103="",BL104=""),"",IF(LEN(BN103)&lt;=BL104,BN103,IFERROR(LEFT(BN103,FIND("♦",SUBSTITUTE(LEFT(BN103,BL104+1)," ","♦",LEN(LEFT(BN103,BL104+1))-LEN(SUBSTITUTE(LEFT(BN103,BL104+1)," ",""))))),LEFT(BN103,IFERROR(FIND(" ",BN103)-1,LEN(BN103))))))</f>
        <v/>
      </c>
      <c r="BN104" s="3111" t="str">
        <f t="shared" ref="BN104:BN107" si="73">IF(BM104="","",TRIM(RIGHT(BN103,LEN(BN103)-LEN(BM104))))</f>
        <v/>
      </c>
      <c r="BO104" s="3179"/>
      <c r="BP104" s="3173"/>
      <c r="BQ104" s="3174"/>
      <c r="BR104" s="2384"/>
      <c r="BS104" s="2681" t="s">
        <v>3989</v>
      </c>
      <c r="BT104" s="2672">
        <v>810</v>
      </c>
      <c r="BU104" s="2673" t="str" cm="1">
        <f t="array" ref="BU104">IF(TRIM(BS104)="","&lt; VIDE",IF(SUMPRODUCT((UPPER(TRIM($BS$91:BS104))=UPPER(TRIM(BS104)))*1)&gt;1,"◄ Doublon","Unique"))</f>
        <v>Unique</v>
      </c>
      <c r="BV104" s="222" t="s">
        <v>3690</v>
      </c>
      <c r="BW104" s="2674" t="s">
        <v>3654</v>
      </c>
      <c r="BX104" s="3"/>
      <c r="BY104" s="3228"/>
      <c r="BZ104" s="3228"/>
      <c r="CA104" s="3228"/>
      <c r="CC104" s="3225" t="s">
        <v>1459</v>
      </c>
      <c r="CD104" s="3225"/>
      <c r="CE104" s="3225"/>
      <c r="CG104" s="3226" t="s">
        <v>103</v>
      </c>
      <c r="CH104" s="3226"/>
      <c r="CI104" s="3226"/>
      <c r="CK104" s="3227" t="s">
        <v>1460</v>
      </c>
      <c r="CL104" s="3227"/>
      <c r="CM104" s="3227"/>
      <c r="CW104" s="3223" t="s">
        <v>1461</v>
      </c>
      <c r="CX104" s="3223"/>
      <c r="CY104" s="3223"/>
      <c r="DA104" s="3224" t="s">
        <v>1462</v>
      </c>
      <c r="DB104" s="3224"/>
      <c r="DC104" s="3224"/>
      <c r="DE104" s="3"/>
      <c r="DF104" s="3"/>
      <c r="DG104" s="3"/>
      <c r="DH104" s="3"/>
      <c r="DI104" s="3"/>
      <c r="DJ104" s="3"/>
      <c r="DK104" s="3"/>
      <c r="DL104" s="3"/>
      <c r="DM104" s="3"/>
      <c r="DN104" s="3"/>
      <c r="DO104" s="3"/>
      <c r="DP104" s="3"/>
      <c r="DQ104" s="3"/>
      <c r="DR104" s="3"/>
      <c r="DS104" s="3"/>
      <c r="DT104" s="3"/>
      <c r="DU104" s="3"/>
      <c r="DV104" s="3"/>
      <c r="DW104" s="3"/>
      <c r="DX104" s="3"/>
      <c r="DY104" s="3"/>
      <c r="DZ104" s="1001" t="s">
        <v>1463</v>
      </c>
      <c r="EA104" s="1002" t="s">
        <v>1464</v>
      </c>
      <c r="EB104" s="1003" t="s">
        <v>1465</v>
      </c>
      <c r="EC104" s="1004" t="s">
        <v>1466</v>
      </c>
      <c r="ED104" s="1005" t="s">
        <v>1467</v>
      </c>
      <c r="EE104" s="1006" t="s">
        <v>1468</v>
      </c>
      <c r="EF104" s="1007" t="s">
        <v>1469</v>
      </c>
      <c r="EG104" s="1008" t="s">
        <v>1470</v>
      </c>
      <c r="EH104" s="1009" t="s">
        <v>1471</v>
      </c>
      <c r="EK104" s="1010"/>
      <c r="EL104" s="205" t="s">
        <v>1472</v>
      </c>
      <c r="EM104" s="206" t="s">
        <v>1473</v>
      </c>
      <c r="EN104" s="207">
        <v>248</v>
      </c>
      <c r="EO104" s="208">
        <v>248</v>
      </c>
      <c r="EP104" s="209">
        <v>255</v>
      </c>
      <c r="EQ104"/>
      <c r="ER104" s="1011"/>
      <c r="ES104" s="191" t="s">
        <v>1474</v>
      </c>
      <c r="ET104" s="192" t="s">
        <v>1475</v>
      </c>
      <c r="EU104" s="193">
        <v>238</v>
      </c>
      <c r="EV104" s="194">
        <v>232</v>
      </c>
      <c r="EW104" s="195">
        <v>205</v>
      </c>
      <c r="EX104"/>
      <c r="EY104" s="1012"/>
      <c r="EZ104" s="197" t="s">
        <v>1476</v>
      </c>
      <c r="FA104" s="192" t="s">
        <v>1477</v>
      </c>
      <c r="FB104" s="193">
        <v>255</v>
      </c>
      <c r="FC104" s="194">
        <v>165</v>
      </c>
      <c r="FD104" s="195">
        <v>0</v>
      </c>
      <c r="FE104" s="10">
        <v>1</v>
      </c>
    </row>
    <row r="105" spans="1:161" ht="21" customHeight="1">
      <c r="A105" s="3"/>
      <c r="B105" s="74" t="s">
        <v>28</v>
      </c>
      <c r="C105" s="566"/>
      <c r="D105" s="566"/>
      <c r="E105" s="566"/>
      <c r="F105" s="566"/>
      <c r="G105" s="566"/>
      <c r="H105" s="566"/>
      <c r="I105" s="566"/>
      <c r="J105" s="566"/>
      <c r="K105" s="566"/>
      <c r="L105" s="566"/>
      <c r="M105" s="566"/>
      <c r="N105" s="568"/>
      <c r="O105" s="568"/>
      <c r="P105" s="568"/>
      <c r="Q105" s="568"/>
      <c r="R105" s="568"/>
      <c r="S105" s="567"/>
      <c r="T105" s="567"/>
      <c r="U105" s="568"/>
      <c r="V105" s="568"/>
      <c r="W105" s="568"/>
      <c r="X105" s="568"/>
      <c r="Y105" s="568"/>
      <c r="Z105" s="568"/>
      <c r="AA105" s="568"/>
      <c r="AB105" s="568"/>
      <c r="AC105" s="568"/>
      <c r="AD105" s="568"/>
      <c r="AE105" s="568"/>
      <c r="AF105" s="568"/>
      <c r="AG105" s="568"/>
      <c r="AH105" s="568"/>
      <c r="AI105" s="568"/>
      <c r="AJ105" s="568"/>
      <c r="AK105" s="568"/>
      <c r="AL105" s="568"/>
      <c r="AM105" s="569"/>
      <c r="AN105" s="3"/>
      <c r="AO105" s="74" t="str">
        <f t="shared" si="65"/>
        <v>A</v>
      </c>
      <c r="AP105" s="5">
        <v>1</v>
      </c>
      <c r="AQ105" s="3"/>
      <c r="AR105" s="198">
        <f t="array" ref="AR105">SUMPRODUCT(LEN(AS105:AY105))</f>
        <v>0</v>
      </c>
      <c r="AS105" s="199"/>
      <c r="AT105" s="200"/>
      <c r="AU105" s="200"/>
      <c r="AV105" s="200"/>
      <c r="AW105" s="200"/>
      <c r="AX105" s="200"/>
      <c r="AY105" s="201"/>
      <c r="AZ105" s="2384"/>
      <c r="BD105" s="3174"/>
      <c r="BF105" s="3151" t="str">
        <f t="shared" si="70"/>
        <v/>
      </c>
      <c r="BG105" s="3155" t="str">
        <f t="shared" si="71"/>
        <v/>
      </c>
      <c r="BH105" s="3156" t="str">
        <f>IF(LEN(TRIM(BM105))&gt;0,MAX(BH29:BH104)+1,"")</f>
        <v/>
      </c>
      <c r="BI105" s="3109" t="str">
        <f>IFERROR(INDEX(BM30:BM299,MATCH(ROW()-ROW(BM30)+1,BH30:BH299,0)),"")</f>
        <v/>
      </c>
      <c r="BJ105" s="419"/>
      <c r="BL105" s="3110"/>
      <c r="BM105" s="3111" t="str">
        <f>IF(OR(BN104="",BL104=""),"",IF(LEN(BN104)&lt;=BL104,BN104,IFERROR(LEFT(BN104,FIND("♦",SUBSTITUTE(LEFT(BN104,BL104+1)," ","♦",LEN(LEFT(BN104,BL104+1))-LEN(SUBSTITUTE(LEFT(BN104,BL104+1)," ",""))))),LEFT(BN104,IFERROR(FIND(" ",BN104)-1,LEN(BN104))))))</f>
        <v/>
      </c>
      <c r="BN105" s="3111" t="str">
        <f t="shared" si="73"/>
        <v/>
      </c>
      <c r="BO105" s="3179"/>
      <c r="BP105" s="3173"/>
      <c r="BQ105" s="3174"/>
      <c r="BR105" s="2384"/>
      <c r="BS105" s="2681" t="s">
        <v>3987</v>
      </c>
      <c r="BT105" s="2672">
        <v>600</v>
      </c>
      <c r="BU105" s="2673" t="str" cm="1">
        <f t="array" ref="BU105">IF(TRIM(BS105)="","&lt; VIDE",IF(SUMPRODUCT((UPPER(TRIM($BS$91:BS105))=UPPER(TRIM(BS105)))*1)&gt;1,"◄ Doublon","Unique"))</f>
        <v>Unique</v>
      </c>
      <c r="BV105" s="222" t="s">
        <v>3691</v>
      </c>
      <c r="BW105" s="2674" t="s">
        <v>3991</v>
      </c>
      <c r="BX105" s="3"/>
      <c r="BY105" s="3228"/>
      <c r="BZ105" s="3228"/>
      <c r="CA105" s="3228"/>
      <c r="CC105" s="3225"/>
      <c r="CD105" s="3225"/>
      <c r="CE105" s="3225"/>
      <c r="CG105" s="3226"/>
      <c r="CH105" s="3226"/>
      <c r="CI105" s="3226"/>
      <c r="CK105" s="3227"/>
      <c r="CL105" s="3227"/>
      <c r="CM105" s="3227"/>
      <c r="CW105" s="3223"/>
      <c r="CX105" s="3223"/>
      <c r="CY105" s="3223"/>
      <c r="DA105" s="3224"/>
      <c r="DB105" s="3224"/>
      <c r="DC105" s="3224"/>
      <c r="DE105" s="3"/>
      <c r="DF105" s="3"/>
      <c r="DG105" s="3"/>
      <c r="DH105" s="3"/>
      <c r="DI105" s="3"/>
      <c r="DJ105" s="3"/>
      <c r="DK105" s="3"/>
      <c r="DL105" s="3"/>
      <c r="DM105" s="3"/>
      <c r="DN105" s="3"/>
      <c r="DO105" s="3"/>
      <c r="DP105" s="3"/>
      <c r="DQ105" s="3"/>
      <c r="DR105" s="3"/>
      <c r="DS105" s="3"/>
      <c r="DT105" s="3"/>
      <c r="DU105" s="3"/>
      <c r="DV105" s="3"/>
      <c r="DW105" s="3"/>
      <c r="DX105" s="3"/>
      <c r="DY105" s="3"/>
      <c r="DZ105" s="1013" t="s">
        <v>1478</v>
      </c>
      <c r="EA105" s="1014" t="s">
        <v>1479</v>
      </c>
      <c r="EB105" s="1015" t="s">
        <v>1480</v>
      </c>
      <c r="EC105" s="1016" t="s">
        <v>1481</v>
      </c>
      <c r="ED105" s="1017" t="s">
        <v>1482</v>
      </c>
      <c r="EE105" s="1018" t="s">
        <v>1483</v>
      </c>
      <c r="EF105" s="1019" t="s">
        <v>1484</v>
      </c>
      <c r="EG105" s="1020" t="s">
        <v>1485</v>
      </c>
      <c r="EH105" s="1021" t="s">
        <v>1486</v>
      </c>
      <c r="EK105" s="1022"/>
      <c r="EL105" s="205" t="s">
        <v>1487</v>
      </c>
      <c r="EM105" s="206" t="s">
        <v>1488</v>
      </c>
      <c r="EN105" s="207">
        <v>0</v>
      </c>
      <c r="EO105" s="208">
        <v>0</v>
      </c>
      <c r="EP105" s="209">
        <v>238</v>
      </c>
      <c r="EQ105"/>
      <c r="ER105" s="1023"/>
      <c r="ES105" s="191" t="s">
        <v>1489</v>
      </c>
      <c r="ET105" s="192" t="s">
        <v>1490</v>
      </c>
      <c r="EU105" s="193">
        <v>255</v>
      </c>
      <c r="EV105" s="194">
        <v>250</v>
      </c>
      <c r="EW105" s="195">
        <v>205</v>
      </c>
      <c r="EX105"/>
      <c r="EY105" s="1024"/>
      <c r="EZ105" s="197" t="s">
        <v>1491</v>
      </c>
      <c r="FA105" s="192" t="s">
        <v>1492</v>
      </c>
      <c r="FB105" s="193">
        <v>244</v>
      </c>
      <c r="FC105" s="194">
        <v>164</v>
      </c>
      <c r="FD105" s="195">
        <v>96</v>
      </c>
      <c r="FE105" s="10">
        <v>1</v>
      </c>
    </row>
    <row r="106" spans="1:161" ht="21" customHeight="1">
      <c r="A106" s="3"/>
      <c r="B106" s="74" t="s">
        <v>28</v>
      </c>
      <c r="C106" s="582"/>
      <c r="D106" s="582"/>
      <c r="E106" s="582"/>
      <c r="F106" s="582"/>
      <c r="G106" s="582"/>
      <c r="H106" s="582"/>
      <c r="I106" s="582"/>
      <c r="J106" s="582"/>
      <c r="K106" s="582"/>
      <c r="L106" s="582"/>
      <c r="M106" s="582"/>
      <c r="N106" s="582"/>
      <c r="O106" s="582"/>
      <c r="P106" s="582"/>
      <c r="Q106" s="582"/>
      <c r="R106" s="2287"/>
      <c r="S106" s="2281" t="s">
        <v>134</v>
      </c>
      <c r="T106" s="2285" t="s">
        <v>3623</v>
      </c>
      <c r="U106" s="2287" t="s">
        <v>3630</v>
      </c>
      <c r="V106" s="2283"/>
      <c r="W106" s="2283"/>
      <c r="X106" s="2283"/>
      <c r="Y106" s="2283"/>
      <c r="Z106" s="2283"/>
      <c r="AA106" s="2283"/>
      <c r="AB106" s="2283"/>
      <c r="AC106" s="2283"/>
      <c r="AD106" s="2283"/>
      <c r="AE106" s="2283"/>
      <c r="AF106" s="2283"/>
      <c r="AG106" s="2283"/>
      <c r="AH106" s="2283"/>
      <c r="AI106" s="2283"/>
      <c r="AJ106" s="2283"/>
      <c r="AK106" s="2283"/>
      <c r="AL106" s="2283"/>
      <c r="AM106" s="2284"/>
      <c r="AN106" s="3"/>
      <c r="AO106" s="74" t="str">
        <f t="shared" si="65"/>
        <v>A</v>
      </c>
      <c r="AP106" s="5">
        <v>1</v>
      </c>
      <c r="AQ106" s="3"/>
      <c r="AR106" s="198">
        <f t="array" ref="AR106">SUMPRODUCT(LEN(AS106:AY106))</f>
        <v>0</v>
      </c>
      <c r="AS106" s="199"/>
      <c r="AT106" s="200"/>
      <c r="AU106" s="200"/>
      <c r="AV106" s="200"/>
      <c r="AW106" s="200"/>
      <c r="AX106" s="200"/>
      <c r="AY106" s="201"/>
      <c r="AZ106" s="2384"/>
      <c r="BD106" s="3174"/>
      <c r="BF106" s="3151" t="str">
        <f t="shared" si="70"/>
        <v/>
      </c>
      <c r="BG106" s="3155" t="str">
        <f t="shared" si="71"/>
        <v/>
      </c>
      <c r="BH106" s="3156" t="str">
        <f>IF(LEN(TRIM(BM106))&gt;0,MAX(BH29:BH105)+1,"")</f>
        <v/>
      </c>
      <c r="BI106" s="3109" t="str">
        <f>IFERROR(INDEX(BM30:BM299,MATCH(ROW()-ROW(BM30)+1,BH30:BH299,0)),"")</f>
        <v/>
      </c>
      <c r="BJ106" s="419"/>
      <c r="BL106" s="3163"/>
      <c r="BM106" s="3111" t="str">
        <f>IF(OR(BN105="",BL104=""),"",IF(LEN(BN105)&lt;=BL104,BN105,IFERROR(LEFT(BN105,FIND("♦",SUBSTITUTE(LEFT(BN105,BL104+1)," ","♦",LEN(LEFT(BN105,BL104+1))-LEN(SUBSTITUTE(LEFT(BN105,BL104+1)," ",""))))),LEFT(BN105,IFERROR(FIND(" ",BN105)-1,LEN(BN105))))))</f>
        <v/>
      </c>
      <c r="BN106" s="3111" t="str">
        <f t="shared" si="73"/>
        <v/>
      </c>
      <c r="BO106" s="3179"/>
      <c r="BP106" s="3173"/>
      <c r="BQ106" s="3174"/>
      <c r="BR106" s="2384"/>
      <c r="BS106" s="2681" t="s">
        <v>3980</v>
      </c>
      <c r="BT106" s="2672">
        <v>9</v>
      </c>
      <c r="BU106" s="2673" t="str" cm="1">
        <f t="array" ref="BU106">IF(TRIM(BS106)="","&lt; VIDE",IF(SUMPRODUCT((UPPER(TRIM($BS$91:BS106))=UPPER(TRIM(BS106)))*1)&gt;1,"◄ Doublon","Unique"))</f>
        <v>Unique</v>
      </c>
      <c r="BV106" s="222" t="s">
        <v>3692</v>
      </c>
      <c r="BW106" s="2674" t="s">
        <v>3993</v>
      </c>
      <c r="BX106" s="3"/>
      <c r="CK106"/>
      <c r="CL106"/>
      <c r="CM106"/>
      <c r="CW106" s="1025">
        <v>1</v>
      </c>
      <c r="CX106" s="1025"/>
      <c r="CY106" s="1025">
        <v>1</v>
      </c>
      <c r="DA106" s="1025">
        <v>1</v>
      </c>
      <c r="DB106" s="1025"/>
      <c r="DC106" s="1025">
        <v>1</v>
      </c>
      <c r="DE106" s="3"/>
      <c r="DF106" s="3"/>
      <c r="DG106" s="3"/>
      <c r="DH106" s="3"/>
      <c r="DI106" s="3"/>
      <c r="DJ106" s="3"/>
      <c r="DK106" s="3"/>
      <c r="DL106" s="3"/>
      <c r="DM106" s="3"/>
      <c r="DN106" s="3"/>
      <c r="DO106" s="3"/>
      <c r="DP106" s="3"/>
      <c r="DQ106" s="3"/>
      <c r="DR106" s="3"/>
      <c r="DS106" s="3"/>
      <c r="DT106" s="3"/>
      <c r="DU106" s="3"/>
      <c r="DV106" s="3"/>
      <c r="DW106" s="3"/>
      <c r="DX106" s="3"/>
      <c r="DY106" s="3"/>
      <c r="DZ106" s="1026" t="s">
        <v>1493</v>
      </c>
      <c r="EA106" s="1027" t="s">
        <v>1494</v>
      </c>
      <c r="EB106" s="1028" t="s">
        <v>1495</v>
      </c>
      <c r="EC106" s="1029" t="s">
        <v>1496</v>
      </c>
      <c r="ED106" s="1030" t="s">
        <v>1497</v>
      </c>
      <c r="EE106" s="1031" t="s">
        <v>1498</v>
      </c>
      <c r="EF106" s="1032" t="s">
        <v>1499</v>
      </c>
      <c r="EG106" s="1033" t="s">
        <v>1500</v>
      </c>
      <c r="EH106" s="1034" t="s">
        <v>1501</v>
      </c>
      <c r="EK106" s="1035"/>
      <c r="EL106" s="236" t="s">
        <v>1502</v>
      </c>
      <c r="EM106" s="206" t="s">
        <v>1503</v>
      </c>
      <c r="EN106" s="207">
        <v>96</v>
      </c>
      <c r="EO106" s="208">
        <v>80</v>
      </c>
      <c r="EP106" s="209">
        <v>220</v>
      </c>
      <c r="EQ106"/>
      <c r="ER106" s="1036"/>
      <c r="ES106" s="272" t="s">
        <v>1504</v>
      </c>
      <c r="ET106" s="192" t="s">
        <v>1505</v>
      </c>
      <c r="EU106" s="193">
        <v>254</v>
      </c>
      <c r="EV106" s="194">
        <v>253</v>
      </c>
      <c r="EW106" s="195">
        <v>240</v>
      </c>
      <c r="EX106"/>
      <c r="EY106" s="1037"/>
      <c r="EZ106" s="212" t="s">
        <v>1506</v>
      </c>
      <c r="FA106" s="192" t="s">
        <v>1507</v>
      </c>
      <c r="FB106" s="193">
        <v>254</v>
      </c>
      <c r="FC106" s="194">
        <v>163</v>
      </c>
      <c r="FD106" s="195">
        <v>71</v>
      </c>
      <c r="FE106" s="10">
        <v>1</v>
      </c>
    </row>
    <row r="107" spans="1:161" ht="21" customHeight="1">
      <c r="A107" s="3"/>
      <c r="B107" s="74" t="s">
        <v>28</v>
      </c>
      <c r="C107" s="582"/>
      <c r="D107" s="582"/>
      <c r="E107" s="582"/>
      <c r="F107" s="582"/>
      <c r="G107" s="582"/>
      <c r="H107" s="582"/>
      <c r="I107" s="582"/>
      <c r="J107" s="582"/>
      <c r="K107" s="582"/>
      <c r="L107" s="582"/>
      <c r="M107" s="582"/>
      <c r="N107" s="582"/>
      <c r="O107" s="582"/>
      <c r="P107" s="582"/>
      <c r="Q107" s="582"/>
      <c r="R107" s="2287"/>
      <c r="S107" s="2282" t="s">
        <v>135</v>
      </c>
      <c r="T107" s="2286" t="s">
        <v>3623</v>
      </c>
      <c r="U107" s="2287"/>
      <c r="V107" s="2283"/>
      <c r="W107" s="2283"/>
      <c r="X107" s="2283"/>
      <c r="Y107" s="2283"/>
      <c r="Z107" s="2283"/>
      <c r="AA107" s="2283"/>
      <c r="AB107" s="2283"/>
      <c r="AC107" s="2283"/>
      <c r="AD107" s="2283"/>
      <c r="AE107" s="2283"/>
      <c r="AF107" s="2283"/>
      <c r="AG107" s="2283"/>
      <c r="AH107" s="2283"/>
      <c r="AI107" s="2283"/>
      <c r="AJ107" s="2283"/>
      <c r="AK107" s="2283"/>
      <c r="AL107" s="2283"/>
      <c r="AM107" s="2284"/>
      <c r="AN107" s="3"/>
      <c r="AO107" s="74" t="str">
        <f t="shared" si="65"/>
        <v>A</v>
      </c>
      <c r="AP107" s="5">
        <v>1</v>
      </c>
      <c r="AQ107" s="3"/>
      <c r="AR107" s="198">
        <f t="array" ref="AR107">SUMPRODUCT(LEN(AS107:AY107))</f>
        <v>0</v>
      </c>
      <c r="AS107" s="199"/>
      <c r="AT107" s="200"/>
      <c r="AU107" s="200"/>
      <c r="AV107" s="200"/>
      <c r="AW107" s="200"/>
      <c r="AX107" s="200"/>
      <c r="AY107" s="201"/>
      <c r="AZ107" s="2384"/>
      <c r="BD107" s="3174"/>
      <c r="BF107" s="3151" t="str">
        <f t="shared" si="70"/>
        <v/>
      </c>
      <c r="BG107" s="3155" t="str">
        <f t="shared" si="71"/>
        <v/>
      </c>
      <c r="BH107" s="3156" t="str">
        <f>IF(LEN(TRIM(BM107))&gt;0,MAX(BH29:BH106)+1,"")</f>
        <v/>
      </c>
      <c r="BI107" s="3109" t="str">
        <f>IFERROR(INDEX(BM30:BM299,MATCH(ROW()-ROW(BM30)+1,BH30:BH299,0)),"")</f>
        <v/>
      </c>
      <c r="BJ107" s="419"/>
      <c r="BL107" s="3164"/>
      <c r="BM107" s="3111" t="str">
        <f>IF(OR(BN106="",BL104=""),"",IF(LEN(BN106)&lt;=BL104,BN106,IFERROR(LEFT(BN106,FIND("♦",SUBSTITUTE(LEFT(BN106,BL104+1)," ","♦",LEN(LEFT(BN106,BL104+1))-LEN(SUBSTITUTE(LEFT(BN106,BL104+1)," ",""))))),LEFT(BN106,IFERROR(FIND(" ",BN106)-1,LEN(BN106))))))</f>
        <v/>
      </c>
      <c r="BN107" s="3111" t="str">
        <f t="shared" si="73"/>
        <v/>
      </c>
      <c r="BO107" s="3179"/>
      <c r="BP107" s="3173"/>
      <c r="BQ107" s="3174"/>
      <c r="BR107" s="2384"/>
      <c r="BS107" s="2681" t="s">
        <v>4000</v>
      </c>
      <c r="BT107" s="2672">
        <v>21</v>
      </c>
      <c r="BU107" s="2673" t="str" cm="1">
        <f t="array" ref="BU107">IF(TRIM(BS107)="","&lt; VIDE",IF(SUMPRODUCT((UPPER(TRIM($BS$91:BS107))=UPPER(TRIM(BS107)))*1)&gt;1,"◄ Doublon","Unique"))</f>
        <v>Unique</v>
      </c>
      <c r="BV107" s="222" t="s">
        <v>3693</v>
      </c>
      <c r="BW107" s="2674" t="s">
        <v>3995</v>
      </c>
      <c r="BX107" s="3"/>
      <c r="BY107" s="3"/>
      <c r="BZ107" s="3"/>
      <c r="CA107" s="3"/>
      <c r="CC107" s="3225" t="s">
        <v>1508</v>
      </c>
      <c r="CD107" s="3225"/>
      <c r="CE107" s="3225"/>
      <c r="CG107" s="3226"/>
      <c r="CH107" s="3226"/>
      <c r="CI107" s="3226"/>
      <c r="CK107" s="3227" t="s">
        <v>104</v>
      </c>
      <c r="CL107" s="3227"/>
      <c r="CM107" s="3227"/>
      <c r="CW107" s="3223" t="s">
        <v>1509</v>
      </c>
      <c r="CX107" s="3223"/>
      <c r="CY107" s="3223"/>
      <c r="DA107" s="3224" t="s">
        <v>1510</v>
      </c>
      <c r="DB107" s="3224"/>
      <c r="DC107" s="3224"/>
      <c r="DE107" s="3"/>
      <c r="DF107" s="3"/>
      <c r="DG107" s="3"/>
      <c r="DH107" s="3"/>
      <c r="DI107" s="3"/>
      <c r="DJ107" s="3"/>
      <c r="DK107" s="3"/>
      <c r="DL107" s="3"/>
      <c r="DM107" s="3"/>
      <c r="DN107" s="3"/>
      <c r="DO107" s="3"/>
      <c r="DP107" s="3"/>
      <c r="DQ107" s="3"/>
      <c r="DR107" s="3"/>
      <c r="DS107" s="3"/>
      <c r="DT107" s="3"/>
      <c r="DU107" s="3"/>
      <c r="DV107" s="3"/>
      <c r="DW107" s="3"/>
      <c r="DX107" s="3"/>
      <c r="DY107" s="3"/>
      <c r="DZ107" s="1038" t="s">
        <v>1511</v>
      </c>
      <c r="EA107" s="1039" t="s">
        <v>1512</v>
      </c>
      <c r="EB107" s="1040" t="s">
        <v>1513</v>
      </c>
      <c r="EC107" s="1041" t="s">
        <v>1514</v>
      </c>
      <c r="ED107" s="1042" t="s">
        <v>1515</v>
      </c>
      <c r="EE107" s="1043" t="s">
        <v>1516</v>
      </c>
      <c r="EF107" s="1044" t="s">
        <v>1517</v>
      </c>
      <c r="EG107" s="1045" t="s">
        <v>1518</v>
      </c>
      <c r="EH107" s="1046" t="s">
        <v>1519</v>
      </c>
      <c r="EK107" s="1047"/>
      <c r="EL107" s="205" t="s">
        <v>1520</v>
      </c>
      <c r="EM107" s="206" t="s">
        <v>1521</v>
      </c>
      <c r="EN107" s="207">
        <v>0</v>
      </c>
      <c r="EO107" s="208">
        <v>0</v>
      </c>
      <c r="EP107" s="209">
        <v>205</v>
      </c>
      <c r="EQ107"/>
      <c r="ER107" s="1048"/>
      <c r="ES107" s="272" t="s">
        <v>1522</v>
      </c>
      <c r="ET107" s="192" t="s">
        <v>1523</v>
      </c>
      <c r="EU107" s="193">
        <v>193</v>
      </c>
      <c r="EV107" s="194">
        <v>191</v>
      </c>
      <c r="EW107" s="195">
        <v>177</v>
      </c>
      <c r="EX107"/>
      <c r="EY107" s="1049"/>
      <c r="EZ107" s="197" t="s">
        <v>1524</v>
      </c>
      <c r="FA107" s="192" t="s">
        <v>1525</v>
      </c>
      <c r="FB107" s="193">
        <v>255</v>
      </c>
      <c r="FC107" s="194">
        <v>165</v>
      </c>
      <c r="FD107" s="195">
        <v>79</v>
      </c>
      <c r="FE107" s="10">
        <v>1</v>
      </c>
    </row>
    <row r="108" spans="1:161" ht="21" customHeight="1">
      <c r="A108" s="3"/>
      <c r="B108" s="74" t="s">
        <v>28</v>
      </c>
      <c r="C108" s="582"/>
      <c r="D108" s="582"/>
      <c r="E108" s="582"/>
      <c r="F108" s="582"/>
      <c r="G108" s="582"/>
      <c r="H108" s="582"/>
      <c r="I108" s="582"/>
      <c r="J108" s="582"/>
      <c r="K108" s="582"/>
      <c r="L108" s="582"/>
      <c r="M108" s="582"/>
      <c r="N108" s="582"/>
      <c r="O108" s="582"/>
      <c r="P108" s="582"/>
      <c r="Q108" s="582"/>
      <c r="R108" s="2287"/>
      <c r="S108" s="2385" t="s">
        <v>136</v>
      </c>
      <c r="T108" s="2389" t="s">
        <v>3623</v>
      </c>
      <c r="U108" s="2287"/>
      <c r="V108" s="2283"/>
      <c r="W108" s="2283"/>
      <c r="X108" s="2283"/>
      <c r="Y108" s="2283"/>
      <c r="Z108" s="583"/>
      <c r="AA108" s="583"/>
      <c r="AB108" s="583"/>
      <c r="AC108" s="583"/>
      <c r="AD108" s="583"/>
      <c r="AE108" s="583"/>
      <c r="AF108" s="583"/>
      <c r="AG108" s="583"/>
      <c r="AH108" s="583"/>
      <c r="AI108" s="583"/>
      <c r="AJ108" s="583"/>
      <c r="AK108" s="583"/>
      <c r="AL108" s="583"/>
      <c r="AM108" s="584"/>
      <c r="AN108" s="3"/>
      <c r="AO108" s="74" t="str">
        <f t="shared" si="65"/>
        <v>A</v>
      </c>
      <c r="AP108" s="5"/>
      <c r="AQ108" s="3"/>
      <c r="AR108" s="198">
        <f t="array" ref="AR108">SUMPRODUCT(LEN(AS108:AY108))</f>
        <v>0</v>
      </c>
      <c r="AS108" s="199"/>
      <c r="AT108" s="200"/>
      <c r="AU108" s="200"/>
      <c r="AV108" s="200"/>
      <c r="AW108" s="200"/>
      <c r="AX108" s="200"/>
      <c r="AY108" s="201"/>
      <c r="AZ108" s="2384"/>
      <c r="BD108" s="3174"/>
      <c r="BF108" s="3151" t="str">
        <f t="shared" si="70"/>
        <v/>
      </c>
      <c r="BG108" s="3155" t="str">
        <f t="shared" si="71"/>
        <v/>
      </c>
      <c r="BH108" s="3156">
        <f>IF(LEN(TRIM(BM108))&gt;0,MAX(BH29:BH107)+1,"")</f>
        <v>19</v>
      </c>
      <c r="BI108" s="3109" t="str">
        <f>IFERROR(INDEX(BM30:BM299,MATCH(ROW()-ROW(BM30)+1,BH30:BH299,0)),"")</f>
        <v/>
      </c>
      <c r="BJ108" s="419"/>
      <c r="BL108" s="2462" t="str">
        <f>(SUBSTITUTE(SUBSTITUTE(BD43,CHAR(13)&amp;CHAR(10)," "),CHAR(10)," "))</f>
        <v>9. Servez le bœuf bourguignon bien chaud accompagné de pommes de terre, de pâtes ou de riz.</v>
      </c>
      <c r="BM108" s="3165" t="str">
        <f>IF(OR(BL109="",BL110=""),"",IF(LEN(BL109)&lt;=BL110,BL109,IFERROR(LEFT(BL109,FIND("♦",SUBSTITUTE(LEFT(BL109,BL110+1)," ","♦",LEN(LEFT(BL109,BL110+1))-LEN(SUBSTITUTE(LEFT(BL109,BL110+1)," ",""))))),LEFT(BL109,IFERROR(FIND(" ",BL109)-1,LEN(BL109))))))</f>
        <v>9 Servez le bœuf bourguignon bien chaud accompagné de pommes de terre de pâtes ou de riz</v>
      </c>
      <c r="BN108" s="3166" t="str">
        <f>IF(BM108="","",TRIM(RIGHT(BL109,LEN(BL109)-LEN(BM108))))</f>
        <v/>
      </c>
      <c r="BO108" s="3157" t="str">
        <f>BE43</f>
        <v xml:space="preserve"> ◄ ligne 43</v>
      </c>
      <c r="BP108" s="3173"/>
      <c r="BQ108" s="3174"/>
      <c r="BR108" s="2384"/>
      <c r="BS108" s="2681" t="s">
        <v>4003</v>
      </c>
      <c r="BT108" s="2672">
        <v>3</v>
      </c>
      <c r="BU108" s="2673" t="str" cm="1">
        <f t="array" ref="BU108">IF(TRIM(BS108)="","&lt; VIDE",IF(SUMPRODUCT((UPPER(TRIM($BS$91:BS108))=UPPER(TRIM(BS108)))*1)&gt;1,"◄ Doublon","Unique"))</f>
        <v>Unique</v>
      </c>
      <c r="BV108" s="222" t="s">
        <v>3694</v>
      </c>
      <c r="BW108" s="2674" t="s">
        <v>3996</v>
      </c>
      <c r="BX108" s="3"/>
      <c r="BY108" s="3"/>
      <c r="BZ108" s="3"/>
      <c r="CA108" s="3"/>
      <c r="CC108" s="3225"/>
      <c r="CD108" s="3225"/>
      <c r="CE108" s="3225"/>
      <c r="CG108" s="3226"/>
      <c r="CH108" s="3226"/>
      <c r="CI108" s="3226"/>
      <c r="CK108" s="3227"/>
      <c r="CL108" s="3227"/>
      <c r="CM108" s="3227"/>
      <c r="CW108" s="3223"/>
      <c r="CX108" s="3223"/>
      <c r="CY108" s="3223"/>
      <c r="DA108" s="3224"/>
      <c r="DB108" s="3224"/>
      <c r="DC108" s="3224"/>
      <c r="DE108" s="3"/>
      <c r="DF108" s="3"/>
      <c r="DG108" s="3"/>
      <c r="DH108" s="3"/>
      <c r="DI108" s="3"/>
      <c r="DJ108" s="3"/>
      <c r="DK108" s="3"/>
      <c r="DL108" s="3"/>
      <c r="DM108" s="3"/>
      <c r="DN108" s="3"/>
      <c r="DO108" s="3"/>
      <c r="DP108" s="3"/>
      <c r="DQ108" s="3"/>
      <c r="DR108" s="3"/>
      <c r="DS108" s="3"/>
      <c r="DT108" s="3"/>
      <c r="DU108" s="3"/>
      <c r="DV108" s="3"/>
      <c r="DW108" s="3"/>
      <c r="DX108" s="3"/>
      <c r="DY108" s="3"/>
      <c r="DZ108" s="1050" t="s">
        <v>1526</v>
      </c>
      <c r="EA108" s="1051" t="s">
        <v>1527</v>
      </c>
      <c r="EB108" s="1052" t="s">
        <v>1528</v>
      </c>
      <c r="EC108" s="1053" t="s">
        <v>1529</v>
      </c>
      <c r="ED108" s="1054" t="s">
        <v>1530</v>
      </c>
      <c r="EE108" s="1055" t="s">
        <v>1531</v>
      </c>
      <c r="EF108" s="1056" t="s">
        <v>1532</v>
      </c>
      <c r="EG108" s="1057" t="s">
        <v>1533</v>
      </c>
      <c r="EH108" s="1058" t="s">
        <v>1534</v>
      </c>
      <c r="EK108" s="1059"/>
      <c r="EL108" s="205" t="s">
        <v>1535</v>
      </c>
      <c r="EM108" s="206" t="s">
        <v>1536</v>
      </c>
      <c r="EN108" s="207">
        <v>89</v>
      </c>
      <c r="EO108" s="208">
        <v>89</v>
      </c>
      <c r="EP108" s="209">
        <v>171</v>
      </c>
      <c r="EQ108"/>
      <c r="ER108" s="1060"/>
      <c r="ES108" s="272" t="s">
        <v>1537</v>
      </c>
      <c r="ET108" s="192" t="s">
        <v>1538</v>
      </c>
      <c r="EU108" s="193">
        <v>239</v>
      </c>
      <c r="EV108" s="194">
        <v>216</v>
      </c>
      <c r="EW108" s="195">
        <v>7</v>
      </c>
      <c r="EX108"/>
      <c r="EY108" s="1061"/>
      <c r="EZ108" s="197" t="s">
        <v>1539</v>
      </c>
      <c r="FA108" s="192" t="s">
        <v>1540</v>
      </c>
      <c r="FB108" s="193">
        <v>205</v>
      </c>
      <c r="FC108" s="194">
        <v>197</v>
      </c>
      <c r="FD108" s="195">
        <v>191</v>
      </c>
      <c r="FE108" s="10">
        <v>1</v>
      </c>
    </row>
    <row r="109" spans="1:161" ht="21" customHeight="1">
      <c r="A109" s="3"/>
      <c r="B109" s="74" t="s">
        <v>28</v>
      </c>
      <c r="C109" s="582"/>
      <c r="D109" s="582"/>
      <c r="E109" s="582"/>
      <c r="F109" s="582"/>
      <c r="G109" s="582"/>
      <c r="H109" s="582"/>
      <c r="I109" s="582"/>
      <c r="J109" s="582"/>
      <c r="K109" s="582"/>
      <c r="L109" s="582"/>
      <c r="M109" s="582"/>
      <c r="N109" s="582"/>
      <c r="O109" s="582"/>
      <c r="P109" s="582"/>
      <c r="Q109" s="582"/>
      <c r="R109" s="621"/>
      <c r="S109" s="621"/>
      <c r="T109" s="621" t="s">
        <v>930</v>
      </c>
      <c r="U109" s="621"/>
      <c r="V109" s="621"/>
      <c r="W109" s="621"/>
      <c r="X109" s="621"/>
      <c r="Y109" s="621"/>
      <c r="Z109" s="621"/>
      <c r="AA109" s="621"/>
      <c r="AB109" s="621"/>
      <c r="AC109" s="621"/>
      <c r="AD109" s="621"/>
      <c r="AE109" s="621"/>
      <c r="AF109" s="621"/>
      <c r="AG109" s="621"/>
      <c r="AH109" s="621"/>
      <c r="AI109" s="621"/>
      <c r="AJ109" s="621"/>
      <c r="AK109" s="621"/>
      <c r="AL109" s="621"/>
      <c r="AM109" s="622"/>
      <c r="AN109" s="3"/>
      <c r="AO109" s="74" t="str">
        <f t="shared" si="65"/>
        <v>A</v>
      </c>
      <c r="AP109" s="5">
        <v>1</v>
      </c>
      <c r="AQ109" s="3"/>
      <c r="AR109" s="198">
        <f t="array" ref="AR109">SUMPRODUCT(LEN(AS109:AY109))</f>
        <v>0</v>
      </c>
      <c r="AS109" s="199"/>
      <c r="AT109" s="200"/>
      <c r="AU109" s="200"/>
      <c r="AV109" s="200"/>
      <c r="AW109" s="200"/>
      <c r="AX109" s="200"/>
      <c r="AY109" s="201"/>
      <c r="AZ109" s="3"/>
      <c r="BD109" s="3174"/>
      <c r="BF109" s="3151" t="str">
        <f t="shared" si="70"/>
        <v/>
      </c>
      <c r="BG109" s="3155" t="str">
        <f t="shared" si="71"/>
        <v/>
      </c>
      <c r="BH109" s="3156" t="str">
        <f>IF(LEN(TRIM(BM109))&gt;0,MAX(BH29:BH108)+1,"")</f>
        <v/>
      </c>
      <c r="BI109" s="3109" t="str">
        <f>IFERROR(INDEX(BM30:BM299,MATCH(ROW()-ROW(BM30)+1,BH30:BH299,0)),"")</f>
        <v/>
      </c>
      <c r="BJ109" s="419"/>
      <c r="BL109" s="3165" t="str">
        <f>TRIM(SUBSTITUTE(SUBSTITUTE(SUBSTITUTE(SUBSTITUTE(IF(OR(LEFT(BL108,1)="-",LEFT(BL108,1)="="),MID(BL108,2,9999),BL108),CHAR(160)," "),","," "),";"," "),"."," "))</f>
        <v>9 Servez le bœuf bourguignon bien chaud accompagné de pommes de terre de pâtes ou de riz</v>
      </c>
      <c r="BM109" s="3166" t="str">
        <f>IF(OR(BN108="",BL110=""),"",IF(LEN(BN108)&lt;=BL110,BN108,IFERROR(LEFT(BN108,FIND("♦",SUBSTITUTE(LEFT(BN108,BL110+1)," ","♦",LEN(LEFT(BN108,BL110+1))-LEN(SUBSTITUTE(LEFT(BN108,BL110+1)," ",""))))),LEFT(BN108,IFERROR(FIND(" ",BN108)-1,LEN(BN108))))))</f>
        <v/>
      </c>
      <c r="BN109" s="3166" t="str">
        <f>IF(BM109="","",TRIM(RIGHT(BN108,LEN(BN108)-LEN(BM109))))</f>
        <v/>
      </c>
      <c r="BO109" s="3180"/>
      <c r="BP109" s="3173"/>
      <c r="BQ109" s="3174"/>
      <c r="BR109" s="3"/>
      <c r="BS109" s="2681" t="s">
        <v>3998</v>
      </c>
      <c r="BT109" s="2683">
        <v>1.8</v>
      </c>
      <c r="BU109" s="2673" t="str" cm="1">
        <f t="array" ref="BU109">IF(TRIM(BS109)="","&lt; VIDE",IF(SUMPRODUCT((UPPER(TRIM($BS$91:BS109))=UPPER(TRIM(BS109)))*1)&gt;1,"◄ Doublon","Unique"))</f>
        <v>Unique</v>
      </c>
      <c r="BV109" s="222" t="s">
        <v>3695</v>
      </c>
      <c r="BW109" s="2674" t="s">
        <v>3998</v>
      </c>
      <c r="BX109" s="3"/>
      <c r="BY109" s="3"/>
      <c r="BZ109" s="3"/>
      <c r="CA109" s="3"/>
      <c r="CW109" s="1025">
        <v>1</v>
      </c>
      <c r="CX109" s="1025"/>
      <c r="CY109" s="1025">
        <v>1</v>
      </c>
      <c r="DA109" s="1025">
        <v>1</v>
      </c>
      <c r="DB109" s="1025"/>
      <c r="DC109" s="1025">
        <v>1</v>
      </c>
      <c r="DE109" s="3"/>
      <c r="DF109" s="3"/>
      <c r="DG109" s="3"/>
      <c r="DH109" s="3"/>
      <c r="DI109" s="3"/>
      <c r="DJ109" s="3"/>
      <c r="DK109" s="3"/>
      <c r="DL109" s="3"/>
      <c r="DM109" s="3"/>
      <c r="DN109" s="3"/>
      <c r="DO109" s="3"/>
      <c r="DP109" s="3"/>
      <c r="DQ109" s="3"/>
      <c r="DR109" s="3"/>
      <c r="DS109" s="3"/>
      <c r="DT109" s="3"/>
      <c r="DU109" s="3"/>
      <c r="DV109" s="3"/>
      <c r="DW109" s="3"/>
      <c r="DX109" s="3"/>
      <c r="DY109" s="3"/>
      <c r="DZ109" s="1062" t="s">
        <v>1541</v>
      </c>
      <c r="EA109" s="1063" t="s">
        <v>1542</v>
      </c>
      <c r="EB109" s="1064" t="s">
        <v>1543</v>
      </c>
      <c r="EC109" s="1065" t="s">
        <v>1544</v>
      </c>
      <c r="ED109" s="1066" t="s">
        <v>1545</v>
      </c>
      <c r="EE109" s="1067" t="s">
        <v>1546</v>
      </c>
      <c r="EF109" s="1068" t="s">
        <v>1547</v>
      </c>
      <c r="EG109" s="1069" t="s">
        <v>1548</v>
      </c>
      <c r="EH109" s="1070" t="s">
        <v>1549</v>
      </c>
      <c r="EK109" s="1071"/>
      <c r="EL109" s="236" t="s">
        <v>1550</v>
      </c>
      <c r="EM109" s="206" t="s">
        <v>1551</v>
      </c>
      <c r="EN109" s="207">
        <v>84</v>
      </c>
      <c r="EO109" s="208">
        <v>90</v>
      </c>
      <c r="EP109" s="209">
        <v>167</v>
      </c>
      <c r="EQ109"/>
      <c r="ER109" s="1072"/>
      <c r="ES109" s="272" t="s">
        <v>1552</v>
      </c>
      <c r="ET109" s="192" t="s">
        <v>1553</v>
      </c>
      <c r="EU109" s="193">
        <v>232</v>
      </c>
      <c r="EV109" s="194">
        <v>214</v>
      </c>
      <c r="EW109" s="195">
        <v>48</v>
      </c>
      <c r="EX109"/>
      <c r="EY109" s="1073"/>
      <c r="EZ109" s="212" t="s">
        <v>1554</v>
      </c>
      <c r="FA109" s="192" t="s">
        <v>1555</v>
      </c>
      <c r="FB109" s="193">
        <v>250</v>
      </c>
      <c r="FC109" s="194">
        <v>181</v>
      </c>
      <c r="FD109" s="195">
        <v>127</v>
      </c>
      <c r="FE109" s="10">
        <v>1</v>
      </c>
    </row>
    <row r="110" spans="1:161" ht="21" customHeight="1">
      <c r="A110" s="3"/>
      <c r="B110" s="74" t="s">
        <v>28</v>
      </c>
      <c r="C110" s="566"/>
      <c r="D110" s="566"/>
      <c r="E110" s="566"/>
      <c r="F110" s="566"/>
      <c r="G110" s="566"/>
      <c r="H110" s="566"/>
      <c r="I110" s="566"/>
      <c r="J110" s="2420"/>
      <c r="K110" s="566"/>
      <c r="L110" s="636"/>
      <c r="M110" s="636"/>
      <c r="N110" s="636"/>
      <c r="O110" s="636"/>
      <c r="P110" s="636"/>
      <c r="Q110" s="636"/>
      <c r="R110" s="635" t="s">
        <v>13</v>
      </c>
      <c r="S110" s="636" t="str">
        <f ca="1">CELL("nomfichier")</f>
        <v>D:\Données\1.UPRT\0-UPRT.fait\1-UPRT.FR-SITE-WEB\ff-fiches-fabrications\ff.fiches.fabrication.2023\ffr.restaurant.2023\[ff.3.OU.6.RECETTES.29.11.2025.xlsx]62.col.55.lignes</v>
      </c>
      <c r="T110" s="636"/>
      <c r="U110" s="636"/>
      <c r="V110" s="636"/>
      <c r="W110" s="636"/>
      <c r="X110" s="636"/>
      <c r="Y110" s="636"/>
      <c r="Z110" s="636"/>
      <c r="AA110" s="636"/>
      <c r="AB110" s="636"/>
      <c r="AC110" s="636"/>
      <c r="AD110" s="636"/>
      <c r="AE110" s="636"/>
      <c r="AF110" s="636"/>
      <c r="AG110" s="636"/>
      <c r="AH110" s="636"/>
      <c r="AI110" s="636"/>
      <c r="AJ110" s="636"/>
      <c r="AK110" s="636"/>
      <c r="AL110" s="636"/>
      <c r="AM110" s="2288"/>
      <c r="AN110" s="3"/>
      <c r="AO110" s="74" t="str">
        <f t="shared" si="65"/>
        <v>A</v>
      </c>
      <c r="AP110" s="5">
        <v>1</v>
      </c>
      <c r="AQ110" s="3"/>
      <c r="AR110" s="198">
        <f t="array" ref="AR110">SUMPRODUCT(LEN(AS110:AY110))</f>
        <v>0</v>
      </c>
      <c r="AS110" s="199"/>
      <c r="AT110" s="200"/>
      <c r="AU110" s="200"/>
      <c r="AV110" s="200"/>
      <c r="AW110" s="200"/>
      <c r="AX110" s="200"/>
      <c r="AY110" s="201"/>
      <c r="AZ110" s="3"/>
      <c r="BD110" s="3174"/>
      <c r="BF110" s="3151" t="str">
        <f t="shared" si="70"/>
        <v/>
      </c>
      <c r="BG110" s="3155" t="str">
        <f t="shared" si="71"/>
        <v/>
      </c>
      <c r="BH110" s="3156" t="str">
        <f>IF(LEN(TRIM(BM110))&gt;0,MAX(BH29:BH109)+1,"")</f>
        <v/>
      </c>
      <c r="BI110" s="3109" t="str">
        <f>IFERROR(INDEX(BM30:BM299,MATCH(ROW()-ROW(BM30)+1,BH30:BH299,0)),"")</f>
        <v/>
      </c>
      <c r="BJ110" s="419"/>
      <c r="BL110" s="3112">
        <f>BI17</f>
        <v>100</v>
      </c>
      <c r="BM110" s="3166" t="str">
        <f>IF(OR(BN109="",BL110=""),"",IF(LEN(BN109)&lt;=BL110,BN109,IFERROR(LEFT(BN109,FIND("♦",SUBSTITUTE(LEFT(BN109,BL110+1)," ","♦",LEN(LEFT(BN109,BL110+1))-LEN(SUBSTITUTE(LEFT(BN109,BL110+1)," ",""))))),LEFT(BN109,IFERROR(FIND(" ",BN109)-1,LEN(BN109))))))</f>
        <v/>
      </c>
      <c r="BN110" s="3166" t="str">
        <f t="shared" ref="BN110:BN113" si="74">IF(BM110="","",TRIM(RIGHT(BN109,LEN(BN109)-LEN(BM110))))</f>
        <v/>
      </c>
      <c r="BO110" s="3180"/>
      <c r="BP110" s="3173"/>
      <c r="BQ110" s="3174"/>
      <c r="BR110" s="3"/>
      <c r="BS110" s="2681" t="s">
        <v>3973</v>
      </c>
      <c r="BT110" s="2683">
        <v>0.6</v>
      </c>
      <c r="BU110" s="2673" t="str" cm="1">
        <f t="array" ref="BU110">IF(TRIM(BS110)="","&lt; VIDE",IF(SUMPRODUCT((UPPER(TRIM($BS$91:BS110))=UPPER(TRIM(BS110)))*1)&gt;1,"◄ Doublon","Unique"))</f>
        <v>Unique</v>
      </c>
      <c r="BV110" s="222" t="s">
        <v>3696</v>
      </c>
      <c r="BW110" s="2674" t="s">
        <v>3994</v>
      </c>
      <c r="BX110" s="3"/>
      <c r="BY110" s="3"/>
      <c r="BZ110" s="3"/>
      <c r="CA110" s="3"/>
      <c r="CC110" s="3225" t="s">
        <v>1556</v>
      </c>
      <c r="CD110" s="3225"/>
      <c r="CE110" s="3225"/>
      <c r="CK110" s="3227"/>
      <c r="CL110" s="3227"/>
      <c r="CM110" s="3227"/>
      <c r="CW110" s="3223" t="s">
        <v>1557</v>
      </c>
      <c r="CX110" s="3223"/>
      <c r="CY110" s="3223"/>
      <c r="DA110" s="3224" t="s">
        <v>1558</v>
      </c>
      <c r="DB110" s="3224"/>
      <c r="DC110" s="3224"/>
      <c r="DE110" s="3"/>
      <c r="DF110" s="3"/>
      <c r="DG110" s="3"/>
      <c r="DH110" s="3"/>
      <c r="DI110" s="3"/>
      <c r="DJ110" s="3"/>
      <c r="DK110" s="3"/>
      <c r="DL110" s="3"/>
      <c r="DM110" s="3"/>
      <c r="DN110" s="3"/>
      <c r="DO110" s="3"/>
      <c r="DP110" s="3"/>
      <c r="DQ110" s="3"/>
      <c r="DR110" s="3"/>
      <c r="DS110" s="3"/>
      <c r="DT110" s="3"/>
      <c r="DU110" s="3"/>
      <c r="DV110" s="3"/>
      <c r="DW110" s="3"/>
      <c r="DX110" s="3"/>
      <c r="DY110" s="3"/>
      <c r="DZ110" s="1074" t="s">
        <v>1559</v>
      </c>
      <c r="EA110" s="1075" t="s">
        <v>1560</v>
      </c>
      <c r="EB110" s="1076" t="s">
        <v>1561</v>
      </c>
      <c r="EC110" s="1077" t="s">
        <v>1562</v>
      </c>
      <c r="ED110" s="1078" t="s">
        <v>1563</v>
      </c>
      <c r="EE110" s="1079" t="s">
        <v>1564</v>
      </c>
      <c r="EF110" s="1080" t="s">
        <v>1565</v>
      </c>
      <c r="EG110" s="1081" t="s">
        <v>1566</v>
      </c>
      <c r="EH110" s="1082" t="s">
        <v>1567</v>
      </c>
      <c r="EK110" s="1083"/>
      <c r="EL110" s="236" t="s">
        <v>1568</v>
      </c>
      <c r="EM110" s="206" t="s">
        <v>1569</v>
      </c>
      <c r="EN110" s="207">
        <v>1</v>
      </c>
      <c r="EO110" s="208">
        <v>49</v>
      </c>
      <c r="EP110" s="209">
        <v>180</v>
      </c>
      <c r="EQ110"/>
      <c r="ER110" s="1084"/>
      <c r="ES110" s="191" t="s">
        <v>1570</v>
      </c>
      <c r="ET110" s="192" t="s">
        <v>1571</v>
      </c>
      <c r="EU110" s="193">
        <v>205</v>
      </c>
      <c r="EV110" s="194">
        <v>198</v>
      </c>
      <c r="EW110" s="195">
        <v>115</v>
      </c>
      <c r="EX110"/>
      <c r="EY110" s="1085"/>
      <c r="EZ110" s="212" t="s">
        <v>1572</v>
      </c>
      <c r="FA110" s="192" t="s">
        <v>1573</v>
      </c>
      <c r="FB110" s="193">
        <v>233</v>
      </c>
      <c r="FC110" s="194">
        <v>201</v>
      </c>
      <c r="FD110" s="195">
        <v>177</v>
      </c>
      <c r="FE110" s="10">
        <v>1</v>
      </c>
    </row>
    <row r="111" spans="1:161" ht="21" customHeight="1" thickBot="1">
      <c r="A111" s="3"/>
      <c r="B111" s="649" t="s">
        <v>28</v>
      </c>
      <c r="C111" s="650">
        <v>6</v>
      </c>
      <c r="D111" s="650">
        <v>8</v>
      </c>
      <c r="E111" s="650">
        <v>8</v>
      </c>
      <c r="F111" s="650">
        <v>8</v>
      </c>
      <c r="G111" s="650">
        <v>55</v>
      </c>
      <c r="H111" s="650">
        <v>7</v>
      </c>
      <c r="I111" s="650">
        <v>11</v>
      </c>
      <c r="J111" s="650">
        <v>10</v>
      </c>
      <c r="K111" s="650">
        <v>10</v>
      </c>
      <c r="L111" s="650">
        <v>10</v>
      </c>
      <c r="M111" s="650">
        <v>10</v>
      </c>
      <c r="N111" s="650">
        <v>10</v>
      </c>
      <c r="O111" s="650">
        <v>10</v>
      </c>
      <c r="P111" s="650">
        <v>10</v>
      </c>
      <c r="Q111" s="650">
        <v>10</v>
      </c>
      <c r="R111" s="650">
        <v>9</v>
      </c>
      <c r="S111" s="650">
        <v>9</v>
      </c>
      <c r="T111" s="650">
        <v>14</v>
      </c>
      <c r="U111" s="650">
        <v>20</v>
      </c>
      <c r="V111" s="650">
        <v>10</v>
      </c>
      <c r="W111" s="650">
        <v>10</v>
      </c>
      <c r="X111" s="650">
        <v>10</v>
      </c>
      <c r="Y111" s="650">
        <v>10</v>
      </c>
      <c r="Z111" s="650">
        <v>10</v>
      </c>
      <c r="AA111" s="650">
        <v>10</v>
      </c>
      <c r="AB111" s="650">
        <v>10</v>
      </c>
      <c r="AC111" s="650">
        <v>10</v>
      </c>
      <c r="AD111" s="650">
        <v>10</v>
      </c>
      <c r="AE111" s="650">
        <v>10</v>
      </c>
      <c r="AF111" s="650">
        <v>10</v>
      </c>
      <c r="AG111" s="650">
        <v>10</v>
      </c>
      <c r="AH111" s="650">
        <v>10</v>
      </c>
      <c r="AI111" s="650">
        <v>29</v>
      </c>
      <c r="AJ111" s="650">
        <v>12</v>
      </c>
      <c r="AK111" s="650">
        <v>9</v>
      </c>
      <c r="AL111" s="650">
        <v>11</v>
      </c>
      <c r="AM111" s="2289">
        <v>17</v>
      </c>
      <c r="AN111" s="3"/>
      <c r="AO111" s="649" t="str">
        <f t="shared" si="65"/>
        <v>A</v>
      </c>
      <c r="AP111" s="651">
        <v>41</v>
      </c>
      <c r="AQ111" s="3"/>
      <c r="AR111" s="198">
        <f t="array" ref="AR111">SUMPRODUCT(LEN(AS111:AY111))</f>
        <v>0</v>
      </c>
      <c r="AS111" s="199"/>
      <c r="AT111" s="200"/>
      <c r="AU111" s="200"/>
      <c r="AV111" s="200"/>
      <c r="AW111" s="200"/>
      <c r="AX111" s="200"/>
      <c r="AY111" s="201"/>
      <c r="BD111" s="3174"/>
      <c r="BF111" s="3151" t="str">
        <f t="shared" si="70"/>
        <v/>
      </c>
      <c r="BG111" s="3155" t="str">
        <f t="shared" si="71"/>
        <v/>
      </c>
      <c r="BH111" s="3156" t="str">
        <f>IF(LEN(TRIM(BM111))&gt;0,MAX(BH29:BH110)+1,"")</f>
        <v/>
      </c>
      <c r="BI111" s="3109" t="str">
        <f>IFERROR(INDEX(BM30:BM299,MATCH(ROW()-ROW(BM30)+1,BH30:BH299,0)),"")</f>
        <v/>
      </c>
      <c r="BJ111" s="419"/>
      <c r="BL111" s="3165"/>
      <c r="BM111" s="3166" t="str">
        <f>IF(OR(BN110="",BL110=""),"",IF(LEN(BN110)&lt;=BL110,BN110,IFERROR(LEFT(BN110,FIND("♦",SUBSTITUTE(LEFT(BN110,BL110+1)," ","♦",LEN(LEFT(BN110,BL110+1))-LEN(SUBSTITUTE(LEFT(BN110,BL110+1)," ",""))))),LEFT(BN110,IFERROR(FIND(" ",BN110)-1,LEN(BN110))))))</f>
        <v/>
      </c>
      <c r="BN111" s="3166" t="str">
        <f t="shared" si="74"/>
        <v/>
      </c>
      <c r="BO111" s="3180"/>
      <c r="BP111" s="3173"/>
      <c r="BQ111" s="3174"/>
      <c r="BS111" s="2681" t="s">
        <v>3993</v>
      </c>
      <c r="BT111" s="2683">
        <v>0.6</v>
      </c>
      <c r="BU111" s="2673" t="str" cm="1">
        <f t="array" ref="BU111">IF(TRIM(BS111)="","&lt; VIDE",IF(SUMPRODUCT((UPPER(TRIM($BS$91:BS111))=UPPER(TRIM(BS111)))*1)&gt;1,"◄ Doublon","Unique"))</f>
        <v>Unique</v>
      </c>
      <c r="BV111" s="222" t="s">
        <v>3697</v>
      </c>
      <c r="BW111" s="2674" t="s">
        <v>3658</v>
      </c>
      <c r="BX111" s="3"/>
      <c r="BY111" s="3"/>
      <c r="BZ111" s="3"/>
      <c r="CA111" s="3"/>
      <c r="CC111" s="3225"/>
      <c r="CD111" s="3225"/>
      <c r="CE111" s="3225"/>
      <c r="CK111" s="3227"/>
      <c r="CL111" s="3227"/>
      <c r="CM111" s="3227"/>
      <c r="CW111" s="3223"/>
      <c r="CX111" s="3223"/>
      <c r="CY111" s="3223"/>
      <c r="DA111" s="3224"/>
      <c r="DB111" s="3224"/>
      <c r="DC111" s="3224"/>
      <c r="DE111" s="3"/>
      <c r="DF111" s="3"/>
      <c r="DG111" s="3"/>
      <c r="DH111" s="3"/>
      <c r="DI111" s="3"/>
      <c r="DJ111" s="3"/>
      <c r="DK111" s="3"/>
      <c r="DL111" s="3"/>
      <c r="DM111" s="3"/>
      <c r="DN111" s="3"/>
      <c r="DO111" s="3"/>
      <c r="DP111" s="3"/>
      <c r="DQ111" s="3"/>
      <c r="DR111" s="3"/>
      <c r="DS111" s="3"/>
      <c r="DT111" s="3"/>
      <c r="DU111" s="3"/>
      <c r="DV111" s="3"/>
      <c r="DW111" s="3"/>
      <c r="DX111" s="3"/>
      <c r="DY111" s="3"/>
      <c r="DZ111" s="1086" t="s">
        <v>1574</v>
      </c>
      <c r="EA111" s="1087" t="s">
        <v>1575</v>
      </c>
      <c r="EB111" s="1088" t="s">
        <v>1576</v>
      </c>
      <c r="EC111" s="1089" t="s">
        <v>1577</v>
      </c>
      <c r="ED111" s="1090" t="s">
        <v>1578</v>
      </c>
      <c r="EE111" s="1091" t="s">
        <v>1579</v>
      </c>
      <c r="EF111" s="1092" t="s">
        <v>1580</v>
      </c>
      <c r="EG111" s="1093" t="s">
        <v>1581</v>
      </c>
      <c r="EH111" s="1094" t="s">
        <v>1582</v>
      </c>
      <c r="EK111" s="1095"/>
      <c r="EL111" s="205" t="s">
        <v>1583</v>
      </c>
      <c r="EM111" s="206" t="s">
        <v>1584</v>
      </c>
      <c r="EN111" s="207">
        <v>0</v>
      </c>
      <c r="EO111" s="208">
        <v>0</v>
      </c>
      <c r="EP111" s="209">
        <v>156</v>
      </c>
      <c r="EQ111"/>
      <c r="ER111" s="1096"/>
      <c r="ES111" s="272" t="s">
        <v>1585</v>
      </c>
      <c r="ET111" s="192" t="s">
        <v>1586</v>
      </c>
      <c r="EU111" s="193">
        <v>220</v>
      </c>
      <c r="EV111" s="194">
        <v>211</v>
      </c>
      <c r="EW111" s="195">
        <v>0</v>
      </c>
      <c r="EX111"/>
      <c r="EY111" s="1097"/>
      <c r="EZ111" s="197" t="s">
        <v>1587</v>
      </c>
      <c r="FA111" s="192" t="s">
        <v>1588</v>
      </c>
      <c r="FB111" s="193">
        <v>238</v>
      </c>
      <c r="FC111" s="194">
        <v>203</v>
      </c>
      <c r="FD111" s="195">
        <v>173</v>
      </c>
      <c r="FE111" s="10">
        <v>1</v>
      </c>
    </row>
    <row r="112" spans="1:161" ht="21" customHeight="1">
      <c r="A112" s="3"/>
      <c r="B112" s="13">
        <f t="shared" ref="B112:AM112" ca="1" si="75">CELL("largeur",B112)</f>
        <v>3</v>
      </c>
      <c r="C112" s="13">
        <f t="shared" ca="1" si="75"/>
        <v>6</v>
      </c>
      <c r="D112" s="13">
        <f t="shared" ca="1" si="75"/>
        <v>8</v>
      </c>
      <c r="E112" s="13">
        <f t="shared" ca="1" si="75"/>
        <v>8</v>
      </c>
      <c r="F112" s="13">
        <f t="shared" ca="1" si="75"/>
        <v>8</v>
      </c>
      <c r="G112" s="13">
        <f t="shared" ca="1" si="75"/>
        <v>56</v>
      </c>
      <c r="H112" s="13">
        <f t="shared" ca="1" si="75"/>
        <v>7</v>
      </c>
      <c r="I112" s="13">
        <f t="shared" ca="1" si="75"/>
        <v>11</v>
      </c>
      <c r="J112" s="13">
        <f t="shared" ca="1" si="75"/>
        <v>10</v>
      </c>
      <c r="K112" s="13">
        <f t="shared" ca="1" si="75"/>
        <v>10</v>
      </c>
      <c r="L112" s="13">
        <f t="shared" ca="1" si="75"/>
        <v>10</v>
      </c>
      <c r="M112" s="13">
        <f t="shared" ca="1" si="75"/>
        <v>10</v>
      </c>
      <c r="N112" s="13">
        <f t="shared" ca="1" si="75"/>
        <v>10</v>
      </c>
      <c r="O112" s="13">
        <f t="shared" ca="1" si="75"/>
        <v>10</v>
      </c>
      <c r="P112" s="13">
        <f t="shared" ca="1" si="75"/>
        <v>10</v>
      </c>
      <c r="Q112" s="13">
        <f t="shared" ca="1" si="75"/>
        <v>10</v>
      </c>
      <c r="R112" s="13">
        <f ca="1">CELL("largeur",R112)</f>
        <v>9</v>
      </c>
      <c r="S112" s="13">
        <f t="shared" ca="1" si="75"/>
        <v>9</v>
      </c>
      <c r="T112" s="13">
        <f t="shared" ca="1" si="75"/>
        <v>14</v>
      </c>
      <c r="U112" s="13">
        <f t="shared" ca="1" si="75"/>
        <v>20</v>
      </c>
      <c r="V112" s="13">
        <f t="shared" ca="1" si="75"/>
        <v>10</v>
      </c>
      <c r="W112" s="13">
        <f t="shared" ca="1" si="75"/>
        <v>10</v>
      </c>
      <c r="X112" s="13">
        <f t="shared" ca="1" si="75"/>
        <v>10</v>
      </c>
      <c r="Y112" s="13">
        <f t="shared" ca="1" si="75"/>
        <v>10</v>
      </c>
      <c r="Z112" s="13">
        <f t="shared" ca="1" si="75"/>
        <v>10</v>
      </c>
      <c r="AA112" s="13">
        <f t="shared" ca="1" si="75"/>
        <v>10</v>
      </c>
      <c r="AB112" s="13">
        <f t="shared" ca="1" si="75"/>
        <v>10</v>
      </c>
      <c r="AC112" s="13">
        <f t="shared" ca="1" si="75"/>
        <v>10</v>
      </c>
      <c r="AD112" s="13">
        <f t="shared" ca="1" si="75"/>
        <v>10</v>
      </c>
      <c r="AE112" s="13">
        <f t="shared" ca="1" si="75"/>
        <v>10</v>
      </c>
      <c r="AF112" s="13">
        <f t="shared" ca="1" si="75"/>
        <v>10</v>
      </c>
      <c r="AG112" s="13">
        <f t="shared" ca="1" si="75"/>
        <v>10</v>
      </c>
      <c r="AH112" s="13">
        <f t="shared" ca="1" si="75"/>
        <v>10</v>
      </c>
      <c r="AI112" s="13">
        <f t="shared" ca="1" si="75"/>
        <v>29</v>
      </c>
      <c r="AJ112" s="13">
        <f t="shared" ca="1" si="75"/>
        <v>12</v>
      </c>
      <c r="AK112" s="13">
        <f t="shared" ca="1" si="75"/>
        <v>9</v>
      </c>
      <c r="AL112" s="13">
        <f t="shared" ca="1" si="75"/>
        <v>11</v>
      </c>
      <c r="AM112" s="13">
        <f t="shared" ca="1" si="75"/>
        <v>17</v>
      </c>
      <c r="AN112" s="3"/>
      <c r="AO112" s="13">
        <f ca="1">CELL("largeur",AO112)</f>
        <v>5</v>
      </c>
      <c r="AP112" s="13">
        <f ca="1">CELL("largeur",AP112)</f>
        <v>41</v>
      </c>
      <c r="AQ112" s="3"/>
      <c r="AR112" s="198">
        <f t="array" ref="AR112">SUMPRODUCT(LEN(AS112:AY112))</f>
        <v>0</v>
      </c>
      <c r="AS112" s="199"/>
      <c r="AT112" s="200"/>
      <c r="AU112" s="200"/>
      <c r="AV112" s="200"/>
      <c r="AW112" s="200"/>
      <c r="AX112" s="200"/>
      <c r="AY112" s="201"/>
      <c r="BD112" s="3174"/>
      <c r="BF112" s="3151" t="str">
        <f t="shared" si="70"/>
        <v/>
      </c>
      <c r="BG112" s="3155" t="str">
        <f t="shared" si="71"/>
        <v/>
      </c>
      <c r="BH112" s="3156" t="str">
        <f>IF(LEN(TRIM(BM112))&gt;0,MAX(BH29:BH111)+1,"")</f>
        <v/>
      </c>
      <c r="BI112" s="3109" t="str">
        <f>IFERROR(INDEX(BM30:BM299,MATCH(ROW()-ROW(BM30)+1,BH30:BH299,0)),"")</f>
        <v/>
      </c>
      <c r="BJ112" s="419"/>
      <c r="BL112" s="3168"/>
      <c r="BM112" s="3166" t="str">
        <f>IF(OR(BN111="",BL110=""),"",IF(LEN(BN111)&lt;=BL110,BN111,IFERROR(LEFT(BN111,FIND("♦",SUBSTITUTE(LEFT(BN111,BL110+1)," ","♦",LEN(LEFT(BN111,BL110+1))-LEN(SUBSTITUTE(LEFT(BN111,BL110+1)," ",""))))),LEFT(BN111,IFERROR(FIND(" ",BN111)-1,LEN(BN111))))))</f>
        <v/>
      </c>
      <c r="BN112" s="3166" t="str">
        <f t="shared" si="74"/>
        <v/>
      </c>
      <c r="BO112" s="3180"/>
      <c r="BP112" s="3173"/>
      <c r="BQ112" s="3174"/>
      <c r="BS112" s="2681" t="s">
        <v>4007</v>
      </c>
      <c r="BT112" s="2672">
        <v>9</v>
      </c>
      <c r="BU112" s="2673" t="str" cm="1">
        <f t="array" ref="BU112">IF(TRIM(BS112)="","&lt; VIDE",IF(SUMPRODUCT((UPPER(TRIM($BS$91:BS112))=UPPER(TRIM(BS112)))*1)&gt;1,"◄ Doublon","Unique"))</f>
        <v>Unique</v>
      </c>
      <c r="BV112" s="222" t="s">
        <v>3698</v>
      </c>
      <c r="BW112" s="2674" t="s">
        <v>4000</v>
      </c>
      <c r="BX112" s="3"/>
      <c r="BY112" s="3"/>
      <c r="BZ112" s="3"/>
      <c r="CA112" s="3"/>
      <c r="CW112" s="1025">
        <v>1</v>
      </c>
      <c r="CX112" s="1025"/>
      <c r="CY112" s="1025">
        <v>1</v>
      </c>
      <c r="DA112" s="1025">
        <v>1</v>
      </c>
      <c r="DB112" s="1025"/>
      <c r="DC112" s="1025">
        <v>1</v>
      </c>
      <c r="DE112" s="3"/>
      <c r="DF112" s="3"/>
      <c r="DG112" s="3"/>
      <c r="DH112" s="3"/>
      <c r="DI112" s="3"/>
      <c r="DJ112" s="3"/>
      <c r="DK112" s="3"/>
      <c r="DL112" s="3"/>
      <c r="DM112" s="3"/>
      <c r="DN112" s="3"/>
      <c r="DO112" s="3"/>
      <c r="DP112" s="3"/>
      <c r="DQ112" s="3"/>
      <c r="DR112" s="3"/>
      <c r="DS112" s="3"/>
      <c r="DT112" s="3"/>
      <c r="DU112" s="3"/>
      <c r="DV112" s="3"/>
      <c r="DW112" s="3"/>
      <c r="DX112" s="3"/>
      <c r="DY112" s="3"/>
      <c r="DZ112" s="1098" t="s">
        <v>1589</v>
      </c>
      <c r="EA112" s="1099" t="s">
        <v>1590</v>
      </c>
      <c r="EB112" s="1100" t="s">
        <v>1591</v>
      </c>
      <c r="EC112" s="1101" t="s">
        <v>1592</v>
      </c>
      <c r="ED112" s="1102" t="s">
        <v>1593</v>
      </c>
      <c r="EE112" s="1103" t="s">
        <v>1594</v>
      </c>
      <c r="EF112" s="1104" t="s">
        <v>1595</v>
      </c>
      <c r="EG112" s="1105" t="s">
        <v>1596</v>
      </c>
      <c r="EH112" s="1106" t="s">
        <v>1597</v>
      </c>
      <c r="EK112" s="1107"/>
      <c r="EL112" s="236" t="s">
        <v>1598</v>
      </c>
      <c r="EM112" s="206" t="s">
        <v>1599</v>
      </c>
      <c r="EN112" s="207">
        <v>27</v>
      </c>
      <c r="EO112" s="208">
        <v>1</v>
      </c>
      <c r="EP112" s="209">
        <v>155</v>
      </c>
      <c r="EQ112"/>
      <c r="ER112" s="1108"/>
      <c r="ES112" s="272" t="s">
        <v>1600</v>
      </c>
      <c r="ET112" s="192" t="s">
        <v>1601</v>
      </c>
      <c r="EU112" s="193">
        <v>185</v>
      </c>
      <c r="EV112" s="194">
        <v>181</v>
      </c>
      <c r="EW112" s="195">
        <v>125</v>
      </c>
      <c r="EX112"/>
      <c r="EY112" s="1109"/>
      <c r="EZ112" s="197" t="s">
        <v>1602</v>
      </c>
      <c r="FA112" s="192" t="s">
        <v>1603</v>
      </c>
      <c r="FB112" s="193">
        <v>245</v>
      </c>
      <c r="FC112" s="194">
        <v>204</v>
      </c>
      <c r="FD112" s="195">
        <v>176</v>
      </c>
      <c r="FE112" s="10">
        <v>1</v>
      </c>
    </row>
    <row r="113" spans="1:161" ht="21" customHeight="1">
      <c r="A113" s="3"/>
      <c r="AN113" s="3"/>
      <c r="AQ113" s="3"/>
      <c r="AR113" s="198">
        <f t="array" ref="AR113">SUMPRODUCT(LEN(AS113:AY113))</f>
        <v>0</v>
      </c>
      <c r="AS113" s="199"/>
      <c r="AT113" s="200"/>
      <c r="AU113" s="200"/>
      <c r="AV113" s="200"/>
      <c r="AW113" s="200"/>
      <c r="AX113" s="200"/>
      <c r="AY113" s="201"/>
      <c r="AZ113" s="3"/>
      <c r="BD113" s="3174"/>
      <c r="BF113" s="3151" t="str">
        <f t="shared" si="70"/>
        <v/>
      </c>
      <c r="BG113" s="3155" t="str">
        <f t="shared" si="71"/>
        <v/>
      </c>
      <c r="BH113" s="3156" t="str">
        <f>IF(LEN(TRIM(BM113))&gt;0,MAX(BH29:BH112)+1,"")</f>
        <v/>
      </c>
      <c r="BI113" s="3109" t="str">
        <f>IFERROR(INDEX(BM30:BM299,MATCH(ROW()-ROW(BM30)+1,BH30:BH299,0)),"")</f>
        <v/>
      </c>
      <c r="BJ113" s="419"/>
      <c r="BL113" s="3169"/>
      <c r="BM113" s="3166" t="str">
        <f>IF(OR(BN112="",BL110=""),"",IF(LEN(BN112)&lt;=BL110,BN112,IFERROR(LEFT(BN112,FIND("♦",SUBSTITUTE(LEFT(BN112,BL110+1)," ","♦",LEN(LEFT(BN112,BL110+1))-LEN(SUBSTITUTE(LEFT(BN112,BL110+1)," ",""))))),LEFT(BN112,IFERROR(FIND(" ",BN112)-1,LEN(BN112))))))</f>
        <v/>
      </c>
      <c r="BN113" s="3166" t="str">
        <f t="shared" si="74"/>
        <v/>
      </c>
      <c r="BO113" s="3180"/>
      <c r="BP113" s="3173"/>
      <c r="BQ113" s="3174"/>
      <c r="BR113" s="3"/>
      <c r="BS113" s="2675" t="s">
        <v>3985</v>
      </c>
      <c r="BT113" s="2672">
        <v>150</v>
      </c>
      <c r="BU113" s="2673" t="str" cm="1">
        <f t="array" ref="BU113">IF(TRIM(BS113)="","&lt; VIDE",IF(SUMPRODUCT((UPPER(TRIM($BS$91:BS113))=UPPER(TRIM(BS113)))*1)&gt;1,"◄ Doublon","Unique"))</f>
        <v>Unique</v>
      </c>
      <c r="BV113" s="222" t="s">
        <v>3699</v>
      </c>
      <c r="BW113" s="2674" t="s">
        <v>3997</v>
      </c>
      <c r="BX113" s="3"/>
      <c r="BY113" s="3"/>
      <c r="BZ113" s="3"/>
      <c r="CA113" s="3"/>
      <c r="CC113" s="3225" t="s">
        <v>1604</v>
      </c>
      <c r="CD113" s="3225"/>
      <c r="CE113" s="3225"/>
      <c r="CW113" s="3223" t="s">
        <v>1605</v>
      </c>
      <c r="CX113" s="3223"/>
      <c r="CY113" s="3223"/>
      <c r="DA113" s="3224" t="s">
        <v>1606</v>
      </c>
      <c r="DB113" s="3224"/>
      <c r="DC113" s="3224"/>
      <c r="DE113" s="3"/>
      <c r="DF113" s="3"/>
      <c r="DG113" s="3"/>
      <c r="DH113" s="3"/>
      <c r="DI113" s="3"/>
      <c r="DJ113" s="3"/>
      <c r="DK113" s="3"/>
      <c r="DL113" s="3"/>
      <c r="DM113" s="3"/>
      <c r="DN113" s="3"/>
      <c r="DO113" s="3"/>
      <c r="DP113" s="3"/>
      <c r="DQ113" s="3"/>
      <c r="DR113" s="3"/>
      <c r="DS113" s="3"/>
      <c r="DT113" s="3"/>
      <c r="DU113" s="3"/>
      <c r="DV113" s="3"/>
      <c r="DW113" s="3"/>
      <c r="DX113" s="3"/>
      <c r="DY113" s="3"/>
      <c r="DZ113" s="1110" t="s">
        <v>1607</v>
      </c>
      <c r="EA113" s="1111" t="s">
        <v>1608</v>
      </c>
      <c r="EB113" s="1112" t="s">
        <v>1609</v>
      </c>
      <c r="EC113" s="1113" t="s">
        <v>1610</v>
      </c>
      <c r="ED113" s="1114" t="s">
        <v>1611</v>
      </c>
      <c r="EE113" s="1115" t="s">
        <v>1612</v>
      </c>
      <c r="EF113" s="1116" t="s">
        <v>1613</v>
      </c>
      <c r="EG113" s="1117" t="s">
        <v>1614</v>
      </c>
      <c r="EH113" s="1118" t="s">
        <v>1615</v>
      </c>
      <c r="EK113" s="1119"/>
      <c r="EL113" s="236" t="s">
        <v>1616</v>
      </c>
      <c r="EM113" s="206" t="s">
        <v>1617</v>
      </c>
      <c r="EN113" s="207">
        <v>78</v>
      </c>
      <c r="EO113" s="208">
        <v>81</v>
      </c>
      <c r="EP113" s="209">
        <v>128</v>
      </c>
      <c r="EQ113"/>
      <c r="ER113" s="1120"/>
      <c r="ES113" s="272" t="s">
        <v>1618</v>
      </c>
      <c r="ET113" s="192" t="s">
        <v>1619</v>
      </c>
      <c r="EU113" s="193">
        <v>185</v>
      </c>
      <c r="EV113" s="194">
        <v>178</v>
      </c>
      <c r="EW113" s="195">
        <v>118</v>
      </c>
      <c r="EX113"/>
      <c r="EY113" s="1121"/>
      <c r="EZ113" s="212" t="s">
        <v>1620</v>
      </c>
      <c r="FA113" s="192" t="s">
        <v>1621</v>
      </c>
      <c r="FB113" s="193">
        <v>236</v>
      </c>
      <c r="FC113" s="194">
        <v>213</v>
      </c>
      <c r="FD113" s="195">
        <v>197</v>
      </c>
      <c r="FE113" s="10">
        <v>1</v>
      </c>
    </row>
    <row r="114" spans="1:161" ht="21" customHeight="1">
      <c r="A114" s="3"/>
      <c r="AQ114" s="3"/>
      <c r="AR114" s="198">
        <f t="array" ref="AR114">SUMPRODUCT(LEN(AS114:AY114))</f>
        <v>0</v>
      </c>
      <c r="AS114" s="199"/>
      <c r="AT114" s="200"/>
      <c r="AU114" s="200"/>
      <c r="AV114" s="200"/>
      <c r="AW114" s="200"/>
      <c r="AX114" s="200"/>
      <c r="AY114" s="201"/>
      <c r="AZ114" s="3"/>
      <c r="BD114" s="3174"/>
      <c r="BF114" s="3151" t="str">
        <f t="shared" si="70"/>
        <v/>
      </c>
      <c r="BG114" s="3155" t="str">
        <f t="shared" si="71"/>
        <v/>
      </c>
      <c r="BH114" s="3156" t="str">
        <f>IF(LEN(TRIM(BM114))&gt;0,MAX(BH29:BH113)+1,"")</f>
        <v/>
      </c>
      <c r="BI114" s="3109" t="str">
        <f>IFERROR(INDEX(BM30:BM299,MATCH(ROW()-ROW(BM30)+1,BH30:BH299,0)),"")</f>
        <v/>
      </c>
      <c r="BJ114" s="419"/>
      <c r="BL114" s="2462" t="str">
        <f>(SUBSTITUTE(SUBSTITUTE(BD44,CHAR(13)&amp;CHAR(10)," "),CHAR(10)," "))</f>
        <v/>
      </c>
      <c r="BM114" s="3110" t="str">
        <f>IF(OR(BL115="",BL116=""),"",IF(LEN(BL115)&lt;=BL116,BL115,IFERROR(LEFT(BL115,FIND("♦",SUBSTITUTE(LEFT(BL115,BL116+1)," ","♦",LEN(LEFT(BL115,BL116+1))-LEN(SUBSTITUTE(LEFT(BL115,BL116+1)," ",""))))),LEFT(BL115,IFERROR(FIND(" ",BL115)-1,LEN(BL115))))))</f>
        <v/>
      </c>
      <c r="BN114" s="3111" t="str">
        <f>IF(BM114="","",TRIM(RIGHT(BL115,LEN(BL115)-LEN(BM114))))</f>
        <v/>
      </c>
      <c r="BO114" s="3157" t="str">
        <f>BE44</f>
        <v xml:space="preserve"> ◄ ligne 44</v>
      </c>
      <c r="BP114" s="3173"/>
      <c r="BQ114" s="3174"/>
      <c r="BR114" s="3"/>
      <c r="BS114" s="2675" t="s">
        <v>4004</v>
      </c>
      <c r="BT114" s="2672">
        <v>300</v>
      </c>
      <c r="BU114" s="2673" t="str" cm="1">
        <f t="array" ref="BU114">IF(TRIM(BS114)="","&lt; VIDE",IF(SUMPRODUCT((UPPER(TRIM($BS$91:BS114))=UPPER(TRIM(BS114)))*1)&gt;1,"◄ Doublon","Unique"))</f>
        <v>Unique</v>
      </c>
      <c r="BV114" s="222" t="s">
        <v>3700</v>
      </c>
      <c r="BW114" s="2674" t="s">
        <v>4002</v>
      </c>
      <c r="BX114" s="3"/>
      <c r="BY114" s="3"/>
      <c r="BZ114" s="3"/>
      <c r="CA114" s="3"/>
      <c r="CC114" s="3225"/>
      <c r="CD114" s="3225"/>
      <c r="CE114" s="3225"/>
      <c r="CW114" s="3223"/>
      <c r="CX114" s="3223"/>
      <c r="CY114" s="3223"/>
      <c r="DA114" s="3224"/>
      <c r="DB114" s="3224"/>
      <c r="DC114" s="3224"/>
      <c r="DE114" s="3"/>
      <c r="DF114" s="3"/>
      <c r="DG114" s="3"/>
      <c r="DH114" s="3"/>
      <c r="DI114" s="3"/>
      <c r="DJ114" s="3"/>
      <c r="DK114" s="3"/>
      <c r="DL114" s="3"/>
      <c r="DM114" s="3"/>
      <c r="DN114" s="3"/>
      <c r="DO114" s="3"/>
      <c r="DP114" s="3"/>
      <c r="DQ114" s="3"/>
      <c r="DR114" s="3"/>
      <c r="DS114" s="3"/>
      <c r="DT114" s="3"/>
      <c r="DU114" s="3"/>
      <c r="DV114" s="3"/>
      <c r="DW114" s="3"/>
      <c r="DX114" s="3"/>
      <c r="DY114" s="3"/>
      <c r="DZ114" s="1122" t="s">
        <v>1622</v>
      </c>
      <c r="EA114" s="1123" t="s">
        <v>1623</v>
      </c>
      <c r="EB114" s="1124" t="s">
        <v>1624</v>
      </c>
      <c r="EC114" s="1125" t="s">
        <v>1625</v>
      </c>
      <c r="ED114" s="1126" t="s">
        <v>1626</v>
      </c>
      <c r="EE114" s="1127" t="s">
        <v>1627</v>
      </c>
      <c r="EF114" s="1128" t="s">
        <v>1628</v>
      </c>
      <c r="EG114" s="1129" t="s">
        <v>1629</v>
      </c>
      <c r="EH114" s="1130" t="s">
        <v>1630</v>
      </c>
      <c r="EK114" s="1131"/>
      <c r="EL114" s="205" t="s">
        <v>1631</v>
      </c>
      <c r="EM114" s="206" t="s">
        <v>1632</v>
      </c>
      <c r="EN114" s="207">
        <v>35</v>
      </c>
      <c r="EO114" s="208">
        <v>35</v>
      </c>
      <c r="EP114" s="209">
        <v>142</v>
      </c>
      <c r="EQ114"/>
      <c r="ER114" s="1132"/>
      <c r="ES114" s="191" t="s">
        <v>1633</v>
      </c>
      <c r="ET114" s="192" t="s">
        <v>1634</v>
      </c>
      <c r="EU114" s="193">
        <v>189</v>
      </c>
      <c r="EV114" s="194">
        <v>183</v>
      </c>
      <c r="EW114" s="195">
        <v>107</v>
      </c>
      <c r="EX114"/>
      <c r="EY114" s="1133"/>
      <c r="EZ114" s="197" t="s">
        <v>1635</v>
      </c>
      <c r="FA114" s="192" t="s">
        <v>1636</v>
      </c>
      <c r="FB114" s="193">
        <v>255</v>
      </c>
      <c r="FC114" s="194">
        <v>218</v>
      </c>
      <c r="FD114" s="195">
        <v>185</v>
      </c>
      <c r="FE114" s="10">
        <v>1</v>
      </c>
    </row>
    <row r="115" spans="1:161" ht="21" customHeight="1">
      <c r="A115" s="3"/>
      <c r="AQ115" s="3"/>
      <c r="AR115" s="198">
        <f t="array" ref="AR115">SUMPRODUCT(LEN(AS115:AY115))</f>
        <v>0</v>
      </c>
      <c r="AS115" s="199"/>
      <c r="AT115" s="200"/>
      <c r="AU115" s="200"/>
      <c r="AV115" s="200"/>
      <c r="AW115" s="200"/>
      <c r="AX115" s="200"/>
      <c r="AY115" s="201"/>
      <c r="AZ115" s="3"/>
      <c r="BD115" s="3174"/>
      <c r="BF115" s="3151" t="str">
        <f t="shared" si="70"/>
        <v/>
      </c>
      <c r="BG115" s="3155" t="str">
        <f t="shared" si="71"/>
        <v/>
      </c>
      <c r="BH115" s="3156" t="str">
        <f>IF(LEN(TRIM(BM115))&gt;0,MAX(BH29:BH114)+1,"")</f>
        <v/>
      </c>
      <c r="BI115" s="3109" t="str">
        <f>IFERROR(INDEX(BM30:BM299,MATCH(ROW()-ROW(BM30)+1,BH30:BH299,0)),"")</f>
        <v/>
      </c>
      <c r="BJ115" s="419"/>
      <c r="BL115" s="3110" t="str">
        <f>TRIM(SUBSTITUTE(SUBSTITUTE(SUBSTITUTE(SUBSTITUTE(IF(OR(LEFT(BL114,1)="-",LEFT(BL114,1)="="),MID(BL114,2,9999),BL114),CHAR(160)," "),","," "),";"," "),"."," "))</f>
        <v/>
      </c>
      <c r="BM115" s="3111" t="str">
        <f>IF(OR(BN114="",BL116=""),"",IF(LEN(BN114)&lt;=BL116,BN114,IFERROR(LEFT(BN114,FIND("♦",SUBSTITUTE(LEFT(BN114,BL116+1)," ","♦",LEN(LEFT(BN114,BL116+1))-LEN(SUBSTITUTE(LEFT(BN114,BL116+1)," ",""))))),LEFT(BN114,IFERROR(FIND(" ",BN114)-1,LEN(BN114))))))</f>
        <v/>
      </c>
      <c r="BN115" s="3111" t="str">
        <f>IF(BM115="","",TRIM(RIGHT(BN114,LEN(BN114)-LEN(BM115))))</f>
        <v/>
      </c>
      <c r="BO115" s="3179"/>
      <c r="BP115" s="3173"/>
      <c r="BQ115" s="3174"/>
      <c r="BR115" s="3"/>
      <c r="BS115" s="2675" t="s">
        <v>3991</v>
      </c>
      <c r="BT115" s="2672">
        <v>45</v>
      </c>
      <c r="BU115" s="2673" t="str" cm="1">
        <f t="array" ref="BU115">IF(TRIM(BS115)="","&lt; VIDE",IF(SUMPRODUCT((UPPER(TRIM($BS$91:BS115))=UPPER(TRIM(BS115)))*1)&gt;1,"◄ Doublon","Unique"))</f>
        <v>Unique</v>
      </c>
      <c r="BV115" s="222" t="s">
        <v>3701</v>
      </c>
      <c r="BW115" s="2674" t="s">
        <v>4003</v>
      </c>
      <c r="BX115" s="3"/>
      <c r="BY115" s="3"/>
      <c r="BZ115" s="3"/>
      <c r="CA115" s="3"/>
      <c r="CW115" s="1025">
        <v>1</v>
      </c>
      <c r="CX115" s="1025"/>
      <c r="CY115" s="1025">
        <v>1</v>
      </c>
      <c r="DA115" s="1025">
        <v>1</v>
      </c>
      <c r="DB115" s="1025"/>
      <c r="DC115" s="1025">
        <v>1</v>
      </c>
      <c r="DE115" s="3"/>
      <c r="DF115" s="3"/>
      <c r="DG115" s="3"/>
      <c r="DH115" s="3"/>
      <c r="DI115" s="3"/>
      <c r="DJ115" s="3"/>
      <c r="DK115" s="3"/>
      <c r="DL115" s="3"/>
      <c r="DM115" s="3"/>
      <c r="DN115" s="3"/>
      <c r="DO115" s="3"/>
      <c r="DP115" s="3"/>
      <c r="DQ115" s="3"/>
      <c r="DR115" s="3"/>
      <c r="DS115" s="3"/>
      <c r="DT115" s="3"/>
      <c r="DU115" s="3"/>
      <c r="DV115" s="3"/>
      <c r="DW115" s="3"/>
      <c r="DX115" s="3"/>
      <c r="DY115" s="3"/>
      <c r="DZ115" s="1134" t="s">
        <v>1637</v>
      </c>
      <c r="EA115" s="1135" t="s">
        <v>1638</v>
      </c>
      <c r="EB115" s="1136" t="s">
        <v>1639</v>
      </c>
      <c r="EC115" s="1137" t="s">
        <v>1640</v>
      </c>
      <c r="ED115" s="1138" t="s">
        <v>1641</v>
      </c>
      <c r="EE115" s="1139" t="s">
        <v>1642</v>
      </c>
      <c r="EF115" s="1140" t="s">
        <v>1643</v>
      </c>
      <c r="EG115" s="1141" t="s">
        <v>1644</v>
      </c>
      <c r="EH115" s="1142" t="s">
        <v>1645</v>
      </c>
      <c r="EK115" s="1143"/>
      <c r="EL115" s="205" t="s">
        <v>1646</v>
      </c>
      <c r="EM115" s="206" t="s">
        <v>1647</v>
      </c>
      <c r="EN115" s="207">
        <v>0</v>
      </c>
      <c r="EO115" s="208">
        <v>0</v>
      </c>
      <c r="EP115" s="209">
        <v>139</v>
      </c>
      <c r="EQ115"/>
      <c r="ER115" s="1144"/>
      <c r="ES115" s="272" t="s">
        <v>1648</v>
      </c>
      <c r="ET115" s="192" t="s">
        <v>1649</v>
      </c>
      <c r="EU115" s="193">
        <v>175</v>
      </c>
      <c r="EV115" s="194">
        <v>167</v>
      </c>
      <c r="EW115" s="195">
        <v>123</v>
      </c>
      <c r="EX115"/>
      <c r="EY115" s="1145"/>
      <c r="EZ115" s="197" t="s">
        <v>1650</v>
      </c>
      <c r="FA115" s="192" t="s">
        <v>1651</v>
      </c>
      <c r="FB115" s="193">
        <v>238</v>
      </c>
      <c r="FC115" s="194">
        <v>229</v>
      </c>
      <c r="FD115" s="195">
        <v>222</v>
      </c>
      <c r="FE115" s="10">
        <v>1</v>
      </c>
    </row>
    <row r="116" spans="1:161" ht="21" customHeight="1">
      <c r="A116" s="3"/>
      <c r="AI116" s="3"/>
      <c r="AJ116" s="3"/>
      <c r="AK116" s="3"/>
      <c r="AL116" s="3"/>
      <c r="AM116" s="3"/>
      <c r="AN116" s="3"/>
      <c r="AO116" s="3"/>
      <c r="AP116" s="3"/>
      <c r="AQ116" s="3"/>
      <c r="AR116" s="198">
        <f t="array" ref="AR116">SUMPRODUCT(LEN(AS116:AY116))</f>
        <v>0</v>
      </c>
      <c r="AS116" s="199"/>
      <c r="AT116" s="200"/>
      <c r="AU116" s="200"/>
      <c r="AV116" s="200"/>
      <c r="AW116" s="200"/>
      <c r="AX116" s="200"/>
      <c r="AY116" s="201"/>
      <c r="AZ116" s="3"/>
      <c r="BD116" s="3174"/>
      <c r="BF116" s="3151" t="str">
        <f t="shared" si="70"/>
        <v/>
      </c>
      <c r="BG116" s="3155" t="str">
        <f t="shared" si="71"/>
        <v/>
      </c>
      <c r="BH116" s="3156" t="str">
        <f>IF(LEN(TRIM(BM116))&gt;0,MAX(BH29:BH115)+1,"")</f>
        <v/>
      </c>
      <c r="BI116" s="3109" t="str">
        <f>IFERROR(INDEX(BM30:BM299,MATCH(ROW()-ROW(BM30)+1,BH30:BH299,0)),"")</f>
        <v/>
      </c>
      <c r="BJ116" s="419"/>
      <c r="BL116" s="3112">
        <f>BI17</f>
        <v>100</v>
      </c>
      <c r="BM116" s="3111" t="str">
        <f>IF(OR(BN115="",BL116=""),"",IF(LEN(BN115)&lt;=BL116,BN115,IFERROR(LEFT(BN115,FIND("♦",SUBSTITUTE(LEFT(BN115,BL116+1)," ","♦",LEN(LEFT(BN115,BL116+1))-LEN(SUBSTITUTE(LEFT(BN115,BL116+1)," ",""))))),LEFT(BN115,IFERROR(FIND(" ",BN115)-1,LEN(BN115))))))</f>
        <v/>
      </c>
      <c r="BN116" s="3111" t="str">
        <f t="shared" ref="BN116:BN119" si="76">IF(BM116="","",TRIM(RIGHT(BN115,LEN(BN115)-LEN(BM116))))</f>
        <v/>
      </c>
      <c r="BO116" s="3179"/>
      <c r="BP116" s="3173"/>
      <c r="BQ116" s="3174"/>
      <c r="BR116" s="3"/>
      <c r="BS116" s="2675" t="s">
        <v>3995</v>
      </c>
      <c r="BT116" s="2672" t="s">
        <v>4008</v>
      </c>
      <c r="BU116" s="2673" t="str" cm="1">
        <f t="array" ref="BU116">IF(TRIM(BS116)="","&lt; VIDE",IF(SUMPRODUCT((UPPER(TRIM($BS$91:BS116))=UPPER(TRIM(BS116)))*1)&gt;1,"◄ Doublon","Unique"))</f>
        <v>Unique</v>
      </c>
      <c r="BV116" s="222" t="s">
        <v>3702</v>
      </c>
      <c r="BW116" s="2674" t="s">
        <v>4004</v>
      </c>
      <c r="BX116" s="3"/>
      <c r="BY116" s="3"/>
      <c r="BZ116" s="3"/>
      <c r="CA116" s="3"/>
      <c r="CC116" s="3225" t="s">
        <v>1652</v>
      </c>
      <c r="CD116" s="3225"/>
      <c r="CE116" s="3225"/>
      <c r="CW116" s="3223" t="s">
        <v>1653</v>
      </c>
      <c r="CX116" s="3223"/>
      <c r="CY116" s="3223"/>
      <c r="DA116" s="3224" t="s">
        <v>1654</v>
      </c>
      <c r="DB116" s="3224"/>
      <c r="DC116" s="3224"/>
      <c r="DE116" s="3"/>
      <c r="DF116" s="3"/>
      <c r="DG116" s="3"/>
      <c r="DH116" s="3"/>
      <c r="DI116" s="3"/>
      <c r="DJ116" s="3"/>
      <c r="DK116" s="3"/>
      <c r="DL116" s="3"/>
      <c r="DM116" s="3"/>
      <c r="DN116" s="3"/>
      <c r="DO116" s="3"/>
      <c r="DP116" s="3"/>
      <c r="DQ116" s="3"/>
      <c r="DR116" s="3"/>
      <c r="DS116" s="3"/>
      <c r="DT116" s="3"/>
      <c r="DU116" s="3"/>
      <c r="DV116" s="3"/>
      <c r="DW116" s="3"/>
      <c r="DX116" s="3"/>
      <c r="DY116" s="3"/>
      <c r="DZ116" s="1146" t="s">
        <v>1655</v>
      </c>
      <c r="EA116" s="1147" t="s">
        <v>1656</v>
      </c>
      <c r="EB116" s="1148" t="s">
        <v>1657</v>
      </c>
      <c r="EC116" s="1149" t="s">
        <v>1658</v>
      </c>
      <c r="ED116" s="1150" t="s">
        <v>1659</v>
      </c>
      <c r="EE116" s="1151" t="s">
        <v>1660</v>
      </c>
      <c r="EF116" s="1152" t="s">
        <v>1661</v>
      </c>
      <c r="EG116" s="1153" t="s">
        <v>1662</v>
      </c>
      <c r="EH116" s="1154" t="s">
        <v>1663</v>
      </c>
      <c r="EK116" s="1155"/>
      <c r="EL116" s="205" t="s">
        <v>1664</v>
      </c>
      <c r="EM116" s="206" t="s">
        <v>1665</v>
      </c>
      <c r="EN116" s="207">
        <v>36</v>
      </c>
      <c r="EO116" s="208">
        <v>24</v>
      </c>
      <c r="EP116" s="209">
        <v>130</v>
      </c>
      <c r="EQ116"/>
      <c r="ER116" s="1156"/>
      <c r="ES116" s="272" t="s">
        <v>1666</v>
      </c>
      <c r="ET116" s="192" t="s">
        <v>1667</v>
      </c>
      <c r="EU116" s="193">
        <v>185</v>
      </c>
      <c r="EV116" s="194">
        <v>180</v>
      </c>
      <c r="EW116" s="195">
        <v>89</v>
      </c>
      <c r="EX116"/>
      <c r="EY116" s="1157"/>
      <c r="EZ116" s="197" t="s">
        <v>1668</v>
      </c>
      <c r="FA116" s="192" t="s">
        <v>1669</v>
      </c>
      <c r="FB116" s="193">
        <v>255</v>
      </c>
      <c r="FC116" s="194">
        <v>245</v>
      </c>
      <c r="FD116" s="195">
        <v>238</v>
      </c>
      <c r="FE116" s="10">
        <v>1</v>
      </c>
    </row>
    <row r="117" spans="1:161" ht="21" customHeight="1">
      <c r="A117" s="3"/>
      <c r="J117" s="688"/>
      <c r="K117" s="688"/>
      <c r="L117" s="688"/>
      <c r="M117" s="688"/>
      <c r="N117" s="688"/>
      <c r="O117" s="688"/>
      <c r="P117" s="688"/>
      <c r="AD117" s="3"/>
      <c r="AE117" s="3"/>
      <c r="AF117" s="3"/>
      <c r="AG117" s="3"/>
      <c r="AH117" s="3"/>
      <c r="AI117" s="3"/>
      <c r="AJ117" s="3"/>
      <c r="AK117" s="3"/>
      <c r="AL117" s="3"/>
      <c r="AM117" s="3"/>
      <c r="AN117" s="3"/>
      <c r="AO117" s="3"/>
      <c r="AP117" s="3"/>
      <c r="AQ117" s="3"/>
      <c r="AR117" s="198">
        <f t="array" ref="AR117">SUMPRODUCT(LEN(AS117:AY117))</f>
        <v>0</v>
      </c>
      <c r="AS117" s="199"/>
      <c r="AT117" s="200"/>
      <c r="AU117" s="200"/>
      <c r="AV117" s="200"/>
      <c r="AW117" s="200"/>
      <c r="AX117" s="200"/>
      <c r="AY117" s="201"/>
      <c r="AZ117" s="3"/>
      <c r="BD117" s="3174"/>
      <c r="BF117" s="3151" t="str">
        <f t="shared" si="70"/>
        <v/>
      </c>
      <c r="BG117" s="3155" t="str">
        <f t="shared" si="71"/>
        <v/>
      </c>
      <c r="BH117" s="3156" t="str">
        <f>IF(LEN(TRIM(BM117))&gt;0,MAX(BH29:BH116)+1,"")</f>
        <v/>
      </c>
      <c r="BI117" s="3109" t="str">
        <f>IFERROR(INDEX(BM30:BM299,MATCH(ROW()-ROW(BM30)+1,BH30:BH299,0)),"")</f>
        <v/>
      </c>
      <c r="BJ117" s="419"/>
      <c r="BL117" s="3110"/>
      <c r="BM117" s="3111" t="str">
        <f>IF(OR(BN116="",BL116=""),"",IF(LEN(BN116)&lt;=BL116,BN116,IFERROR(LEFT(BN116,FIND("♦",SUBSTITUTE(LEFT(BN116,BL116+1)," ","♦",LEN(LEFT(BN116,BL116+1))-LEN(SUBSTITUTE(LEFT(BN116,BL116+1)," ",""))))),LEFT(BN116,IFERROR(FIND(" ",BN116)-1,LEN(BN116))))))</f>
        <v/>
      </c>
      <c r="BN117" s="3111" t="str">
        <f t="shared" si="76"/>
        <v/>
      </c>
      <c r="BO117" s="3179"/>
      <c r="BP117" s="3173"/>
      <c r="BQ117" s="3174"/>
      <c r="BR117" s="3"/>
      <c r="BS117" s="2675" t="s">
        <v>3977</v>
      </c>
      <c r="BT117" s="2682"/>
      <c r="BU117" s="2673" t="str" cm="1">
        <f t="array" ref="BU117">IF(TRIM(BS117)="","&lt; VIDE",IF(SUMPRODUCT((UPPER(TRIM($BS$91:BS117))=UPPER(TRIM(BS117)))*1)&gt;1,"◄ Doublon","Unique"))</f>
        <v>Unique</v>
      </c>
      <c r="BV117" s="222" t="s">
        <v>3703</v>
      </c>
      <c r="BW117" s="2674" t="s">
        <v>3981</v>
      </c>
      <c r="BX117" s="3"/>
      <c r="BY117" s="3"/>
      <c r="BZ117" s="3"/>
      <c r="CA117" s="3"/>
      <c r="CC117" s="3225"/>
      <c r="CD117" s="3225"/>
      <c r="CE117" s="3225"/>
      <c r="CW117" s="3223"/>
      <c r="CX117" s="3223"/>
      <c r="CY117" s="3223"/>
      <c r="DA117" s="3224"/>
      <c r="DB117" s="3224"/>
      <c r="DC117" s="3224"/>
      <c r="DE117" s="3"/>
      <c r="DF117" s="3"/>
      <c r="DG117" s="3"/>
      <c r="DH117" s="3"/>
      <c r="DI117" s="3"/>
      <c r="DJ117" s="3"/>
      <c r="DK117" s="3"/>
      <c r="DL117" s="3"/>
      <c r="DM117" s="3"/>
      <c r="DN117" s="3"/>
      <c r="DO117" s="3"/>
      <c r="DP117" s="3"/>
      <c r="DQ117" s="3"/>
      <c r="DR117" s="3"/>
      <c r="DS117" s="3"/>
      <c r="DT117" s="3"/>
      <c r="DU117" s="3"/>
      <c r="DV117" s="3"/>
      <c r="DW117" s="3"/>
      <c r="DX117" s="3"/>
      <c r="DY117" s="3"/>
      <c r="DZ117" s="1158" t="s">
        <v>1670</v>
      </c>
      <c r="EA117" s="1159" t="s">
        <v>1671</v>
      </c>
      <c r="EB117" s="1160" t="s">
        <v>1672</v>
      </c>
      <c r="EC117" s="1161" t="s">
        <v>1673</v>
      </c>
      <c r="ED117" s="1162" t="s">
        <v>1674</v>
      </c>
      <c r="EE117" s="1163" t="s">
        <v>1675</v>
      </c>
      <c r="EF117" s="1164" t="s">
        <v>1676</v>
      </c>
      <c r="EG117" s="1165" t="s">
        <v>1677</v>
      </c>
      <c r="EH117" s="1166" t="s">
        <v>1678</v>
      </c>
      <c r="EK117" s="1167"/>
      <c r="EL117" s="205" t="s">
        <v>1679</v>
      </c>
      <c r="EM117" s="206" t="s">
        <v>1680</v>
      </c>
      <c r="EN117" s="207">
        <v>0</v>
      </c>
      <c r="EO117" s="208">
        <v>0</v>
      </c>
      <c r="EP117" s="209">
        <v>128</v>
      </c>
      <c r="EQ117"/>
      <c r="ER117" s="1168"/>
      <c r="ES117" s="272" t="s">
        <v>1681</v>
      </c>
      <c r="ET117" s="192" t="s">
        <v>1682</v>
      </c>
      <c r="EU117" s="193">
        <v>190</v>
      </c>
      <c r="EV117" s="194">
        <v>183</v>
      </c>
      <c r="EW117" s="195">
        <v>46</v>
      </c>
      <c r="EX117"/>
      <c r="EY117" s="1169"/>
      <c r="EZ117" s="197" t="s">
        <v>1683</v>
      </c>
      <c r="FA117" s="192" t="s">
        <v>1684</v>
      </c>
      <c r="FB117" s="193">
        <v>238</v>
      </c>
      <c r="FC117" s="194">
        <v>154</v>
      </c>
      <c r="FD117" s="195">
        <v>73</v>
      </c>
      <c r="FE117" s="10">
        <v>1</v>
      </c>
    </row>
    <row r="118" spans="1:161" ht="21" customHeight="1">
      <c r="A118" s="3"/>
      <c r="B118" s="3"/>
      <c r="C118" s="3"/>
      <c r="D118" s="3"/>
      <c r="E118" s="3"/>
      <c r="F118" s="3"/>
      <c r="G118" s="3"/>
      <c r="H118" s="3"/>
      <c r="I118" s="3"/>
      <c r="J118" s="688"/>
      <c r="K118" s="688"/>
      <c r="L118" s="688"/>
      <c r="M118" s="688"/>
      <c r="N118" s="688"/>
      <c r="O118" s="3"/>
      <c r="P118" s="3"/>
      <c r="Q118" s="3"/>
      <c r="R118" s="3"/>
      <c r="S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198">
        <f t="array" ref="AR118">SUMPRODUCT(LEN(AS118:AY118))</f>
        <v>0</v>
      </c>
      <c r="AS118" s="199"/>
      <c r="AT118" s="200"/>
      <c r="AU118" s="200"/>
      <c r="AV118" s="200"/>
      <c r="AW118" s="200"/>
      <c r="AX118" s="200"/>
      <c r="AY118" s="201"/>
      <c r="AZ118" s="3"/>
      <c r="BD118" s="3174"/>
      <c r="BF118" s="3151" t="str">
        <f t="shared" si="70"/>
        <v/>
      </c>
      <c r="BG118" s="3155" t="str">
        <f t="shared" si="71"/>
        <v/>
      </c>
      <c r="BH118" s="3156" t="str">
        <f>IF(LEN(TRIM(BM118))&gt;0,MAX(BH29:BH117)+1,"")</f>
        <v/>
      </c>
      <c r="BI118" s="3109" t="str">
        <f>IFERROR(INDEX(BM30:BM299,MATCH(ROW()-ROW(BM30)+1,BH30:BH299,0)),"")</f>
        <v/>
      </c>
      <c r="BJ118" s="419"/>
      <c r="BL118" s="3163"/>
      <c r="BM118" s="3111" t="str">
        <f>IF(OR(BN117="",BL116=""),"",IF(LEN(BN117)&lt;=BL116,BN117,IFERROR(LEFT(BN117,FIND("♦",SUBSTITUTE(LEFT(BN117,BL116+1)," ","♦",LEN(LEFT(BN117,BL116+1))-LEN(SUBSTITUTE(LEFT(BN117,BL116+1)," ",""))))),LEFT(BN117,IFERROR(FIND(" ",BN117)-1,LEN(BN117))))))</f>
        <v/>
      </c>
      <c r="BN118" s="3111" t="str">
        <f t="shared" si="76"/>
        <v/>
      </c>
      <c r="BO118" s="3179"/>
      <c r="BP118" s="3173"/>
      <c r="BQ118" s="3174"/>
      <c r="BR118" s="3"/>
      <c r="BS118" s="2675" t="s">
        <v>3982</v>
      </c>
      <c r="BT118" s="2672"/>
      <c r="BU118" s="2673" t="str" cm="1">
        <f t="array" ref="BU118">IF(TRIM(BS118)="","&lt; VIDE",IF(SUMPRODUCT((UPPER(TRIM($BS$91:BS118))=UPPER(TRIM(BS118)))*1)&gt;1,"◄ Doublon","Unique"))</f>
        <v>Unique</v>
      </c>
      <c r="BV118" s="222" t="s">
        <v>3704</v>
      </c>
      <c r="BW118" s="2674" t="s">
        <v>3984</v>
      </c>
      <c r="BX118" s="3"/>
      <c r="BY118" s="3"/>
      <c r="BZ118" s="3"/>
      <c r="CA118" s="3"/>
      <c r="CW118" s="1025">
        <v>1</v>
      </c>
      <c r="CX118" s="1025"/>
      <c r="CY118" s="1025">
        <v>1</v>
      </c>
      <c r="DA118" s="1025">
        <v>1</v>
      </c>
      <c r="DB118" s="1025"/>
      <c r="DC118" s="1025">
        <v>1</v>
      </c>
      <c r="DE118" s="3"/>
      <c r="DF118" s="3"/>
      <c r="DG118" s="3"/>
      <c r="DH118" s="3"/>
      <c r="DI118" s="3"/>
      <c r="DJ118" s="3"/>
      <c r="DK118" s="3"/>
      <c r="DL118" s="3"/>
      <c r="DM118" s="3"/>
      <c r="DN118" s="3"/>
      <c r="DO118" s="3"/>
      <c r="DP118" s="3"/>
      <c r="DQ118" s="3"/>
      <c r="DR118" s="3"/>
      <c r="DS118" s="3"/>
      <c r="DT118" s="3"/>
      <c r="DU118" s="3"/>
      <c r="DV118" s="3"/>
      <c r="DW118" s="3"/>
      <c r="DX118" s="3"/>
      <c r="DY118" s="3"/>
      <c r="DZ118" s="1170" t="s">
        <v>1685</v>
      </c>
      <c r="EA118" s="1171" t="s">
        <v>1686</v>
      </c>
      <c r="EB118" s="1172" t="s">
        <v>1687</v>
      </c>
      <c r="EC118" s="1173" t="s">
        <v>1688</v>
      </c>
      <c r="ED118" s="1174" t="s">
        <v>1689</v>
      </c>
      <c r="EE118" s="1175" t="s">
        <v>1690</v>
      </c>
      <c r="EF118" s="1176" t="s">
        <v>1691</v>
      </c>
      <c r="EG118" s="1177" t="s">
        <v>1692</v>
      </c>
      <c r="EH118" s="1178" t="s">
        <v>1693</v>
      </c>
      <c r="EK118" s="1179"/>
      <c r="EL118" s="205" t="s">
        <v>1694</v>
      </c>
      <c r="EM118" s="206" t="s">
        <v>1695</v>
      </c>
      <c r="EN118" s="207">
        <v>66</v>
      </c>
      <c r="EO118" s="208">
        <v>66</v>
      </c>
      <c r="EP118" s="209">
        <v>111</v>
      </c>
      <c r="EQ118"/>
      <c r="ER118" s="1180"/>
      <c r="ES118" s="191" t="s">
        <v>1696</v>
      </c>
      <c r="ET118" s="192" t="s">
        <v>1697</v>
      </c>
      <c r="EU118" s="193">
        <v>181</v>
      </c>
      <c r="EV118" s="194">
        <v>166</v>
      </c>
      <c r="EW118" s="195">
        <v>66</v>
      </c>
      <c r="EX118"/>
      <c r="EY118" s="1181"/>
      <c r="EZ118" s="197" t="s">
        <v>1698</v>
      </c>
      <c r="FA118" s="192" t="s">
        <v>1699</v>
      </c>
      <c r="FB118" s="193">
        <v>205</v>
      </c>
      <c r="FC118" s="194">
        <v>175</v>
      </c>
      <c r="FD118" s="195">
        <v>149</v>
      </c>
      <c r="FE118" s="10">
        <v>1</v>
      </c>
    </row>
    <row r="119" spans="1:161" ht="21"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198">
        <f t="array" ref="AR119">SUMPRODUCT(LEN(AS119:AY119))</f>
        <v>0</v>
      </c>
      <c r="AS119" s="199"/>
      <c r="AT119" s="200"/>
      <c r="AU119" s="200"/>
      <c r="AV119" s="200"/>
      <c r="AW119" s="200"/>
      <c r="AX119" s="200"/>
      <c r="AY119" s="201"/>
      <c r="AZ119" s="3"/>
      <c r="BD119" s="3174"/>
      <c r="BF119" s="3151" t="str">
        <f t="shared" si="70"/>
        <v/>
      </c>
      <c r="BG119" s="3155" t="str">
        <f t="shared" si="71"/>
        <v/>
      </c>
      <c r="BH119" s="3156" t="str">
        <f>IF(LEN(TRIM(BM119))&gt;0,MAX(BH29:BH118)+1,"")</f>
        <v/>
      </c>
      <c r="BI119" s="3109" t="str">
        <f>IFERROR(INDEX(BM30:BM299,MATCH(ROW()-ROW(BM30)+1,BH30:BH299,0)),"")</f>
        <v/>
      </c>
      <c r="BJ119" s="419"/>
      <c r="BL119" s="3164"/>
      <c r="BM119" s="3111" t="str">
        <f>IF(OR(BN118="",BL116=""),"",IF(LEN(BN118)&lt;=BL116,BN118,IFERROR(LEFT(BN118,FIND("♦",SUBSTITUTE(LEFT(BN118,BL116+1)," ","♦",LEN(LEFT(BN118,BL116+1))-LEN(SUBSTITUTE(LEFT(BN118,BL116+1)," ",""))))),LEFT(BN118,IFERROR(FIND(" ",BN118)-1,LEN(BN118))))))</f>
        <v/>
      </c>
      <c r="BN119" s="3111" t="str">
        <f t="shared" si="76"/>
        <v/>
      </c>
      <c r="BO119" s="3179"/>
      <c r="BP119" s="3173"/>
      <c r="BQ119" s="3174"/>
      <c r="BR119" s="3"/>
      <c r="BS119" s="2676" t="s">
        <v>3983</v>
      </c>
      <c r="BT119" s="2677">
        <v>3</v>
      </c>
      <c r="BU119" s="2673" t="str" cm="1">
        <f t="array" ref="BU119">IF(TRIM(BS119)="","&lt; VIDE",IF(SUMPRODUCT((UPPER(TRIM($BS$91:BS119))=UPPER(TRIM(BS119)))*1)&gt;1,"◄ Doublon","Unique"))</f>
        <v>◄ Doublon</v>
      </c>
      <c r="BV119" s="222" t="s">
        <v>3705</v>
      </c>
      <c r="BW119" s="2674" t="s">
        <v>3986</v>
      </c>
      <c r="BX119" s="3"/>
      <c r="BY119" s="3"/>
      <c r="BZ119" s="3"/>
      <c r="CA119" s="3"/>
      <c r="CC119" s="3225" t="s">
        <v>1700</v>
      </c>
      <c r="CD119" s="3225"/>
      <c r="CE119" s="3225"/>
      <c r="CW119" s="3223" t="s">
        <v>1701</v>
      </c>
      <c r="CX119" s="3223"/>
      <c r="CY119" s="3223"/>
      <c r="DA119" s="3224" t="s">
        <v>1702</v>
      </c>
      <c r="DB119" s="3224"/>
      <c r="DC119" s="3224"/>
      <c r="DE119" s="3"/>
      <c r="DF119" s="3"/>
      <c r="DG119" s="3"/>
      <c r="DH119" s="3"/>
      <c r="DI119" s="3"/>
      <c r="DJ119" s="3"/>
      <c r="DK119" s="3"/>
      <c r="DL119" s="3"/>
      <c r="DM119" s="3"/>
      <c r="DN119" s="3"/>
      <c r="DO119" s="3"/>
      <c r="DP119" s="3"/>
      <c r="DQ119" s="3"/>
      <c r="DR119" s="3"/>
      <c r="DS119" s="3"/>
      <c r="DT119" s="3"/>
      <c r="DU119" s="3"/>
      <c r="DV119" s="3"/>
      <c r="DW119" s="3"/>
      <c r="DX119" s="3"/>
      <c r="DY119" s="3"/>
      <c r="DZ119" s="1182" t="s">
        <v>1703</v>
      </c>
      <c r="EA119" s="1183" t="s">
        <v>1704</v>
      </c>
      <c r="EB119" s="1184" t="s">
        <v>1705</v>
      </c>
      <c r="EC119" s="1185" t="s">
        <v>1706</v>
      </c>
      <c r="ED119" s="1186" t="s">
        <v>1707</v>
      </c>
      <c r="EE119" s="1187" t="s">
        <v>1708</v>
      </c>
      <c r="EF119" s="1188" t="s">
        <v>1709</v>
      </c>
      <c r="EG119" s="1189" t="s">
        <v>1710</v>
      </c>
      <c r="EH119" s="1190" t="s">
        <v>1711</v>
      </c>
      <c r="EK119" s="1191"/>
      <c r="EL119" s="236" t="s">
        <v>1712</v>
      </c>
      <c r="EM119" s="206" t="s">
        <v>1713</v>
      </c>
      <c r="EN119" s="207">
        <v>48</v>
      </c>
      <c r="EO119" s="208">
        <v>38</v>
      </c>
      <c r="EP119" s="209">
        <v>122</v>
      </c>
      <c r="EQ119"/>
      <c r="ER119" s="1192"/>
      <c r="ES119" s="191" t="s">
        <v>1714</v>
      </c>
      <c r="ET119" s="192" t="s">
        <v>1715</v>
      </c>
      <c r="EU119" s="193">
        <v>139</v>
      </c>
      <c r="EV119" s="194">
        <v>136</v>
      </c>
      <c r="EW119" s="195">
        <v>120</v>
      </c>
      <c r="EX119"/>
      <c r="EY119" s="1193"/>
      <c r="EZ119" s="212" t="s">
        <v>1716</v>
      </c>
      <c r="FA119" s="192" t="s">
        <v>1717</v>
      </c>
      <c r="FB119" s="193">
        <v>246</v>
      </c>
      <c r="FC119" s="194">
        <v>166</v>
      </c>
      <c r="FD119" s="195">
        <v>0</v>
      </c>
      <c r="FE119" s="10">
        <v>1</v>
      </c>
    </row>
    <row r="120" spans="1:161" ht="21"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198">
        <f t="array" ref="AR120">SUMPRODUCT(LEN(AS120:AY120))</f>
        <v>0</v>
      </c>
      <c r="AS120" s="199"/>
      <c r="AT120" s="200"/>
      <c r="AU120" s="200"/>
      <c r="AV120" s="200"/>
      <c r="AW120" s="200"/>
      <c r="AX120" s="200"/>
      <c r="AY120" s="201"/>
      <c r="AZ120" s="3"/>
      <c r="BD120" s="3174"/>
      <c r="BF120" s="3151" t="str">
        <f t="shared" si="70"/>
        <v/>
      </c>
      <c r="BG120" s="3155" t="str">
        <f t="shared" si="71"/>
        <v/>
      </c>
      <c r="BH120" s="3156" t="str">
        <f>IF(LEN(TRIM(BM120))&gt;0,MAX(BH29:BH119)+1,"")</f>
        <v/>
      </c>
      <c r="BI120" s="3109" t="str">
        <f>IFERROR(INDEX(BM30:BM299,MATCH(ROW()-ROW(BM30)+1,BH30:BH299,0)),"")</f>
        <v/>
      </c>
      <c r="BJ120" s="419"/>
      <c r="BL120" s="2462" t="str">
        <f>(SUBSTITUTE(SUBSTITUTE(BD45,CHAR(13)&amp;CHAR(10)," "),CHAR(10)," "))</f>
        <v/>
      </c>
      <c r="BM120" s="3165" t="str">
        <f>IF(OR(BL121="",BL122=""),"",IF(LEN(BL121)&lt;=BL122,BL121,IFERROR(LEFT(BL121,FIND("♦",SUBSTITUTE(LEFT(BL121,BL122+1)," ","♦",LEN(LEFT(BL121,BL122+1))-LEN(SUBSTITUTE(LEFT(BL121,BL122+1)," ",""))))),LEFT(BL121,IFERROR(FIND(" ",BL121)-1,LEN(BL121))))))</f>
        <v/>
      </c>
      <c r="BN120" s="3166" t="str">
        <f>IF(BM120="","",TRIM(RIGHT(BL121,LEN(BL121)-LEN(BM120))))</f>
        <v/>
      </c>
      <c r="BO120" s="3157" t="str">
        <f>BE45</f>
        <v xml:space="preserve"> ◄ ligne 45</v>
      </c>
      <c r="BP120" s="3173"/>
      <c r="BQ120" s="3174"/>
      <c r="BR120" s="3"/>
      <c r="BS120" s="2684"/>
      <c r="BT120" s="2568"/>
      <c r="BU120" s="2568"/>
      <c r="BV120" s="222" t="s">
        <v>3706</v>
      </c>
      <c r="BW120" s="2674" t="s">
        <v>4006</v>
      </c>
      <c r="BX120" s="3"/>
      <c r="BY120" s="3"/>
      <c r="BZ120" s="3"/>
      <c r="CA120" s="3"/>
      <c r="CC120" s="3225"/>
      <c r="CD120" s="3225"/>
      <c r="CE120" s="3225"/>
      <c r="CW120" s="3223"/>
      <c r="CX120" s="3223"/>
      <c r="CY120" s="3223"/>
      <c r="DA120" s="3224"/>
      <c r="DB120" s="3224"/>
      <c r="DC120" s="3224"/>
      <c r="DE120" s="3"/>
      <c r="DF120" s="3"/>
      <c r="DG120" s="3"/>
      <c r="DH120" s="3"/>
      <c r="DI120" s="3"/>
      <c r="DJ120" s="3"/>
      <c r="DK120" s="3"/>
      <c r="DL120" s="3"/>
      <c r="DM120" s="3"/>
      <c r="DN120" s="3"/>
      <c r="DO120" s="3"/>
      <c r="DP120" s="3"/>
      <c r="DQ120" s="3"/>
      <c r="DR120" s="3"/>
      <c r="DS120" s="3"/>
      <c r="DT120" s="3"/>
      <c r="DU120" s="3"/>
      <c r="DV120" s="3"/>
      <c r="DW120" s="3"/>
      <c r="DX120" s="3"/>
      <c r="DY120" s="3"/>
      <c r="DZ120" s="1194" t="s">
        <v>1718</v>
      </c>
      <c r="EA120" s="1195" t="s">
        <v>1719</v>
      </c>
      <c r="EB120" s="1196" t="s">
        <v>1720</v>
      </c>
      <c r="EC120" s="1197" t="s">
        <v>1721</v>
      </c>
      <c r="ED120" s="1198" t="s">
        <v>1722</v>
      </c>
      <c r="EE120" s="1199" t="s">
        <v>1723</v>
      </c>
      <c r="EF120" s="1200" t="s">
        <v>1724</v>
      </c>
      <c r="EG120" s="1201" t="s">
        <v>1725</v>
      </c>
      <c r="EH120" s="1202" t="s">
        <v>1726</v>
      </c>
      <c r="EK120" s="1203"/>
      <c r="EL120" s="236" t="s">
        <v>1727</v>
      </c>
      <c r="EM120" s="206" t="s">
        <v>1728</v>
      </c>
      <c r="EN120" s="207">
        <v>33</v>
      </c>
      <c r="EO120" s="208">
        <v>23</v>
      </c>
      <c r="EP120" s="209">
        <v>125</v>
      </c>
      <c r="EQ120"/>
      <c r="ER120" s="1204"/>
      <c r="ES120" s="272" t="s">
        <v>1729</v>
      </c>
      <c r="ET120" s="192" t="s">
        <v>1730</v>
      </c>
      <c r="EU120" s="193">
        <v>138</v>
      </c>
      <c r="EV120" s="194">
        <v>135</v>
      </c>
      <c r="EW120" s="195">
        <v>118</v>
      </c>
      <c r="EX120"/>
      <c r="EY120" s="1205"/>
      <c r="EZ120" s="212" t="s">
        <v>1731</v>
      </c>
      <c r="FA120" s="192" t="s">
        <v>1732</v>
      </c>
      <c r="FB120" s="193">
        <v>231</v>
      </c>
      <c r="FC120" s="194">
        <v>168</v>
      </c>
      <c r="FD120" s="195">
        <v>84</v>
      </c>
      <c r="FE120" s="10">
        <v>1</v>
      </c>
    </row>
    <row r="121" spans="1:161" ht="21" customHeight="1">
      <c r="A121" s="3"/>
      <c r="B121" s="3"/>
      <c r="C121" s="3"/>
      <c r="D121" s="3"/>
      <c r="E121" s="3"/>
      <c r="F121" s="3"/>
      <c r="G121" s="3"/>
      <c r="H121" s="3"/>
      <c r="I121" s="3"/>
      <c r="J121" s="688"/>
      <c r="K121" s="688"/>
      <c r="L121" s="688"/>
      <c r="M121" s="688"/>
      <c r="N121" s="688"/>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198">
        <f t="array" ref="AR121">SUMPRODUCT(LEN(AS121:AY121))</f>
        <v>0</v>
      </c>
      <c r="AS121" s="199"/>
      <c r="AT121" s="200"/>
      <c r="AU121" s="200"/>
      <c r="AV121" s="200"/>
      <c r="AW121" s="200"/>
      <c r="AX121" s="200"/>
      <c r="AY121" s="201"/>
      <c r="AZ121" s="3"/>
      <c r="BD121" s="3174"/>
      <c r="BF121" s="3151" t="str">
        <f t="shared" si="70"/>
        <v/>
      </c>
      <c r="BG121" s="3155" t="str">
        <f t="shared" si="71"/>
        <v/>
      </c>
      <c r="BH121" s="3156" t="str">
        <f>IF(LEN(TRIM(BM121))&gt;0,MAX(BH29:BH120)+1,"")</f>
        <v/>
      </c>
      <c r="BI121" s="3109" t="str">
        <f>IFERROR(INDEX(BM30:BM299,MATCH(ROW()-ROW(BM30)+1,BH30:BH299,0)),"")</f>
        <v/>
      </c>
      <c r="BJ121" s="419"/>
      <c r="BL121" s="3165" t="str">
        <f>TRIM(SUBSTITUTE(SUBSTITUTE(SUBSTITUTE(SUBSTITUTE(IF(OR(LEFT(BL120,1)="-",LEFT(BL120,1)="="),MID(BL120,2,9999),BL120),CHAR(160)," "),","," "),";"," "),"."," "))</f>
        <v/>
      </c>
      <c r="BM121" s="3166" t="str">
        <f>IF(OR(BN120="",BL122=""),"",IF(LEN(BN120)&lt;=BL122,BN120,IFERROR(LEFT(BN120,FIND("♦",SUBSTITUTE(LEFT(BN120,BL122+1)," ","♦",LEN(LEFT(BN120,BL122+1))-LEN(SUBSTITUTE(LEFT(BN120,BL122+1)," ",""))))),LEFT(BN120,IFERROR(FIND(" ",BN120)-1,LEN(BN120))))))</f>
        <v/>
      </c>
      <c r="BN121" s="3166" t="str">
        <f>IF(BM121="","",TRIM(RIGHT(BN120,LEN(BN120)-LEN(BM121))))</f>
        <v/>
      </c>
      <c r="BO121" s="3180"/>
      <c r="BP121" s="3173"/>
      <c r="BQ121" s="3174"/>
      <c r="BR121" s="3"/>
      <c r="BS121" s="2684"/>
      <c r="BT121" s="2568"/>
      <c r="BU121" s="2568"/>
      <c r="BV121" s="25"/>
      <c r="BW121" s="2674"/>
      <c r="BX121" s="3"/>
      <c r="BY121" s="3"/>
      <c r="BZ121" s="3"/>
      <c r="CA121" s="3"/>
      <c r="CW121" s="1025">
        <v>1</v>
      </c>
      <c r="CX121" s="1025"/>
      <c r="CY121" s="1025">
        <v>1</v>
      </c>
      <c r="DA121" s="1025">
        <v>1</v>
      </c>
      <c r="DB121" s="1025"/>
      <c r="DC121" s="1025">
        <v>1</v>
      </c>
      <c r="DE121" s="3"/>
      <c r="DF121" s="3"/>
      <c r="DG121" s="3"/>
      <c r="DH121" s="3"/>
      <c r="DI121" s="3"/>
      <c r="DJ121" s="3"/>
      <c r="DK121" s="3"/>
      <c r="DL121" s="3"/>
      <c r="DM121" s="3"/>
      <c r="DN121" s="3"/>
      <c r="DO121" s="3"/>
      <c r="DP121" s="3"/>
      <c r="DQ121" s="3"/>
      <c r="DR121" s="3"/>
      <c r="DS121" s="3"/>
      <c r="DT121" s="3"/>
      <c r="DU121" s="3"/>
      <c r="DV121" s="3"/>
      <c r="DW121" s="3"/>
      <c r="DX121" s="3"/>
      <c r="DY121" s="3"/>
      <c r="DZ121" s="1206" t="s">
        <v>1733</v>
      </c>
      <c r="EA121" s="1207" t="s">
        <v>1734</v>
      </c>
      <c r="EB121" s="1208" t="s">
        <v>1735</v>
      </c>
      <c r="EC121" s="1209" t="s">
        <v>1736</v>
      </c>
      <c r="ED121" s="1210" t="s">
        <v>1737</v>
      </c>
      <c r="EE121" s="1211" t="s">
        <v>1738</v>
      </c>
      <c r="EF121" s="1212" t="s">
        <v>1739</v>
      </c>
      <c r="EG121" s="1213" t="s">
        <v>1740</v>
      </c>
      <c r="EH121" s="1214" t="s">
        <v>1741</v>
      </c>
      <c r="EK121" s="1215"/>
      <c r="EL121" s="205" t="s">
        <v>1742</v>
      </c>
      <c r="EM121" s="206" t="s">
        <v>1743</v>
      </c>
      <c r="EN121" s="207">
        <v>25</v>
      </c>
      <c r="EO121" s="208">
        <v>25</v>
      </c>
      <c r="EP121" s="209">
        <v>112</v>
      </c>
      <c r="EQ121"/>
      <c r="ER121" s="1216"/>
      <c r="ES121" s="191" t="s">
        <v>1744</v>
      </c>
      <c r="ET121" s="192" t="s">
        <v>1745</v>
      </c>
      <c r="EU121" s="193">
        <v>139</v>
      </c>
      <c r="EV121" s="194">
        <v>137</v>
      </c>
      <c r="EW121" s="195">
        <v>112</v>
      </c>
      <c r="EX121"/>
      <c r="EY121" s="1217"/>
      <c r="EZ121" s="212" t="s">
        <v>1746</v>
      </c>
      <c r="FA121" s="192" t="s">
        <v>1747</v>
      </c>
      <c r="FB121" s="193">
        <v>194</v>
      </c>
      <c r="FC121" s="194">
        <v>172</v>
      </c>
      <c r="FD121" s="195">
        <v>153</v>
      </c>
      <c r="FE121" s="10">
        <v>1</v>
      </c>
    </row>
    <row r="122" spans="1:161" ht="21" customHeight="1">
      <c r="A122" s="3"/>
      <c r="B122" s="3"/>
      <c r="C122" s="3"/>
      <c r="D122" s="3"/>
      <c r="E122" s="3"/>
      <c r="F122" s="3"/>
      <c r="G122" s="3"/>
      <c r="H122" s="3"/>
      <c r="I122" s="3"/>
      <c r="J122" s="688"/>
      <c r="K122" s="688"/>
      <c r="L122" s="688"/>
      <c r="M122" s="688"/>
      <c r="N122" s="688"/>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198">
        <f t="array" ref="AR122">SUMPRODUCT(LEN(AS122:AY122))</f>
        <v>0</v>
      </c>
      <c r="AS122" s="199"/>
      <c r="AT122" s="200"/>
      <c r="AU122" s="200"/>
      <c r="AV122" s="200"/>
      <c r="AW122" s="200"/>
      <c r="AX122" s="200"/>
      <c r="AY122" s="201"/>
      <c r="AZ122" s="3"/>
      <c r="BD122" s="3174"/>
      <c r="BF122" s="3151" t="str">
        <f t="shared" si="70"/>
        <v/>
      </c>
      <c r="BG122" s="3155" t="str">
        <f t="shared" si="71"/>
        <v/>
      </c>
      <c r="BH122" s="3156" t="str">
        <f>IF(LEN(TRIM(BM122))&gt;0,MAX(BH29:BH121)+1,"")</f>
        <v/>
      </c>
      <c r="BI122" s="3109" t="str">
        <f>IFERROR(INDEX(BM30:BM299,MATCH(ROW()-ROW(BM30)+1,BH30:BH299,0)),"")</f>
        <v/>
      </c>
      <c r="BJ122" s="419"/>
      <c r="BL122" s="3112">
        <f>BI17</f>
        <v>100</v>
      </c>
      <c r="BM122" s="3166" t="str">
        <f>IF(OR(BN121="",BL122=""),"",IF(LEN(BN121)&lt;=BL122,BN121,IFERROR(LEFT(BN121,FIND("♦",SUBSTITUTE(LEFT(BN121,BL122+1)," ","♦",LEN(LEFT(BN121,BL122+1))-LEN(SUBSTITUTE(LEFT(BN121,BL122+1)," ",""))))),LEFT(BN121,IFERROR(FIND(" ",BN121)-1,LEN(BN121))))))</f>
        <v/>
      </c>
      <c r="BN122" s="3166" t="str">
        <f t="shared" ref="BN122:BN125" si="77">IF(BM122="","",TRIM(RIGHT(BN121,LEN(BN121)-LEN(BM122))))</f>
        <v/>
      </c>
      <c r="BO122" s="3180"/>
      <c r="BP122" s="3173"/>
      <c r="BQ122" s="3174"/>
      <c r="BR122" s="3"/>
      <c r="BS122" s="2684"/>
      <c r="BT122" s="2568"/>
      <c r="BU122" s="2568"/>
      <c r="BV122" s="25"/>
      <c r="BW122" s="2674"/>
      <c r="BX122" s="3"/>
      <c r="BY122" s="3"/>
      <c r="BZ122" s="3"/>
      <c r="CA122" s="3"/>
      <c r="CC122" s="3225"/>
      <c r="CD122" s="3225"/>
      <c r="CE122" s="3225"/>
      <c r="CW122" s="3223" t="s">
        <v>1748</v>
      </c>
      <c r="CX122" s="3223"/>
      <c r="CY122" s="3223"/>
      <c r="DA122" s="3224" t="s">
        <v>1749</v>
      </c>
      <c r="DB122" s="3224"/>
      <c r="DC122" s="3224"/>
      <c r="DE122" s="3"/>
      <c r="DF122" s="3"/>
      <c r="DG122" s="3"/>
      <c r="DH122" s="3"/>
      <c r="DI122" s="3"/>
      <c r="DJ122" s="3"/>
      <c r="DK122" s="3"/>
      <c r="DL122" s="3"/>
      <c r="DM122" s="3"/>
      <c r="DN122" s="3"/>
      <c r="DO122" s="3"/>
      <c r="DP122" s="3"/>
      <c r="DQ122" s="3"/>
      <c r="DR122" s="3"/>
      <c r="DS122" s="3"/>
      <c r="DT122" s="3"/>
      <c r="DU122" s="3"/>
      <c r="DV122" s="3"/>
      <c r="DW122" s="3"/>
      <c r="DX122" s="3"/>
      <c r="DY122" s="3"/>
      <c r="DZ122" s="1218" t="s">
        <v>1750</v>
      </c>
      <c r="EA122" s="1219" t="s">
        <v>1751</v>
      </c>
      <c r="EB122" s="1220" t="s">
        <v>1752</v>
      </c>
      <c r="EC122" s="1221" t="s">
        <v>1753</v>
      </c>
      <c r="ED122" s="1222" t="s">
        <v>1754</v>
      </c>
      <c r="EE122" s="1223" t="s">
        <v>1755</v>
      </c>
      <c r="EF122" s="1224" t="s">
        <v>1756</v>
      </c>
      <c r="EG122" s="1225" t="s">
        <v>1757</v>
      </c>
      <c r="EH122" s="1226" t="s">
        <v>1758</v>
      </c>
      <c r="EK122" s="1227"/>
      <c r="EL122" s="236" t="s">
        <v>1759</v>
      </c>
      <c r="EM122" s="206" t="s">
        <v>1760</v>
      </c>
      <c r="EN122" s="207">
        <v>15</v>
      </c>
      <c r="EO122" s="208">
        <v>5</v>
      </c>
      <c r="EP122" s="209">
        <v>107</v>
      </c>
      <c r="EQ122"/>
      <c r="ER122" s="1228"/>
      <c r="ES122" s="272" t="s">
        <v>1761</v>
      </c>
      <c r="ET122" s="192" t="s">
        <v>1762</v>
      </c>
      <c r="EU122" s="193">
        <v>140</v>
      </c>
      <c r="EV122" s="194">
        <v>135</v>
      </c>
      <c r="EW122" s="195">
        <v>103</v>
      </c>
      <c r="EX122"/>
      <c r="EY122" s="1229"/>
      <c r="EZ122" s="197" t="s">
        <v>1763</v>
      </c>
      <c r="FA122" s="192" t="s">
        <v>1764</v>
      </c>
      <c r="FB122" s="193">
        <v>238</v>
      </c>
      <c r="FC122" s="194">
        <v>154</v>
      </c>
      <c r="FD122" s="195">
        <v>0</v>
      </c>
      <c r="FE122" s="10">
        <v>1</v>
      </c>
    </row>
    <row r="123" spans="1:161" ht="21" customHeight="1">
      <c r="A123" s="3"/>
      <c r="B123" s="3"/>
      <c r="C123" s="3"/>
      <c r="D123" s="3"/>
      <c r="E123" s="3"/>
      <c r="F123" s="3"/>
      <c r="G123" s="3"/>
      <c r="H123" s="3"/>
      <c r="I123" s="3"/>
      <c r="J123" s="688"/>
      <c r="K123" s="688"/>
      <c r="L123" s="688"/>
      <c r="M123" s="688"/>
      <c r="N123" s="688"/>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198">
        <f t="array" ref="AR123">SUMPRODUCT(LEN(AS123:AY123))</f>
        <v>0</v>
      </c>
      <c r="AS123" s="199"/>
      <c r="AT123" s="200"/>
      <c r="AU123" s="200"/>
      <c r="AV123" s="200"/>
      <c r="AW123" s="200"/>
      <c r="AX123" s="200"/>
      <c r="AY123" s="201"/>
      <c r="AZ123" s="3"/>
      <c r="BD123" s="3174"/>
      <c r="BF123" s="3151" t="str">
        <f t="shared" si="70"/>
        <v/>
      </c>
      <c r="BG123" s="3155" t="str">
        <f t="shared" si="71"/>
        <v/>
      </c>
      <c r="BH123" s="3156" t="str">
        <f>IF(LEN(TRIM(BM123))&gt;0,MAX(BH29:BH122)+1,"")</f>
        <v/>
      </c>
      <c r="BI123" s="3109" t="str">
        <f>IFERROR(INDEX(BM30:BM299,MATCH(ROW()-ROW(BM30)+1,BH30:BH299,0)),"")</f>
        <v/>
      </c>
      <c r="BJ123" s="419"/>
      <c r="BL123" s="3165"/>
      <c r="BM123" s="3166" t="str">
        <f>IF(OR(BN122="",BL122=""),"",IF(LEN(BN122)&lt;=BL122,BN122,IFERROR(LEFT(BN122,FIND("♦",SUBSTITUTE(LEFT(BN122,BL122+1)," ","♦",LEN(LEFT(BN122,BL122+1))-LEN(SUBSTITUTE(LEFT(BN122,BL122+1)," ",""))))),LEFT(BN122,IFERROR(FIND(" ",BN122)-1,LEN(BN122))))))</f>
        <v/>
      </c>
      <c r="BN123" s="3166" t="str">
        <f t="shared" si="77"/>
        <v/>
      </c>
      <c r="BO123" s="3180"/>
      <c r="BP123" s="3173"/>
      <c r="BQ123" s="3174"/>
      <c r="BR123" s="3"/>
      <c r="BS123" s="2684"/>
      <c r="BT123" s="2568"/>
      <c r="BU123" s="2568"/>
      <c r="BV123" s="25"/>
      <c r="BW123" s="2674"/>
      <c r="BX123" s="3"/>
      <c r="BY123" s="3"/>
      <c r="BZ123" s="3"/>
      <c r="CA123" s="3"/>
      <c r="CC123" s="3225"/>
      <c r="CD123" s="3225"/>
      <c r="CE123" s="3225"/>
      <c r="CW123" s="3223"/>
      <c r="CX123" s="3223"/>
      <c r="CY123" s="3223"/>
      <c r="DA123" s="3224"/>
      <c r="DB123" s="3224"/>
      <c r="DC123" s="3224"/>
      <c r="DE123" s="3"/>
      <c r="DF123" s="3"/>
      <c r="DG123" s="3"/>
      <c r="DH123" s="3"/>
      <c r="DI123" s="3"/>
      <c r="DJ123" s="3"/>
      <c r="DK123" s="3"/>
      <c r="DL123" s="3"/>
      <c r="DM123" s="3"/>
      <c r="DN123" s="3"/>
      <c r="DO123" s="3"/>
      <c r="DP123" s="3"/>
      <c r="DQ123" s="3"/>
      <c r="DR123" s="3"/>
      <c r="DS123" s="3"/>
      <c r="DT123" s="3"/>
      <c r="DU123" s="3"/>
      <c r="DV123" s="3"/>
      <c r="DW123" s="3"/>
      <c r="DX123" s="3"/>
      <c r="DY123" s="3"/>
      <c r="DZ123" s="1230" t="s">
        <v>1765</v>
      </c>
      <c r="EA123" s="1231" t="s">
        <v>1766</v>
      </c>
      <c r="EB123" s="1232" t="s">
        <v>1767</v>
      </c>
      <c r="EC123" s="1233" t="s">
        <v>1768</v>
      </c>
      <c r="ED123" s="1234" t="s">
        <v>1769</v>
      </c>
      <c r="EE123" s="1235" t="s">
        <v>1770</v>
      </c>
      <c r="EF123" s="1236" t="s">
        <v>1771</v>
      </c>
      <c r="EG123" s="1237" t="s">
        <v>1772</v>
      </c>
      <c r="EH123" s="1238" t="s">
        <v>1773</v>
      </c>
      <c r="EK123" s="1239"/>
      <c r="EL123" s="236" t="s">
        <v>1774</v>
      </c>
      <c r="EM123" s="206" t="s">
        <v>1775</v>
      </c>
      <c r="EN123" s="207">
        <v>39</v>
      </c>
      <c r="EO123" s="208">
        <v>36</v>
      </c>
      <c r="EP123" s="209">
        <v>88</v>
      </c>
      <c r="EQ123"/>
      <c r="ER123" s="1240"/>
      <c r="ES123" s="191" t="s">
        <v>1776</v>
      </c>
      <c r="ET123" s="192" t="s">
        <v>1777</v>
      </c>
      <c r="EU123" s="193">
        <v>139</v>
      </c>
      <c r="EV123" s="194">
        <v>134</v>
      </c>
      <c r="EW123" s="195">
        <v>78</v>
      </c>
      <c r="EX123"/>
      <c r="EY123" s="1241"/>
      <c r="EZ123" s="212" t="s">
        <v>1778</v>
      </c>
      <c r="FA123" s="192" t="s">
        <v>1779</v>
      </c>
      <c r="FB123" s="193">
        <v>234</v>
      </c>
      <c r="FC123" s="194">
        <v>162</v>
      </c>
      <c r="FD123" s="195">
        <v>33</v>
      </c>
      <c r="FE123" s="10">
        <v>1</v>
      </c>
    </row>
    <row r="124" spans="1:161" ht="21" customHeight="1">
      <c r="A124" s="3"/>
      <c r="B124" s="3"/>
      <c r="C124" s="3"/>
      <c r="D124" s="3"/>
      <c r="E124" s="3"/>
      <c r="F124" s="3"/>
      <c r="G124" s="3"/>
      <c r="H124" s="3"/>
      <c r="I124" s="3"/>
      <c r="J124" s="688"/>
      <c r="K124" s="688"/>
      <c r="L124" s="688"/>
      <c r="M124" s="688"/>
      <c r="N124" s="688"/>
      <c r="O124" s="688"/>
      <c r="P124" s="688"/>
      <c r="Q124" s="688"/>
      <c r="R124" s="688"/>
      <c r="S124" s="688"/>
      <c r="T124" s="688"/>
      <c r="U124" s="688"/>
      <c r="V124" s="688"/>
      <c r="W124" s="688"/>
      <c r="X124" s="688"/>
      <c r="Y124" s="688"/>
      <c r="Z124" s="688"/>
      <c r="AA124" s="3"/>
      <c r="AB124" s="3"/>
      <c r="AC124" s="3"/>
      <c r="AD124" s="3"/>
      <c r="AE124" s="3"/>
      <c r="AF124" s="3"/>
      <c r="AG124" s="3"/>
      <c r="AH124" s="3"/>
      <c r="AI124" s="3"/>
      <c r="AJ124" s="3"/>
      <c r="AK124" s="3"/>
      <c r="AL124" s="3"/>
      <c r="AM124" s="3"/>
      <c r="AN124" s="3"/>
      <c r="AO124" s="3"/>
      <c r="AP124" s="3"/>
      <c r="AQ124" s="3"/>
      <c r="AR124" s="198">
        <f t="array" ref="AR124">SUMPRODUCT(LEN(AS124:AY124))</f>
        <v>0</v>
      </c>
      <c r="AS124" s="199"/>
      <c r="AT124" s="200"/>
      <c r="AU124" s="200"/>
      <c r="AV124" s="200"/>
      <c r="AW124" s="200"/>
      <c r="AX124" s="200"/>
      <c r="AY124" s="201"/>
      <c r="AZ124" s="3"/>
      <c r="BD124" s="3174"/>
      <c r="BF124" s="3151" t="str">
        <f t="shared" si="70"/>
        <v/>
      </c>
      <c r="BG124" s="3155" t="str">
        <f t="shared" si="71"/>
        <v/>
      </c>
      <c r="BH124" s="3156" t="str">
        <f>IF(LEN(TRIM(BM124))&gt;0,MAX(BH29:BH123)+1,"")</f>
        <v/>
      </c>
      <c r="BI124" s="3109" t="str">
        <f>IFERROR(INDEX(BM30:BM299,MATCH(ROW()-ROW(BM30)+1,BH30:BH299,0)),"")</f>
        <v/>
      </c>
      <c r="BJ124" s="419"/>
      <c r="BL124" s="3168"/>
      <c r="BM124" s="3166" t="str">
        <f>IF(OR(BN123="",BL122=""),"",IF(LEN(BN123)&lt;=BL122,BN123,IFERROR(LEFT(BN123,FIND("♦",SUBSTITUTE(LEFT(BN123,BL122+1)," ","♦",LEN(LEFT(BN123,BL122+1))-LEN(SUBSTITUTE(LEFT(BN123,BL122+1)," ",""))))),LEFT(BN123,IFERROR(FIND(" ",BN123)-1,LEN(BN123))))))</f>
        <v/>
      </c>
      <c r="BN124" s="3166" t="str">
        <f t="shared" si="77"/>
        <v/>
      </c>
      <c r="BO124" s="3180"/>
      <c r="BP124" s="3173"/>
      <c r="BQ124" s="3174"/>
      <c r="BR124" s="3"/>
      <c r="BS124" s="2684"/>
      <c r="BT124" s="2568"/>
      <c r="BU124" s="2568"/>
      <c r="BV124" s="25"/>
      <c r="BW124" s="397"/>
      <c r="BX124" s="3"/>
      <c r="BY124" s="3"/>
      <c r="BZ124" s="3"/>
      <c r="CA124" s="3"/>
      <c r="CW124" s="1025">
        <v>1</v>
      </c>
      <c r="CX124" s="1025"/>
      <c r="CY124" s="1025">
        <v>1</v>
      </c>
      <c r="DA124" s="1025">
        <v>1</v>
      </c>
      <c r="DB124" s="1025"/>
      <c r="DC124" s="1025">
        <v>1</v>
      </c>
      <c r="DE124" s="3"/>
      <c r="DF124" s="3"/>
      <c r="DG124" s="3"/>
      <c r="DH124" s="3"/>
      <c r="DI124" s="3"/>
      <c r="DJ124" s="3"/>
      <c r="DK124" s="3"/>
      <c r="DL124" s="3"/>
      <c r="DM124" s="3"/>
      <c r="DN124" s="3"/>
      <c r="DO124" s="3"/>
      <c r="DP124" s="3"/>
      <c r="DQ124" s="3"/>
      <c r="DR124" s="3"/>
      <c r="DS124" s="3"/>
      <c r="DT124" s="3"/>
      <c r="DU124" s="3"/>
      <c r="DV124" s="3"/>
      <c r="DW124" s="3"/>
      <c r="DX124" s="3"/>
      <c r="DY124" s="3"/>
      <c r="DZ124" s="1242" t="s">
        <v>1780</v>
      </c>
      <c r="EA124" s="1243" t="s">
        <v>1781</v>
      </c>
      <c r="EB124" s="1244" t="s">
        <v>1782</v>
      </c>
      <c r="EC124" s="1245" t="s">
        <v>1783</v>
      </c>
      <c r="ED124" s="1246" t="s">
        <v>1784</v>
      </c>
      <c r="EE124" s="1247" t="s">
        <v>1785</v>
      </c>
      <c r="EF124" s="1248" t="s">
        <v>1786</v>
      </c>
      <c r="EG124" s="1249" t="s">
        <v>1787</v>
      </c>
      <c r="EH124" s="1250" t="s">
        <v>1788</v>
      </c>
      <c r="EK124" s="1251"/>
      <c r="EL124" s="205" t="s">
        <v>1789</v>
      </c>
      <c r="EM124" s="206" t="s">
        <v>1790</v>
      </c>
      <c r="EN124" s="207">
        <v>47</v>
      </c>
      <c r="EO124" s="208">
        <v>47</v>
      </c>
      <c r="EP124" s="209">
        <v>79</v>
      </c>
      <c r="EQ124"/>
      <c r="ER124" s="1252"/>
      <c r="ES124" s="191" t="s">
        <v>1791</v>
      </c>
      <c r="ET124" s="192" t="s">
        <v>1792</v>
      </c>
      <c r="EU124" s="193">
        <v>139</v>
      </c>
      <c r="EV124" s="194">
        <v>129</v>
      </c>
      <c r="EW124" s="195">
        <v>76</v>
      </c>
      <c r="EX124"/>
      <c r="EY124" s="1253"/>
      <c r="EZ124" s="212" t="s">
        <v>1793</v>
      </c>
      <c r="FA124" s="192" t="s">
        <v>1794</v>
      </c>
      <c r="FB124" s="193">
        <v>221</v>
      </c>
      <c r="FC124" s="194">
        <v>152</v>
      </c>
      <c r="FD124" s="195">
        <v>92</v>
      </c>
      <c r="FE124" s="10">
        <v>1</v>
      </c>
    </row>
    <row r="125" spans="1:161" ht="21" customHeight="1">
      <c r="A125" s="3"/>
      <c r="B125" s="3"/>
      <c r="C125" s="3"/>
      <c r="D125" s="3"/>
      <c r="E125" s="3"/>
      <c r="F125" s="3"/>
      <c r="G125" s="3"/>
      <c r="H125" s="3"/>
      <c r="I125" s="3"/>
      <c r="J125" s="688"/>
      <c r="K125" s="688"/>
      <c r="L125" s="688"/>
      <c r="M125" s="688"/>
      <c r="N125" s="688"/>
      <c r="O125" s="688"/>
      <c r="P125" s="688"/>
      <c r="Q125" s="688"/>
      <c r="R125" s="688"/>
      <c r="S125" s="688"/>
      <c r="T125" s="688"/>
      <c r="U125" s="688"/>
      <c r="V125" s="688"/>
      <c r="W125" s="688"/>
      <c r="X125" s="688"/>
      <c r="Y125" s="688"/>
      <c r="Z125" s="688"/>
      <c r="AA125" s="3"/>
      <c r="AB125" s="3"/>
      <c r="AC125" s="3"/>
      <c r="AD125" s="3"/>
      <c r="AE125" s="3"/>
      <c r="AF125" s="3"/>
      <c r="AG125" s="3"/>
      <c r="AH125" s="3"/>
      <c r="AI125" s="3"/>
      <c r="AJ125" s="3"/>
      <c r="AK125" s="3"/>
      <c r="AL125" s="3"/>
      <c r="AM125" s="3"/>
      <c r="AN125" s="3"/>
      <c r="AO125" s="3"/>
      <c r="AP125" s="3"/>
      <c r="AQ125" s="3"/>
      <c r="AR125" s="198">
        <f t="array" ref="AR125">SUMPRODUCT(LEN(AS125:AY125))</f>
        <v>0</v>
      </c>
      <c r="AS125" s="199"/>
      <c r="AT125" s="200"/>
      <c r="AU125" s="200"/>
      <c r="AV125" s="200"/>
      <c r="AW125" s="200"/>
      <c r="AX125" s="200"/>
      <c r="AY125" s="201"/>
      <c r="AZ125" s="3"/>
      <c r="BD125" s="3174"/>
      <c r="BF125" s="3151" t="str">
        <f t="shared" si="70"/>
        <v/>
      </c>
      <c r="BG125" s="3155" t="str">
        <f t="shared" si="71"/>
        <v/>
      </c>
      <c r="BH125" s="3156" t="str">
        <f>IF(LEN(TRIM(BM125))&gt;0,MAX(BH29:BH124)+1,"")</f>
        <v/>
      </c>
      <c r="BI125" s="3109" t="str">
        <f>IFERROR(INDEX(BM30:BM299,MATCH(ROW()-ROW(BM30)+1,BH30:BH299,0)),"")</f>
        <v/>
      </c>
      <c r="BJ125" s="419"/>
      <c r="BL125" s="3169"/>
      <c r="BM125" s="3166" t="str">
        <f>IF(OR(BN124="",BL122=""),"",IF(LEN(BN124)&lt;=BL122,BN124,IFERROR(LEFT(BN124,FIND("♦",SUBSTITUTE(LEFT(BN124,BL122+1)," ","♦",LEN(LEFT(BN124,BL122+1))-LEN(SUBSTITUTE(LEFT(BN124,BL122+1)," ",""))))),LEFT(BN124,IFERROR(FIND(" ",BN124)-1,LEN(BN124))))))</f>
        <v/>
      </c>
      <c r="BN125" s="3166" t="str">
        <f t="shared" si="77"/>
        <v/>
      </c>
      <c r="BO125" s="3180"/>
      <c r="BP125" s="3173"/>
      <c r="BQ125" s="3174"/>
      <c r="BR125" s="3"/>
      <c r="BS125" s="2684"/>
      <c r="BT125" s="2568"/>
      <c r="BU125" s="2568"/>
      <c r="BV125" s="25"/>
      <c r="BW125" s="397"/>
      <c r="BX125" s="3"/>
      <c r="BY125" s="3"/>
      <c r="BZ125" s="3"/>
      <c r="CA125" s="3"/>
      <c r="CW125" s="3223" t="s">
        <v>1795</v>
      </c>
      <c r="CX125" s="3223"/>
      <c r="CY125" s="3223"/>
      <c r="DA125" s="3224" t="s">
        <v>1796</v>
      </c>
      <c r="DB125" s="3224"/>
      <c r="DC125" s="3224"/>
      <c r="DE125" s="3"/>
      <c r="DF125" s="3"/>
      <c r="DG125" s="3"/>
      <c r="DH125" s="3"/>
      <c r="DI125" s="3"/>
      <c r="DJ125" s="3"/>
      <c r="DK125" s="3"/>
      <c r="DL125" s="3"/>
      <c r="DM125" s="3"/>
      <c r="DN125" s="3"/>
      <c r="DO125" s="3"/>
      <c r="DP125" s="3"/>
      <c r="DQ125" s="3"/>
      <c r="DR125" s="3"/>
      <c r="DS125" s="3"/>
      <c r="DT125" s="3"/>
      <c r="DU125" s="3"/>
      <c r="DV125" s="3"/>
      <c r="DW125" s="3"/>
      <c r="DX125" s="3"/>
      <c r="DY125" s="3"/>
      <c r="DZ125" s="1254" t="s">
        <v>1797</v>
      </c>
      <c r="EA125" s="1255" t="s">
        <v>1798</v>
      </c>
      <c r="EB125" s="1256" t="s">
        <v>1799</v>
      </c>
      <c r="EC125" s="1257" t="s">
        <v>1800</v>
      </c>
      <c r="ED125" s="1258" t="s">
        <v>1801</v>
      </c>
      <c r="EE125" s="1259" t="s">
        <v>1802</v>
      </c>
      <c r="EF125" s="1260" t="s">
        <v>1803</v>
      </c>
      <c r="EG125" s="1261" t="s">
        <v>1804</v>
      </c>
      <c r="EH125" s="1262" t="s">
        <v>1805</v>
      </c>
      <c r="EK125" s="1263"/>
      <c r="EL125" s="236" t="s">
        <v>1806</v>
      </c>
      <c r="EM125" s="206" t="s">
        <v>1807</v>
      </c>
      <c r="EN125" s="207">
        <v>37</v>
      </c>
      <c r="EO125" s="208">
        <v>36</v>
      </c>
      <c r="EP125" s="209">
        <v>64</v>
      </c>
      <c r="EQ125"/>
      <c r="ER125" s="1264"/>
      <c r="ES125" s="272" t="s">
        <v>1808</v>
      </c>
      <c r="ET125" s="192" t="s">
        <v>1809</v>
      </c>
      <c r="EU125" s="193">
        <v>155</v>
      </c>
      <c r="EV125" s="194">
        <v>148</v>
      </c>
      <c r="EW125" s="195">
        <v>0</v>
      </c>
      <c r="EX125"/>
      <c r="EY125" s="1265"/>
      <c r="EZ125" s="212" t="s">
        <v>1810</v>
      </c>
      <c r="FA125" s="192" t="s">
        <v>1811</v>
      </c>
      <c r="FB125" s="193">
        <v>222</v>
      </c>
      <c r="FC125" s="194">
        <v>152</v>
      </c>
      <c r="FD125" s="195">
        <v>22</v>
      </c>
      <c r="FE125" s="10">
        <v>1</v>
      </c>
    </row>
    <row r="126" spans="1:161" ht="21" customHeight="1">
      <c r="A126" s="3"/>
      <c r="B126" s="3"/>
      <c r="C126" s="3"/>
      <c r="D126" s="3"/>
      <c r="E126" s="3"/>
      <c r="F126" s="3"/>
      <c r="G126" s="3"/>
      <c r="H126" s="3"/>
      <c r="I126" s="3"/>
      <c r="J126" s="688"/>
      <c r="K126" s="688"/>
      <c r="L126" s="688"/>
      <c r="M126" s="688"/>
      <c r="N126" s="688"/>
      <c r="O126" s="688"/>
      <c r="P126" s="688"/>
      <c r="Q126" s="688"/>
      <c r="R126" s="688"/>
      <c r="S126" s="688"/>
      <c r="T126" s="688"/>
      <c r="U126" s="688"/>
      <c r="V126" s="688"/>
      <c r="W126" s="688"/>
      <c r="X126" s="688"/>
      <c r="Y126" s="688"/>
      <c r="Z126" s="688"/>
      <c r="AA126" s="3"/>
      <c r="AB126" s="3"/>
      <c r="AC126" s="3"/>
      <c r="AD126" s="3"/>
      <c r="AE126" s="3"/>
      <c r="AF126" s="3"/>
      <c r="AG126" s="3"/>
      <c r="AH126" s="3"/>
      <c r="AI126" s="3"/>
      <c r="AJ126" s="3"/>
      <c r="AK126" s="3"/>
      <c r="AL126" s="3"/>
      <c r="AM126" s="3"/>
      <c r="AN126" s="3"/>
      <c r="AO126" s="3"/>
      <c r="AP126" s="3"/>
      <c r="AQ126" s="3"/>
      <c r="AR126" s="198">
        <f t="array" ref="AR126">SUMPRODUCT(LEN(AS126:AY126))</f>
        <v>0</v>
      </c>
      <c r="AS126" s="199"/>
      <c r="AT126" s="200"/>
      <c r="AU126" s="200"/>
      <c r="AV126" s="200"/>
      <c r="AW126" s="200"/>
      <c r="AX126" s="200"/>
      <c r="AY126" s="201"/>
      <c r="AZ126" s="3"/>
      <c r="BD126" s="3174"/>
      <c r="BF126" s="3151" t="str">
        <f t="shared" si="70"/>
        <v/>
      </c>
      <c r="BG126" s="3155" t="str">
        <f t="shared" si="71"/>
        <v/>
      </c>
      <c r="BH126" s="3156" t="str">
        <f>IF(LEN(TRIM(BM126))&gt;0,MAX(BH29:BH125)+1,"")</f>
        <v/>
      </c>
      <c r="BI126" s="3109" t="str">
        <f>IFERROR(INDEX(BM30:BM299,MATCH(ROW()-ROW(BM30)+1,BH30:BH299,0)),"")</f>
        <v/>
      </c>
      <c r="BJ126" s="419"/>
      <c r="BL126" s="2462" t="str">
        <f>(SUBSTITUTE(SUBSTITUTE(BD46,CHAR(13)&amp;CHAR(10)," "),CHAR(10)," "))</f>
        <v/>
      </c>
      <c r="BM126" s="3110" t="str">
        <f>IF(OR(BL127="",BL128=""),"",IF(LEN(BL127)&lt;=BL128,BL127,IFERROR(LEFT(BL127,FIND("♦",SUBSTITUTE(LEFT(BL127,BL128+1)," ","♦",LEN(LEFT(BL127,BL128+1))-LEN(SUBSTITUTE(LEFT(BL127,BL128+1)," ",""))))),LEFT(BL127,IFERROR(FIND(" ",BL127)-1,LEN(BL127))))))</f>
        <v/>
      </c>
      <c r="BN126" s="3111" t="str">
        <f>IF(BM126="","",TRIM(RIGHT(BL127,LEN(BL127)-LEN(BM126))))</f>
        <v/>
      </c>
      <c r="BO126" s="3157" t="str">
        <f>BE46</f>
        <v xml:space="preserve"> ◄ ligne 46</v>
      </c>
      <c r="BP126" s="3173"/>
      <c r="BQ126" s="3174"/>
      <c r="BR126" s="3"/>
      <c r="BS126" s="2684"/>
      <c r="BT126" s="2568"/>
      <c r="BU126" s="2568"/>
      <c r="BV126" s="25"/>
      <c r="BW126" s="397"/>
      <c r="BX126" s="3"/>
      <c r="BY126" s="3"/>
      <c r="BZ126" s="3"/>
      <c r="CA126" s="3"/>
      <c r="CW126" s="3223"/>
      <c r="CX126" s="3223"/>
      <c r="CY126" s="3223"/>
      <c r="DA126" s="3224"/>
      <c r="DB126" s="3224"/>
      <c r="DC126" s="3224"/>
      <c r="DE126" s="3"/>
      <c r="DF126" s="3"/>
      <c r="DG126" s="3"/>
      <c r="DH126" s="3"/>
      <c r="DI126" s="3"/>
      <c r="DJ126" s="3"/>
      <c r="DK126" s="3"/>
      <c r="DL126" s="3"/>
      <c r="DM126" s="3"/>
      <c r="DN126" s="3"/>
      <c r="DO126" s="3"/>
      <c r="DP126" s="3"/>
      <c r="DQ126" s="3"/>
      <c r="DR126" s="3"/>
      <c r="DS126" s="3"/>
      <c r="DT126" s="3"/>
      <c r="DU126" s="3"/>
      <c r="DV126" s="3"/>
      <c r="DW126" s="3"/>
      <c r="DX126" s="3"/>
      <c r="DY126" s="3"/>
      <c r="DZ126" s="1266" t="s">
        <v>1812</v>
      </c>
      <c r="EA126" s="1267" t="s">
        <v>1813</v>
      </c>
      <c r="EB126" s="1268" t="s">
        <v>1814</v>
      </c>
      <c r="EC126" s="1269" t="s">
        <v>1815</v>
      </c>
      <c r="ED126" s="1270" t="s">
        <v>1816</v>
      </c>
      <c r="EE126" s="1271" t="s">
        <v>1817</v>
      </c>
      <c r="EF126" s="1272" t="s">
        <v>1818</v>
      </c>
      <c r="EG126" s="1273" t="s">
        <v>1819</v>
      </c>
      <c r="EH126" s="1274" t="s">
        <v>1820</v>
      </c>
      <c r="EK126" s="1275"/>
      <c r="EL126" s="236" t="s">
        <v>1821</v>
      </c>
      <c r="EM126" s="206" t="s">
        <v>1822</v>
      </c>
      <c r="EN126" s="207">
        <v>0</v>
      </c>
      <c r="EO126" s="208">
        <v>0</v>
      </c>
      <c r="EP126" s="209">
        <v>16</v>
      </c>
      <c r="EQ126"/>
      <c r="ER126" s="1276"/>
      <c r="ES126" s="272" t="s">
        <v>1823</v>
      </c>
      <c r="ET126" s="192" t="s">
        <v>1824</v>
      </c>
      <c r="EU126" s="193">
        <v>134</v>
      </c>
      <c r="EV126" s="194">
        <v>126</v>
      </c>
      <c r="EW126" s="195">
        <v>54</v>
      </c>
      <c r="EX126"/>
      <c r="EY126" s="1277"/>
      <c r="EZ126" s="197" t="s">
        <v>1825</v>
      </c>
      <c r="FA126" s="192" t="s">
        <v>1826</v>
      </c>
      <c r="FB126" s="193">
        <v>217</v>
      </c>
      <c r="FC126" s="194">
        <v>135</v>
      </c>
      <c r="FD126" s="195">
        <v>25</v>
      </c>
      <c r="FE126" s="10">
        <v>1</v>
      </c>
    </row>
    <row r="127" spans="1:161" ht="21" customHeight="1">
      <c r="A127" s="3"/>
      <c r="B127" s="3"/>
      <c r="C127" s="3"/>
      <c r="D127" s="3"/>
      <c r="E127" s="3"/>
      <c r="F127" s="3"/>
      <c r="G127" s="3"/>
      <c r="H127" s="3"/>
      <c r="I127" s="3"/>
      <c r="J127" s="688"/>
      <c r="K127" s="688"/>
      <c r="L127" s="688"/>
      <c r="M127" s="688"/>
      <c r="N127" s="688"/>
      <c r="O127" s="688"/>
      <c r="P127" s="688"/>
      <c r="Q127" s="688"/>
      <c r="R127" s="688"/>
      <c r="S127" s="688"/>
      <c r="T127" s="688"/>
      <c r="U127" s="688"/>
      <c r="V127" s="688"/>
      <c r="W127" s="688"/>
      <c r="X127" s="688"/>
      <c r="Y127" s="688"/>
      <c r="Z127" s="688"/>
      <c r="AA127" s="3"/>
      <c r="AB127" s="3"/>
      <c r="AC127" s="3"/>
      <c r="AD127" s="3"/>
      <c r="AE127" s="3"/>
      <c r="AF127" s="3"/>
      <c r="AG127" s="3"/>
      <c r="AH127" s="3"/>
      <c r="AI127" s="3"/>
      <c r="AJ127" s="3"/>
      <c r="AK127" s="3"/>
      <c r="AL127" s="3"/>
      <c r="AM127" s="3"/>
      <c r="AN127" s="3"/>
      <c r="AO127" s="3"/>
      <c r="AP127" s="3"/>
      <c r="AQ127" s="3"/>
      <c r="AR127" s="198">
        <f t="array" ref="AR127">SUMPRODUCT(LEN(AS127:AY127))</f>
        <v>0</v>
      </c>
      <c r="AS127" s="199"/>
      <c r="AT127" s="200"/>
      <c r="AU127" s="200"/>
      <c r="AV127" s="200"/>
      <c r="AW127" s="200"/>
      <c r="AX127" s="200"/>
      <c r="AY127" s="201"/>
      <c r="AZ127" s="3"/>
      <c r="BD127" s="3174"/>
      <c r="BF127" s="3151" t="str">
        <f t="shared" si="70"/>
        <v/>
      </c>
      <c r="BG127" s="3155" t="str">
        <f t="shared" si="71"/>
        <v/>
      </c>
      <c r="BH127" s="3156" t="str">
        <f>IF(LEN(TRIM(BM127))&gt;0,MAX(BH29:BH126)+1,"")</f>
        <v/>
      </c>
      <c r="BI127" s="3109" t="str">
        <f>IFERROR(INDEX(BM30:BM299,MATCH(ROW()-ROW(BM30)+1,BH30:BH299,0)),"")</f>
        <v/>
      </c>
      <c r="BJ127" s="419"/>
      <c r="BL127" s="3110" t="str">
        <f>TRIM(SUBSTITUTE(SUBSTITUTE(SUBSTITUTE(SUBSTITUTE(IF(OR(LEFT(BL126,1)="-",LEFT(BL126,1)="="),MID(BL126,2,9999),BL126),CHAR(160)," "),","," "),";"," "),"."," "))</f>
        <v/>
      </c>
      <c r="BM127" s="3111" t="str">
        <f>IF(OR(BN126="",BL128=""),"",IF(LEN(BN126)&lt;=BL128,BN126,IFERROR(LEFT(BN126,FIND("♦",SUBSTITUTE(LEFT(BN126,BL128+1)," ","♦",LEN(LEFT(BN126,BL128+1))-LEN(SUBSTITUTE(LEFT(BN126,BL128+1)," ",""))))),LEFT(BN126,IFERROR(FIND(" ",BN126)-1,LEN(BN126))))))</f>
        <v/>
      </c>
      <c r="BN127" s="3111" t="str">
        <f>IF(BM127="","",TRIM(RIGHT(BN126,LEN(BN126)-LEN(BM127))))</f>
        <v/>
      </c>
      <c r="BO127" s="3179"/>
      <c r="BP127" s="3173"/>
      <c r="BQ127" s="3174"/>
      <c r="BR127" s="3"/>
      <c r="BS127" s="2684"/>
      <c r="BT127" s="2568"/>
      <c r="BU127" s="2568"/>
      <c r="BV127" s="25"/>
      <c r="BW127" s="397"/>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1025">
        <v>1</v>
      </c>
      <c r="DB127" s="1025"/>
      <c r="DC127" s="1025">
        <v>1</v>
      </c>
      <c r="DE127" s="3"/>
      <c r="DF127" s="3"/>
      <c r="DG127" s="3"/>
      <c r="DH127" s="3"/>
      <c r="DI127" s="3"/>
      <c r="DJ127" s="3"/>
      <c r="DK127" s="3"/>
      <c r="DL127" s="3"/>
      <c r="DM127" s="3"/>
      <c r="DN127" s="3"/>
      <c r="DO127" s="3"/>
      <c r="DP127" s="3"/>
      <c r="DQ127" s="3"/>
      <c r="DR127" s="3"/>
      <c r="DS127" s="3"/>
      <c r="DT127" s="3"/>
      <c r="DU127" s="3"/>
      <c r="DV127" s="3"/>
      <c r="DW127" s="3"/>
      <c r="DX127" s="3"/>
      <c r="DY127" s="3"/>
      <c r="DZ127" s="1278" t="s">
        <v>1827</v>
      </c>
      <c r="EA127" s="1279" t="s">
        <v>1828</v>
      </c>
      <c r="EB127" s="1280" t="s">
        <v>1829</v>
      </c>
      <c r="EC127" s="1281" t="s">
        <v>1830</v>
      </c>
      <c r="ED127" s="1282" t="s">
        <v>1831</v>
      </c>
      <c r="EE127" s="1283" t="s">
        <v>1832</v>
      </c>
      <c r="EF127" s="1284" t="s">
        <v>1833</v>
      </c>
      <c r="EG127" s="1285" t="s">
        <v>1834</v>
      </c>
      <c r="EH127" s="1286" t="s">
        <v>1835</v>
      </c>
      <c r="EK127" s="1287"/>
      <c r="EL127" s="236" t="s">
        <v>1836</v>
      </c>
      <c r="EM127" s="206" t="s">
        <v>1837</v>
      </c>
      <c r="EN127" s="207">
        <v>44</v>
      </c>
      <c r="EO127" s="208">
        <v>117</v>
      </c>
      <c r="EP127" s="209">
        <v>255</v>
      </c>
      <c r="EQ127"/>
      <c r="ER127" s="1288"/>
      <c r="ES127" s="272" t="s">
        <v>1838</v>
      </c>
      <c r="ET127" s="192" t="s">
        <v>1839</v>
      </c>
      <c r="EU127" s="193">
        <v>87</v>
      </c>
      <c r="EV127" s="194">
        <v>85</v>
      </c>
      <c r="EW127" s="195">
        <v>76</v>
      </c>
      <c r="EX127"/>
      <c r="EY127" s="1289"/>
      <c r="EZ127" s="212" t="s">
        <v>1840</v>
      </c>
      <c r="FA127" s="192" t="s">
        <v>1841</v>
      </c>
      <c r="FB127" s="193">
        <v>205</v>
      </c>
      <c r="FC127" s="194">
        <v>133</v>
      </c>
      <c r="FD127" s="195">
        <v>63</v>
      </c>
      <c r="FE127" s="10">
        <v>1</v>
      </c>
    </row>
    <row r="128" spans="1:161" ht="21" customHeight="1">
      <c r="A128" s="3"/>
      <c r="B128" s="3"/>
      <c r="C128" s="3"/>
      <c r="D128" s="3"/>
      <c r="E128" s="3"/>
      <c r="F128" s="3"/>
      <c r="G128" s="3"/>
      <c r="H128" s="3"/>
      <c r="I128" s="3"/>
      <c r="J128" s="688"/>
      <c r="K128" s="688"/>
      <c r="L128" s="688"/>
      <c r="M128" s="688"/>
      <c r="N128" s="688"/>
      <c r="O128" s="688"/>
      <c r="P128" s="688"/>
      <c r="Q128" s="688"/>
      <c r="R128" s="688"/>
      <c r="S128" s="688"/>
      <c r="T128" s="688"/>
      <c r="U128" s="688"/>
      <c r="V128" s="688"/>
      <c r="W128" s="688"/>
      <c r="X128" s="688"/>
      <c r="Y128" s="688"/>
      <c r="Z128" s="688"/>
      <c r="AA128" s="3"/>
      <c r="AB128" s="3"/>
      <c r="AC128" s="3"/>
      <c r="AD128" s="3"/>
      <c r="AE128" s="3"/>
      <c r="AF128" s="3"/>
      <c r="AG128" s="3"/>
      <c r="AH128" s="3"/>
      <c r="AI128" s="3"/>
      <c r="AJ128" s="3"/>
      <c r="AK128" s="3"/>
      <c r="AL128" s="3"/>
      <c r="AM128" s="3"/>
      <c r="AN128" s="3"/>
      <c r="AO128" s="3"/>
      <c r="AP128" s="3"/>
      <c r="AQ128" s="3"/>
      <c r="AR128" s="198">
        <f t="array" ref="AR128">SUMPRODUCT(LEN(AS128:AY128))</f>
        <v>0</v>
      </c>
      <c r="AS128" s="199"/>
      <c r="AT128" s="200"/>
      <c r="AU128" s="200"/>
      <c r="AV128" s="200"/>
      <c r="AW128" s="200"/>
      <c r="AX128" s="200"/>
      <c r="AY128" s="201"/>
      <c r="AZ128" s="3"/>
      <c r="BD128" s="3174"/>
      <c r="BF128" s="3151" t="str">
        <f t="shared" si="70"/>
        <v/>
      </c>
      <c r="BG128" s="3155" t="str">
        <f t="shared" si="71"/>
        <v/>
      </c>
      <c r="BH128" s="3156" t="str">
        <f>IF(LEN(TRIM(BM128))&gt;0,MAX(BH29:BH127)+1,"")</f>
        <v/>
      </c>
      <c r="BI128" s="3109" t="str">
        <f>IFERROR(INDEX(BM30:BM299,MATCH(ROW()-ROW(BM30)+1,BH30:BH299,0)),"")</f>
        <v/>
      </c>
      <c r="BJ128" s="419"/>
      <c r="BL128" s="3112">
        <f>BI17</f>
        <v>100</v>
      </c>
      <c r="BM128" s="3111" t="str">
        <f>IF(OR(BN127="",BL128=""),"",IF(LEN(BN127)&lt;=BL128,BN127,IFERROR(LEFT(BN127,FIND("♦",SUBSTITUTE(LEFT(BN127,BL128+1)," ","♦",LEN(LEFT(BN127,BL128+1))-LEN(SUBSTITUTE(LEFT(BN127,BL128+1)," ",""))))),LEFT(BN127,IFERROR(FIND(" ",BN127)-1,LEN(BN127))))))</f>
        <v/>
      </c>
      <c r="BN128" s="3111" t="str">
        <f t="shared" ref="BN128:BN131" si="78">IF(BM128="","",TRIM(RIGHT(BN127,LEN(BN127)-LEN(BM128))))</f>
        <v/>
      </c>
      <c r="BO128" s="3179"/>
      <c r="BP128" s="3173"/>
      <c r="BQ128" s="3174"/>
      <c r="BR128" s="3"/>
      <c r="BS128" s="142"/>
      <c r="BT128" s="25"/>
      <c r="BU128" s="25"/>
      <c r="BV128" s="25"/>
      <c r="BW128" s="170"/>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224" t="s">
        <v>1842</v>
      </c>
      <c r="DB128" s="3224"/>
      <c r="DC128" s="3224"/>
      <c r="DE128" s="3"/>
      <c r="DF128" s="3"/>
      <c r="DG128" s="3"/>
      <c r="DH128" s="3"/>
      <c r="DI128" s="3"/>
      <c r="DJ128" s="3"/>
      <c r="DK128" s="3"/>
      <c r="DL128" s="3"/>
      <c r="DM128" s="3"/>
      <c r="DN128" s="3"/>
      <c r="DO128" s="3"/>
      <c r="DP128" s="3"/>
      <c r="DQ128" s="3"/>
      <c r="DR128" s="3"/>
      <c r="DS128" s="3"/>
      <c r="DT128" s="3"/>
      <c r="DU128" s="3"/>
      <c r="DV128" s="3"/>
      <c r="DW128" s="3"/>
      <c r="DX128" s="3"/>
      <c r="DY128" s="3"/>
      <c r="DZ128" s="1290" t="s">
        <v>1843</v>
      </c>
      <c r="EA128" s="1291" t="s">
        <v>1844</v>
      </c>
      <c r="EB128" s="1292" t="s">
        <v>1845</v>
      </c>
      <c r="EC128" s="1293" t="s">
        <v>1846</v>
      </c>
      <c r="ED128" s="1294" t="s">
        <v>1847</v>
      </c>
      <c r="EE128" s="1295" t="s">
        <v>1848</v>
      </c>
      <c r="EF128" s="1296" t="s">
        <v>1849</v>
      </c>
      <c r="EG128" s="1297" t="s">
        <v>1850</v>
      </c>
      <c r="EH128" s="1298" t="s">
        <v>1851</v>
      </c>
      <c r="EK128" s="1299"/>
      <c r="EL128" s="205" t="s">
        <v>1852</v>
      </c>
      <c r="EM128" s="206" t="s">
        <v>1853</v>
      </c>
      <c r="EN128" s="207">
        <v>72</v>
      </c>
      <c r="EO128" s="208">
        <v>118</v>
      </c>
      <c r="EP128" s="209">
        <v>255</v>
      </c>
      <c r="EQ128"/>
      <c r="ER128" s="1300"/>
      <c r="ES128" s="272" t="s">
        <v>1854</v>
      </c>
      <c r="ET128" s="192" t="s">
        <v>1855</v>
      </c>
      <c r="EU128" s="193">
        <v>91</v>
      </c>
      <c r="EV128" s="194">
        <v>88</v>
      </c>
      <c r="EW128" s="195">
        <v>66</v>
      </c>
      <c r="EX128"/>
      <c r="EY128" s="1301"/>
      <c r="EZ128" s="197" t="s">
        <v>1856</v>
      </c>
      <c r="FA128" s="192" t="s">
        <v>1857</v>
      </c>
      <c r="FB128" s="193">
        <v>205</v>
      </c>
      <c r="FC128" s="194">
        <v>133</v>
      </c>
      <c r="FD128" s="195">
        <v>0</v>
      </c>
      <c r="FE128" s="10">
        <v>1</v>
      </c>
    </row>
    <row r="129" spans="1:161" ht="21" customHeight="1">
      <c r="A129" s="3"/>
      <c r="B129" s="3"/>
      <c r="C129" s="3"/>
      <c r="D129" s="3"/>
      <c r="E129" s="3"/>
      <c r="F129" s="3"/>
      <c r="G129" s="3"/>
      <c r="H129" s="3"/>
      <c r="I129" s="3"/>
      <c r="J129" s="688"/>
      <c r="K129" s="688"/>
      <c r="L129" s="688"/>
      <c r="M129" s="688"/>
      <c r="N129" s="688"/>
      <c r="O129" s="688"/>
      <c r="P129" s="688"/>
      <c r="Q129" s="688"/>
      <c r="R129" s="688"/>
      <c r="S129" s="688"/>
      <c r="T129" s="688"/>
      <c r="U129" s="688"/>
      <c r="V129" s="688"/>
      <c r="W129" s="688"/>
      <c r="X129" s="688"/>
      <c r="Y129" s="688"/>
      <c r="Z129" s="688"/>
      <c r="AA129" s="3"/>
      <c r="AB129" s="3"/>
      <c r="AC129" s="3"/>
      <c r="AD129" s="3"/>
      <c r="AE129" s="3"/>
      <c r="AF129" s="3"/>
      <c r="AG129" s="3"/>
      <c r="AH129" s="3"/>
      <c r="AI129" s="3"/>
      <c r="AJ129" s="3"/>
      <c r="AK129" s="3"/>
      <c r="AL129" s="3"/>
      <c r="AM129" s="3"/>
      <c r="AN129" s="3"/>
      <c r="AO129" s="3"/>
      <c r="AP129" s="3"/>
      <c r="AQ129" s="3"/>
      <c r="AR129" s="198">
        <f t="array" ref="AR129">SUMPRODUCT(LEN(AS129:AY129))</f>
        <v>0</v>
      </c>
      <c r="AS129" s="199"/>
      <c r="AT129" s="200"/>
      <c r="AU129" s="200"/>
      <c r="AV129" s="200"/>
      <c r="AW129" s="200"/>
      <c r="AX129" s="200"/>
      <c r="AY129" s="201"/>
      <c r="AZ129" s="3"/>
      <c r="BD129" s="3174"/>
      <c r="BF129" s="3151" t="str">
        <f t="shared" si="70"/>
        <v/>
      </c>
      <c r="BG129" s="3155" t="str">
        <f t="shared" si="71"/>
        <v/>
      </c>
      <c r="BH129" s="3156" t="str">
        <f>IF(LEN(TRIM(BM129))&gt;0,MAX(BH29:BH128)+1,"")</f>
        <v/>
      </c>
      <c r="BI129" s="3109" t="str">
        <f>IFERROR(INDEX(BM30:BM299,MATCH(ROW()-ROW(BM30)+1,BH30:BH299,0)),"")</f>
        <v/>
      </c>
      <c r="BJ129" s="419"/>
      <c r="BL129" s="3110"/>
      <c r="BM129" s="3111" t="str">
        <f>IF(OR(BN128="",BL128=""),"",IF(LEN(BN128)&lt;=BL128,BN128,IFERROR(LEFT(BN128,FIND("♦",SUBSTITUTE(LEFT(BN128,BL128+1)," ","♦",LEN(LEFT(BN128,BL128+1))-LEN(SUBSTITUTE(LEFT(BN128,BL128+1)," ",""))))),LEFT(BN128,IFERROR(FIND(" ",BN128)-1,LEN(BN128))))))</f>
        <v/>
      </c>
      <c r="BN129" s="3111" t="str">
        <f t="shared" si="78"/>
        <v/>
      </c>
      <c r="BO129" s="3179"/>
      <c r="BP129" s="3173"/>
      <c r="BQ129" s="3174"/>
      <c r="BR129" s="3"/>
      <c r="BS129" s="2663" t="s">
        <v>4082</v>
      </c>
      <c r="BT129" s="25"/>
      <c r="BU129" s="25"/>
      <c r="BV129" s="2685" t="s">
        <v>4009</v>
      </c>
      <c r="BW129" s="170"/>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224"/>
      <c r="DB129" s="3224"/>
      <c r="DC129" s="3224"/>
      <c r="DE129" s="3"/>
      <c r="DF129" s="3"/>
      <c r="DG129" s="3"/>
      <c r="DH129" s="3"/>
      <c r="DI129" s="3"/>
      <c r="DJ129" s="3"/>
      <c r="DK129" s="3"/>
      <c r="DL129" s="3"/>
      <c r="DM129" s="3"/>
      <c r="DN129" s="3"/>
      <c r="DO129" s="3"/>
      <c r="DP129" s="3"/>
      <c r="DQ129" s="3"/>
      <c r="DR129" s="3"/>
      <c r="DS129" s="3"/>
      <c r="DT129" s="3"/>
      <c r="DU129" s="3"/>
      <c r="DV129" s="3"/>
      <c r="DW129" s="3"/>
      <c r="DX129" s="3"/>
      <c r="DY129" s="3"/>
      <c r="DZ129" s="1302" t="s">
        <v>1858</v>
      </c>
      <c r="EA129" s="1303" t="s">
        <v>1859</v>
      </c>
      <c r="EB129" s="1304" t="s">
        <v>1860</v>
      </c>
      <c r="EC129" s="1305" t="s">
        <v>1861</v>
      </c>
      <c r="ED129" s="1306" t="s">
        <v>1862</v>
      </c>
      <c r="EE129" s="1307" t="s">
        <v>1863</v>
      </c>
      <c r="EF129" s="1308" t="s">
        <v>1864</v>
      </c>
      <c r="EG129" s="1309" t="s">
        <v>1865</v>
      </c>
      <c r="EH129" s="1310" t="s">
        <v>1866</v>
      </c>
      <c r="EK129" s="1311"/>
      <c r="EL129" s="236" t="s">
        <v>1867</v>
      </c>
      <c r="EM129" s="206" t="s">
        <v>1868</v>
      </c>
      <c r="EN129" s="207">
        <v>179</v>
      </c>
      <c r="EO129" s="208">
        <v>188</v>
      </c>
      <c r="EP129" s="209">
        <v>226</v>
      </c>
      <c r="EQ129"/>
      <c r="ER129" s="1312"/>
      <c r="ES129" s="272" t="s">
        <v>1869</v>
      </c>
      <c r="ET129" s="192" t="s">
        <v>1870</v>
      </c>
      <c r="EU129" s="193">
        <v>102</v>
      </c>
      <c r="EV129" s="194">
        <v>93</v>
      </c>
      <c r="EW129" s="195">
        <v>30</v>
      </c>
      <c r="EX129"/>
      <c r="EY129" s="1313"/>
      <c r="EZ129" s="212" t="s">
        <v>1871</v>
      </c>
      <c r="FA129" s="192" t="s">
        <v>1872</v>
      </c>
      <c r="FB129" s="193">
        <v>201</v>
      </c>
      <c r="FC129" s="194">
        <v>133</v>
      </c>
      <c r="FD129" s="195">
        <v>0</v>
      </c>
      <c r="FE129" s="10">
        <v>1</v>
      </c>
    </row>
    <row r="130" spans="1:161" ht="21" customHeight="1">
      <c r="A130" s="3"/>
      <c r="B130" s="3"/>
      <c r="C130" s="3"/>
      <c r="D130" s="3"/>
      <c r="E130" s="3"/>
      <c r="F130" s="3"/>
      <c r="G130" s="3"/>
      <c r="H130" s="3"/>
      <c r="I130" s="3"/>
      <c r="J130" s="688"/>
      <c r="K130" s="688"/>
      <c r="L130" s="688"/>
      <c r="M130" s="688"/>
      <c r="N130" s="688"/>
      <c r="O130" s="688"/>
      <c r="P130" s="688"/>
      <c r="Q130" s="688"/>
      <c r="R130" s="688"/>
      <c r="S130" s="688"/>
      <c r="T130" s="688"/>
      <c r="U130" s="688"/>
      <c r="V130" s="688"/>
      <c r="W130" s="688"/>
      <c r="X130" s="688"/>
      <c r="Y130" s="688"/>
      <c r="Z130" s="688"/>
      <c r="AA130" s="3"/>
      <c r="AB130" s="3"/>
      <c r="AC130" s="3"/>
      <c r="AD130" s="3"/>
      <c r="AE130" s="3"/>
      <c r="AF130" s="3"/>
      <c r="AG130" s="3"/>
      <c r="AH130" s="3"/>
      <c r="AI130" s="3"/>
      <c r="AJ130" s="3"/>
      <c r="AK130" s="3"/>
      <c r="AL130" s="3"/>
      <c r="AM130" s="3"/>
      <c r="AN130" s="3"/>
      <c r="AO130" s="3"/>
      <c r="AP130" s="3"/>
      <c r="AQ130" s="3"/>
      <c r="AR130" s="198">
        <f t="array" ref="AR130">SUMPRODUCT(LEN(AS130:AY130))</f>
        <v>0</v>
      </c>
      <c r="AS130" s="199"/>
      <c r="AT130" s="200"/>
      <c r="AU130" s="200"/>
      <c r="AV130" s="200"/>
      <c r="AW130" s="200"/>
      <c r="AX130" s="200"/>
      <c r="AY130" s="201"/>
      <c r="AZ130" s="3"/>
      <c r="BD130" s="3174"/>
      <c r="BF130" s="3151" t="str">
        <f t="shared" si="70"/>
        <v/>
      </c>
      <c r="BG130" s="3155" t="str">
        <f t="shared" si="71"/>
        <v/>
      </c>
      <c r="BH130" s="3156" t="str">
        <f>IF(LEN(TRIM(BM130))&gt;0,MAX(BH29:BH129)+1,"")</f>
        <v/>
      </c>
      <c r="BI130" s="3109" t="str">
        <f>IFERROR(INDEX(BM30:BM299,MATCH(ROW()-ROW(BM30)+1,BH30:BH299,0)),"")</f>
        <v/>
      </c>
      <c r="BJ130" s="419"/>
      <c r="BL130" s="3163"/>
      <c r="BM130" s="3111" t="str">
        <f>IF(OR(BN129="",BL128=""),"",IF(LEN(BN129)&lt;=BL128,BN129,IFERROR(LEFT(BN129,FIND("♦",SUBSTITUTE(LEFT(BN129,BL128+1)," ","♦",LEN(LEFT(BN129,BL128+1))-LEN(SUBSTITUTE(LEFT(BN129,BL128+1)," ",""))))),LEFT(BN129,IFERROR(FIND(" ",BN129)-1,LEN(BN129))))))</f>
        <v/>
      </c>
      <c r="BN130" s="3111" t="str">
        <f t="shared" si="78"/>
        <v/>
      </c>
      <c r="BO130" s="3179"/>
      <c r="BP130" s="3173"/>
      <c r="BQ130" s="3174"/>
      <c r="BR130" s="3"/>
      <c r="BS130" s="142"/>
      <c r="BT130" s="25"/>
      <c r="BU130" s="25"/>
      <c r="BV130" s="2587" t="s">
        <v>4000</v>
      </c>
      <c r="BW130" s="170"/>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1025">
        <v>1</v>
      </c>
      <c r="DB130" s="1025"/>
      <c r="DC130" s="1025">
        <v>1</v>
      </c>
      <c r="DE130" s="3"/>
      <c r="DF130" s="3"/>
      <c r="DG130" s="3"/>
      <c r="DH130" s="3"/>
      <c r="DI130" s="3"/>
      <c r="DJ130" s="3"/>
      <c r="DK130" s="3"/>
      <c r="DL130" s="3"/>
      <c r="DM130" s="3"/>
      <c r="DN130" s="3"/>
      <c r="DO130" s="3"/>
      <c r="DP130" s="3"/>
      <c r="DQ130" s="3"/>
      <c r="DR130" s="3"/>
      <c r="DS130" s="3"/>
      <c r="DT130" s="3"/>
      <c r="DU130" s="3"/>
      <c r="DV130" s="3"/>
      <c r="DW130" s="3"/>
      <c r="DX130" s="3"/>
      <c r="DY130" s="3"/>
      <c r="DZ130" s="1314" t="s">
        <v>1873</v>
      </c>
      <c r="EA130" s="1315" t="s">
        <v>1874</v>
      </c>
      <c r="EB130" s="1316" t="s">
        <v>1875</v>
      </c>
      <c r="EC130" s="1317" t="s">
        <v>1876</v>
      </c>
      <c r="ED130" s="1318" t="s">
        <v>1877</v>
      </c>
      <c r="EE130" s="1319" t="s">
        <v>1878</v>
      </c>
      <c r="EF130" s="1320" t="s">
        <v>1879</v>
      </c>
      <c r="EG130" s="1321" t="s">
        <v>1880</v>
      </c>
      <c r="EH130" s="1322" t="s">
        <v>1881</v>
      </c>
      <c r="EK130" s="1323"/>
      <c r="EL130" s="205" t="s">
        <v>1882</v>
      </c>
      <c r="EM130" s="206" t="s">
        <v>1883</v>
      </c>
      <c r="EN130" s="207">
        <v>230</v>
      </c>
      <c r="EO130" s="208">
        <v>232</v>
      </c>
      <c r="EP130" s="209">
        <v>250</v>
      </c>
      <c r="EQ130"/>
      <c r="ER130" s="1324"/>
      <c r="ES130" s="272" t="s">
        <v>1884</v>
      </c>
      <c r="ET130" s="192" t="s">
        <v>1885</v>
      </c>
      <c r="EU130" s="193">
        <v>64</v>
      </c>
      <c r="EV130" s="194">
        <v>61</v>
      </c>
      <c r="EW130" s="195">
        <v>33</v>
      </c>
      <c r="EX130"/>
      <c r="EY130" s="1325"/>
      <c r="EZ130" s="212" t="s">
        <v>1886</v>
      </c>
      <c r="FA130" s="192" t="s">
        <v>1887</v>
      </c>
      <c r="FB130" s="193">
        <v>174</v>
      </c>
      <c r="FC130" s="194">
        <v>137</v>
      </c>
      <c r="FD130" s="195">
        <v>100</v>
      </c>
      <c r="FE130" s="10">
        <v>1</v>
      </c>
    </row>
    <row r="131" spans="1:161" ht="21" customHeight="1">
      <c r="A131" s="3"/>
      <c r="B131" s="3"/>
      <c r="C131" s="3"/>
      <c r="D131" s="3"/>
      <c r="E131" s="3"/>
      <c r="F131" s="3"/>
      <c r="G131" s="3"/>
      <c r="H131" s="3"/>
      <c r="I131" s="3"/>
      <c r="J131" s="688"/>
      <c r="K131" s="688"/>
      <c r="L131" s="688"/>
      <c r="M131" s="688"/>
      <c r="N131" s="688"/>
      <c r="O131" s="688"/>
      <c r="P131" s="688"/>
      <c r="Q131" s="688"/>
      <c r="R131" s="688"/>
      <c r="S131" s="688"/>
      <c r="T131" s="688"/>
      <c r="U131" s="688"/>
      <c r="V131" s="688"/>
      <c r="W131" s="688"/>
      <c r="X131" s="688"/>
      <c r="Y131" s="688"/>
      <c r="Z131" s="688"/>
      <c r="AA131" s="3"/>
      <c r="AB131" s="3"/>
      <c r="AC131" s="3"/>
      <c r="AD131" s="3"/>
      <c r="AE131" s="3"/>
      <c r="AF131" s="3"/>
      <c r="AG131" s="3"/>
      <c r="AH131" s="3"/>
      <c r="AI131" s="3"/>
      <c r="AJ131" s="3"/>
      <c r="AK131" s="3"/>
      <c r="AL131" s="3"/>
      <c r="AM131" s="3"/>
      <c r="AN131" s="3"/>
      <c r="AO131" s="3"/>
      <c r="AP131" s="3"/>
      <c r="AQ131" s="3"/>
      <c r="AR131" s="198">
        <f t="array" ref="AR131">SUMPRODUCT(LEN(AS131:AY131))</f>
        <v>0</v>
      </c>
      <c r="AS131" s="199"/>
      <c r="AT131" s="200"/>
      <c r="AU131" s="200"/>
      <c r="AV131" s="200"/>
      <c r="AW131" s="200"/>
      <c r="AX131" s="200"/>
      <c r="AY131" s="201"/>
      <c r="AZ131" s="3"/>
      <c r="BD131" s="3174"/>
      <c r="BF131" s="3151" t="str">
        <f t="shared" si="70"/>
        <v/>
      </c>
      <c r="BG131" s="3155" t="str">
        <f t="shared" si="71"/>
        <v/>
      </c>
      <c r="BH131" s="3156" t="str">
        <f>IF(LEN(TRIM(BM131))&gt;0,MAX(BH29:BH130)+1,"")</f>
        <v/>
      </c>
      <c r="BI131" s="3109" t="str">
        <f>IFERROR(INDEX(BM30:BM299,MATCH(ROW()-ROW(BM30)+1,BH30:BH299,0)),"")</f>
        <v/>
      </c>
      <c r="BJ131" s="419"/>
      <c r="BL131" s="3164"/>
      <c r="BM131" s="3111" t="str">
        <f>IF(OR(BN130="",BL128=""),"",IF(LEN(BN130)&lt;=BL128,BN130,IFERROR(LEFT(BN130,FIND("♦",SUBSTITUTE(LEFT(BN130,BL128+1)," ","♦",LEN(LEFT(BN130,BL128+1))-LEN(SUBSTITUTE(LEFT(BN130,BL128+1)," ",""))))),LEFT(BN130,IFERROR(FIND(" ",BN130)-1,LEN(BN130))))))</f>
        <v/>
      </c>
      <c r="BN131" s="3111" t="str">
        <f t="shared" si="78"/>
        <v/>
      </c>
      <c r="BO131" s="3179"/>
      <c r="BP131" s="3173"/>
      <c r="BQ131" s="3174"/>
      <c r="BR131" s="3"/>
      <c r="BS131" s="142"/>
      <c r="BT131" s="25"/>
      <c r="BU131" s="25"/>
      <c r="BV131" s="2587" t="s">
        <v>3997</v>
      </c>
      <c r="BW131" s="170"/>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224" t="s">
        <v>1888</v>
      </c>
      <c r="DB131" s="3224"/>
      <c r="DC131" s="3224"/>
      <c r="DE131" s="3"/>
      <c r="DF131" s="3"/>
      <c r="DG131" s="3"/>
      <c r="DH131" s="3"/>
      <c r="DI131" s="3"/>
      <c r="DJ131" s="3"/>
      <c r="DK131" s="3"/>
      <c r="DL131" s="3"/>
      <c r="DM131" s="3"/>
      <c r="DN131" s="3"/>
      <c r="DO131" s="3"/>
      <c r="DP131" s="3"/>
      <c r="DQ131" s="3"/>
      <c r="DR131" s="3"/>
      <c r="DS131" s="3"/>
      <c r="DT131" s="3"/>
      <c r="DU131" s="3"/>
      <c r="DV131" s="3"/>
      <c r="DW131" s="3"/>
      <c r="DX131" s="3"/>
      <c r="DY131" s="3"/>
      <c r="DZ131" s="1326" t="s">
        <v>1889</v>
      </c>
      <c r="EA131" s="1327" t="s">
        <v>1890</v>
      </c>
      <c r="EB131" s="1328" t="s">
        <v>1891</v>
      </c>
      <c r="EC131" s="1329" t="s">
        <v>1892</v>
      </c>
      <c r="ED131" s="1330" t="s">
        <v>1893</v>
      </c>
      <c r="EE131" s="1331" t="s">
        <v>1894</v>
      </c>
      <c r="EF131" s="1332" t="s">
        <v>1895</v>
      </c>
      <c r="EG131" s="1333" t="s">
        <v>1896</v>
      </c>
      <c r="EH131" s="1334" t="s">
        <v>1897</v>
      </c>
      <c r="EK131" s="1335"/>
      <c r="EL131" s="205" t="s">
        <v>1898</v>
      </c>
      <c r="EM131" s="206" t="s">
        <v>1899</v>
      </c>
      <c r="EN131" s="207">
        <v>67</v>
      </c>
      <c r="EO131" s="208">
        <v>110</v>
      </c>
      <c r="EP131" s="209">
        <v>238</v>
      </c>
      <c r="EQ131"/>
      <c r="ER131" s="1336"/>
      <c r="ES131" s="272" t="s">
        <v>1900</v>
      </c>
      <c r="ET131" s="192" t="s">
        <v>1901</v>
      </c>
      <c r="EU131" s="193">
        <v>54</v>
      </c>
      <c r="EV131" s="194">
        <v>53</v>
      </c>
      <c r="EW131" s="195">
        <v>39</v>
      </c>
      <c r="EX131"/>
      <c r="EY131" s="1337"/>
      <c r="EZ131" s="197" t="s">
        <v>1902</v>
      </c>
      <c r="FA131" s="192" t="s">
        <v>1903</v>
      </c>
      <c r="FB131" s="193">
        <v>166</v>
      </c>
      <c r="FC131" s="194">
        <v>128</v>
      </c>
      <c r="FD131" s="195">
        <v>100</v>
      </c>
      <c r="FE131" s="10">
        <v>1</v>
      </c>
    </row>
    <row r="132" spans="1:161" ht="21" customHeight="1">
      <c r="A132" s="3"/>
      <c r="B132" s="3"/>
      <c r="C132" s="3"/>
      <c r="D132" s="3"/>
      <c r="E132" s="3"/>
      <c r="F132" s="3"/>
      <c r="G132" s="3"/>
      <c r="H132" s="3"/>
      <c r="I132" s="3"/>
      <c r="J132" s="688"/>
      <c r="K132" s="688"/>
      <c r="L132" s="688"/>
      <c r="M132" s="688"/>
      <c r="N132" s="688"/>
      <c r="O132" s="688"/>
      <c r="P132" s="688"/>
      <c r="Q132" s="688"/>
      <c r="R132" s="688"/>
      <c r="S132" s="688"/>
      <c r="T132" s="688"/>
      <c r="U132" s="688"/>
      <c r="V132" s="688"/>
      <c r="W132" s="688"/>
      <c r="X132" s="688"/>
      <c r="Y132" s="688"/>
      <c r="Z132" s="688"/>
      <c r="AA132" s="3"/>
      <c r="AB132" s="3"/>
      <c r="AC132" s="3"/>
      <c r="AD132" s="3"/>
      <c r="AE132" s="3"/>
      <c r="AF132" s="3"/>
      <c r="AG132" s="3"/>
      <c r="AH132" s="3"/>
      <c r="AI132" s="3"/>
      <c r="AJ132" s="3"/>
      <c r="AK132" s="3"/>
      <c r="AL132" s="3"/>
      <c r="AM132" s="3"/>
      <c r="AN132" s="3"/>
      <c r="AO132" s="3"/>
      <c r="AP132" s="3"/>
      <c r="AQ132" s="3"/>
      <c r="AR132" s="198">
        <f t="array" ref="AR132">SUMPRODUCT(LEN(AS132:AY132))</f>
        <v>0</v>
      </c>
      <c r="AS132" s="199"/>
      <c r="AT132" s="200"/>
      <c r="AU132" s="200"/>
      <c r="AV132" s="200"/>
      <c r="AW132" s="200"/>
      <c r="AX132" s="200"/>
      <c r="AY132" s="201"/>
      <c r="AZ132" s="3"/>
      <c r="BD132" s="3174"/>
      <c r="BF132" s="3151" t="str">
        <f t="shared" si="70"/>
        <v/>
      </c>
      <c r="BG132" s="3155" t="str">
        <f t="shared" si="71"/>
        <v/>
      </c>
      <c r="BH132" s="3156" t="str">
        <f>IF(LEN(TRIM(BM132))&gt;0,MAX(BH29:BH131)+1,"")</f>
        <v/>
      </c>
      <c r="BI132" s="3109" t="str">
        <f>IFERROR(INDEX(BM30:BM299,MATCH(ROW()-ROW(BM30)+1,BH30:BH299,0)),"")</f>
        <v/>
      </c>
      <c r="BJ132" s="419"/>
      <c r="BL132" s="2462" t="str">
        <f>(SUBSTITUTE(SUBSTITUTE(BD47,CHAR(13)&amp;CHAR(10)," "),CHAR(10)," "))</f>
        <v/>
      </c>
      <c r="BM132" s="3165" t="str">
        <f>IF(OR(BL133="",BL134=""),"",IF(LEN(BL133)&lt;=BL134,BL133,IFERROR(LEFT(BL133,FIND("♦",SUBSTITUTE(LEFT(BL133,BL134+1)," ","♦",LEN(LEFT(BL133,BL134+1))-LEN(SUBSTITUTE(LEFT(BL133,BL134+1)," ",""))))),LEFT(BL133,IFERROR(FIND(" ",BL133)-1,LEN(BL133))))))</f>
        <v/>
      </c>
      <c r="BN132" s="3166" t="str">
        <f>IF(BM132="","",TRIM(RIGHT(BL133,LEN(BL133)-LEN(BM132))))</f>
        <v/>
      </c>
      <c r="BO132" s="3157" t="str">
        <f>BE47</f>
        <v xml:space="preserve"> ◄ ligne 47</v>
      </c>
      <c r="BP132" s="3173"/>
      <c r="BQ132" s="3174"/>
      <c r="BR132" s="3"/>
      <c r="BS132" s="142"/>
      <c r="BT132" s="25"/>
      <c r="BU132" s="25"/>
      <c r="BV132" s="2587" t="s">
        <v>4002</v>
      </c>
      <c r="BW132" s="170"/>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224"/>
      <c r="DB132" s="3224"/>
      <c r="DC132" s="3224"/>
      <c r="DE132" s="3"/>
      <c r="DF132" s="3"/>
      <c r="DG132" s="3"/>
      <c r="DH132" s="3"/>
      <c r="DI132" s="3"/>
      <c r="DJ132" s="3"/>
      <c r="DK132" s="3"/>
      <c r="DL132" s="3"/>
      <c r="DM132" s="3"/>
      <c r="DN132" s="3"/>
      <c r="DO132" s="3"/>
      <c r="DP132" s="3"/>
      <c r="DQ132" s="3"/>
      <c r="DR132" s="3"/>
      <c r="DS132" s="3"/>
      <c r="DT132" s="3"/>
      <c r="DU132" s="3"/>
      <c r="DV132" s="3"/>
      <c r="DW132" s="3"/>
      <c r="DX132" s="3"/>
      <c r="DY132" s="3"/>
      <c r="DZ132" s="1338" t="s">
        <v>1904</v>
      </c>
      <c r="EA132" s="1339" t="s">
        <v>1905</v>
      </c>
      <c r="EB132" s="1340" t="s">
        <v>1906</v>
      </c>
      <c r="EC132" s="1341" t="s">
        <v>1907</v>
      </c>
      <c r="ED132" s="1342" t="s">
        <v>1908</v>
      </c>
      <c r="EE132" s="1343" t="s">
        <v>1909</v>
      </c>
      <c r="EF132" s="1344" t="s">
        <v>1910</v>
      </c>
      <c r="EG132" s="1345" t="s">
        <v>1911</v>
      </c>
      <c r="EH132" s="1346" t="s">
        <v>1912</v>
      </c>
      <c r="EK132" s="1347"/>
      <c r="EL132" s="205" t="s">
        <v>1913</v>
      </c>
      <c r="EM132" s="206" t="s">
        <v>1914</v>
      </c>
      <c r="EN132" s="207">
        <v>65</v>
      </c>
      <c r="EO132" s="208">
        <v>105</v>
      </c>
      <c r="EP132" s="209">
        <v>225</v>
      </c>
      <c r="EQ132"/>
      <c r="ER132" s="1348"/>
      <c r="ES132" s="272" t="s">
        <v>1915</v>
      </c>
      <c r="ET132" s="192" t="s">
        <v>1916</v>
      </c>
      <c r="EU132" s="193">
        <v>37</v>
      </c>
      <c r="EV132" s="194">
        <v>36</v>
      </c>
      <c r="EW132" s="195">
        <v>29</v>
      </c>
      <c r="EX132"/>
      <c r="EY132" s="1349"/>
      <c r="EZ132" s="212" t="s">
        <v>1840</v>
      </c>
      <c r="FA132" s="192" t="s">
        <v>1917</v>
      </c>
      <c r="FB132" s="193">
        <v>166</v>
      </c>
      <c r="FC132" s="194">
        <v>123</v>
      </c>
      <c r="FD132" s="195">
        <v>91</v>
      </c>
      <c r="FE132" s="10">
        <v>1</v>
      </c>
    </row>
    <row r="133" spans="1:161" ht="21" customHeight="1">
      <c r="A133" s="3"/>
      <c r="B133" s="3"/>
      <c r="C133" s="3"/>
      <c r="D133" s="3"/>
      <c r="E133" s="3"/>
      <c r="F133" s="3"/>
      <c r="G133" s="3"/>
      <c r="H133" s="3"/>
      <c r="I133" s="3"/>
      <c r="J133" s="688"/>
      <c r="K133" s="688"/>
      <c r="L133" s="688"/>
      <c r="M133" s="688"/>
      <c r="N133" s="688"/>
      <c r="O133" s="688"/>
      <c r="P133" s="688"/>
      <c r="Q133" s="688"/>
      <c r="R133" s="688"/>
      <c r="S133" s="688"/>
      <c r="T133" s="688"/>
      <c r="U133" s="688"/>
      <c r="V133" s="688"/>
      <c r="W133" s="688"/>
      <c r="X133" s="688"/>
      <c r="Y133" s="688"/>
      <c r="Z133" s="688"/>
      <c r="AA133" s="3"/>
      <c r="AB133" s="3"/>
      <c r="AC133" s="3"/>
      <c r="AD133" s="3"/>
      <c r="AE133" s="3"/>
      <c r="AF133" s="3"/>
      <c r="AG133" s="3"/>
      <c r="AH133" s="3"/>
      <c r="AI133" s="3"/>
      <c r="AJ133" s="3"/>
      <c r="AK133" s="3"/>
      <c r="AL133" s="3"/>
      <c r="AM133" s="3"/>
      <c r="AN133" s="3"/>
      <c r="AO133" s="3"/>
      <c r="AP133" s="3"/>
      <c r="AQ133" s="3"/>
      <c r="AR133" s="198">
        <f t="array" ref="AR133">SUMPRODUCT(LEN(AS133:AY133))</f>
        <v>0</v>
      </c>
      <c r="AS133" s="199"/>
      <c r="AT133" s="200"/>
      <c r="AU133" s="200"/>
      <c r="AV133" s="200"/>
      <c r="AW133" s="200"/>
      <c r="AX133" s="200"/>
      <c r="AY133" s="201"/>
      <c r="AZ133" s="3"/>
      <c r="BD133" s="3174"/>
      <c r="BF133" s="3151" t="str">
        <f t="shared" si="70"/>
        <v/>
      </c>
      <c r="BG133" s="3155" t="str">
        <f t="shared" si="71"/>
        <v/>
      </c>
      <c r="BH133" s="3156" t="str">
        <f>IF(LEN(TRIM(BM133))&gt;0,MAX(BH29:BH132)+1,"")</f>
        <v/>
      </c>
      <c r="BI133" s="3109" t="str">
        <f>IFERROR(INDEX(BM30:BM299,MATCH(ROW()-ROW(BM30)+1,BH30:BH299,0)),"")</f>
        <v/>
      </c>
      <c r="BJ133" s="419"/>
      <c r="BL133" s="3165" t="str">
        <f>TRIM(SUBSTITUTE(SUBSTITUTE(SUBSTITUTE(SUBSTITUTE(IF(OR(LEFT(BL132,1)="-",LEFT(BL132,1)="="),MID(BL132,2,9999),BL132),CHAR(160)," "),","," "),";"," "),"."," "))</f>
        <v/>
      </c>
      <c r="BM133" s="3166" t="str">
        <f>IF(OR(BN132="",BL134=""),"",IF(LEN(BN132)&lt;=BL134,BN132,IFERROR(LEFT(BN132,FIND("♦",SUBSTITUTE(LEFT(BN132,BL134+1)," ","♦",LEN(LEFT(BN132,BL134+1))-LEN(SUBSTITUTE(LEFT(BN132,BL134+1)," ",""))))),LEFT(BN132,IFERROR(FIND(" ",BN132)-1,LEN(BN132))))))</f>
        <v/>
      </c>
      <c r="BN133" s="3166" t="str">
        <f>IF(BM133="","",TRIM(RIGHT(BN132,LEN(BN132)-LEN(BM133))))</f>
        <v/>
      </c>
      <c r="BO133" s="3180"/>
      <c r="BP133" s="3173"/>
      <c r="BQ133" s="3174"/>
      <c r="BR133" s="3"/>
      <c r="BS133" s="142"/>
      <c r="BT133" s="25"/>
      <c r="BU133" s="25"/>
      <c r="BV133" s="25"/>
      <c r="BW133" s="170"/>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1025">
        <v>1</v>
      </c>
      <c r="DB133" s="1025"/>
      <c r="DC133" s="1025">
        <v>1</v>
      </c>
      <c r="DE133" s="3"/>
      <c r="DF133" s="3"/>
      <c r="DG133" s="3"/>
      <c r="DH133" s="3"/>
      <c r="DI133" s="3"/>
      <c r="DJ133" s="3"/>
      <c r="DK133" s="3"/>
      <c r="DL133" s="3"/>
      <c r="DM133" s="3"/>
      <c r="DN133" s="3"/>
      <c r="DO133" s="3"/>
      <c r="DP133" s="3"/>
      <c r="DQ133" s="3"/>
      <c r="DR133" s="3"/>
      <c r="DS133" s="3"/>
      <c r="DT133" s="3"/>
      <c r="DU133" s="3"/>
      <c r="DV133" s="3"/>
      <c r="DW133" s="3"/>
      <c r="DX133" s="3"/>
      <c r="DY133" s="3"/>
      <c r="DZ133" s="1350" t="s">
        <v>1918</v>
      </c>
      <c r="EA133" s="1351" t="s">
        <v>1919</v>
      </c>
      <c r="EB133" s="1352" t="s">
        <v>1920</v>
      </c>
      <c r="EC133" s="1353" t="s">
        <v>1921</v>
      </c>
      <c r="ED133" s="1354" t="s">
        <v>1922</v>
      </c>
      <c r="EE133" s="1355" t="s">
        <v>1923</v>
      </c>
      <c r="EF133" s="1356" t="s">
        <v>1924</v>
      </c>
      <c r="EG133" s="1357" t="s">
        <v>1925</v>
      </c>
      <c r="EH133" s="1358" t="s">
        <v>1926</v>
      </c>
      <c r="EK133" s="1359"/>
      <c r="EL133" s="236" t="s">
        <v>1927</v>
      </c>
      <c r="EM133" s="206" t="s">
        <v>1928</v>
      </c>
      <c r="EN133" s="207">
        <v>135</v>
      </c>
      <c r="EO133" s="208">
        <v>145</v>
      </c>
      <c r="EP133" s="209">
        <v>191</v>
      </c>
      <c r="EQ133"/>
      <c r="ER133" s="1360"/>
      <c r="ES133" s="272" t="s">
        <v>1929</v>
      </c>
      <c r="ET133" s="192" t="s">
        <v>1930</v>
      </c>
      <c r="EU133" s="193">
        <v>255</v>
      </c>
      <c r="EV133" s="194">
        <v>0</v>
      </c>
      <c r="EW133" s="195">
        <v>255</v>
      </c>
      <c r="EX133"/>
      <c r="EY133" s="1361"/>
      <c r="EZ133" s="197" t="s">
        <v>1931</v>
      </c>
      <c r="FA133" s="192" t="s">
        <v>1932</v>
      </c>
      <c r="FB133" s="193">
        <v>139</v>
      </c>
      <c r="FC133" s="194">
        <v>134</v>
      </c>
      <c r="FD133" s="195">
        <v>130</v>
      </c>
      <c r="FE133" s="10">
        <v>1</v>
      </c>
    </row>
    <row r="134" spans="1:161" ht="21" customHeight="1">
      <c r="A134" s="3"/>
      <c r="B134" s="3"/>
      <c r="C134" s="3"/>
      <c r="D134" s="3"/>
      <c r="E134" s="3"/>
      <c r="F134" s="3"/>
      <c r="G134" s="3"/>
      <c r="H134" s="3"/>
      <c r="I134" s="3"/>
      <c r="J134" s="688"/>
      <c r="K134" s="688"/>
      <c r="L134" s="688"/>
      <c r="M134" s="688"/>
      <c r="N134" s="688"/>
      <c r="O134" s="688"/>
      <c r="P134" s="688"/>
      <c r="Q134" s="688"/>
      <c r="R134" s="688"/>
      <c r="S134" s="688"/>
      <c r="T134" s="688"/>
      <c r="U134" s="688"/>
      <c r="V134" s="688"/>
      <c r="W134" s="688"/>
      <c r="X134" s="688"/>
      <c r="Y134" s="688"/>
      <c r="Z134" s="688"/>
      <c r="AA134" s="3"/>
      <c r="AB134" s="3"/>
      <c r="AC134" s="3"/>
      <c r="AD134" s="3"/>
      <c r="AE134" s="3"/>
      <c r="AF134" s="3"/>
      <c r="AG134" s="3"/>
      <c r="AH134" s="3"/>
      <c r="AI134" s="3"/>
      <c r="AJ134" s="3"/>
      <c r="AK134" s="3"/>
      <c r="AL134" s="3"/>
      <c r="AM134" s="3"/>
      <c r="AN134" s="3"/>
      <c r="AO134" s="3"/>
      <c r="AP134" s="3"/>
      <c r="AQ134" s="3"/>
      <c r="AR134" s="198">
        <f t="array" ref="AR134">SUMPRODUCT(LEN(AS134:AY134))</f>
        <v>0</v>
      </c>
      <c r="AS134" s="199"/>
      <c r="AT134" s="200"/>
      <c r="AU134" s="200"/>
      <c r="AV134" s="200"/>
      <c r="AW134" s="200"/>
      <c r="AX134" s="200"/>
      <c r="AY134" s="201"/>
      <c r="AZ134" s="3"/>
      <c r="BD134" s="3174"/>
      <c r="BF134" s="3151" t="str">
        <f t="shared" si="70"/>
        <v/>
      </c>
      <c r="BG134" s="3155" t="str">
        <f t="shared" si="71"/>
        <v/>
      </c>
      <c r="BH134" s="3156" t="str">
        <f>IF(LEN(TRIM(BM134))&gt;0,MAX(BH29:BH133)+1,"")</f>
        <v/>
      </c>
      <c r="BI134" s="3109" t="str">
        <f>IFERROR(INDEX(BM30:BM299,MATCH(ROW()-ROW(BM30)+1,BH30:BH299,0)),"")</f>
        <v/>
      </c>
      <c r="BJ134" s="419"/>
      <c r="BL134" s="3112">
        <f>BI17</f>
        <v>100</v>
      </c>
      <c r="BM134" s="3166" t="str">
        <f>IF(OR(BN133="",BL134=""),"",IF(LEN(BN133)&lt;=BL134,BN133,IFERROR(LEFT(BN133,FIND("♦",SUBSTITUTE(LEFT(BN133,BL134+1)," ","♦",LEN(LEFT(BN133,BL134+1))-LEN(SUBSTITUTE(LEFT(BN133,BL134+1)," ",""))))),LEFT(BN133,IFERROR(FIND(" ",BN133)-1,LEN(BN133))))))</f>
        <v/>
      </c>
      <c r="BN134" s="3166" t="str">
        <f t="shared" ref="BN134:BN137" si="79">IF(BM134="","",TRIM(RIGHT(BN133,LEN(BN133)-LEN(BM134))))</f>
        <v/>
      </c>
      <c r="BO134" s="3180"/>
      <c r="BP134" s="3173"/>
      <c r="BQ134" s="3174"/>
      <c r="BR134" s="3"/>
      <c r="BS134" s="2663" t="s">
        <v>4042</v>
      </c>
      <c r="BV134" s="25"/>
      <c r="BW134" s="170"/>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224" t="s">
        <v>1933</v>
      </c>
      <c r="DB134" s="3224"/>
      <c r="DC134" s="3224"/>
      <c r="DE134" s="3"/>
      <c r="DF134" s="3"/>
      <c r="DG134" s="3"/>
      <c r="DH134" s="3"/>
      <c r="DI134" s="3"/>
      <c r="DJ134" s="3"/>
      <c r="DK134" s="3"/>
      <c r="DL134" s="3"/>
      <c r="DM134" s="3"/>
      <c r="DN134" s="3"/>
      <c r="DO134" s="3"/>
      <c r="DP134" s="3"/>
      <c r="DQ134" s="3"/>
      <c r="DR134" s="3"/>
      <c r="DS134" s="3"/>
      <c r="DT134" s="3"/>
      <c r="DU134" s="3"/>
      <c r="DV134" s="3"/>
      <c r="DW134" s="3"/>
      <c r="DX134" s="3"/>
      <c r="DY134" s="3"/>
      <c r="DZ134" s="1362" t="s">
        <v>1934</v>
      </c>
      <c r="EA134" s="1363" t="s">
        <v>1935</v>
      </c>
      <c r="EB134" s="1364" t="s">
        <v>1936</v>
      </c>
      <c r="EC134" s="1365" t="s">
        <v>1937</v>
      </c>
      <c r="ED134" s="1366" t="s">
        <v>1938</v>
      </c>
      <c r="EE134" s="1367" t="s">
        <v>1939</v>
      </c>
      <c r="EF134" s="1368" t="s">
        <v>1940</v>
      </c>
      <c r="EG134" s="1369" t="s">
        <v>1941</v>
      </c>
      <c r="EH134" s="1370" t="s">
        <v>1942</v>
      </c>
      <c r="EK134" s="1371"/>
      <c r="EL134" s="236" t="s">
        <v>1943</v>
      </c>
      <c r="EM134" s="206" t="s">
        <v>1944</v>
      </c>
      <c r="EN134" s="207">
        <v>140</v>
      </c>
      <c r="EO134" s="208">
        <v>146</v>
      </c>
      <c r="EP134" s="209">
        <v>172</v>
      </c>
      <c r="EQ134"/>
      <c r="ER134" s="1372"/>
      <c r="ES134" s="191" t="s">
        <v>1945</v>
      </c>
      <c r="ET134" s="192" t="s">
        <v>1946</v>
      </c>
      <c r="EU134" s="193">
        <v>238</v>
      </c>
      <c r="EV134" s="194">
        <v>122</v>
      </c>
      <c r="EW134" s="195">
        <v>233</v>
      </c>
      <c r="EX134"/>
      <c r="EY134" s="1373"/>
      <c r="EZ134" s="212" t="s">
        <v>1947</v>
      </c>
      <c r="FA134" s="192" t="s">
        <v>1948</v>
      </c>
      <c r="FB134" s="193">
        <v>182</v>
      </c>
      <c r="FC134" s="194">
        <v>120</v>
      </c>
      <c r="FD134" s="195">
        <v>35</v>
      </c>
      <c r="FE134" s="10">
        <v>1</v>
      </c>
    </row>
    <row r="135" spans="1:161" ht="21" customHeight="1">
      <c r="A135" s="3"/>
      <c r="B135" s="3"/>
      <c r="C135" s="3"/>
      <c r="D135" s="3"/>
      <c r="E135" s="3"/>
      <c r="F135" s="3"/>
      <c r="G135" s="3"/>
      <c r="H135" s="3"/>
      <c r="I135" s="3"/>
      <c r="J135" s="688"/>
      <c r="K135" s="688"/>
      <c r="L135" s="688"/>
      <c r="M135" s="688"/>
      <c r="N135" s="688"/>
      <c r="O135" s="688"/>
      <c r="P135" s="688"/>
      <c r="Q135" s="688"/>
      <c r="R135" s="688"/>
      <c r="S135" s="688"/>
      <c r="T135" s="688"/>
      <c r="U135" s="688"/>
      <c r="V135" s="688"/>
      <c r="W135" s="688"/>
      <c r="X135" s="688"/>
      <c r="Y135" s="688"/>
      <c r="Z135" s="688"/>
      <c r="AA135" s="3"/>
      <c r="AB135" s="3"/>
      <c r="AC135" s="3"/>
      <c r="AD135" s="3"/>
      <c r="AE135" s="3"/>
      <c r="AF135" s="3"/>
      <c r="AG135" s="3"/>
      <c r="AH135" s="3"/>
      <c r="AI135" s="3"/>
      <c r="AJ135" s="3"/>
      <c r="AK135" s="3"/>
      <c r="AL135" s="3"/>
      <c r="AM135" s="3"/>
      <c r="AN135" s="3"/>
      <c r="AO135" s="3"/>
      <c r="AP135" s="3"/>
      <c r="AQ135" s="3"/>
      <c r="AR135" s="198">
        <f t="array" ref="AR135">SUMPRODUCT(LEN(AS135:AY135))</f>
        <v>0</v>
      </c>
      <c r="AS135" s="199"/>
      <c r="AT135" s="200"/>
      <c r="AU135" s="200"/>
      <c r="AV135" s="200"/>
      <c r="AW135" s="200"/>
      <c r="AX135" s="200"/>
      <c r="AY135" s="201"/>
      <c r="AZ135" s="3"/>
      <c r="BD135" s="3174"/>
      <c r="BF135" s="3151" t="str">
        <f t="shared" si="70"/>
        <v/>
      </c>
      <c r="BG135" s="3155" t="str">
        <f t="shared" si="71"/>
        <v/>
      </c>
      <c r="BH135" s="3156" t="str">
        <f>IF(LEN(TRIM(BM135))&gt;0,MAX(BH29:BH134)+1,"")</f>
        <v/>
      </c>
      <c r="BI135" s="3109" t="str">
        <f>IFERROR(INDEX(BM30:BM299,MATCH(ROW()-ROW(BM30)+1,BH30:BH299,0)),"")</f>
        <v/>
      </c>
      <c r="BJ135" s="419"/>
      <c r="BL135" s="3165"/>
      <c r="BM135" s="3166" t="str">
        <f>IF(OR(BN134="",BL134=""),"",IF(LEN(BN134)&lt;=BL134,BN134,IFERROR(LEFT(BN134,FIND("♦",SUBSTITUTE(LEFT(BN134,BL134+1)," ","♦",LEN(LEFT(BN134,BL134+1))-LEN(SUBSTITUTE(LEFT(BN134,BL134+1)," ",""))))),LEFT(BN134,IFERROR(FIND(" ",BN134)-1,LEN(BN134))))))</f>
        <v/>
      </c>
      <c r="BN135" s="3166" t="str">
        <f t="shared" si="79"/>
        <v/>
      </c>
      <c r="BO135" s="3180"/>
      <c r="BP135" s="3173"/>
      <c r="BQ135" s="3174"/>
      <c r="BR135" s="3"/>
      <c r="BS135" s="2710" t="s">
        <v>4043</v>
      </c>
      <c r="BT135" s="2711" t="s">
        <v>4045</v>
      </c>
      <c r="BU135" s="2712"/>
      <c r="BV135" s="25"/>
      <c r="BW135" s="170"/>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224"/>
      <c r="DB135" s="3224"/>
      <c r="DC135" s="3224"/>
      <c r="DE135" s="3"/>
      <c r="DF135" s="3"/>
      <c r="DG135" s="3"/>
      <c r="DH135" s="3"/>
      <c r="DI135" s="3"/>
      <c r="DJ135" s="3"/>
      <c r="DK135" s="3"/>
      <c r="DL135" s="3"/>
      <c r="DM135" s="3"/>
      <c r="DN135" s="3"/>
      <c r="DO135" s="3"/>
      <c r="DP135" s="3"/>
      <c r="DQ135" s="3"/>
      <c r="DR135" s="3"/>
      <c r="DS135" s="3"/>
      <c r="DT135" s="3"/>
      <c r="DU135" s="3"/>
      <c r="DV135" s="3"/>
      <c r="DW135" s="3"/>
      <c r="DX135" s="3"/>
      <c r="DY135" s="3"/>
      <c r="DZ135" s="1374" t="s">
        <v>1949</v>
      </c>
      <c r="EA135" s="1375" t="s">
        <v>1950</v>
      </c>
      <c r="EB135" s="1376" t="s">
        <v>1951</v>
      </c>
      <c r="EC135" s="1377" t="s">
        <v>1952</v>
      </c>
      <c r="ED135" s="1378" t="s">
        <v>1953</v>
      </c>
      <c r="EE135" s="1379" t="s">
        <v>1954</v>
      </c>
      <c r="EF135" s="1380" t="s">
        <v>1955</v>
      </c>
      <c r="EG135" s="1381" t="s">
        <v>1956</v>
      </c>
      <c r="EH135" s="1382" t="s">
        <v>1957</v>
      </c>
      <c r="EK135" s="1383"/>
      <c r="EL135" s="205" t="s">
        <v>1958</v>
      </c>
      <c r="EM135" s="206" t="s">
        <v>1959</v>
      </c>
      <c r="EN135" s="207">
        <v>58</v>
      </c>
      <c r="EO135" s="208">
        <v>95</v>
      </c>
      <c r="EP135" s="209">
        <v>205</v>
      </c>
      <c r="EQ135"/>
      <c r="ER135" s="1384"/>
      <c r="ES135" s="191" t="s">
        <v>1960</v>
      </c>
      <c r="ET135" s="192" t="s">
        <v>1961</v>
      </c>
      <c r="EU135" s="193">
        <v>238</v>
      </c>
      <c r="EV135" s="194">
        <v>130</v>
      </c>
      <c r="EW135" s="195">
        <v>238</v>
      </c>
      <c r="EX135"/>
      <c r="EY135" s="1385"/>
      <c r="EZ135" s="212" t="s">
        <v>1962</v>
      </c>
      <c r="FA135" s="192" t="s">
        <v>1963</v>
      </c>
      <c r="FB135" s="193">
        <v>149</v>
      </c>
      <c r="FC135" s="194">
        <v>128</v>
      </c>
      <c r="FD135" s="195">
        <v>112</v>
      </c>
      <c r="FE135" s="10">
        <v>1</v>
      </c>
    </row>
    <row r="136" spans="1:161" ht="21" customHeight="1">
      <c r="A136" s="3"/>
      <c r="B136" s="3"/>
      <c r="C136" s="3"/>
      <c r="D136" s="3"/>
      <c r="E136" s="3"/>
      <c r="F136" s="3"/>
      <c r="G136" s="3"/>
      <c r="H136" s="3"/>
      <c r="I136" s="3"/>
      <c r="J136" s="688"/>
      <c r="K136" s="688"/>
      <c r="L136" s="688"/>
      <c r="M136" s="688"/>
      <c r="N136" s="688"/>
      <c r="O136" s="688"/>
      <c r="P136" s="688"/>
      <c r="Q136" s="688"/>
      <c r="R136" s="688"/>
      <c r="S136" s="688"/>
      <c r="T136" s="688"/>
      <c r="U136" s="688"/>
      <c r="V136" s="688"/>
      <c r="W136" s="688"/>
      <c r="X136" s="688"/>
      <c r="Y136" s="688"/>
      <c r="Z136" s="688"/>
      <c r="AA136" s="3"/>
      <c r="AB136" s="3"/>
      <c r="AC136" s="3"/>
      <c r="AD136" s="3"/>
      <c r="AE136" s="3"/>
      <c r="AF136" s="3"/>
      <c r="AG136" s="3"/>
      <c r="AH136" s="3"/>
      <c r="AI136" s="3"/>
      <c r="AJ136" s="3"/>
      <c r="AK136" s="3"/>
      <c r="AL136" s="3"/>
      <c r="AM136" s="3"/>
      <c r="AN136" s="3"/>
      <c r="AO136" s="3"/>
      <c r="AP136" s="3"/>
      <c r="AQ136" s="3"/>
      <c r="AR136" s="198">
        <f t="array" ref="AR136">SUMPRODUCT(LEN(AS136:AY136))</f>
        <v>0</v>
      </c>
      <c r="AS136" s="199"/>
      <c r="AT136" s="200"/>
      <c r="AU136" s="200"/>
      <c r="AV136" s="200"/>
      <c r="AW136" s="200"/>
      <c r="AX136" s="200"/>
      <c r="AY136" s="201"/>
      <c r="AZ136" s="3"/>
      <c r="BD136" s="3174"/>
      <c r="BF136" s="3151" t="str">
        <f t="shared" si="70"/>
        <v/>
      </c>
      <c r="BG136" s="3155" t="str">
        <f t="shared" si="71"/>
        <v/>
      </c>
      <c r="BH136" s="3156" t="str">
        <f>IF(LEN(TRIM(BM136))&gt;0,MAX(BH29:BH135)+1,"")</f>
        <v/>
      </c>
      <c r="BI136" s="3109" t="str">
        <f>IFERROR(INDEX(BM30:BM299,MATCH(ROW()-ROW(BM30)+1,BH30:BH299,0)),"")</f>
        <v/>
      </c>
      <c r="BJ136" s="419"/>
      <c r="BL136" s="3168"/>
      <c r="BM136" s="3166" t="str">
        <f>IF(OR(BN135="",BL134=""),"",IF(LEN(BN135)&lt;=BL134,BN135,IFERROR(LEFT(BN135,FIND("♦",SUBSTITUTE(LEFT(BN135,BL134+1)," ","♦",LEN(LEFT(BN135,BL134+1))-LEN(SUBSTITUTE(LEFT(BN135,BL134+1)," ",""))))),LEFT(BN135,IFERROR(FIND(" ",BN135)-1,LEN(BN135))))))</f>
        <v/>
      </c>
      <c r="BN136" s="3166" t="str">
        <f t="shared" si="79"/>
        <v/>
      </c>
      <c r="BO136" s="3180"/>
      <c r="BP136" s="3173"/>
      <c r="BQ136" s="3174"/>
      <c r="BR136" s="3"/>
      <c r="BS136" s="419" t="str">
        <f t="shared" ref="BS136:BS144" si="80">TRIM(LEFT(BT136,FIND(" .",BT136&amp;" .")-1))</f>
        <v>Navarin d’agneau</v>
      </c>
      <c r="BT136" t="s">
        <v>4018</v>
      </c>
      <c r="BV136" s="25"/>
      <c r="BW136" s="170"/>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1025">
        <v>1</v>
      </c>
      <c r="DB136" s="1025"/>
      <c r="DC136" s="1025">
        <v>1</v>
      </c>
      <c r="DE136" s="3"/>
      <c r="DF136" s="3"/>
      <c r="DG136" s="3"/>
      <c r="DH136" s="3"/>
      <c r="DI136" s="3"/>
      <c r="DJ136" s="3"/>
      <c r="DK136" s="3"/>
      <c r="DL136" s="3"/>
      <c r="DM136" s="3"/>
      <c r="DN136" s="3"/>
      <c r="DO136" s="3"/>
      <c r="DP136" s="3"/>
      <c r="DQ136" s="3"/>
      <c r="DR136" s="3"/>
      <c r="DS136" s="3"/>
      <c r="DT136" s="3"/>
      <c r="DU136" s="3"/>
      <c r="DV136" s="3"/>
      <c r="DW136" s="3"/>
      <c r="DX136" s="3"/>
      <c r="DY136" s="3"/>
      <c r="DZ136" s="1386" t="s">
        <v>1964</v>
      </c>
      <c r="EA136" s="1387" t="s">
        <v>1965</v>
      </c>
      <c r="EB136" s="1388" t="s">
        <v>1966</v>
      </c>
      <c r="EC136" s="1389" t="s">
        <v>1967</v>
      </c>
      <c r="ED136" s="1390" t="s">
        <v>1968</v>
      </c>
      <c r="EE136" s="1391" t="s">
        <v>1969</v>
      </c>
      <c r="EF136" s="1392" t="s">
        <v>1970</v>
      </c>
      <c r="EG136" s="1393" t="s">
        <v>1971</v>
      </c>
      <c r="EH136" s="1394" t="s">
        <v>1972</v>
      </c>
      <c r="EK136" s="1395"/>
      <c r="EL136" s="236" t="s">
        <v>1973</v>
      </c>
      <c r="EM136" s="206" t="s">
        <v>1974</v>
      </c>
      <c r="EN136" s="207">
        <v>108</v>
      </c>
      <c r="EO136" s="208">
        <v>121</v>
      </c>
      <c r="EP136" s="209">
        <v>184</v>
      </c>
      <c r="EQ136"/>
      <c r="ER136" s="1396"/>
      <c r="ES136" s="191" t="s">
        <v>1975</v>
      </c>
      <c r="ET136" s="192" t="s">
        <v>1976</v>
      </c>
      <c r="EU136" s="193">
        <v>205</v>
      </c>
      <c r="EV136" s="194">
        <v>181</v>
      </c>
      <c r="EW136" s="195">
        <v>205</v>
      </c>
      <c r="EX136"/>
      <c r="EY136" s="1397"/>
      <c r="EZ136" s="212" t="s">
        <v>1977</v>
      </c>
      <c r="FA136" s="192" t="s">
        <v>1978</v>
      </c>
      <c r="FB136" s="193">
        <v>142</v>
      </c>
      <c r="FC136" s="194">
        <v>130</v>
      </c>
      <c r="FD136" s="195">
        <v>121</v>
      </c>
      <c r="FE136" s="10">
        <v>1</v>
      </c>
    </row>
    <row r="137" spans="1:161" ht="21" customHeight="1">
      <c r="A137" s="3"/>
      <c r="B137" s="3"/>
      <c r="C137" s="3"/>
      <c r="D137" s="3"/>
      <c r="E137" s="3"/>
      <c r="F137" s="3"/>
      <c r="G137" s="3"/>
      <c r="H137" s="3"/>
      <c r="I137" s="3"/>
      <c r="J137" s="688"/>
      <c r="K137" s="688"/>
      <c r="L137" s="688"/>
      <c r="M137" s="688"/>
      <c r="N137" s="688"/>
      <c r="O137" s="688"/>
      <c r="P137" s="688"/>
      <c r="Q137" s="688"/>
      <c r="R137" s="688"/>
      <c r="S137" s="688"/>
      <c r="T137" s="688"/>
      <c r="U137" s="688"/>
      <c r="V137" s="688"/>
      <c r="W137" s="688"/>
      <c r="X137" s="688"/>
      <c r="Y137" s="688"/>
      <c r="Z137" s="688"/>
      <c r="AA137" s="3"/>
      <c r="AB137" s="3"/>
      <c r="AC137" s="3"/>
      <c r="AD137" s="3"/>
      <c r="AE137" s="3"/>
      <c r="AF137" s="3"/>
      <c r="AG137" s="3"/>
      <c r="AH137" s="3"/>
      <c r="AI137" s="3"/>
      <c r="AJ137" s="3"/>
      <c r="AK137" s="3"/>
      <c r="AL137" s="3"/>
      <c r="AM137" s="3"/>
      <c r="AN137" s="3"/>
      <c r="AO137" s="3"/>
      <c r="AP137" s="3"/>
      <c r="AQ137" s="3"/>
      <c r="AR137" s="198">
        <f t="array" ref="AR137">SUMPRODUCT(LEN(AS137:AY137))</f>
        <v>0</v>
      </c>
      <c r="AS137" s="199"/>
      <c r="AT137" s="200"/>
      <c r="AU137" s="200"/>
      <c r="AV137" s="200"/>
      <c r="AW137" s="200"/>
      <c r="AX137" s="200"/>
      <c r="AY137" s="201"/>
      <c r="AZ137" s="3"/>
      <c r="BD137" s="3174"/>
      <c r="BF137" s="3151" t="str">
        <f t="shared" si="70"/>
        <v/>
      </c>
      <c r="BG137" s="3155" t="str">
        <f t="shared" si="71"/>
        <v/>
      </c>
      <c r="BH137" s="3156" t="str">
        <f>IF(LEN(TRIM(BM137))&gt;0,MAX(BH29:BH136)+1,"")</f>
        <v/>
      </c>
      <c r="BI137" s="3109" t="str">
        <f>IFERROR(INDEX(BM30:BM299,MATCH(ROW()-ROW(BM30)+1,BH30:BH299,0)),"")</f>
        <v/>
      </c>
      <c r="BJ137" s="419"/>
      <c r="BL137" s="3169"/>
      <c r="BM137" s="3166" t="str">
        <f>IF(OR(BN136="",BL134=""),"",IF(LEN(BN136)&lt;=BL134,BN136,IFERROR(LEFT(BN136,FIND("♦",SUBSTITUTE(LEFT(BN136,BL134+1)," ","♦",LEN(LEFT(BN136,BL134+1))-LEN(SUBSTITUTE(LEFT(BN136,BL134+1)," ",""))))),LEFT(BN136,IFERROR(FIND(" ",BN136)-1,LEN(BN136))))))</f>
        <v/>
      </c>
      <c r="BN137" s="3166" t="str">
        <f t="shared" si="79"/>
        <v/>
      </c>
      <c r="BO137" s="3180"/>
      <c r="BP137" s="3173"/>
      <c r="BQ137" s="3174"/>
      <c r="BR137" s="3"/>
      <c r="BS137" s="419" t="str">
        <f t="shared" si="80"/>
        <v>Éléments pour la cuisson du navarin</v>
      </c>
      <c r="BT137" t="s">
        <v>4019</v>
      </c>
      <c r="BV137" s="25"/>
      <c r="BW137" s="170"/>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224" t="s">
        <v>1979</v>
      </c>
      <c r="DB137" s="3224"/>
      <c r="DC137" s="3224"/>
      <c r="DE137" s="3"/>
      <c r="DF137" s="3"/>
      <c r="DG137" s="3"/>
      <c r="DH137" s="3"/>
      <c r="DI137" s="3"/>
      <c r="DJ137" s="3"/>
      <c r="DK137" s="3"/>
      <c r="DL137" s="3"/>
      <c r="DM137" s="3"/>
      <c r="DN137" s="3"/>
      <c r="DO137" s="3"/>
      <c r="DP137" s="3"/>
      <c r="DQ137" s="3"/>
      <c r="DR137" s="3"/>
      <c r="DS137" s="3"/>
      <c r="DT137" s="3"/>
      <c r="DU137" s="3"/>
      <c r="DV137" s="3"/>
      <c r="DW137" s="3"/>
      <c r="DX137" s="3"/>
      <c r="DY137" s="3"/>
      <c r="EK137" s="1398"/>
      <c r="EL137" s="205" t="s">
        <v>1980</v>
      </c>
      <c r="EM137" s="206" t="s">
        <v>1981</v>
      </c>
      <c r="EN137" s="207">
        <v>65</v>
      </c>
      <c r="EO137" s="208">
        <v>86</v>
      </c>
      <c r="EP137" s="209">
        <v>197</v>
      </c>
      <c r="EQ137"/>
      <c r="ER137" s="1399"/>
      <c r="ES137" s="191" t="s">
        <v>1982</v>
      </c>
      <c r="ET137" s="192" t="s">
        <v>1983</v>
      </c>
      <c r="EU137" s="193">
        <v>221</v>
      </c>
      <c r="EV137" s="194">
        <v>160</v>
      </c>
      <c r="EW137" s="195">
        <v>221</v>
      </c>
      <c r="EX137"/>
      <c r="EY137" s="1400"/>
      <c r="EZ137" s="197" t="s">
        <v>1984</v>
      </c>
      <c r="FA137" s="192" t="s">
        <v>1985</v>
      </c>
      <c r="FB137" s="193">
        <v>139</v>
      </c>
      <c r="FC137" s="194">
        <v>119</v>
      </c>
      <c r="FD137" s="195">
        <v>101</v>
      </c>
      <c r="FE137" s="10">
        <v>1</v>
      </c>
    </row>
    <row r="138" spans="1:161" ht="21" customHeight="1">
      <c r="A138" s="3"/>
      <c r="B138" s="3"/>
      <c r="C138" s="3"/>
      <c r="D138" s="3"/>
      <c r="E138" s="3"/>
      <c r="F138" s="3"/>
      <c r="G138" s="3"/>
      <c r="H138" s="3"/>
      <c r="I138" s="3"/>
      <c r="J138" s="688"/>
      <c r="K138" s="688"/>
      <c r="L138" s="688"/>
      <c r="M138" s="688"/>
      <c r="N138" s="688"/>
      <c r="O138" s="688"/>
      <c r="P138" s="688"/>
      <c r="Q138" s="688"/>
      <c r="R138" s="688"/>
      <c r="S138" s="688"/>
      <c r="T138" s="688"/>
      <c r="U138" s="688"/>
      <c r="V138" s="688"/>
      <c r="W138" s="688"/>
      <c r="X138" s="688"/>
      <c r="Y138" s="688"/>
      <c r="Z138" s="688"/>
      <c r="AA138" s="3"/>
      <c r="AB138" s="3"/>
      <c r="AC138" s="3"/>
      <c r="AD138" s="3"/>
      <c r="AE138" s="3"/>
      <c r="AF138" s="3"/>
      <c r="AG138" s="3"/>
      <c r="AH138" s="3"/>
      <c r="AI138" s="3"/>
      <c r="AJ138" s="3"/>
      <c r="AK138" s="3"/>
      <c r="AL138" s="3"/>
      <c r="AM138" s="3"/>
      <c r="AN138" s="3"/>
      <c r="AO138" s="3"/>
      <c r="AP138" s="3"/>
      <c r="AQ138" s="3"/>
      <c r="AR138" s="198">
        <f t="array" ref="AR138">SUMPRODUCT(LEN(AS138:AY138))</f>
        <v>0</v>
      </c>
      <c r="AS138" s="199"/>
      <c r="AT138" s="200"/>
      <c r="AU138" s="200"/>
      <c r="AV138" s="200"/>
      <c r="AW138" s="200"/>
      <c r="AX138" s="200"/>
      <c r="AY138" s="201"/>
      <c r="AZ138" s="3"/>
      <c r="BD138" s="3174"/>
      <c r="BF138" s="3151" t="str">
        <f t="shared" si="70"/>
        <v/>
      </c>
      <c r="BG138" s="3155" t="str">
        <f t="shared" si="71"/>
        <v/>
      </c>
      <c r="BH138" s="3156" t="str">
        <f>IF(LEN(TRIM(BM138))&gt;0,MAX(BH29:BH137)+1,"")</f>
        <v/>
      </c>
      <c r="BI138" s="3109" t="str">
        <f>IFERROR(INDEX(BM30:BM299,MATCH(ROW()-ROW(BM30)+1,BH30:BH299,0)),"")</f>
        <v/>
      </c>
      <c r="BJ138" s="419"/>
      <c r="BL138" s="2462" t="str">
        <f>(SUBSTITUTE(SUBSTITUTE(BD48,CHAR(13)&amp;CHAR(10)," "),CHAR(10)," "))</f>
        <v/>
      </c>
      <c r="BM138" s="3110" t="str">
        <f>IF(OR(BL139="",BL140=""),"",IF(LEN(BL139)&lt;=BL140,BL139,IFERROR(LEFT(BL139,FIND("♦",SUBSTITUTE(LEFT(BL139,BL140+1)," ","♦",LEN(LEFT(BL139,BL140+1))-LEN(SUBSTITUTE(LEFT(BL139,BL140+1)," ",""))))),LEFT(BL139,IFERROR(FIND(" ",BL139)-1,LEN(BL139))))))</f>
        <v/>
      </c>
      <c r="BN138" s="3111" t="str">
        <f>IF(BM138="","",TRIM(RIGHT(BL139,LEN(BL139)-LEN(BM138))))</f>
        <v/>
      </c>
      <c r="BO138" s="3157" t="str">
        <f>BE48</f>
        <v xml:space="preserve"> ◄ ligne 48</v>
      </c>
      <c r="BP138" s="3173"/>
      <c r="BQ138" s="3174"/>
      <c r="BR138" s="3"/>
      <c r="BS138" s="419" t="str">
        <f t="shared" si="80"/>
        <v>Oignons</v>
      </c>
      <c r="BT138" t="s">
        <v>4020</v>
      </c>
      <c r="BV138" s="25"/>
      <c r="BW138" s="170"/>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224"/>
      <c r="DB138" s="3224"/>
      <c r="DC138" s="3224"/>
      <c r="DE138" s="3"/>
      <c r="DF138" s="3"/>
      <c r="DG138" s="3"/>
      <c r="DH138" s="3"/>
      <c r="DI138" s="3"/>
      <c r="DJ138" s="3"/>
      <c r="DK138" s="3"/>
      <c r="DL138" s="3"/>
      <c r="DM138" s="3"/>
      <c r="DN138" s="3"/>
      <c r="DO138" s="3"/>
      <c r="DP138" s="3"/>
      <c r="DQ138" s="3"/>
      <c r="DR138" s="3"/>
      <c r="DS138" s="3"/>
      <c r="DT138" s="3"/>
      <c r="DU138" s="3"/>
      <c r="DV138" s="3"/>
      <c r="DW138" s="3"/>
      <c r="DX138" s="3"/>
      <c r="DY138" s="3"/>
      <c r="EK138" s="1401"/>
      <c r="EL138" s="236" t="s">
        <v>1986</v>
      </c>
      <c r="EM138" s="206" t="s">
        <v>1987</v>
      </c>
      <c r="EN138" s="207">
        <v>104</v>
      </c>
      <c r="EO138" s="208">
        <v>111</v>
      </c>
      <c r="EP138" s="209">
        <v>140</v>
      </c>
      <c r="EQ138"/>
      <c r="ER138" s="1402"/>
      <c r="ES138" s="191" t="s">
        <v>1988</v>
      </c>
      <c r="ET138" s="192" t="s">
        <v>1989</v>
      </c>
      <c r="EU138" s="193">
        <v>216</v>
      </c>
      <c r="EV138" s="194">
        <v>191</v>
      </c>
      <c r="EW138" s="195">
        <v>216</v>
      </c>
      <c r="EX138"/>
      <c r="EY138" s="1403"/>
      <c r="EZ138" s="212" t="s">
        <v>1990</v>
      </c>
      <c r="FA138" s="192" t="s">
        <v>1991</v>
      </c>
      <c r="FB138" s="193">
        <v>153</v>
      </c>
      <c r="FC138" s="194">
        <v>101</v>
      </c>
      <c r="FD138" s="195">
        <v>21</v>
      </c>
      <c r="FE138" s="10">
        <v>1</v>
      </c>
    </row>
    <row r="139" spans="1:161" ht="21" customHeight="1">
      <c r="A139" s="3"/>
      <c r="B139" s="3"/>
      <c r="C139" s="3"/>
      <c r="D139" s="3"/>
      <c r="E139" s="3"/>
      <c r="F139" s="3"/>
      <c r="G139" s="3"/>
      <c r="H139" s="3"/>
      <c r="I139" s="3"/>
      <c r="J139" s="688"/>
      <c r="K139" s="688"/>
      <c r="L139" s="688"/>
      <c r="M139" s="688"/>
      <c r="N139" s="688"/>
      <c r="O139" s="688"/>
      <c r="P139" s="688"/>
      <c r="Q139" s="688"/>
      <c r="R139" s="688"/>
      <c r="S139" s="688"/>
      <c r="T139" s="688"/>
      <c r="U139" s="688"/>
      <c r="V139" s="688"/>
      <c r="W139" s="688"/>
      <c r="X139" s="688"/>
      <c r="Y139" s="688"/>
      <c r="Z139" s="688"/>
      <c r="AA139" s="3"/>
      <c r="AB139" s="3"/>
      <c r="AC139" s="3"/>
      <c r="AD139" s="3"/>
      <c r="AE139" s="3"/>
      <c r="AF139" s="3"/>
      <c r="AG139" s="3"/>
      <c r="AH139" s="3"/>
      <c r="AI139" s="3"/>
      <c r="AJ139" s="3"/>
      <c r="AK139" s="3"/>
      <c r="AL139" s="3"/>
      <c r="AM139" s="3"/>
      <c r="AN139" s="3"/>
      <c r="AO139" s="3"/>
      <c r="AP139" s="3"/>
      <c r="AQ139" s="3"/>
      <c r="AR139" s="198">
        <f t="array" ref="AR139">SUMPRODUCT(LEN(AS139:AY139))</f>
        <v>0</v>
      </c>
      <c r="AS139" s="199"/>
      <c r="AT139" s="200"/>
      <c r="AU139" s="200"/>
      <c r="AV139" s="200"/>
      <c r="AW139" s="200"/>
      <c r="AX139" s="200"/>
      <c r="AY139" s="201"/>
      <c r="AZ139" s="3"/>
      <c r="BD139" s="3174"/>
      <c r="BF139" s="3151" t="str">
        <f t="shared" si="70"/>
        <v/>
      </c>
      <c r="BG139" s="3155" t="str">
        <f t="shared" si="71"/>
        <v/>
      </c>
      <c r="BH139" s="3156" t="str">
        <f>IF(LEN(TRIM(BM139))&gt;0,MAX(BH29:BH138)+1,"")</f>
        <v/>
      </c>
      <c r="BI139" s="3109" t="str">
        <f>IFERROR(INDEX(BM30:BM299,MATCH(ROW()-ROW(BM30)+1,BH30:BH299,0)),"")</f>
        <v/>
      </c>
      <c r="BJ139" s="419"/>
      <c r="BL139" s="3110" t="str">
        <f>TRIM(SUBSTITUTE(SUBSTITUTE(SUBSTITUTE(SUBSTITUTE(IF(OR(LEFT(BL138,1)="-",LEFT(BL138,1)="="),MID(BL138,2,9999),BL138),CHAR(160)," "),","," "),";"," "),"."," "))</f>
        <v/>
      </c>
      <c r="BM139" s="3111" t="str">
        <f>IF(OR(BN138="",BL140=""),"",IF(LEN(BN138)&lt;=BL140,BN138,IFERROR(LEFT(BN138,FIND("♦",SUBSTITUTE(LEFT(BN138,BL140+1)," ","♦",LEN(LEFT(BN138,BL140+1))-LEN(SUBSTITUTE(LEFT(BN138,BL140+1)," ",""))))),LEFT(BN138,IFERROR(FIND(" ",BN138)-1,LEN(BN138))))))</f>
        <v/>
      </c>
      <c r="BN139" s="3111" t="str">
        <f>IF(BM139="","",TRIM(RIGHT(BN138,LEN(BN138)-LEN(BM139))))</f>
        <v/>
      </c>
      <c r="BO139" s="3179"/>
      <c r="BP139" s="3173"/>
      <c r="BQ139" s="3174"/>
      <c r="BR139" s="3"/>
      <c r="BS139" s="419" t="str">
        <f t="shared" si="80"/>
        <v>Concentré de tomate</v>
      </c>
      <c r="BT139" t="s">
        <v>4021</v>
      </c>
      <c r="BV139" s="25"/>
      <c r="BW139" s="170"/>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1025">
        <v>1</v>
      </c>
      <c r="DB139" s="1025"/>
      <c r="DC139" s="1025">
        <v>1</v>
      </c>
      <c r="DE139" s="3"/>
      <c r="DF139" s="3"/>
      <c r="DG139" s="3"/>
      <c r="DH139" s="3"/>
      <c r="DI139" s="3"/>
      <c r="DJ139" s="3"/>
      <c r="DK139" s="3"/>
      <c r="DL139" s="3"/>
      <c r="DM139" s="3"/>
      <c r="DN139" s="3"/>
      <c r="DO139" s="3"/>
      <c r="DP139" s="3"/>
      <c r="DQ139" s="3"/>
      <c r="DR139" s="3"/>
      <c r="DS139" s="3"/>
      <c r="DT139" s="3"/>
      <c r="DU139" s="3"/>
      <c r="DV139" s="3"/>
      <c r="DW139" s="3"/>
      <c r="DX139" s="3"/>
      <c r="DY139" s="3"/>
      <c r="EK139" s="1404"/>
      <c r="EL139" s="236" t="s">
        <v>1992</v>
      </c>
      <c r="EM139" s="206" t="s">
        <v>1993</v>
      </c>
      <c r="EN139" s="207">
        <v>0</v>
      </c>
      <c r="EO139" s="208">
        <v>51</v>
      </c>
      <c r="EP139" s="209">
        <v>153</v>
      </c>
      <c r="EQ139"/>
      <c r="ER139" s="1405"/>
      <c r="ES139" s="191" t="s">
        <v>1994</v>
      </c>
      <c r="ET139" s="192" t="s">
        <v>1995</v>
      </c>
      <c r="EU139" s="193">
        <v>255</v>
      </c>
      <c r="EV139" s="194">
        <v>131</v>
      </c>
      <c r="EW139" s="195">
        <v>250</v>
      </c>
      <c r="EX139"/>
      <c r="EY139" s="1406"/>
      <c r="EZ139" s="212" t="s">
        <v>1996</v>
      </c>
      <c r="FA139" s="192" t="s">
        <v>1997</v>
      </c>
      <c r="FB139" s="193">
        <v>143</v>
      </c>
      <c r="FC139" s="194">
        <v>89</v>
      </c>
      <c r="FD139" s="195">
        <v>34</v>
      </c>
      <c r="FE139" s="10">
        <v>1</v>
      </c>
    </row>
    <row r="140" spans="1:161" ht="21" customHeight="1">
      <c r="A140" s="3"/>
      <c r="B140" s="3"/>
      <c r="C140" s="3"/>
      <c r="D140" s="3"/>
      <c r="E140" s="3"/>
      <c r="F140" s="3"/>
      <c r="G140" s="3"/>
      <c r="H140" s="3"/>
      <c r="I140" s="3"/>
      <c r="J140" s="688"/>
      <c r="K140" s="688"/>
      <c r="L140" s="688"/>
      <c r="M140" s="688"/>
      <c r="N140" s="688"/>
      <c r="O140" s="688"/>
      <c r="P140" s="688"/>
      <c r="Q140" s="688"/>
      <c r="R140" s="688"/>
      <c r="S140" s="688"/>
      <c r="T140" s="688"/>
      <c r="U140" s="688"/>
      <c r="V140" s="688"/>
      <c r="W140" s="688"/>
      <c r="X140" s="688"/>
      <c r="Y140" s="688"/>
      <c r="Z140" s="688"/>
      <c r="AA140" s="3"/>
      <c r="AB140" s="3"/>
      <c r="AC140" s="3"/>
      <c r="AD140" s="3"/>
      <c r="AE140" s="3"/>
      <c r="AF140" s="3"/>
      <c r="AG140" s="3"/>
      <c r="AH140" s="3"/>
      <c r="AI140" s="3"/>
      <c r="AJ140" s="3"/>
      <c r="AK140" s="3"/>
      <c r="AL140" s="3"/>
      <c r="AM140" s="3"/>
      <c r="AN140" s="3"/>
      <c r="AO140" s="3"/>
      <c r="AP140" s="3"/>
      <c r="AQ140" s="3"/>
      <c r="AR140" s="198">
        <f t="array" ref="AR140">SUMPRODUCT(LEN(AS140:AY140))</f>
        <v>0</v>
      </c>
      <c r="AS140" s="199"/>
      <c r="AT140" s="200"/>
      <c r="AU140" s="200"/>
      <c r="AV140" s="200"/>
      <c r="AW140" s="200"/>
      <c r="AX140" s="200"/>
      <c r="AY140" s="201"/>
      <c r="AZ140" s="3"/>
      <c r="BD140" s="3174"/>
      <c r="BF140" s="3151" t="str">
        <f t="shared" si="70"/>
        <v/>
      </c>
      <c r="BG140" s="3155" t="str">
        <f t="shared" si="71"/>
        <v/>
      </c>
      <c r="BH140" s="3156" t="str">
        <f>IF(LEN(TRIM(BM140))&gt;0,MAX(BH29:BH139)+1,"")</f>
        <v/>
      </c>
      <c r="BI140" s="3109" t="str">
        <f>IFERROR(INDEX(BM30:BM299,MATCH(ROW()-ROW(BM30)+1,BH30:BH299,0)),"")</f>
        <v/>
      </c>
      <c r="BJ140" s="419"/>
      <c r="BL140" s="3112">
        <f>BI17</f>
        <v>100</v>
      </c>
      <c r="BM140" s="3111" t="str">
        <f>IF(OR(BN139="",BL140=""),"",IF(LEN(BN139)&lt;=BL140,BN139,IFERROR(LEFT(BN139,FIND("♦",SUBSTITUTE(LEFT(BN139,BL140+1)," ","♦",LEN(LEFT(BN139,BL140+1))-LEN(SUBSTITUTE(LEFT(BN139,BL140+1)," ",""))))),LEFT(BN139,IFERROR(FIND(" ",BN139)-1,LEN(BN139))))))</f>
        <v/>
      </c>
      <c r="BN140" s="3111" t="str">
        <f t="shared" ref="BN140:BN143" si="81">IF(BM140="","",TRIM(RIGHT(BN139,LEN(BN139)-LEN(BM140))))</f>
        <v/>
      </c>
      <c r="BO140" s="3179"/>
      <c r="BP140" s="3173"/>
      <c r="BQ140" s="3174"/>
      <c r="BR140" s="3"/>
      <c r="BS140" s="419" t="str">
        <f t="shared" si="80"/>
        <v>Ail haché surgelé</v>
      </c>
      <c r="BT140" t="s">
        <v>4022</v>
      </c>
      <c r="BV140" s="25"/>
      <c r="BW140" s="170"/>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224" t="s">
        <v>1998</v>
      </c>
      <c r="DB140" s="3224"/>
      <c r="DC140" s="3224"/>
      <c r="DE140" s="3"/>
      <c r="DF140" s="3"/>
      <c r="DG140" s="3"/>
      <c r="DH140" s="3"/>
      <c r="DI140" s="3"/>
      <c r="DJ140" s="3"/>
      <c r="DK140" s="3"/>
      <c r="DL140" s="3"/>
      <c r="DM140" s="3"/>
      <c r="DN140" s="3"/>
      <c r="DO140" s="3"/>
      <c r="DP140" s="3"/>
      <c r="DQ140" s="3"/>
      <c r="DR140" s="3"/>
      <c r="DS140" s="3"/>
      <c r="DT140" s="3"/>
      <c r="DU140" s="3"/>
      <c r="DV140" s="3"/>
      <c r="DW140" s="3"/>
      <c r="DX140" s="3"/>
      <c r="DY140" s="3"/>
      <c r="EK140" s="1407"/>
      <c r="EL140" s="205" t="s">
        <v>1999</v>
      </c>
      <c r="EM140" s="206" t="s">
        <v>2000</v>
      </c>
      <c r="EN140" s="207">
        <v>39</v>
      </c>
      <c r="EO140" s="208">
        <v>64</v>
      </c>
      <c r="EP140" s="209">
        <v>139</v>
      </c>
      <c r="EQ140"/>
      <c r="ER140" s="1408"/>
      <c r="ES140" s="191" t="s">
        <v>2001</v>
      </c>
      <c r="ET140" s="192" t="s">
        <v>2002</v>
      </c>
      <c r="EU140" s="193">
        <v>234</v>
      </c>
      <c r="EV140" s="194">
        <v>173</v>
      </c>
      <c r="EW140" s="195">
        <v>234</v>
      </c>
      <c r="EX140"/>
      <c r="EY140" s="1409"/>
      <c r="EZ140" s="197" t="s">
        <v>2003</v>
      </c>
      <c r="FA140" s="192" t="s">
        <v>2004</v>
      </c>
      <c r="FB140" s="193">
        <v>139</v>
      </c>
      <c r="FC140" s="194">
        <v>90</v>
      </c>
      <c r="FD140" s="195">
        <v>43</v>
      </c>
      <c r="FE140" s="10">
        <v>1</v>
      </c>
    </row>
    <row r="141" spans="1:161" ht="21" customHeight="1">
      <c r="A141" s="3"/>
      <c r="B141" s="3"/>
      <c r="C141" s="3"/>
      <c r="D141" s="3"/>
      <c r="E141" s="3"/>
      <c r="F141" s="3"/>
      <c r="G141" s="3"/>
      <c r="H141" s="3"/>
      <c r="I141" s="3"/>
      <c r="J141" s="688"/>
      <c r="K141" s="688"/>
      <c r="L141" s="688"/>
      <c r="M141" s="688"/>
      <c r="N141" s="688"/>
      <c r="O141" s="688"/>
      <c r="P141" s="688"/>
      <c r="Q141" s="688"/>
      <c r="R141" s="688"/>
      <c r="S141" s="688"/>
      <c r="T141" s="688"/>
      <c r="U141" s="688"/>
      <c r="V141" s="688"/>
      <c r="W141" s="688"/>
      <c r="X141" s="688"/>
      <c r="Y141" s="688"/>
      <c r="Z141" s="688"/>
      <c r="AA141" s="3"/>
      <c r="AB141" s="3"/>
      <c r="AC141" s="3"/>
      <c r="AD141" s="3"/>
      <c r="AE141" s="3"/>
      <c r="AF141" s="3"/>
      <c r="AG141" s="3"/>
      <c r="AH141" s="3"/>
      <c r="AI141" s="3"/>
      <c r="AJ141" s="3"/>
      <c r="AK141" s="3"/>
      <c r="AL141" s="3"/>
      <c r="AM141" s="3"/>
      <c r="AN141" s="3"/>
      <c r="AO141" s="3"/>
      <c r="AP141" s="3"/>
      <c r="AQ141" s="3"/>
      <c r="AR141" s="198">
        <f t="array" ref="AR141">SUMPRODUCT(LEN(AS141:AY141))</f>
        <v>0</v>
      </c>
      <c r="AS141" s="199"/>
      <c r="AT141" s="200"/>
      <c r="AU141" s="200"/>
      <c r="AV141" s="200"/>
      <c r="AW141" s="200"/>
      <c r="AX141" s="200"/>
      <c r="AY141" s="201"/>
      <c r="AZ141" s="3"/>
      <c r="BD141" s="3174"/>
      <c r="BF141" s="3151" t="str">
        <f t="shared" si="70"/>
        <v/>
      </c>
      <c r="BG141" s="3155" t="str">
        <f t="shared" si="71"/>
        <v/>
      </c>
      <c r="BH141" s="3156" t="str">
        <f>IF(LEN(TRIM(BM141))&gt;0,MAX(BH29:BH140)+1,"")</f>
        <v/>
      </c>
      <c r="BI141" s="3109" t="str">
        <f>IFERROR(INDEX(BM30:BM299,MATCH(ROW()-ROW(BM30)+1,BH30:BH299,0)),"")</f>
        <v/>
      </c>
      <c r="BJ141" s="419"/>
      <c r="BL141" s="3110"/>
      <c r="BM141" s="3111" t="str">
        <f>IF(OR(BN140="",BL140=""),"",IF(LEN(BN140)&lt;=BL140,BN140,IFERROR(LEFT(BN140,FIND("♦",SUBSTITUTE(LEFT(BN140,BL140+1)," ","♦",LEN(LEFT(BN140,BL140+1))-LEN(SUBSTITUTE(LEFT(BN140,BL140+1)," ",""))))),LEFT(BN140,IFERROR(FIND(" ",BN140)-1,LEN(BN140))))))</f>
        <v/>
      </c>
      <c r="BN141" s="3111" t="str">
        <f t="shared" si="81"/>
        <v/>
      </c>
      <c r="BO141" s="3179"/>
      <c r="BP141" s="3173"/>
      <c r="BQ141" s="3174"/>
      <c r="BR141" s="3"/>
      <c r="BS141" s="419" t="str">
        <f t="shared" si="80"/>
        <v>Farine</v>
      </c>
      <c r="BT141" t="s">
        <v>4023</v>
      </c>
      <c r="BV141" s="25"/>
      <c r="BW141" s="170"/>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224"/>
      <c r="DB141" s="3224"/>
      <c r="DC141" s="3224"/>
      <c r="DE141" s="3"/>
      <c r="DF141" s="3"/>
      <c r="DG141" s="3"/>
      <c r="DH141" s="3"/>
      <c r="DI141" s="3"/>
      <c r="DJ141" s="3"/>
      <c r="DK141" s="3"/>
      <c r="DL141" s="3"/>
      <c r="DM141" s="3"/>
      <c r="DN141" s="3"/>
      <c r="DO141" s="3"/>
      <c r="DP141" s="3"/>
      <c r="DQ141" s="3"/>
      <c r="DR141" s="3"/>
      <c r="DS141" s="3"/>
      <c r="DT141" s="3"/>
      <c r="DU141" s="3"/>
      <c r="DV141" s="3"/>
      <c r="DW141" s="3"/>
      <c r="DX141" s="3"/>
      <c r="DY141" s="3"/>
      <c r="EK141" s="1410"/>
      <c r="EL141" s="236" t="s">
        <v>2005</v>
      </c>
      <c r="EM141" s="206" t="s">
        <v>2006</v>
      </c>
      <c r="EN141" s="207">
        <v>76</v>
      </c>
      <c r="EO141" s="208">
        <v>81</v>
      </c>
      <c r="EP141" s="209">
        <v>109</v>
      </c>
      <c r="EQ141"/>
      <c r="ER141" s="1411"/>
      <c r="ES141" s="191" t="s">
        <v>2007</v>
      </c>
      <c r="ET141" s="192" t="s">
        <v>2008</v>
      </c>
      <c r="EU141" s="193">
        <v>238</v>
      </c>
      <c r="EV141" s="194">
        <v>174</v>
      </c>
      <c r="EW141" s="195">
        <v>238</v>
      </c>
      <c r="EX141"/>
      <c r="EY141" s="1412"/>
      <c r="EZ141" s="197" t="s">
        <v>2009</v>
      </c>
      <c r="FA141" s="192" t="s">
        <v>2010</v>
      </c>
      <c r="FB141" s="193">
        <v>139</v>
      </c>
      <c r="FC141" s="194">
        <v>90</v>
      </c>
      <c r="FD141" s="195">
        <v>0</v>
      </c>
      <c r="FE141" s="10">
        <v>1</v>
      </c>
    </row>
    <row r="142" spans="1:161" ht="21" customHeight="1">
      <c r="A142" s="3"/>
      <c r="B142" s="3"/>
      <c r="C142" s="3"/>
      <c r="D142" s="3"/>
      <c r="E142" s="3"/>
      <c r="F142" s="3"/>
      <c r="G142" s="3"/>
      <c r="H142" s="3"/>
      <c r="I142" s="3"/>
      <c r="J142" s="688"/>
      <c r="K142" s="688"/>
      <c r="L142" s="688"/>
      <c r="M142" s="688"/>
      <c r="N142" s="688"/>
      <c r="O142" s="688"/>
      <c r="P142" s="688"/>
      <c r="Q142" s="688"/>
      <c r="R142" s="688"/>
      <c r="S142" s="688"/>
      <c r="T142" s="688"/>
      <c r="U142" s="688"/>
      <c r="V142" s="688"/>
      <c r="W142" s="688"/>
      <c r="X142" s="688"/>
      <c r="Y142" s="688"/>
      <c r="Z142" s="688"/>
      <c r="AA142" s="3"/>
      <c r="AB142" s="3"/>
      <c r="AC142" s="3"/>
      <c r="AD142" s="3"/>
      <c r="AE142" s="3"/>
      <c r="AF142" s="3"/>
      <c r="AG142" s="3"/>
      <c r="AH142" s="3"/>
      <c r="AI142" s="3"/>
      <c r="AJ142" s="3"/>
      <c r="AK142" s="3"/>
      <c r="AL142" s="3"/>
      <c r="AM142" s="3"/>
      <c r="AN142" s="3"/>
      <c r="AO142" s="3"/>
      <c r="AP142" s="3"/>
      <c r="AQ142" s="3"/>
      <c r="AR142" s="198">
        <f t="array" ref="AR142">SUMPRODUCT(LEN(AS142:AY142))</f>
        <v>0</v>
      </c>
      <c r="AS142" s="199"/>
      <c r="AT142" s="200"/>
      <c r="AU142" s="200"/>
      <c r="AV142" s="200"/>
      <c r="AW142" s="200"/>
      <c r="AX142" s="200"/>
      <c r="AY142" s="201"/>
      <c r="AZ142" s="3"/>
      <c r="BD142" s="3174"/>
      <c r="BF142" s="3151" t="str">
        <f t="shared" si="70"/>
        <v/>
      </c>
      <c r="BG142" s="3155" t="str">
        <f t="shared" si="71"/>
        <v/>
      </c>
      <c r="BH142" s="3156" t="str">
        <f>IF(LEN(TRIM(BM142))&gt;0,MAX(BH29:BH141)+1,"")</f>
        <v/>
      </c>
      <c r="BI142" s="3109" t="str">
        <f>IFERROR(INDEX(BM30:BM299,MATCH(ROW()-ROW(BM30)+1,BH30:BH299,0)),"")</f>
        <v/>
      </c>
      <c r="BJ142" s="419"/>
      <c r="BL142" s="3163"/>
      <c r="BM142" s="3111" t="str">
        <f>IF(OR(BN141="",BL140=""),"",IF(LEN(BN141)&lt;=BL140,BN141,IFERROR(LEFT(BN141,FIND("♦",SUBSTITUTE(LEFT(BN141,BL140+1)," ","♦",LEN(LEFT(BN141,BL140+1))-LEN(SUBSTITUTE(LEFT(BN141,BL140+1)," ",""))))),LEFT(BN141,IFERROR(FIND(" ",BN141)-1,LEN(BN141))))))</f>
        <v/>
      </c>
      <c r="BN142" s="3111" t="str">
        <f t="shared" si="81"/>
        <v/>
      </c>
      <c r="BO142" s="3179"/>
      <c r="BP142" s="3173"/>
      <c r="BQ142" s="3174"/>
      <c r="BR142" s="3"/>
      <c r="BS142" s="419" t="str">
        <f t="shared" si="80"/>
        <v>Bouquet garni</v>
      </c>
      <c r="BT142" t="s">
        <v>4024</v>
      </c>
      <c r="BV142" s="25"/>
      <c r="BW142" s="170"/>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1025">
        <v>1</v>
      </c>
      <c r="DB142" s="1025"/>
      <c r="DC142" s="1025">
        <v>1</v>
      </c>
      <c r="DE142" s="3"/>
      <c r="DF142" s="3"/>
      <c r="DG142" s="3"/>
      <c r="DH142" s="3"/>
      <c r="DI142" s="3"/>
      <c r="DJ142" s="3"/>
      <c r="DK142" s="3"/>
      <c r="DL142" s="3"/>
      <c r="DM142" s="3"/>
      <c r="DN142" s="3"/>
      <c r="DO142" s="3"/>
      <c r="DP142" s="3"/>
      <c r="DQ142" s="3"/>
      <c r="DR142" s="3"/>
      <c r="DS142" s="3"/>
      <c r="DT142" s="3"/>
      <c r="DU142" s="3"/>
      <c r="DV142" s="3"/>
      <c r="DW142" s="3"/>
      <c r="DX142" s="3"/>
      <c r="DY142" s="3"/>
      <c r="EK142" s="1413"/>
      <c r="EL142" s="205" t="s">
        <v>2011</v>
      </c>
      <c r="EM142" s="206" t="s">
        <v>2012</v>
      </c>
      <c r="EN142" s="207">
        <v>0</v>
      </c>
      <c r="EO142" s="208">
        <v>34</v>
      </c>
      <c r="EP142" s="209">
        <v>102</v>
      </c>
      <c r="EQ142"/>
      <c r="ER142" s="1414"/>
      <c r="ES142" s="191" t="s">
        <v>2013</v>
      </c>
      <c r="ET142" s="192" t="s">
        <v>2014</v>
      </c>
      <c r="EU142" s="193">
        <v>255</v>
      </c>
      <c r="EV142" s="194">
        <v>187</v>
      </c>
      <c r="EW142" s="195">
        <v>255</v>
      </c>
      <c r="EX142"/>
      <c r="EY142" s="1415"/>
      <c r="EZ142" s="212" t="s">
        <v>2015</v>
      </c>
      <c r="FA142" s="192" t="s">
        <v>2016</v>
      </c>
      <c r="FB142" s="193">
        <v>135</v>
      </c>
      <c r="FC142" s="194">
        <v>89</v>
      </c>
      <c r="FD142" s="195">
        <v>26</v>
      </c>
      <c r="FE142" s="10">
        <v>1</v>
      </c>
    </row>
    <row r="143" spans="1:161" ht="21" customHeight="1">
      <c r="A143" s="3"/>
      <c r="B143" s="3"/>
      <c r="C143" s="3"/>
      <c r="D143" s="3"/>
      <c r="E143" s="3"/>
      <c r="F143" s="3"/>
      <c r="G143" s="3"/>
      <c r="H143" s="3"/>
      <c r="I143" s="3"/>
      <c r="J143" s="688"/>
      <c r="K143" s="688"/>
      <c r="L143" s="688"/>
      <c r="M143" s="688"/>
      <c r="N143" s="688"/>
      <c r="O143" s="688"/>
      <c r="P143" s="688"/>
      <c r="Q143" s="688"/>
      <c r="R143" s="688"/>
      <c r="S143" s="688"/>
      <c r="T143" s="688"/>
      <c r="U143" s="688"/>
      <c r="V143" s="688"/>
      <c r="W143" s="688"/>
      <c r="X143" s="688"/>
      <c r="Y143" s="688"/>
      <c r="Z143" s="688"/>
      <c r="AA143" s="3"/>
      <c r="AB143" s="3"/>
      <c r="AC143" s="3"/>
      <c r="AD143" s="3"/>
      <c r="AE143" s="3"/>
      <c r="AF143" s="3"/>
      <c r="AG143" s="3"/>
      <c r="AH143" s="3"/>
      <c r="AI143" s="3"/>
      <c r="AJ143" s="3"/>
      <c r="AK143" s="3"/>
      <c r="AL143" s="3"/>
      <c r="AM143" s="3"/>
      <c r="AN143" s="3"/>
      <c r="AO143" s="3"/>
      <c r="AP143" s="3"/>
      <c r="AQ143" s="3"/>
      <c r="AR143" s="198">
        <f t="array" ref="AR143">SUMPRODUCT(LEN(AS143:AY143))</f>
        <v>0</v>
      </c>
      <c r="AS143" s="199"/>
      <c r="AT143" s="200"/>
      <c r="AU143" s="200"/>
      <c r="AV143" s="200"/>
      <c r="AW143" s="200"/>
      <c r="AX143" s="200"/>
      <c r="AY143" s="201"/>
      <c r="AZ143" s="3"/>
      <c r="BD143" s="3174"/>
      <c r="BF143" s="3151" t="str">
        <f t="shared" si="70"/>
        <v/>
      </c>
      <c r="BG143" s="3155" t="str">
        <f t="shared" si="71"/>
        <v/>
      </c>
      <c r="BH143" s="3156" t="str">
        <f>IF(LEN(TRIM(BM143))&gt;0,MAX(BH29:BH142)+1,"")</f>
        <v/>
      </c>
      <c r="BI143" s="3109" t="str">
        <f>IFERROR(INDEX(BM30:BM299,MATCH(ROW()-ROW(BM30)+1,BH30:BH299,0)),"")</f>
        <v/>
      </c>
      <c r="BJ143" s="419"/>
      <c r="BL143" s="3164"/>
      <c r="BM143" s="3111" t="str">
        <f>IF(OR(BN142="",BL140=""),"",IF(LEN(BN142)&lt;=BL140,BN142,IFERROR(LEFT(BN142,FIND("♦",SUBSTITUTE(LEFT(BN142,BL140+1)," ","♦",LEN(LEFT(BN142,BL140+1))-LEN(SUBSTITUTE(LEFT(BN142,BL140+1)," ",""))))),LEFT(BN142,IFERROR(FIND(" ",BN142)-1,LEN(BN142))))))</f>
        <v/>
      </c>
      <c r="BN143" s="3111" t="str">
        <f t="shared" si="81"/>
        <v/>
      </c>
      <c r="BO143" s="3179"/>
      <c r="BP143" s="3173"/>
      <c r="BQ143" s="3174"/>
      <c r="BR143" s="3"/>
      <c r="BS143" s="419" t="str">
        <f t="shared" si="80"/>
        <v>Fond brun clair de veau</v>
      </c>
      <c r="BT143" t="s">
        <v>4025</v>
      </c>
      <c r="BV143" s="25"/>
      <c r="BW143" s="170"/>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224" t="s">
        <v>2017</v>
      </c>
      <c r="DB143" s="3224"/>
      <c r="DC143" s="3224"/>
      <c r="DE143" s="3"/>
      <c r="DF143" s="3"/>
      <c r="DG143" s="3"/>
      <c r="DH143" s="3"/>
      <c r="DI143" s="3"/>
      <c r="DJ143" s="3"/>
      <c r="DK143" s="3"/>
      <c r="DL143" s="3"/>
      <c r="DM143" s="3"/>
      <c r="DN143" s="3"/>
      <c r="DO143" s="3"/>
      <c r="DP143" s="3"/>
      <c r="DQ143" s="3"/>
      <c r="DR143" s="3"/>
      <c r="DS143" s="3"/>
      <c r="DT143" s="3"/>
      <c r="DU143" s="3"/>
      <c r="DV143" s="3"/>
      <c r="DW143" s="3"/>
      <c r="DX143" s="3"/>
      <c r="DY143" s="3"/>
      <c r="EK143" s="1416"/>
      <c r="EL143" s="236" t="s">
        <v>2018</v>
      </c>
      <c r="EM143" s="206" t="s">
        <v>2019</v>
      </c>
      <c r="EN143" s="207">
        <v>102</v>
      </c>
      <c r="EO143" s="208">
        <v>0</v>
      </c>
      <c r="EP143" s="209">
        <v>255</v>
      </c>
      <c r="EQ143"/>
      <c r="ER143" s="1417"/>
      <c r="ES143" s="191" t="s">
        <v>2020</v>
      </c>
      <c r="ET143" s="192" t="s">
        <v>2021</v>
      </c>
      <c r="EU143" s="193">
        <v>238</v>
      </c>
      <c r="EV143" s="194">
        <v>210</v>
      </c>
      <c r="EW143" s="195">
        <v>238</v>
      </c>
      <c r="EX143"/>
      <c r="EY143" s="1418"/>
      <c r="EZ143" s="212" t="s">
        <v>2022</v>
      </c>
      <c r="FA143" s="192" t="s">
        <v>2023</v>
      </c>
      <c r="FB143" s="193">
        <v>126</v>
      </c>
      <c r="FC143" s="194">
        <v>88</v>
      </c>
      <c r="FD143" s="195">
        <v>53</v>
      </c>
      <c r="FE143" s="10">
        <v>1</v>
      </c>
    </row>
    <row r="144" spans="1:161" ht="21" customHeight="1">
      <c r="A144" s="3"/>
      <c r="B144" s="3"/>
      <c r="C144" s="3"/>
      <c r="D144" s="3"/>
      <c r="E144" s="3"/>
      <c r="F144" s="3"/>
      <c r="G144" s="3"/>
      <c r="H144" s="3"/>
      <c r="I144" s="3"/>
      <c r="J144" s="688"/>
      <c r="K144" s="688"/>
      <c r="L144" s="688"/>
      <c r="M144" s="688"/>
      <c r="N144" s="688"/>
      <c r="O144" s="688"/>
      <c r="P144" s="688"/>
      <c r="Q144" s="688"/>
      <c r="R144" s="688"/>
      <c r="S144" s="688"/>
      <c r="T144" s="688"/>
      <c r="U144" s="688"/>
      <c r="V144" s="688"/>
      <c r="W144" s="688"/>
      <c r="X144" s="688"/>
      <c r="Y144" s="688"/>
      <c r="Z144" s="688"/>
      <c r="AA144" s="3"/>
      <c r="AB144" s="3"/>
      <c r="AC144" s="3"/>
      <c r="AD144" s="3"/>
      <c r="AE144" s="3"/>
      <c r="AF144" s="3"/>
      <c r="AG144" s="3"/>
      <c r="AH144" s="3"/>
      <c r="AI144" s="3"/>
      <c r="AJ144" s="3"/>
      <c r="AK144" s="3"/>
      <c r="AL144" s="3"/>
      <c r="AM144" s="3"/>
      <c r="AN144" s="3"/>
      <c r="AO144" s="3"/>
      <c r="AP144" s="3"/>
      <c r="AQ144" s="3"/>
      <c r="AR144" s="198">
        <f t="array" ref="AR144">SUMPRODUCT(LEN(AS144:AY144))</f>
        <v>0</v>
      </c>
      <c r="AS144" s="199"/>
      <c r="AT144" s="200"/>
      <c r="AU144" s="200"/>
      <c r="AV144" s="200"/>
      <c r="AW144" s="200"/>
      <c r="AX144" s="200"/>
      <c r="AY144" s="201"/>
      <c r="AZ144" s="3"/>
      <c r="BD144" s="3174"/>
      <c r="BF144" s="3151" t="str">
        <f t="shared" si="70"/>
        <v/>
      </c>
      <c r="BG144" s="3155" t="str">
        <f t="shared" si="71"/>
        <v/>
      </c>
      <c r="BH144" s="3156" t="str">
        <f>IF(LEN(TRIM(BM144))&gt;0,MAX(BH29:BH143)+1,"")</f>
        <v/>
      </c>
      <c r="BI144" s="3109" t="str">
        <f>IFERROR(INDEX(BM30:BM299,MATCH(ROW()-ROW(BM30)+1,BH30:BH299,0)),"")</f>
        <v/>
      </c>
      <c r="BJ144" s="419"/>
      <c r="BL144" s="2462" t="str">
        <f>(SUBSTITUTE(SUBSTITUTE(BD49,CHAR(13)&amp;CHAR(10)," "),CHAR(10)," "))</f>
        <v/>
      </c>
      <c r="BM144" s="3165" t="str">
        <f>IF(OR(BL145="",BL146=""),"",IF(LEN(BL145)&lt;=BL146,BL145,IFERROR(LEFT(BL145,FIND("♦",SUBSTITUTE(LEFT(BL145,BL146+1)," ","♦",LEN(LEFT(BL145,BL146+1))-LEN(SUBSTITUTE(LEFT(BL145,BL146+1)," ",""))))),LEFT(BL145,IFERROR(FIND(" ",BL145)-1,LEN(BL145))))))</f>
        <v/>
      </c>
      <c r="BN144" s="3166" t="str">
        <f>IF(BM144="","",TRIM(RIGHT(BL145,LEN(BL145)-LEN(BM144))))</f>
        <v/>
      </c>
      <c r="BO144" s="3157" t="str">
        <f>BE49</f>
        <v xml:space="preserve"> ◄ ligne 49</v>
      </c>
      <c r="BP144" s="3173"/>
      <c r="BQ144" s="3174"/>
      <c r="BR144" s="3"/>
      <c r="BS144" s="419" t="str">
        <f t="shared" si="80"/>
        <v>Haricots blancs (coco)</v>
      </c>
      <c r="BT144" t="s">
        <v>4026</v>
      </c>
      <c r="BV144" s="25"/>
      <c r="BW144" s="170"/>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224"/>
      <c r="DB144" s="3224"/>
      <c r="DC144" s="3224"/>
      <c r="DE144" s="3"/>
      <c r="DF144" s="3"/>
      <c r="DG144" s="3"/>
      <c r="DH144" s="3"/>
      <c r="DI144" s="3"/>
      <c r="DJ144" s="3"/>
      <c r="DK144" s="3"/>
      <c r="DL144" s="3"/>
      <c r="DM144" s="3"/>
      <c r="DN144" s="3"/>
      <c r="DO144" s="3"/>
      <c r="DP144" s="3"/>
      <c r="DQ144" s="3"/>
      <c r="DR144" s="3"/>
      <c r="DS144" s="3"/>
      <c r="DT144" s="3"/>
      <c r="DU144" s="3"/>
      <c r="DV144" s="3"/>
      <c r="DW144" s="3"/>
      <c r="DX144" s="3"/>
      <c r="DY144" s="3"/>
      <c r="EK144" s="1419"/>
      <c r="EL144" s="205" t="s">
        <v>2024</v>
      </c>
      <c r="EM144" s="206" t="s">
        <v>2025</v>
      </c>
      <c r="EN144" s="207">
        <v>123</v>
      </c>
      <c r="EO144" s="208">
        <v>104</v>
      </c>
      <c r="EP144" s="209">
        <v>238</v>
      </c>
      <c r="EQ144"/>
      <c r="ER144" s="1420"/>
      <c r="ES144" s="191" t="s">
        <v>2026</v>
      </c>
      <c r="ET144" s="192" t="s">
        <v>2027</v>
      </c>
      <c r="EU144" s="193">
        <v>255</v>
      </c>
      <c r="EV144" s="194">
        <v>225</v>
      </c>
      <c r="EW144" s="195">
        <v>255</v>
      </c>
      <c r="EX144"/>
      <c r="EY144" s="1421"/>
      <c r="EZ144" s="212" t="s">
        <v>2028</v>
      </c>
      <c r="FA144" s="192" t="s">
        <v>2029</v>
      </c>
      <c r="FB144" s="193">
        <v>133</v>
      </c>
      <c r="FC144" s="194">
        <v>83</v>
      </c>
      <c r="FD144" s="195">
        <v>15</v>
      </c>
      <c r="FE144" s="10">
        <v>1</v>
      </c>
    </row>
    <row r="145" spans="1:161" ht="21" customHeight="1">
      <c r="A145" s="3"/>
      <c r="B145" s="3"/>
      <c r="C145" s="3"/>
      <c r="D145" s="3"/>
      <c r="E145" s="3"/>
      <c r="F145" s="3"/>
      <c r="G145" s="3"/>
      <c r="H145" s="3"/>
      <c r="I145" s="3"/>
      <c r="J145" s="688"/>
      <c r="K145" s="688"/>
      <c r="L145" s="688"/>
      <c r="M145" s="688"/>
      <c r="N145" s="688"/>
      <c r="O145" s="688"/>
      <c r="P145" s="688"/>
      <c r="Q145" s="688"/>
      <c r="R145" s="688"/>
      <c r="S145" s="688"/>
      <c r="T145" s="688"/>
      <c r="U145" s="688"/>
      <c r="V145" s="688"/>
      <c r="W145" s="688"/>
      <c r="X145" s="688"/>
      <c r="Y145" s="688"/>
      <c r="Z145" s="688"/>
      <c r="AA145" s="3"/>
      <c r="AB145" s="3"/>
      <c r="AC145" s="3"/>
      <c r="AD145" s="3"/>
      <c r="AE145" s="3"/>
      <c r="AF145" s="3"/>
      <c r="AG145" s="3"/>
      <c r="AH145" s="3"/>
      <c r="AI145" s="3"/>
      <c r="AJ145" s="3"/>
      <c r="AK145" s="3"/>
      <c r="AL145" s="3"/>
      <c r="AM145" s="3"/>
      <c r="AN145" s="3"/>
      <c r="AO145" s="3"/>
      <c r="AP145" s="3"/>
      <c r="AQ145" s="3"/>
      <c r="AR145" s="198">
        <f t="array" ref="AR145">SUMPRODUCT(LEN(AS145:AY145))</f>
        <v>0</v>
      </c>
      <c r="AS145" s="199"/>
      <c r="AT145" s="200"/>
      <c r="AU145" s="200"/>
      <c r="AV145" s="200"/>
      <c r="AW145" s="200"/>
      <c r="AX145" s="200"/>
      <c r="AY145" s="201"/>
      <c r="AZ145" s="3"/>
      <c r="BD145" s="3174"/>
      <c r="BF145" s="3151" t="str">
        <f t="shared" si="70"/>
        <v/>
      </c>
      <c r="BG145" s="3155" t="str">
        <f t="shared" si="71"/>
        <v/>
      </c>
      <c r="BH145" s="3156" t="str">
        <f>IF(LEN(TRIM(BM145))&gt;0,MAX(BH29:BH144)+1,"")</f>
        <v/>
      </c>
      <c r="BI145" s="3109" t="str">
        <f>IFERROR(INDEX(BM30:BM299,MATCH(ROW()-ROW(BM30)+1,BH30:BH299,0)),"")</f>
        <v/>
      </c>
      <c r="BJ145" s="419"/>
      <c r="BL145" s="3165" t="str">
        <f>TRIM(SUBSTITUTE(SUBSTITUTE(SUBSTITUTE(SUBSTITUTE(IF(OR(LEFT(BL144,1)="-",LEFT(BL144,1)="="),MID(BL144,2,9999),BL144),CHAR(160)," "),","," "),";"," "),"."," "))</f>
        <v/>
      </c>
      <c r="BM145" s="3166" t="str">
        <f>IF(OR(BN144="",BL146=""),"",IF(LEN(BN144)&lt;=BL146,BN144,IFERROR(LEFT(BN144,FIND("♦",SUBSTITUTE(LEFT(BN144,BL146+1)," ","♦",LEN(LEFT(BN144,BL146+1))-LEN(SUBSTITUTE(LEFT(BN144,BL146+1)," ",""))))),LEFT(BN144,IFERROR(FIND(" ",BN144)-1,LEN(BN144))))))</f>
        <v/>
      </c>
      <c r="BN145" s="3166" t="str">
        <f>IF(BM145="","",TRIM(RIGHT(BN144,LEN(BN144)-LEN(BM145))))</f>
        <v/>
      </c>
      <c r="BO145" s="3180"/>
      <c r="BP145" s="3173"/>
      <c r="BQ145" s="3174"/>
      <c r="BR145" s="3"/>
      <c r="BS145" s="419" t="str">
        <f>TRIM(LEFT(BT145,FIND(" .",BT145&amp;" .")-1))</f>
        <v>Éléments de la garniture aromatique des</v>
      </c>
      <c r="BT145" t="s">
        <v>4027</v>
      </c>
      <c r="BV145" s="25"/>
      <c r="BW145" s="170"/>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1025">
        <v>1</v>
      </c>
      <c r="DB145" s="1025"/>
      <c r="DC145" s="1025">
        <v>1</v>
      </c>
      <c r="DE145" s="3"/>
      <c r="DF145" s="3"/>
      <c r="DG145" s="3"/>
      <c r="DH145" s="3"/>
      <c r="DI145" s="3"/>
      <c r="DJ145" s="3"/>
      <c r="DK145" s="3"/>
      <c r="DL145" s="3"/>
      <c r="DM145" s="3"/>
      <c r="DN145" s="3"/>
      <c r="DO145" s="3"/>
      <c r="DP145" s="3"/>
      <c r="DQ145" s="3"/>
      <c r="DR145" s="3"/>
      <c r="DS145" s="3"/>
      <c r="DT145" s="3"/>
      <c r="DU145" s="3"/>
      <c r="DV145" s="3"/>
      <c r="DW145" s="3"/>
      <c r="DX145" s="3"/>
      <c r="DY145" s="3"/>
      <c r="EK145" s="1422"/>
      <c r="EL145" s="236" t="s">
        <v>2030</v>
      </c>
      <c r="EM145" s="206" t="s">
        <v>2031</v>
      </c>
      <c r="EN145" s="207">
        <v>150</v>
      </c>
      <c r="EO145" s="208">
        <v>131</v>
      </c>
      <c r="EP145" s="209">
        <v>236</v>
      </c>
      <c r="EQ145"/>
      <c r="ER145" s="1423"/>
      <c r="ES145" s="191" t="s">
        <v>2032</v>
      </c>
      <c r="ET145" s="192" t="s">
        <v>2033</v>
      </c>
      <c r="EU145" s="193">
        <v>205</v>
      </c>
      <c r="EV145" s="194">
        <v>150</v>
      </c>
      <c r="EW145" s="195">
        <v>205</v>
      </c>
      <c r="EX145"/>
      <c r="EY145" s="1424"/>
      <c r="EZ145" s="212" t="s">
        <v>2034</v>
      </c>
      <c r="FA145" s="192" t="s">
        <v>2035</v>
      </c>
      <c r="FB145" s="193">
        <v>97</v>
      </c>
      <c r="FC145" s="194">
        <v>75</v>
      </c>
      <c r="FD145" s="195">
        <v>58</v>
      </c>
      <c r="FE145" s="10">
        <v>1</v>
      </c>
    </row>
    <row r="146" spans="1:161" ht="21" customHeight="1">
      <c r="A146" s="3"/>
      <c r="B146" s="3"/>
      <c r="C146" s="3"/>
      <c r="D146" s="3"/>
      <c r="E146" s="3"/>
      <c r="F146" s="3"/>
      <c r="G146" s="3"/>
      <c r="H146" s="3"/>
      <c r="I146" s="3"/>
      <c r="J146" s="688"/>
      <c r="K146" s="688"/>
      <c r="L146" s="688"/>
      <c r="M146" s="688"/>
      <c r="N146" s="688"/>
      <c r="O146" s="688"/>
      <c r="P146" s="688"/>
      <c r="Q146" s="688"/>
      <c r="R146" s="688"/>
      <c r="S146" s="688"/>
      <c r="T146" s="688"/>
      <c r="U146" s="688"/>
      <c r="V146" s="688"/>
      <c r="W146" s="688"/>
      <c r="X146" s="688"/>
      <c r="Y146" s="688"/>
      <c r="Z146" s="688"/>
      <c r="AA146" s="3"/>
      <c r="AB146" s="3"/>
      <c r="AC146" s="3"/>
      <c r="AD146" s="3"/>
      <c r="AE146" s="3"/>
      <c r="AF146" s="3"/>
      <c r="AG146" s="3"/>
      <c r="AH146" s="3"/>
      <c r="AI146" s="3"/>
      <c r="AJ146" s="3"/>
      <c r="AK146" s="3"/>
      <c r="AL146" s="3"/>
      <c r="AM146" s="3"/>
      <c r="AN146" s="3"/>
      <c r="AO146" s="3"/>
      <c r="AP146" s="3"/>
      <c r="AQ146" s="3"/>
      <c r="AR146" s="198">
        <f t="array" ref="AR146">SUMPRODUCT(LEN(AS146:AY146))</f>
        <v>0</v>
      </c>
      <c r="AS146" s="199"/>
      <c r="AT146" s="200"/>
      <c r="AU146" s="200"/>
      <c r="AV146" s="200"/>
      <c r="AW146" s="200"/>
      <c r="AX146" s="200"/>
      <c r="AY146" s="201"/>
      <c r="AZ146" s="3"/>
      <c r="BD146" s="3174"/>
      <c r="BF146" s="3151" t="str">
        <f t="shared" si="70"/>
        <v/>
      </c>
      <c r="BG146" s="3155" t="str">
        <f t="shared" si="71"/>
        <v/>
      </c>
      <c r="BH146" s="3156" t="str">
        <f>IF(LEN(TRIM(BM146))&gt;0,MAX(BH29:BH145)+1,"")</f>
        <v/>
      </c>
      <c r="BI146" s="3109" t="str">
        <f>IFERROR(INDEX(BM30:BM299,MATCH(ROW()-ROW(BM30)+1,BH30:BH299,0)),"")</f>
        <v/>
      </c>
      <c r="BJ146" s="419"/>
      <c r="BL146" s="3112">
        <f>BI17</f>
        <v>100</v>
      </c>
      <c r="BM146" s="3166" t="str">
        <f>IF(OR(BN145="",BL146=""),"",IF(LEN(BN145)&lt;=BL146,BN145,IFERROR(LEFT(BN145,FIND("♦",SUBSTITUTE(LEFT(BN145,BL146+1)," ","♦",LEN(LEFT(BN145,BL146+1))-LEN(SUBSTITUTE(LEFT(BN145,BL146+1)," ",""))))),LEFT(BN145,IFERROR(FIND(" ",BN145)-1,LEN(BN145))))))</f>
        <v/>
      </c>
      <c r="BN146" s="3166" t="str">
        <f t="shared" ref="BN146:BN149" si="82">IF(BM146="","",TRIM(RIGHT(BN145,LEN(BN145)-LEN(BM146))))</f>
        <v/>
      </c>
      <c r="BO146" s="3180"/>
      <c r="BP146" s="3173"/>
      <c r="BQ146" s="3174"/>
      <c r="BR146" s="3"/>
      <c r="BS146" s="419" t="str">
        <f t="shared" ref="BS146:BS162" si="83">TRIM(LEFT(BT146,FIND(" .",BT146&amp;" .")-1))</f>
        <v>haricots</v>
      </c>
      <c r="BT146" t="s">
        <v>3662</v>
      </c>
      <c r="BV146" s="25"/>
      <c r="BW146" s="170"/>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224" t="s">
        <v>2036</v>
      </c>
      <c r="DB146" s="3224"/>
      <c r="DC146" s="3224"/>
      <c r="DE146" s="3"/>
      <c r="DF146" s="3"/>
      <c r="DG146" s="3"/>
      <c r="DH146" s="3"/>
      <c r="DI146" s="3"/>
      <c r="DJ146" s="3"/>
      <c r="DK146" s="3"/>
      <c r="DL146" s="3"/>
      <c r="DM146" s="3"/>
      <c r="DN146" s="3"/>
      <c r="DO146" s="3"/>
      <c r="DP146" s="3"/>
      <c r="DQ146" s="3"/>
      <c r="DR146" s="3"/>
      <c r="DS146" s="3"/>
      <c r="DT146" s="3"/>
      <c r="DU146" s="3"/>
      <c r="DV146" s="3"/>
      <c r="DW146" s="3"/>
      <c r="DX146" s="3"/>
      <c r="DY146" s="3"/>
      <c r="EK146" s="1425"/>
      <c r="EL146" s="205" t="s">
        <v>2037</v>
      </c>
      <c r="EM146" s="206" t="s">
        <v>2038</v>
      </c>
      <c r="EN146" s="207">
        <v>131</v>
      </c>
      <c r="EO146" s="208">
        <v>111</v>
      </c>
      <c r="EP146" s="209">
        <v>255</v>
      </c>
      <c r="EQ146"/>
      <c r="ER146" s="1426"/>
      <c r="ES146" s="191" t="s">
        <v>2039</v>
      </c>
      <c r="ET146" s="192" t="s">
        <v>2040</v>
      </c>
      <c r="EU146" s="193">
        <v>219</v>
      </c>
      <c r="EV146" s="194">
        <v>112</v>
      </c>
      <c r="EW146" s="195">
        <v>219</v>
      </c>
      <c r="EX146"/>
      <c r="EY146" s="1427"/>
      <c r="EZ146" s="212" t="s">
        <v>2041</v>
      </c>
      <c r="FA146" s="192" t="s">
        <v>2042</v>
      </c>
      <c r="FB146" s="193">
        <v>106</v>
      </c>
      <c r="FC146" s="194">
        <v>75</v>
      </c>
      <c r="FD146" s="195">
        <v>33</v>
      </c>
      <c r="FE146" s="10">
        <v>1</v>
      </c>
    </row>
    <row r="147" spans="1:161" ht="21" customHeight="1">
      <c r="A147" s="3"/>
      <c r="B147" s="3"/>
      <c r="C147" s="3"/>
      <c r="D147" s="3"/>
      <c r="E147" s="3"/>
      <c r="F147" s="3"/>
      <c r="G147" s="3"/>
      <c r="H147" s="3"/>
      <c r="I147" s="3"/>
      <c r="J147" s="688"/>
      <c r="K147" s="688"/>
      <c r="L147" s="688"/>
      <c r="M147" s="688"/>
      <c r="N147" s="688"/>
      <c r="O147" s="688"/>
      <c r="P147" s="688"/>
      <c r="Q147" s="688"/>
      <c r="R147" s="688"/>
      <c r="S147" s="688"/>
      <c r="T147" s="688"/>
      <c r="U147" s="688"/>
      <c r="V147" s="688"/>
      <c r="W147" s="688"/>
      <c r="X147" s="688"/>
      <c r="Y147" s="688"/>
      <c r="Z147" s="688"/>
      <c r="AA147" s="3"/>
      <c r="AB147" s="3"/>
      <c r="AC147" s="3"/>
      <c r="AD147" s="3"/>
      <c r="AE147" s="3"/>
      <c r="AF147" s="3"/>
      <c r="AG147" s="3"/>
      <c r="AH147" s="3"/>
      <c r="AI147" s="3"/>
      <c r="AJ147" s="3"/>
      <c r="AK147" s="3"/>
      <c r="AL147" s="3"/>
      <c r="AM147" s="3"/>
      <c r="AN147" s="3"/>
      <c r="AO147" s="3"/>
      <c r="AP147" s="3"/>
      <c r="AQ147" s="3"/>
      <c r="AR147" s="198">
        <f t="array" ref="AR147">SUMPRODUCT(LEN(AS147:AY147))</f>
        <v>0</v>
      </c>
      <c r="AS147" s="199"/>
      <c r="AT147" s="200"/>
      <c r="AU147" s="200"/>
      <c r="AV147" s="200"/>
      <c r="AW147" s="200"/>
      <c r="AX147" s="200"/>
      <c r="AY147" s="201"/>
      <c r="AZ147" s="3"/>
      <c r="BD147" s="3174"/>
      <c r="BF147" s="3151" t="str">
        <f t="shared" si="70"/>
        <v/>
      </c>
      <c r="BG147" s="3155" t="str">
        <f t="shared" si="71"/>
        <v/>
      </c>
      <c r="BH147" s="3156" t="str">
        <f>IF(LEN(TRIM(BM147))&gt;0,MAX(BH29:BH146)+1,"")</f>
        <v/>
      </c>
      <c r="BI147" s="3109" t="str">
        <f>IFERROR(INDEX(BM30:BM299,MATCH(ROW()-ROW(BM30)+1,BH30:BH299,0)),"")</f>
        <v/>
      </c>
      <c r="BJ147" s="419"/>
      <c r="BL147" s="3165"/>
      <c r="BM147" s="3166" t="str">
        <f>IF(OR(BN146="",BL146=""),"",IF(LEN(BN146)&lt;=BL146,BN146,IFERROR(LEFT(BN146,FIND("♦",SUBSTITUTE(LEFT(BN146,BL146+1)," ","♦",LEN(LEFT(BN146,BL146+1))-LEN(SUBSTITUTE(LEFT(BN146,BL146+1)," ",""))))),LEFT(BN146,IFERROR(FIND(" ",BN146)-1,LEN(BN146))))))</f>
        <v/>
      </c>
      <c r="BN147" s="3166" t="str">
        <f t="shared" si="82"/>
        <v/>
      </c>
      <c r="BO147" s="3180"/>
      <c r="BP147" s="3173"/>
      <c r="BQ147" s="3174"/>
      <c r="BR147" s="3"/>
      <c r="BS147" s="419" t="str">
        <f t="shared" si="83"/>
        <v>Oignons</v>
      </c>
      <c r="BT147" t="s">
        <v>4028</v>
      </c>
      <c r="BV147" s="25"/>
      <c r="BW147" s="170"/>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224"/>
      <c r="DB147" s="3224"/>
      <c r="DC147" s="3224"/>
      <c r="DE147" s="3"/>
      <c r="DF147" s="3"/>
      <c r="DG147" s="3"/>
      <c r="DH147" s="3"/>
      <c r="DI147" s="3"/>
      <c r="DJ147" s="3"/>
      <c r="DK147" s="3"/>
      <c r="DL147" s="3"/>
      <c r="DM147" s="3"/>
      <c r="DN147" s="3"/>
      <c r="DO147" s="3"/>
      <c r="DP147" s="3"/>
      <c r="DQ147" s="3"/>
      <c r="DR147" s="3"/>
      <c r="DS147" s="3"/>
      <c r="DT147" s="3"/>
      <c r="DU147" s="3"/>
      <c r="DV147" s="3"/>
      <c r="DW147" s="3"/>
      <c r="DX147" s="3"/>
      <c r="DY147" s="3"/>
      <c r="EK147" s="1428"/>
      <c r="EL147" s="205" t="s">
        <v>2043</v>
      </c>
      <c r="EM147" s="206" t="s">
        <v>2044</v>
      </c>
      <c r="EN147" s="207">
        <v>132</v>
      </c>
      <c r="EO147" s="208">
        <v>112</v>
      </c>
      <c r="EP147" s="209">
        <v>255</v>
      </c>
      <c r="EQ147"/>
      <c r="ER147" s="1429"/>
      <c r="ES147" s="272" t="s">
        <v>2045</v>
      </c>
      <c r="ET147" s="192" t="s">
        <v>2046</v>
      </c>
      <c r="EU147" s="193">
        <v>218</v>
      </c>
      <c r="EV147" s="194">
        <v>112</v>
      </c>
      <c r="EW147" s="195">
        <v>214</v>
      </c>
      <c r="EX147"/>
      <c r="EY147" s="1430"/>
      <c r="EZ147" s="212" t="s">
        <v>2047</v>
      </c>
      <c r="FA147" s="192" t="s">
        <v>2048</v>
      </c>
      <c r="FB147" s="193">
        <v>101</v>
      </c>
      <c r="FC147" s="194">
        <v>69</v>
      </c>
      <c r="FD147" s="195">
        <v>34</v>
      </c>
      <c r="FE147" s="10">
        <v>1</v>
      </c>
    </row>
    <row r="148" spans="1:161" ht="21" customHeight="1">
      <c r="A148" s="3"/>
      <c r="B148" s="3"/>
      <c r="C148" s="3"/>
      <c r="D148" s="3"/>
      <c r="E148" s="3"/>
      <c r="F148" s="3"/>
      <c r="G148" s="3"/>
      <c r="H148" s="3"/>
      <c r="I148" s="3"/>
      <c r="J148" s="688"/>
      <c r="K148" s="688"/>
      <c r="L148" s="688"/>
      <c r="M148" s="688"/>
      <c r="N148" s="688"/>
      <c r="O148" s="688"/>
      <c r="P148" s="688"/>
      <c r="Q148" s="688"/>
      <c r="R148" s="688"/>
      <c r="S148" s="688"/>
      <c r="T148" s="688"/>
      <c r="U148" s="688"/>
      <c r="V148" s="688"/>
      <c r="W148" s="688"/>
      <c r="X148" s="688"/>
      <c r="Y148" s="688"/>
      <c r="Z148" s="688"/>
      <c r="AA148" s="3"/>
      <c r="AB148" s="3"/>
      <c r="AC148" s="3"/>
      <c r="AD148" s="3"/>
      <c r="AE148" s="3"/>
      <c r="AF148" s="3"/>
      <c r="AG148" s="3"/>
      <c r="AH148" s="3"/>
      <c r="AI148" s="3"/>
      <c r="AJ148" s="3"/>
      <c r="AK148" s="3"/>
      <c r="AL148" s="3"/>
      <c r="AM148" s="3"/>
      <c r="AN148" s="3"/>
      <c r="AO148" s="3"/>
      <c r="AP148" s="3"/>
      <c r="AQ148" s="3"/>
      <c r="AR148" s="198">
        <f t="array" ref="AR148">SUMPRODUCT(LEN(AS148:AY148))</f>
        <v>0</v>
      </c>
      <c r="AS148" s="199"/>
      <c r="AT148" s="200"/>
      <c r="AU148" s="200"/>
      <c r="AV148" s="200"/>
      <c r="AW148" s="200"/>
      <c r="AX148" s="200"/>
      <c r="AY148" s="201"/>
      <c r="AZ148" s="3"/>
      <c r="BD148" s="3174"/>
      <c r="BF148" s="3151" t="str">
        <f t="shared" si="70"/>
        <v/>
      </c>
      <c r="BG148" s="3155" t="str">
        <f t="shared" si="71"/>
        <v/>
      </c>
      <c r="BH148" s="3156" t="str">
        <f>IF(LEN(TRIM(BM148))&gt;0,MAX(BH29:BH147)+1,"")</f>
        <v/>
      </c>
      <c r="BI148" s="3109" t="str">
        <f>IFERROR(INDEX(BM30:BM299,MATCH(ROW()-ROW(BM30)+1,BH30:BH299,0)),"")</f>
        <v/>
      </c>
      <c r="BJ148" s="419"/>
      <c r="BL148" s="3168"/>
      <c r="BM148" s="3166" t="str">
        <f>IF(OR(BN147="",BL146=""),"",IF(LEN(BN147)&lt;=BL146,BN147,IFERROR(LEFT(BN147,FIND("♦",SUBSTITUTE(LEFT(BN147,BL146+1)," ","♦",LEN(LEFT(BN147,BL146+1))-LEN(SUBSTITUTE(LEFT(BN147,BL146+1)," ",""))))),LEFT(BN147,IFERROR(FIND(" ",BN147)-1,LEN(BN147))))))</f>
        <v/>
      </c>
      <c r="BN148" s="3166" t="str">
        <f t="shared" si="82"/>
        <v/>
      </c>
      <c r="BO148" s="3180"/>
      <c r="BP148" s="3173"/>
      <c r="BQ148" s="3174"/>
      <c r="BR148" s="3"/>
      <c r="BS148" s="419" t="str">
        <f t="shared" si="83"/>
        <v>Carottes</v>
      </c>
      <c r="BT148" t="s">
        <v>4029</v>
      </c>
      <c r="BV148" s="25"/>
      <c r="BW148" s="170"/>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1025">
        <v>1</v>
      </c>
      <c r="DB148" s="1025"/>
      <c r="DC148" s="1025">
        <v>1</v>
      </c>
      <c r="DE148" s="3"/>
      <c r="DF148" s="3"/>
      <c r="DG148" s="3"/>
      <c r="DH148" s="3"/>
      <c r="DI148" s="3"/>
      <c r="DJ148" s="3"/>
      <c r="DK148" s="3"/>
      <c r="DL148" s="3"/>
      <c r="DM148" s="3"/>
      <c r="DN148" s="3"/>
      <c r="DO148" s="3"/>
      <c r="DP148" s="3"/>
      <c r="DQ148" s="3"/>
      <c r="DR148" s="3"/>
      <c r="DS148" s="3"/>
      <c r="DT148" s="3"/>
      <c r="DU148" s="3"/>
      <c r="DV148" s="3"/>
      <c r="DW148" s="3"/>
      <c r="DX148" s="3"/>
      <c r="DY148" s="3"/>
      <c r="EK148" s="1431"/>
      <c r="EL148" s="205" t="s">
        <v>2049</v>
      </c>
      <c r="EM148" s="206" t="s">
        <v>2050</v>
      </c>
      <c r="EN148" s="207">
        <v>122</v>
      </c>
      <c r="EO148" s="208">
        <v>103</v>
      </c>
      <c r="EP148" s="209">
        <v>238</v>
      </c>
      <c r="EQ148"/>
      <c r="ER148" s="1432"/>
      <c r="ES148" s="191" t="s">
        <v>2051</v>
      </c>
      <c r="ET148" s="192" t="s">
        <v>2052</v>
      </c>
      <c r="EU148" s="193">
        <v>238</v>
      </c>
      <c r="EV148" s="194">
        <v>0</v>
      </c>
      <c r="EW148" s="195">
        <v>238</v>
      </c>
      <c r="EX148"/>
      <c r="EY148" s="1433"/>
      <c r="EZ148" s="212" t="s">
        <v>2053</v>
      </c>
      <c r="FA148" s="192" t="s">
        <v>2054</v>
      </c>
      <c r="FB148" s="193">
        <v>91</v>
      </c>
      <c r="FC148" s="194">
        <v>60</v>
      </c>
      <c r="FD148" s="195">
        <v>17</v>
      </c>
      <c r="FE148" s="10">
        <v>1</v>
      </c>
    </row>
    <row r="149" spans="1:161" ht="21" customHeight="1">
      <c r="A149" s="3"/>
      <c r="B149" s="3"/>
      <c r="C149" s="3"/>
      <c r="D149" s="3"/>
      <c r="E149" s="3"/>
      <c r="F149" s="3"/>
      <c r="G149" s="3"/>
      <c r="H149" s="3"/>
      <c r="I149" s="3"/>
      <c r="J149" s="688"/>
      <c r="K149" s="688"/>
      <c r="L149" s="688"/>
      <c r="M149" s="688"/>
      <c r="N149" s="688"/>
      <c r="O149" s="688"/>
      <c r="P149" s="688"/>
      <c r="Q149" s="688"/>
      <c r="R149" s="688"/>
      <c r="S149" s="688"/>
      <c r="T149" s="688"/>
      <c r="U149" s="688"/>
      <c r="V149" s="688"/>
      <c r="W149" s="688"/>
      <c r="X149" s="688"/>
      <c r="Y149" s="688"/>
      <c r="Z149" s="688"/>
      <c r="AA149" s="3"/>
      <c r="AB149" s="3"/>
      <c r="AC149" s="3"/>
      <c r="AD149" s="3"/>
      <c r="AE149" s="3"/>
      <c r="AF149" s="3"/>
      <c r="AG149" s="3"/>
      <c r="AH149" s="3"/>
      <c r="AI149" s="3"/>
      <c r="AJ149" s="3"/>
      <c r="AK149" s="3"/>
      <c r="AL149" s="3"/>
      <c r="AM149" s="3"/>
      <c r="AN149" s="3"/>
      <c r="AO149" s="3"/>
      <c r="AP149" s="3"/>
      <c r="AQ149" s="3"/>
      <c r="AR149" s="198">
        <f t="array" ref="AR149">SUMPRODUCT(LEN(AS149:AY149))</f>
        <v>0</v>
      </c>
      <c r="AS149" s="199"/>
      <c r="AT149" s="200"/>
      <c r="AU149" s="200"/>
      <c r="AV149" s="200"/>
      <c r="AW149" s="200"/>
      <c r="AX149" s="200"/>
      <c r="AY149" s="201"/>
      <c r="AZ149" s="3"/>
      <c r="BD149" s="3174"/>
      <c r="BF149" s="3151" t="str">
        <f t="shared" si="70"/>
        <v/>
      </c>
      <c r="BG149" s="3155" t="str">
        <f t="shared" si="71"/>
        <v/>
      </c>
      <c r="BH149" s="3156" t="str">
        <f>IF(LEN(TRIM(BM149))&gt;0,MAX(BH29:BH148)+1,"")</f>
        <v/>
      </c>
      <c r="BI149" s="3109" t="str">
        <f>IFERROR(INDEX(BM30:BM299,MATCH(ROW()-ROW(BM30)+1,BH30:BH299,0)),"")</f>
        <v/>
      </c>
      <c r="BJ149" s="419"/>
      <c r="BL149" s="3169"/>
      <c r="BM149" s="3166" t="str">
        <f>IF(OR(BN148="",BL146=""),"",IF(LEN(BN148)&lt;=BL146,BN148,IFERROR(LEFT(BN148,FIND("♦",SUBSTITUTE(LEFT(BN148,BL146+1)," ","♦",LEN(LEFT(BN148,BL146+1))-LEN(SUBSTITUTE(LEFT(BN148,BL146+1)," ",""))))),LEFT(BN148,IFERROR(FIND(" ",BN148)-1,LEN(BN148))))))</f>
        <v/>
      </c>
      <c r="BN149" s="3166" t="str">
        <f t="shared" si="82"/>
        <v/>
      </c>
      <c r="BO149" s="3180"/>
      <c r="BP149" s="3173"/>
      <c r="BQ149" s="3174"/>
      <c r="BR149" s="3"/>
      <c r="BS149" s="419" t="str">
        <f t="shared" si="83"/>
        <v>Bouquet garni</v>
      </c>
      <c r="BT149" t="s">
        <v>4024</v>
      </c>
      <c r="BV149" s="25"/>
      <c r="BW149" s="170"/>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224" t="s">
        <v>2055</v>
      </c>
      <c r="DB149" s="3224"/>
      <c r="DC149" s="3224"/>
      <c r="DE149" s="3"/>
      <c r="DF149" s="3"/>
      <c r="DG149" s="3"/>
      <c r="DH149" s="3"/>
      <c r="DI149" s="3"/>
      <c r="DJ149" s="3"/>
      <c r="DK149" s="3"/>
      <c r="DL149" s="3"/>
      <c r="DM149" s="3"/>
      <c r="DN149" s="3"/>
      <c r="DO149" s="3"/>
      <c r="DP149" s="3"/>
      <c r="DQ149" s="3"/>
      <c r="DR149" s="3"/>
      <c r="DS149" s="3"/>
      <c r="DT149" s="3"/>
      <c r="DU149" s="3"/>
      <c r="DV149" s="3"/>
      <c r="DW149" s="3"/>
      <c r="DX149" s="3"/>
      <c r="DY149" s="3"/>
      <c r="EK149" s="1434"/>
      <c r="EL149" s="236" t="s">
        <v>2056</v>
      </c>
      <c r="EM149" s="206" t="s">
        <v>2057</v>
      </c>
      <c r="EN149" s="207">
        <v>121</v>
      </c>
      <c r="EO149" s="208">
        <v>28</v>
      </c>
      <c r="EP149" s="209">
        <v>248</v>
      </c>
      <c r="EQ149"/>
      <c r="ER149" s="1435"/>
      <c r="ES149" s="272" t="s">
        <v>2058</v>
      </c>
      <c r="ET149" s="192" t="s">
        <v>2059</v>
      </c>
      <c r="EU149" s="193">
        <v>212</v>
      </c>
      <c r="EV149" s="194">
        <v>115</v>
      </c>
      <c r="EW149" s="195">
        <v>212</v>
      </c>
      <c r="EX149"/>
      <c r="EY149" s="1436"/>
      <c r="EZ149" s="212" t="s">
        <v>2060</v>
      </c>
      <c r="FA149" s="192" t="s">
        <v>2061</v>
      </c>
      <c r="FB149" s="193">
        <v>72</v>
      </c>
      <c r="FC149" s="194">
        <v>60</v>
      </c>
      <c r="FD149" s="195">
        <v>50</v>
      </c>
      <c r="FE149" s="10">
        <v>1</v>
      </c>
    </row>
    <row r="150" spans="1:161" ht="21" customHeight="1">
      <c r="A150" s="3"/>
      <c r="B150" s="3"/>
      <c r="C150" s="3"/>
      <c r="D150" s="3"/>
      <c r="E150" s="3"/>
      <c r="F150" s="3"/>
      <c r="G150" s="3"/>
      <c r="H150" s="3"/>
      <c r="I150" s="3"/>
      <c r="J150" s="688"/>
      <c r="K150" s="688"/>
      <c r="L150" s="688"/>
      <c r="M150" s="688"/>
      <c r="N150" s="688"/>
      <c r="O150" s="688"/>
      <c r="P150" s="688"/>
      <c r="Q150" s="688"/>
      <c r="R150" s="688"/>
      <c r="S150" s="688"/>
      <c r="T150" s="688"/>
      <c r="U150" s="688"/>
      <c r="V150" s="688"/>
      <c r="W150" s="688"/>
      <c r="X150" s="688"/>
      <c r="Y150" s="688"/>
      <c r="Z150" s="688"/>
      <c r="AA150" s="3"/>
      <c r="AB150" s="3"/>
      <c r="AC150" s="3"/>
      <c r="AD150" s="3"/>
      <c r="AE150" s="3"/>
      <c r="AF150" s="3"/>
      <c r="AG150" s="3"/>
      <c r="AH150" s="3"/>
      <c r="AI150" s="3"/>
      <c r="AJ150" s="3"/>
      <c r="AK150" s="3"/>
      <c r="AL150" s="3"/>
      <c r="AM150" s="3"/>
      <c r="AN150" s="3"/>
      <c r="AO150" s="3"/>
      <c r="AP150" s="3"/>
      <c r="AQ150" s="3"/>
      <c r="AR150" s="198">
        <f t="array" ref="AR150">SUMPRODUCT(LEN(AS150:AY150))</f>
        <v>0</v>
      </c>
      <c r="AS150" s="199"/>
      <c r="AT150" s="200"/>
      <c r="AU150" s="200"/>
      <c r="AV150" s="200"/>
      <c r="AW150" s="200"/>
      <c r="AX150" s="200"/>
      <c r="AY150" s="201"/>
      <c r="AZ150" s="3"/>
      <c r="BD150" s="3174"/>
      <c r="BF150" s="3151" t="str">
        <f t="shared" si="70"/>
        <v/>
      </c>
      <c r="BG150" s="3155" t="str">
        <f t="shared" si="71"/>
        <v/>
      </c>
      <c r="BH150" s="3156" t="str">
        <f>IF(LEN(TRIM(BM150))&gt;0,MAX(BH29:BH149)+1,"")</f>
        <v/>
      </c>
      <c r="BI150" s="3109" t="str">
        <f>IFERROR(INDEX(BM30:BM299,MATCH(ROW()-ROW(BM30)+1,BH30:BH299,0)),"")</f>
        <v/>
      </c>
      <c r="BJ150" s="419"/>
      <c r="BL150" s="2462" t="str">
        <f>(SUBSTITUTE(SUBSTITUTE(BD50,CHAR(13)&amp;CHAR(10)," "),CHAR(10)," "))</f>
        <v/>
      </c>
      <c r="BM150" s="3110" t="str">
        <f>IF(OR(BL151="",BL152=""),"",IF(LEN(BL151)&lt;=BL152,BL151,IFERROR(LEFT(BL151,FIND("♦",SUBSTITUTE(LEFT(BL151,BL152+1)," ","♦",LEN(LEFT(BL151,BL152+1))-LEN(SUBSTITUTE(LEFT(BL151,BL152+1)," ",""))))),LEFT(BL151,IFERROR(FIND(" ",BL151)-1,LEN(BL151))))))</f>
        <v/>
      </c>
      <c r="BN150" s="3111" t="str">
        <f>IF(BM150="","",TRIM(RIGHT(BL151,LEN(BL151)-LEN(BM150))))</f>
        <v/>
      </c>
      <c r="BO150" s="3157" t="str">
        <f>BE50</f>
        <v xml:space="preserve"> ◄ ligne 50</v>
      </c>
      <c r="BP150" s="3173"/>
      <c r="BQ150" s="3174"/>
      <c r="BR150" s="3"/>
      <c r="BS150" s="419" t="str">
        <f t="shared" si="83"/>
        <v>Clous de girofle</v>
      </c>
      <c r="BT150" t="s">
        <v>4030</v>
      </c>
      <c r="BV150" s="25"/>
      <c r="BW150" s="170"/>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224"/>
      <c r="DB150" s="3224"/>
      <c r="DC150" s="3224"/>
      <c r="DE150" s="3"/>
      <c r="DF150" s="3"/>
      <c r="DG150" s="3"/>
      <c r="DH150" s="3"/>
      <c r="DI150" s="3"/>
      <c r="DJ150" s="3"/>
      <c r="DK150" s="3"/>
      <c r="DL150" s="3"/>
      <c r="DM150" s="3"/>
      <c r="DN150" s="3"/>
      <c r="DO150" s="3"/>
      <c r="DP150" s="3"/>
      <c r="DQ150" s="3"/>
      <c r="DR150" s="3"/>
      <c r="DS150" s="3"/>
      <c r="DT150" s="3"/>
      <c r="DU150" s="3"/>
      <c r="DV150" s="3"/>
      <c r="DW150" s="3"/>
      <c r="DX150" s="3"/>
      <c r="DY150" s="3"/>
      <c r="EK150" s="1437"/>
      <c r="EL150" s="205" t="s">
        <v>2062</v>
      </c>
      <c r="EM150" s="206" t="s">
        <v>2063</v>
      </c>
      <c r="EN150" s="207">
        <v>106</v>
      </c>
      <c r="EO150" s="208">
        <v>90</v>
      </c>
      <c r="EP150" s="209">
        <v>205</v>
      </c>
      <c r="EQ150"/>
      <c r="ER150" s="1438"/>
      <c r="ES150" s="191" t="s">
        <v>2064</v>
      </c>
      <c r="ET150" s="192" t="s">
        <v>2065</v>
      </c>
      <c r="EU150" s="193">
        <v>205</v>
      </c>
      <c r="EV150" s="194">
        <v>105</v>
      </c>
      <c r="EW150" s="195">
        <v>201</v>
      </c>
      <c r="EX150"/>
      <c r="EY150" s="1439"/>
      <c r="EZ150" s="212" t="s">
        <v>2066</v>
      </c>
      <c r="FA150" s="192" t="s">
        <v>2067</v>
      </c>
      <c r="FB150" s="193">
        <v>75</v>
      </c>
      <c r="FC150" s="194">
        <v>54</v>
      </c>
      <c r="FD150" s="195">
        <v>33</v>
      </c>
      <c r="FE150" s="10">
        <v>1</v>
      </c>
    </row>
    <row r="151" spans="1:161" ht="21" customHeight="1">
      <c r="A151" s="3"/>
      <c r="B151" s="3"/>
      <c r="C151" s="3"/>
      <c r="D151" s="3"/>
      <c r="E151" s="3"/>
      <c r="F151" s="3"/>
      <c r="G151" s="3"/>
      <c r="H151" s="3"/>
      <c r="I151" s="3"/>
      <c r="J151" s="688"/>
      <c r="K151" s="688"/>
      <c r="L151" s="688"/>
      <c r="M151" s="688"/>
      <c r="N151" s="688"/>
      <c r="O151" s="688"/>
      <c r="P151" s="688"/>
      <c r="Q151" s="688"/>
      <c r="R151" s="688"/>
      <c r="S151" s="688"/>
      <c r="T151" s="688"/>
      <c r="U151" s="688"/>
      <c r="V151" s="688"/>
      <c r="W151" s="688"/>
      <c r="X151" s="688"/>
      <c r="Y151" s="688"/>
      <c r="Z151" s="688"/>
      <c r="AA151" s="3"/>
      <c r="AB151" s="3"/>
      <c r="AC151" s="3"/>
      <c r="AD151" s="3"/>
      <c r="AE151" s="3"/>
      <c r="AF151" s="3"/>
      <c r="AG151" s="3"/>
      <c r="AH151" s="3"/>
      <c r="AI151" s="3"/>
      <c r="AJ151" s="3"/>
      <c r="AK151" s="3"/>
      <c r="AL151" s="3"/>
      <c r="AM151" s="3"/>
      <c r="AN151" s="3"/>
      <c r="AO151" s="3"/>
      <c r="AP151" s="3"/>
      <c r="AQ151" s="3"/>
      <c r="AR151" s="198">
        <f t="array" ref="AR151">SUMPRODUCT(LEN(AS151:AY151))</f>
        <v>0</v>
      </c>
      <c r="AS151" s="199"/>
      <c r="AT151" s="200"/>
      <c r="AU151" s="200"/>
      <c r="AV151" s="200"/>
      <c r="AW151" s="200"/>
      <c r="AX151" s="200"/>
      <c r="AY151" s="201"/>
      <c r="AZ151" s="3"/>
      <c r="BD151" s="3174"/>
      <c r="BF151" s="3151" t="str">
        <f t="shared" si="70"/>
        <v/>
      </c>
      <c r="BG151" s="3155" t="str">
        <f t="shared" si="71"/>
        <v/>
      </c>
      <c r="BH151" s="3156" t="str">
        <f>IF(LEN(TRIM(BM151))&gt;0,MAX(BH29:BH150)+1,"")</f>
        <v/>
      </c>
      <c r="BI151" s="3109" t="str">
        <f>IFERROR(INDEX(BM30:BM299,MATCH(ROW()-ROW(BM30)+1,BH30:BH299,0)),"")</f>
        <v/>
      </c>
      <c r="BJ151" s="419"/>
      <c r="BL151" s="3110" t="str">
        <f>TRIM(SUBSTITUTE(SUBSTITUTE(SUBSTITUTE(SUBSTITUTE(IF(OR(LEFT(BL150,1)="-",LEFT(BL150,1)="="),MID(BL150,2,9999),BL150),CHAR(160)," "),","," "),";"," "),"."," "))</f>
        <v/>
      </c>
      <c r="BM151" s="3111" t="str">
        <f>IF(OR(BN150="",BL152=""),"",IF(LEN(BN150)&lt;=BL152,BN150,IFERROR(LEFT(BN150,FIND("♦",SUBSTITUTE(LEFT(BN150,BL152+1)," ","♦",LEN(LEFT(BN150,BL152+1))-LEN(SUBSTITUTE(LEFT(BN150,BL152+1)," ",""))))),LEFT(BN150,IFERROR(FIND(" ",BN150)-1,LEN(BN150))))))</f>
        <v/>
      </c>
      <c r="BN151" s="3111" t="str">
        <f>IF(BM151="","",TRIM(RIGHT(BN150,LEN(BN150)-LEN(BM151))))</f>
        <v/>
      </c>
      <c r="BO151" s="3179"/>
      <c r="BP151" s="3174"/>
      <c r="BQ151" s="3174"/>
      <c r="BR151" s="3"/>
      <c r="BS151" s="419" t="str">
        <f t="shared" si="83"/>
        <v>Éléments de la garniture du cassoulet</v>
      </c>
      <c r="BT151" t="s">
        <v>4031</v>
      </c>
      <c r="BV151" s="25"/>
      <c r="BW151" s="170"/>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1025">
        <v>1</v>
      </c>
      <c r="DB151" s="1025"/>
      <c r="DC151" s="1025">
        <v>1</v>
      </c>
      <c r="DE151" s="3"/>
      <c r="DF151" s="3"/>
      <c r="DG151" s="3"/>
      <c r="DH151" s="3"/>
      <c r="DI151" s="3"/>
      <c r="DJ151" s="3"/>
      <c r="DK151" s="3"/>
      <c r="DL151" s="3"/>
      <c r="DM151" s="3"/>
      <c r="DN151" s="3"/>
      <c r="DO151" s="3"/>
      <c r="DP151" s="3"/>
      <c r="DQ151" s="3"/>
      <c r="DR151" s="3"/>
      <c r="DS151" s="3"/>
      <c r="DT151" s="3"/>
      <c r="DU151" s="3"/>
      <c r="DV151" s="3"/>
      <c r="DW151" s="3"/>
      <c r="DX151" s="3"/>
      <c r="DY151" s="3"/>
      <c r="EK151" s="1440"/>
      <c r="EL151" s="205" t="s">
        <v>2068</v>
      </c>
      <c r="EM151" s="206" t="s">
        <v>2069</v>
      </c>
      <c r="EN151" s="207">
        <v>105</v>
      </c>
      <c r="EO151" s="208">
        <v>89</v>
      </c>
      <c r="EP151" s="209">
        <v>205</v>
      </c>
      <c r="EQ151"/>
      <c r="ER151" s="1441"/>
      <c r="ES151" s="272" t="s">
        <v>2070</v>
      </c>
      <c r="ET151" s="192" t="s">
        <v>2071</v>
      </c>
      <c r="EU151" s="193">
        <v>170</v>
      </c>
      <c r="EV151" s="194">
        <v>152</v>
      </c>
      <c r="EW151" s="195">
        <v>169</v>
      </c>
      <c r="EX151"/>
      <c r="EY151" s="1442"/>
      <c r="EZ151" s="212" t="s">
        <v>2072</v>
      </c>
      <c r="FA151" s="192" t="s">
        <v>2073</v>
      </c>
      <c r="FB151" s="193">
        <v>70</v>
      </c>
      <c r="FC151" s="194">
        <v>46</v>
      </c>
      <c r="FD151" s="195">
        <v>1</v>
      </c>
      <c r="FE151" s="10">
        <v>1</v>
      </c>
    </row>
    <row r="152" spans="1:161" ht="21" customHeight="1">
      <c r="A152" s="3"/>
      <c r="B152" s="3"/>
      <c r="C152" s="3"/>
      <c r="D152" s="3"/>
      <c r="E152" s="3"/>
      <c r="F152" s="3"/>
      <c r="G152" s="3"/>
      <c r="H152" s="3"/>
      <c r="I152" s="3"/>
      <c r="J152" s="688"/>
      <c r="K152" s="688"/>
      <c r="L152" s="688"/>
      <c r="M152" s="688"/>
      <c r="N152" s="688"/>
      <c r="O152" s="688"/>
      <c r="P152" s="688"/>
      <c r="Q152" s="688"/>
      <c r="R152" s="688"/>
      <c r="S152" s="688"/>
      <c r="T152" s="688"/>
      <c r="U152" s="688"/>
      <c r="V152" s="688"/>
      <c r="W152" s="688"/>
      <c r="X152" s="688"/>
      <c r="Y152" s="688"/>
      <c r="Z152" s="688"/>
      <c r="AA152" s="3"/>
      <c r="AB152" s="3"/>
      <c r="AC152" s="3"/>
      <c r="AD152" s="3"/>
      <c r="AE152" s="3"/>
      <c r="AF152" s="3"/>
      <c r="AG152" s="3"/>
      <c r="AH152" s="3"/>
      <c r="AI152" s="3"/>
      <c r="AJ152" s="3"/>
      <c r="AK152" s="3"/>
      <c r="AL152" s="3"/>
      <c r="AM152" s="3"/>
      <c r="AN152" s="3"/>
      <c r="AO152" s="3"/>
      <c r="AP152" s="3"/>
      <c r="AQ152" s="3"/>
      <c r="AR152" s="198">
        <f t="array" ref="AR152">SUMPRODUCT(LEN(AS152:AY152))</f>
        <v>0</v>
      </c>
      <c r="AS152" s="199"/>
      <c r="AT152" s="200"/>
      <c r="AU152" s="200"/>
      <c r="AV152" s="200"/>
      <c r="AW152" s="200"/>
      <c r="AX152" s="200"/>
      <c r="AY152" s="201"/>
      <c r="AZ152" s="3"/>
      <c r="BD152" s="3174"/>
      <c r="BF152" s="3151" t="str">
        <f t="shared" si="70"/>
        <v/>
      </c>
      <c r="BG152" s="3155" t="str">
        <f t="shared" si="71"/>
        <v/>
      </c>
      <c r="BH152" s="3156" t="str">
        <f>IF(LEN(TRIM(BM152))&gt;0,MAX(BH29:BH151)+1,"")</f>
        <v/>
      </c>
      <c r="BI152" s="3109" t="str">
        <f>IFERROR(INDEX(BM30:BM299,MATCH(ROW()-ROW(BM30)+1,BH30:BH299,0)),"")</f>
        <v/>
      </c>
      <c r="BJ152" s="419"/>
      <c r="BL152" s="3112">
        <f>BI17</f>
        <v>100</v>
      </c>
      <c r="BM152" s="3111" t="str">
        <f>IF(OR(BN151="",BL152=""),"",IF(LEN(BN151)&lt;=BL152,BN151,IFERROR(LEFT(BN151,FIND("♦",SUBSTITUTE(LEFT(BN151,BL152+1)," ","♦",LEN(LEFT(BN151,BL152+1))-LEN(SUBSTITUTE(LEFT(BN151,BL152+1)," ",""))))),LEFT(BN151,IFERROR(FIND(" ",BN151)-1,LEN(BN151))))))</f>
        <v/>
      </c>
      <c r="BN152" s="3111" t="str">
        <f t="shared" ref="BN152:BN155" si="84">IF(BM152="","",TRIM(RIGHT(BN151,LEN(BN151)-LEN(BM152))))</f>
        <v/>
      </c>
      <c r="BO152" s="3179"/>
      <c r="BP152" s="3174"/>
      <c r="BQ152" s="3174"/>
      <c r="BR152" s="3"/>
      <c r="BS152" s="419" t="str">
        <f t="shared" si="83"/>
        <v>Poitrine fraîche</v>
      </c>
      <c r="BT152" t="s">
        <v>4032</v>
      </c>
      <c r="BV152" s="25"/>
      <c r="BW152" s="170"/>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224" t="s">
        <v>2074</v>
      </c>
      <c r="DB152" s="3224"/>
      <c r="DC152" s="3224"/>
      <c r="DE152" s="3"/>
      <c r="DF152" s="3"/>
      <c r="DG152" s="3"/>
      <c r="DH152" s="3"/>
      <c r="DI152" s="3"/>
      <c r="DJ152" s="3"/>
      <c r="DK152" s="3"/>
      <c r="DL152" s="3"/>
      <c r="DM152" s="3"/>
      <c r="DN152" s="3"/>
      <c r="DO152" s="3"/>
      <c r="DP152" s="3"/>
      <c r="DQ152" s="3"/>
      <c r="DR152" s="3"/>
      <c r="DS152" s="3"/>
      <c r="DT152" s="3"/>
      <c r="DU152" s="3"/>
      <c r="DV152" s="3"/>
      <c r="DW152" s="3"/>
      <c r="DX152" s="3"/>
      <c r="DY152" s="3"/>
      <c r="EK152" s="1443"/>
      <c r="EL152" s="236" t="s">
        <v>2075</v>
      </c>
      <c r="EM152" s="206" t="s">
        <v>2076</v>
      </c>
      <c r="EN152" s="207">
        <v>140</v>
      </c>
      <c r="EO152" s="208">
        <v>130</v>
      </c>
      <c r="EP152" s="209">
        <v>182</v>
      </c>
      <c r="EQ152"/>
      <c r="ER152" s="1444"/>
      <c r="ES152" s="191" t="s">
        <v>2077</v>
      </c>
      <c r="ET152" s="192" t="s">
        <v>2078</v>
      </c>
      <c r="EU152" s="193">
        <v>205</v>
      </c>
      <c r="EV152" s="194">
        <v>0</v>
      </c>
      <c r="EW152" s="195">
        <v>205</v>
      </c>
      <c r="EX152"/>
      <c r="EY152" s="1445"/>
      <c r="EZ152" s="212" t="s">
        <v>2079</v>
      </c>
      <c r="FA152" s="192" t="s">
        <v>2080</v>
      </c>
      <c r="FB152" s="193">
        <v>45</v>
      </c>
      <c r="FC152" s="194">
        <v>36</v>
      </c>
      <c r="FD152" s="195">
        <v>30</v>
      </c>
      <c r="FE152" s="10">
        <v>1</v>
      </c>
    </row>
    <row r="153" spans="1:161" ht="21" customHeight="1">
      <c r="A153" s="3"/>
      <c r="B153" s="3"/>
      <c r="C153" s="3"/>
      <c r="D153" s="3"/>
      <c r="E153" s="3"/>
      <c r="F153" s="3"/>
      <c r="G153" s="3"/>
      <c r="H153" s="3"/>
      <c r="I153" s="3"/>
      <c r="J153" s="688"/>
      <c r="K153" s="688"/>
      <c r="L153" s="688"/>
      <c r="M153" s="688"/>
      <c r="N153" s="688"/>
      <c r="O153" s="688"/>
      <c r="P153" s="688"/>
      <c r="Q153" s="688"/>
      <c r="R153" s="688"/>
      <c r="S153" s="688"/>
      <c r="T153" s="688"/>
      <c r="U153" s="688"/>
      <c r="V153" s="688"/>
      <c r="W153" s="688"/>
      <c r="X153" s="688"/>
      <c r="Y153" s="688"/>
      <c r="Z153" s="688"/>
      <c r="AA153" s="3"/>
      <c r="AB153" s="3"/>
      <c r="AC153" s="3"/>
      <c r="AD153" s="3"/>
      <c r="AE153" s="3"/>
      <c r="AF153" s="3"/>
      <c r="AG153" s="3"/>
      <c r="AH153" s="3"/>
      <c r="AI153" s="3"/>
      <c r="AJ153" s="3"/>
      <c r="AK153" s="3"/>
      <c r="AL153" s="3"/>
      <c r="AM153" s="3"/>
      <c r="AN153" s="3"/>
      <c r="AO153" s="3"/>
      <c r="AP153" s="3"/>
      <c r="AQ153" s="3"/>
      <c r="AR153" s="198">
        <f t="array" ref="AR153">SUMPRODUCT(LEN(AS153:AY153))</f>
        <v>0</v>
      </c>
      <c r="AS153" s="199"/>
      <c r="AT153" s="200"/>
      <c r="AU153" s="200"/>
      <c r="AV153" s="200"/>
      <c r="AW153" s="200"/>
      <c r="AX153" s="200"/>
      <c r="AY153" s="201"/>
      <c r="AZ153" s="3"/>
      <c r="BD153" s="3174"/>
      <c r="BF153" s="3151" t="str">
        <f t="shared" si="70"/>
        <v/>
      </c>
      <c r="BG153" s="3155" t="str">
        <f t="shared" si="71"/>
        <v/>
      </c>
      <c r="BH153" s="3156" t="str">
        <f>IF(LEN(TRIM(BM153))&gt;0,MAX(BH29:BH152)+1,"")</f>
        <v/>
      </c>
      <c r="BI153" s="3109" t="str">
        <f>IFERROR(INDEX(BM30:BM299,MATCH(ROW()-ROW(BM30)+1,BH30:BH299,0)),"")</f>
        <v/>
      </c>
      <c r="BJ153" s="419"/>
      <c r="BL153" s="3110"/>
      <c r="BM153" s="3111" t="str">
        <f>IF(OR(BN152="",BL152=""),"",IF(LEN(BN152)&lt;=BL152,BN152,IFERROR(LEFT(BN152,FIND("♦",SUBSTITUTE(LEFT(BN152,BL152+1)," ","♦",LEN(LEFT(BN152,BL152+1))-LEN(SUBSTITUTE(LEFT(BN152,BL152+1)," ",""))))),LEFT(BN152,IFERROR(FIND(" ",BN152)-1,LEN(BN152))))))</f>
        <v/>
      </c>
      <c r="BN153" s="3111" t="str">
        <f t="shared" si="84"/>
        <v/>
      </c>
      <c r="BO153" s="3179"/>
      <c r="BP153" s="3174"/>
      <c r="BQ153" s="3174"/>
      <c r="BR153" s="3"/>
      <c r="BS153" s="419" t="str">
        <f t="shared" si="83"/>
        <v>Saucisson à l’ail</v>
      </c>
      <c r="BT153" t="s">
        <v>4033</v>
      </c>
      <c r="BV153" s="25"/>
      <c r="BW153" s="170"/>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224"/>
      <c r="DB153" s="3224"/>
      <c r="DC153" s="3224"/>
      <c r="DE153" s="3"/>
      <c r="DF153" s="3"/>
      <c r="DG153" s="3"/>
      <c r="DH153" s="3"/>
      <c r="DI153" s="3"/>
      <c r="DJ153" s="3"/>
      <c r="DK153" s="3"/>
      <c r="DL153" s="3"/>
      <c r="DM153" s="3"/>
      <c r="DN153" s="3"/>
      <c r="DO153" s="3"/>
      <c r="DP153" s="3"/>
      <c r="DQ153" s="3"/>
      <c r="DR153" s="3"/>
      <c r="DS153" s="3"/>
      <c r="DT153" s="3"/>
      <c r="DU153" s="3"/>
      <c r="DV153" s="3"/>
      <c r="DW153" s="3"/>
      <c r="DX153" s="3"/>
      <c r="DY153" s="3"/>
      <c r="EK153" s="1446"/>
      <c r="EL153" s="236" t="s">
        <v>2081</v>
      </c>
      <c r="EM153" s="206" t="s">
        <v>2082</v>
      </c>
      <c r="EN153" s="207">
        <v>150</v>
      </c>
      <c r="EO153" s="208">
        <v>144</v>
      </c>
      <c r="EP153" s="209">
        <v>171</v>
      </c>
      <c r="EQ153"/>
      <c r="ER153" s="1447"/>
      <c r="ES153" s="191" t="s">
        <v>2083</v>
      </c>
      <c r="ET153" s="192" t="s">
        <v>2084</v>
      </c>
      <c r="EU153" s="193">
        <v>159</v>
      </c>
      <c r="EV153" s="194">
        <v>95</v>
      </c>
      <c r="EW153" s="195">
        <v>159</v>
      </c>
      <c r="EX153"/>
      <c r="EY153" s="1448"/>
      <c r="EZ153" s="212" t="s">
        <v>2085</v>
      </c>
      <c r="FA153" s="192" t="s">
        <v>2086</v>
      </c>
      <c r="FB153" s="193">
        <v>47</v>
      </c>
      <c r="FC153" s="194">
        <v>30</v>
      </c>
      <c r="FD153" s="195">
        <v>14</v>
      </c>
      <c r="FE153" s="10">
        <v>1</v>
      </c>
    </row>
    <row r="154" spans="1:161" ht="21" customHeight="1">
      <c r="A154" s="3"/>
      <c r="B154" s="3"/>
      <c r="C154" s="3"/>
      <c r="D154" s="3"/>
      <c r="E154" s="3"/>
      <c r="F154" s="3"/>
      <c r="G154" s="3"/>
      <c r="H154" s="3"/>
      <c r="I154" s="3"/>
      <c r="J154" s="688"/>
      <c r="K154" s="688"/>
      <c r="L154" s="688"/>
      <c r="M154" s="688"/>
      <c r="N154" s="688"/>
      <c r="O154" s="688"/>
      <c r="P154" s="688"/>
      <c r="Q154" s="688"/>
      <c r="R154" s="688"/>
      <c r="S154" s="688"/>
      <c r="T154" s="688"/>
      <c r="U154" s="688"/>
      <c r="V154" s="688"/>
      <c r="W154" s="688"/>
      <c r="X154" s="688"/>
      <c r="Y154" s="688"/>
      <c r="Z154" s="688"/>
      <c r="AA154" s="3"/>
      <c r="AB154" s="3"/>
      <c r="AC154" s="3"/>
      <c r="AD154" s="3"/>
      <c r="AE154" s="3"/>
      <c r="AF154" s="3"/>
      <c r="AG154" s="3"/>
      <c r="AH154" s="3"/>
      <c r="AI154" s="3"/>
      <c r="AJ154" s="3"/>
      <c r="AK154" s="3"/>
      <c r="AL154" s="3"/>
      <c r="AM154" s="3"/>
      <c r="AN154" s="3"/>
      <c r="AO154" s="3"/>
      <c r="AP154" s="3"/>
      <c r="AQ154" s="3"/>
      <c r="AR154" s="198">
        <f t="array" ref="AR154">SUMPRODUCT(LEN(AS154:AY154))</f>
        <v>0</v>
      </c>
      <c r="AS154" s="199"/>
      <c r="AT154" s="200"/>
      <c r="AU154" s="200"/>
      <c r="AV154" s="200"/>
      <c r="AW154" s="200"/>
      <c r="AX154" s="200"/>
      <c r="AY154" s="201"/>
      <c r="AZ154" s="3"/>
      <c r="BD154" s="3174"/>
      <c r="BF154" s="3151" t="str">
        <f t="shared" si="70"/>
        <v/>
      </c>
      <c r="BG154" s="3155" t="str">
        <f t="shared" si="71"/>
        <v/>
      </c>
      <c r="BH154" s="3156" t="str">
        <f>IF(LEN(TRIM(BM154))&gt;0,MAX(BH29:BH153)+1,"")</f>
        <v/>
      </c>
      <c r="BI154" s="3109" t="str">
        <f>IFERROR(INDEX(BM30:BM299,MATCH(ROW()-ROW(BM30)+1,BH30:BH299,0)),"")</f>
        <v/>
      </c>
      <c r="BJ154" s="419"/>
      <c r="BL154" s="3163"/>
      <c r="BM154" s="3111" t="str">
        <f>IF(OR(BN153="",BL152=""),"",IF(LEN(BN153)&lt;=BL152,BN153,IFERROR(LEFT(BN153,FIND("♦",SUBSTITUTE(LEFT(BN153,BL152+1)," ","♦",LEN(LEFT(BN153,BL152+1))-LEN(SUBSTITUTE(LEFT(BN153,BL152+1)," ",""))))),LEFT(BN153,IFERROR(FIND(" ",BN153)-1,LEN(BN153))))))</f>
        <v/>
      </c>
      <c r="BN154" s="3111" t="str">
        <f t="shared" si="84"/>
        <v/>
      </c>
      <c r="BO154" s="3179"/>
      <c r="BP154" s="3174"/>
      <c r="BQ154" s="3174"/>
      <c r="BR154" s="3"/>
      <c r="BS154" s="419" t="str">
        <f t="shared" si="83"/>
        <v>ou saucisse de Toulouse</v>
      </c>
      <c r="BT154" t="s">
        <v>4034</v>
      </c>
      <c r="BV154" s="25"/>
      <c r="BW154" s="170"/>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1025">
        <v>1</v>
      </c>
      <c r="DB154" s="1025"/>
      <c r="DC154" s="1025">
        <v>1</v>
      </c>
      <c r="DE154" s="3"/>
      <c r="DF154" s="3"/>
      <c r="DG154" s="3"/>
      <c r="DH154" s="3"/>
      <c r="DI154" s="3"/>
      <c r="DJ154" s="3"/>
      <c r="DK154" s="3"/>
      <c r="DL154" s="3"/>
      <c r="DM154" s="3"/>
      <c r="DN154" s="3"/>
      <c r="DO154" s="3"/>
      <c r="DP154" s="3"/>
      <c r="DQ154" s="3"/>
      <c r="DR154" s="3"/>
      <c r="DS154" s="3"/>
      <c r="DT154" s="3"/>
      <c r="DU154" s="3"/>
      <c r="DV154" s="3"/>
      <c r="DW154" s="3"/>
      <c r="DX154" s="3"/>
      <c r="DY154" s="3"/>
      <c r="EK154" s="1449"/>
      <c r="EL154" s="236" t="s">
        <v>2087</v>
      </c>
      <c r="EM154" s="206" t="s">
        <v>2088</v>
      </c>
      <c r="EN154" s="207">
        <v>126</v>
      </c>
      <c r="EO154" s="208">
        <v>115</v>
      </c>
      <c r="EP154" s="209">
        <v>184</v>
      </c>
      <c r="EQ154"/>
      <c r="ER154" s="1450"/>
      <c r="ES154" s="191" t="s">
        <v>2089</v>
      </c>
      <c r="ET154" s="192" t="s">
        <v>2090</v>
      </c>
      <c r="EU154" s="193">
        <v>139</v>
      </c>
      <c r="EV154" s="194">
        <v>123</v>
      </c>
      <c r="EW154" s="195">
        <v>139</v>
      </c>
      <c r="EX154"/>
      <c r="EY154" s="1451"/>
      <c r="EZ154" s="212" t="s">
        <v>2091</v>
      </c>
      <c r="FA154" s="192" t="s">
        <v>2092</v>
      </c>
      <c r="FB154" s="193">
        <v>19</v>
      </c>
      <c r="FC154" s="194">
        <v>14</v>
      </c>
      <c r="FD154" s="195">
        <v>10</v>
      </c>
      <c r="FE154" s="10">
        <v>1</v>
      </c>
    </row>
    <row r="155" spans="1:161" ht="21" customHeight="1">
      <c r="A155" s="3"/>
      <c r="B155" s="3"/>
      <c r="C155" s="3"/>
      <c r="D155" s="3"/>
      <c r="E155" s="3"/>
      <c r="F155" s="3"/>
      <c r="G155" s="3"/>
      <c r="H155" s="3"/>
      <c r="I155" s="3"/>
      <c r="J155" s="688"/>
      <c r="K155" s="688"/>
      <c r="L155" s="688"/>
      <c r="M155" s="688"/>
      <c r="N155" s="688"/>
      <c r="O155" s="688"/>
      <c r="P155" s="688"/>
      <c r="Q155" s="688"/>
      <c r="R155" s="688"/>
      <c r="S155" s="688"/>
      <c r="T155" s="688"/>
      <c r="U155" s="688"/>
      <c r="V155" s="688"/>
      <c r="W155" s="688"/>
      <c r="X155" s="688"/>
      <c r="Y155" s="688"/>
      <c r="Z155" s="688"/>
      <c r="AA155" s="3"/>
      <c r="AB155" s="3"/>
      <c r="AC155" s="3"/>
      <c r="AD155" s="3"/>
      <c r="AE155" s="3"/>
      <c r="AF155" s="3"/>
      <c r="AG155" s="3"/>
      <c r="AH155" s="3"/>
      <c r="AI155" s="3"/>
      <c r="AJ155" s="3"/>
      <c r="AK155" s="3"/>
      <c r="AL155" s="3"/>
      <c r="AM155" s="3"/>
      <c r="AN155" s="3"/>
      <c r="AO155" s="3"/>
      <c r="AP155" s="3"/>
      <c r="AQ155" s="3"/>
      <c r="AR155" s="198">
        <f t="array" ref="AR155">SUMPRODUCT(LEN(AS155:AY155))</f>
        <v>0</v>
      </c>
      <c r="AS155" s="199"/>
      <c r="AT155" s="200"/>
      <c r="AU155" s="200"/>
      <c r="AV155" s="200"/>
      <c r="AW155" s="200"/>
      <c r="AX155" s="200"/>
      <c r="AY155" s="201"/>
      <c r="AZ155" s="3"/>
      <c r="BD155" s="3174"/>
      <c r="BF155" s="3151" t="str">
        <f t="shared" si="70"/>
        <v/>
      </c>
      <c r="BG155" s="3155" t="str">
        <f t="shared" si="71"/>
        <v/>
      </c>
      <c r="BH155" s="3156" t="str">
        <f>IF(LEN(TRIM(BM155))&gt;0,MAX(BH29:BH154)+1,"")</f>
        <v/>
      </c>
      <c r="BI155" s="3109" t="str">
        <f>IFERROR(INDEX(BM30:BM299,MATCH(ROW()-ROW(BM30)+1,BH30:BH299,0)),"")</f>
        <v/>
      </c>
      <c r="BJ155" s="419"/>
      <c r="BL155" s="3164"/>
      <c r="BM155" s="3111" t="str">
        <f>IF(OR(BN154="",BL152=""),"",IF(LEN(BN154)&lt;=BL152,BN154,IFERROR(LEFT(BN154,FIND("♦",SUBSTITUTE(LEFT(BN154,BL152+1)," ","♦",LEN(LEFT(BN154,BL152+1))-LEN(SUBSTITUTE(LEFT(BN154,BL152+1)," ",""))))),LEFT(BN154,IFERROR(FIND(" ",BN154)-1,LEN(BN154))))))</f>
        <v/>
      </c>
      <c r="BN155" s="3111" t="str">
        <f t="shared" si="84"/>
        <v/>
      </c>
      <c r="BO155" s="3179"/>
      <c r="BP155" s="3174"/>
      <c r="BQ155" s="3174"/>
      <c r="BR155" s="3"/>
      <c r="BS155" s="419" t="str">
        <f t="shared" si="83"/>
        <v>Oignons</v>
      </c>
      <c r="BT155" t="s">
        <v>4020</v>
      </c>
      <c r="BV155" s="25"/>
      <c r="BW155" s="170"/>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224" t="s">
        <v>2093</v>
      </c>
      <c r="DB155" s="3224"/>
      <c r="DC155" s="3224"/>
      <c r="DE155" s="3"/>
      <c r="DF155" s="3"/>
      <c r="DG155" s="3"/>
      <c r="DH155" s="3"/>
      <c r="DI155" s="3"/>
      <c r="DJ155" s="3"/>
      <c r="DK155" s="3"/>
      <c r="DL155" s="3"/>
      <c r="DM155" s="3"/>
      <c r="DN155" s="3"/>
      <c r="DO155" s="3"/>
      <c r="DP155" s="3"/>
      <c r="DQ155" s="3"/>
      <c r="DR155" s="3"/>
      <c r="DS155" s="3"/>
      <c r="DT155" s="3"/>
      <c r="DU155" s="3"/>
      <c r="DV155" s="3"/>
      <c r="DW155" s="3"/>
      <c r="DX155" s="3"/>
      <c r="DY155" s="3"/>
      <c r="EK155" s="1452"/>
      <c r="EL155" s="236" t="s">
        <v>2094</v>
      </c>
      <c r="EM155" s="206" t="s">
        <v>2095</v>
      </c>
      <c r="EN155" s="207">
        <v>96</v>
      </c>
      <c r="EO155" s="208">
        <v>78</v>
      </c>
      <c r="EP155" s="209">
        <v>151</v>
      </c>
      <c r="EQ155"/>
      <c r="ER155" s="1453"/>
      <c r="ES155" s="191" t="s">
        <v>2096</v>
      </c>
      <c r="ET155" s="192" t="s">
        <v>2097</v>
      </c>
      <c r="EU155" s="193">
        <v>139</v>
      </c>
      <c r="EV155" s="194">
        <v>102</v>
      </c>
      <c r="EW155" s="195">
        <v>139</v>
      </c>
      <c r="EX155"/>
      <c r="EY155" s="1454"/>
      <c r="EZ155" s="212" t="s">
        <v>2098</v>
      </c>
      <c r="FA155" s="192" t="s">
        <v>2099</v>
      </c>
      <c r="FB155" s="193">
        <v>255</v>
      </c>
      <c r="FC155" s="194">
        <v>0</v>
      </c>
      <c r="FD155" s="195">
        <v>0</v>
      </c>
      <c r="FE155" s="10">
        <v>1</v>
      </c>
    </row>
    <row r="156" spans="1:161" ht="21" customHeight="1">
      <c r="A156" s="3"/>
      <c r="B156" s="3"/>
      <c r="C156" s="3"/>
      <c r="D156" s="3"/>
      <c r="E156" s="3"/>
      <c r="F156" s="3"/>
      <c r="G156" s="3"/>
      <c r="H156" s="3"/>
      <c r="I156" s="3"/>
      <c r="J156" s="688"/>
      <c r="K156" s="688"/>
      <c r="L156" s="688"/>
      <c r="M156" s="688"/>
      <c r="N156" s="688"/>
      <c r="O156" s="688"/>
      <c r="P156" s="688"/>
      <c r="Q156" s="688"/>
      <c r="R156" s="688"/>
      <c r="S156" s="688"/>
      <c r="T156" s="688"/>
      <c r="U156" s="688"/>
      <c r="V156" s="688"/>
      <c r="W156" s="688"/>
      <c r="X156" s="688"/>
      <c r="Y156" s="688"/>
      <c r="Z156" s="688"/>
      <c r="AA156" s="3"/>
      <c r="AB156" s="3"/>
      <c r="AC156" s="3"/>
      <c r="AD156" s="3"/>
      <c r="AE156" s="3"/>
      <c r="AF156" s="3"/>
      <c r="AG156" s="3"/>
      <c r="AH156" s="3"/>
      <c r="AI156" s="3"/>
      <c r="AJ156" s="3"/>
      <c r="AK156" s="3"/>
      <c r="AL156" s="3"/>
      <c r="AM156" s="3"/>
      <c r="AN156" s="3"/>
      <c r="AO156" s="3"/>
      <c r="AP156" s="3"/>
      <c r="AQ156" s="3"/>
      <c r="AR156" s="198">
        <f t="array" ref="AR156">SUMPRODUCT(LEN(AS156:AY156))</f>
        <v>0</v>
      </c>
      <c r="AS156" s="199"/>
      <c r="AT156" s="200"/>
      <c r="AU156" s="200"/>
      <c r="AV156" s="200"/>
      <c r="AW156" s="200"/>
      <c r="AX156" s="200"/>
      <c r="AY156" s="201"/>
      <c r="AZ156" s="3"/>
      <c r="BD156" s="3174"/>
      <c r="BF156" s="3151" t="str">
        <f t="shared" si="70"/>
        <v/>
      </c>
      <c r="BG156" s="3155" t="str">
        <f t="shared" si="71"/>
        <v/>
      </c>
      <c r="BH156" s="3156" t="str">
        <f>IF(LEN(TRIM(BM156))&gt;0,MAX(BH29:BH155)+1,"")</f>
        <v/>
      </c>
      <c r="BI156" s="3109" t="str">
        <f>IFERROR(INDEX(BM30:BM299,MATCH(ROW()-ROW(BM30)+1,BH30:BH299,0)),"")</f>
        <v/>
      </c>
      <c r="BJ156" s="419"/>
      <c r="BL156" s="2462" t="str">
        <f>(SUBSTITUTE(SUBSTITUTE(BD51,CHAR(13)&amp;CHAR(10)," "),CHAR(10)," "))</f>
        <v/>
      </c>
      <c r="BM156" s="3165" t="str">
        <f>IF(OR(BL157="",BL158=""),"",IF(LEN(BL157)&lt;=BL158,BL157,IFERROR(LEFT(BL157,FIND("♦",SUBSTITUTE(LEFT(BL157,BL158+1)," ","♦",LEN(LEFT(BL157,BL158+1))-LEN(SUBSTITUTE(LEFT(BL157,BL158+1)," ",""))))),LEFT(BL157,IFERROR(FIND(" ",BL157)-1,LEN(BL157))))))</f>
        <v/>
      </c>
      <c r="BN156" s="3166" t="str">
        <f>IF(BM156="","",TRIM(RIGHT(BL157,LEN(BL157)-LEN(BM156))))</f>
        <v/>
      </c>
      <c r="BO156" s="3157" t="str">
        <f>BE51</f>
        <v xml:space="preserve"> ◄ ligne 51</v>
      </c>
      <c r="BP156" s="3174"/>
      <c r="BQ156" s="3174"/>
      <c r="BR156" s="3"/>
      <c r="BS156" s="419" t="str">
        <f t="shared" si="83"/>
        <v>Dés de tomates surgelés</v>
      </c>
      <c r="BT156" t="s">
        <v>4035</v>
      </c>
      <c r="BV156" s="25"/>
      <c r="BW156" s="170"/>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224"/>
      <c r="DB156" s="3224"/>
      <c r="DC156" s="3224"/>
      <c r="DE156" s="3"/>
      <c r="DF156" s="3"/>
      <c r="DG156" s="3"/>
      <c r="DH156" s="3"/>
      <c r="DI156" s="3"/>
      <c r="DJ156" s="3"/>
      <c r="DK156" s="3"/>
      <c r="DL156" s="3"/>
      <c r="DM156" s="3"/>
      <c r="DN156" s="3"/>
      <c r="DO156" s="3"/>
      <c r="DP156" s="3"/>
      <c r="DQ156" s="3"/>
      <c r="DR156" s="3"/>
      <c r="DS156" s="3"/>
      <c r="DT156" s="3"/>
      <c r="DU156" s="3"/>
      <c r="DV156" s="3"/>
      <c r="DW156" s="3"/>
      <c r="DX156" s="3"/>
      <c r="DY156" s="3"/>
      <c r="EK156" s="1455"/>
      <c r="EL156" s="205" t="s">
        <v>2100</v>
      </c>
      <c r="EM156" s="206" t="s">
        <v>2101</v>
      </c>
      <c r="EN156" s="207">
        <v>72</v>
      </c>
      <c r="EO156" s="208">
        <v>61</v>
      </c>
      <c r="EP156" s="209">
        <v>139</v>
      </c>
      <c r="EQ156"/>
      <c r="ER156" s="1456"/>
      <c r="ES156" s="272" t="s">
        <v>2102</v>
      </c>
      <c r="ET156" s="192" t="s">
        <v>2103</v>
      </c>
      <c r="EU156" s="193">
        <v>121</v>
      </c>
      <c r="EV156" s="194">
        <v>104</v>
      </c>
      <c r="EW156" s="195">
        <v>120</v>
      </c>
      <c r="EX156"/>
      <c r="EY156" s="1457"/>
      <c r="EZ156" s="197" t="s">
        <v>2104</v>
      </c>
      <c r="FA156" s="192" t="s">
        <v>2099</v>
      </c>
      <c r="FB156" s="193">
        <v>255</v>
      </c>
      <c r="FC156" s="194">
        <v>36</v>
      </c>
      <c r="FD156" s="195">
        <v>0</v>
      </c>
      <c r="FE156" s="10">
        <v>1</v>
      </c>
    </row>
    <row r="157" spans="1:161" ht="21" customHeight="1">
      <c r="A157" s="3"/>
      <c r="B157" s="3"/>
      <c r="C157" s="3"/>
      <c r="D157" s="3"/>
      <c r="E157" s="3"/>
      <c r="F157" s="3"/>
      <c r="G157" s="3"/>
      <c r="H157" s="3"/>
      <c r="I157" s="3"/>
      <c r="J157" s="688"/>
      <c r="K157" s="688"/>
      <c r="L157" s="688"/>
      <c r="M157" s="688"/>
      <c r="N157" s="688"/>
      <c r="O157" s="688"/>
      <c r="P157" s="688"/>
      <c r="Q157" s="688"/>
      <c r="R157" s="688"/>
      <c r="S157" s="688"/>
      <c r="T157" s="688"/>
      <c r="U157" s="688"/>
      <c r="V157" s="688"/>
      <c r="W157" s="688"/>
      <c r="X157" s="688"/>
      <c r="Y157" s="688"/>
      <c r="Z157" s="688"/>
      <c r="AA157" s="3"/>
      <c r="AB157" s="3"/>
      <c r="AC157" s="3"/>
      <c r="AD157" s="3"/>
      <c r="AE157" s="3"/>
      <c r="AF157" s="3"/>
      <c r="AG157" s="3"/>
      <c r="AH157" s="3"/>
      <c r="AI157" s="3"/>
      <c r="AJ157" s="3"/>
      <c r="AK157" s="3"/>
      <c r="AL157" s="3"/>
      <c r="AM157" s="3"/>
      <c r="AN157" s="3"/>
      <c r="AO157" s="3"/>
      <c r="AP157" s="3"/>
      <c r="AQ157" s="3"/>
      <c r="AR157" s="198">
        <f t="array" ref="AR157">SUMPRODUCT(LEN(AS157:AY157))</f>
        <v>0</v>
      </c>
      <c r="AS157" s="199"/>
      <c r="AT157" s="200"/>
      <c r="AU157" s="200"/>
      <c r="AV157" s="200"/>
      <c r="AW157" s="200"/>
      <c r="AX157" s="200"/>
      <c r="AY157" s="201"/>
      <c r="AZ157" s="3"/>
      <c r="BD157" s="3174"/>
      <c r="BF157" s="3151" t="str">
        <f t="shared" si="70"/>
        <v/>
      </c>
      <c r="BG157" s="3155" t="str">
        <f t="shared" si="71"/>
        <v/>
      </c>
      <c r="BH157" s="3156" t="str">
        <f>IF(LEN(TRIM(BM157))&gt;0,MAX(BH29:BH156)+1,"")</f>
        <v/>
      </c>
      <c r="BI157" s="3109" t="str">
        <f>IFERROR(INDEX(BM30:BM299,MATCH(ROW()-ROW(BM30)+1,BH30:BH299,0)),"")</f>
        <v/>
      </c>
      <c r="BJ157" s="419"/>
      <c r="BL157" s="3165" t="str">
        <f>TRIM(SUBSTITUTE(SUBSTITUTE(SUBSTITUTE(SUBSTITUTE(IF(OR(LEFT(BL156,1)="-",LEFT(BL156,1)="="),MID(BL156,2,9999),BL156),CHAR(160)," "),","," "),";"," "),"."," "))</f>
        <v/>
      </c>
      <c r="BM157" s="3166" t="str">
        <f>IF(OR(BN156="",BL158=""),"",IF(LEN(BN156)&lt;=BL158,BN156,IFERROR(LEFT(BN156,FIND("♦",SUBSTITUTE(LEFT(BN156,BL158+1)," ","♦",LEN(LEFT(BN156,BL158+1))-LEN(SUBSTITUTE(LEFT(BN156,BL158+1)," ",""))))),LEFT(BN156,IFERROR(FIND(" ",BN156)-1,LEN(BN156))))))</f>
        <v/>
      </c>
      <c r="BN157" s="3166" t="str">
        <f>IF(BM157="","",TRIM(RIGHT(BN156,LEN(BN156)-LEN(BM157))))</f>
        <v/>
      </c>
      <c r="BO157" s="3180"/>
      <c r="BP157" s="3174"/>
      <c r="BQ157" s="3174"/>
      <c r="BR157" s="3"/>
      <c r="BS157" s="419" t="str">
        <f t="shared" si="83"/>
        <v>Tomate concentrée</v>
      </c>
      <c r="BT157" t="s">
        <v>4036</v>
      </c>
      <c r="BV157" s="25"/>
      <c r="BW157" s="170"/>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1025">
        <v>1</v>
      </c>
      <c r="DB157" s="1025"/>
      <c r="DC157" s="1025">
        <v>1</v>
      </c>
      <c r="DE157" s="3"/>
      <c r="DF157" s="3"/>
      <c r="DG157" s="3"/>
      <c r="DH157" s="3"/>
      <c r="DI157" s="3"/>
      <c r="DJ157" s="3"/>
      <c r="DK157" s="3"/>
      <c r="DL157" s="3"/>
      <c r="DM157" s="3"/>
      <c r="DN157" s="3"/>
      <c r="DO157" s="3"/>
      <c r="DP157" s="3"/>
      <c r="DQ157" s="3"/>
      <c r="DR157" s="3"/>
      <c r="DS157" s="3"/>
      <c r="DT157" s="3"/>
      <c r="DU157" s="3"/>
      <c r="DV157" s="3"/>
      <c r="DW157" s="3"/>
      <c r="DX157" s="3"/>
      <c r="DY157" s="3"/>
      <c r="EK157" s="1458"/>
      <c r="EL157" s="205" t="s">
        <v>2105</v>
      </c>
      <c r="EM157" s="206" t="s">
        <v>2106</v>
      </c>
      <c r="EN157" s="207">
        <v>71</v>
      </c>
      <c r="EO157" s="208">
        <v>60</v>
      </c>
      <c r="EP157" s="209">
        <v>139</v>
      </c>
      <c r="EQ157"/>
      <c r="ER157" s="1459"/>
      <c r="ES157" s="191" t="s">
        <v>2107</v>
      </c>
      <c r="ET157" s="192" t="s">
        <v>2108</v>
      </c>
      <c r="EU157" s="193">
        <v>139</v>
      </c>
      <c r="EV157" s="194">
        <v>71</v>
      </c>
      <c r="EW157" s="195">
        <v>137</v>
      </c>
      <c r="EX157"/>
      <c r="EY157" s="1460"/>
      <c r="EZ157" s="197" t="s">
        <v>2109</v>
      </c>
      <c r="FA157" s="192" t="s">
        <v>2099</v>
      </c>
      <c r="FB157" s="193">
        <v>255</v>
      </c>
      <c r="FC157" s="194">
        <v>69</v>
      </c>
      <c r="FD157" s="195">
        <v>0</v>
      </c>
      <c r="FE157" s="10">
        <v>1</v>
      </c>
    </row>
    <row r="158" spans="1:161" ht="21"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198">
        <f t="array" ref="AR158">SUMPRODUCT(LEN(AS158:AY158))</f>
        <v>0</v>
      </c>
      <c r="AS158" s="199"/>
      <c r="AT158" s="200"/>
      <c r="AU158" s="200"/>
      <c r="AV158" s="200"/>
      <c r="AW158" s="200"/>
      <c r="AX158" s="200"/>
      <c r="AY158" s="201"/>
      <c r="AZ158" s="3"/>
      <c r="BD158" s="3174"/>
      <c r="BF158" s="3151" t="str">
        <f t="shared" si="70"/>
        <v/>
      </c>
      <c r="BG158" s="3155" t="str">
        <f t="shared" si="71"/>
        <v/>
      </c>
      <c r="BH158" s="3156" t="str">
        <f>IF(LEN(TRIM(BM158))&gt;0,MAX(BH29:BH157)+1,"")</f>
        <v/>
      </c>
      <c r="BI158" s="3109" t="str">
        <f>IFERROR(INDEX(BM30:BM299,MATCH(ROW()-ROW(BM30)+1,BH30:BH299,0)),"")</f>
        <v/>
      </c>
      <c r="BJ158" s="419"/>
      <c r="BL158" s="3112">
        <f>BI17</f>
        <v>100</v>
      </c>
      <c r="BM158" s="3166" t="str">
        <f>IF(OR(BN157="",BL158=""),"",IF(LEN(BN157)&lt;=BL158,BN157,IFERROR(LEFT(BN157,FIND("♦",SUBSTITUTE(LEFT(BN157,BL158+1)," ","♦",LEN(LEFT(BN157,BL158+1))-LEN(SUBSTITUTE(LEFT(BN157,BL158+1)," ",""))))),LEFT(BN157,IFERROR(FIND(" ",BN157)-1,LEN(BN157))))))</f>
        <v/>
      </c>
      <c r="BN158" s="3166" t="str">
        <f t="shared" ref="BN158:BN161" si="85">IF(BM158="","",TRIM(RIGHT(BN157,LEN(BN157)-LEN(BM158))))</f>
        <v/>
      </c>
      <c r="BO158" s="3180"/>
      <c r="BP158" s="3174"/>
      <c r="BQ158" s="3174"/>
      <c r="BR158" s="3"/>
      <c r="BS158" s="419" t="str">
        <f t="shared" si="83"/>
        <v>Ail haché surgelé</v>
      </c>
      <c r="BT158" t="s">
        <v>4037</v>
      </c>
      <c r="BV158" s="25"/>
      <c r="BW158" s="170"/>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224" t="s">
        <v>2110</v>
      </c>
      <c r="DB158" s="3224"/>
      <c r="DC158" s="3224"/>
      <c r="DE158" s="3"/>
      <c r="DF158" s="3"/>
      <c r="DG158" s="3"/>
      <c r="DH158" s="3"/>
      <c r="DI158" s="3"/>
      <c r="DJ158" s="3"/>
      <c r="DK158" s="3"/>
      <c r="DL158" s="3"/>
      <c r="DM158" s="3"/>
      <c r="DN158" s="3"/>
      <c r="DO158" s="3"/>
      <c r="DP158" s="3"/>
      <c r="DQ158" s="3"/>
      <c r="DR158" s="3"/>
      <c r="DS158" s="3"/>
      <c r="DT158" s="3"/>
      <c r="DU158" s="3"/>
      <c r="DV158" s="3"/>
      <c r="DW158" s="3"/>
      <c r="DX158" s="3"/>
      <c r="DY158" s="3"/>
      <c r="EK158" s="1461"/>
      <c r="EL158" s="236" t="s">
        <v>2111</v>
      </c>
      <c r="EM158" s="206" t="s">
        <v>2112</v>
      </c>
      <c r="EN158" s="207">
        <v>46</v>
      </c>
      <c r="EO158" s="208">
        <v>0</v>
      </c>
      <c r="EP158" s="209">
        <v>108</v>
      </c>
      <c r="EQ158"/>
      <c r="ER158" s="1462"/>
      <c r="ES158" s="191" t="s">
        <v>2113</v>
      </c>
      <c r="ET158" s="192" t="s">
        <v>2114</v>
      </c>
      <c r="EU158" s="193">
        <v>139</v>
      </c>
      <c r="EV158" s="194">
        <v>0</v>
      </c>
      <c r="EW158" s="195">
        <v>139</v>
      </c>
      <c r="EX158"/>
      <c r="EY158" s="1463"/>
      <c r="EZ158" s="212" t="s">
        <v>2115</v>
      </c>
      <c r="FA158" s="192" t="s">
        <v>2099</v>
      </c>
      <c r="FB158" s="193">
        <v>255</v>
      </c>
      <c r="FC158" s="194">
        <v>73</v>
      </c>
      <c r="FD158" s="195">
        <v>1</v>
      </c>
      <c r="FE158" s="10">
        <v>1</v>
      </c>
    </row>
    <row r="159" spans="1:161" ht="21"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198">
        <f t="array" ref="AR159">SUMPRODUCT(LEN(AS159:AY159))</f>
        <v>0</v>
      </c>
      <c r="AS159" s="199"/>
      <c r="AT159" s="200"/>
      <c r="AU159" s="200"/>
      <c r="AV159" s="200"/>
      <c r="AW159" s="200"/>
      <c r="AX159" s="200"/>
      <c r="AY159" s="201"/>
      <c r="AZ159" s="3"/>
      <c r="BD159" s="3174"/>
      <c r="BF159" s="3151" t="str">
        <f t="shared" si="70"/>
        <v/>
      </c>
      <c r="BG159" s="3155" t="str">
        <f t="shared" si="71"/>
        <v/>
      </c>
      <c r="BH159" s="3156" t="str">
        <f>IF(LEN(TRIM(BM159))&gt;0,MAX(BH29:BH158)+1,"")</f>
        <v/>
      </c>
      <c r="BI159" s="3109" t="str">
        <f>IFERROR(INDEX(BM30:BM299,MATCH(ROW()-ROW(BM30)+1,BH30:BH299,0)),"")</f>
        <v/>
      </c>
      <c r="BJ159" s="419"/>
      <c r="BL159" s="3165"/>
      <c r="BM159" s="3166" t="str">
        <f>IF(OR(BN158="",BL158=""),"",IF(LEN(BN158)&lt;=BL158,BN158,IFERROR(LEFT(BN158,FIND("♦",SUBSTITUTE(LEFT(BN158,BL158+1)," ","♦",LEN(LEFT(BN158,BL158+1))-LEN(SUBSTITUTE(LEFT(BN158,BL158+1)," ",""))))),LEFT(BN158,IFERROR(FIND(" ",BN158)-1,LEN(BN158))))))</f>
        <v/>
      </c>
      <c r="BN159" s="3166" t="str">
        <f t="shared" si="85"/>
        <v/>
      </c>
      <c r="BO159" s="3180"/>
      <c r="BP159" s="3174"/>
      <c r="BQ159" s="3174"/>
      <c r="BR159" s="3"/>
      <c r="BS159" s="419" t="str">
        <f t="shared" si="83"/>
        <v>Herbes de Provence</v>
      </c>
      <c r="BT159" t="s">
        <v>4038</v>
      </c>
      <c r="BV159" s="25"/>
      <c r="BW159" s="170"/>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224"/>
      <c r="DB159" s="3224"/>
      <c r="DC159" s="3224"/>
      <c r="DE159" s="3"/>
      <c r="DF159" s="3"/>
      <c r="DG159" s="3"/>
      <c r="DH159" s="3"/>
      <c r="DI159" s="3"/>
      <c r="DJ159" s="3"/>
      <c r="DK159" s="3"/>
      <c r="DL159" s="3"/>
      <c r="DM159" s="3"/>
      <c r="DN159" s="3"/>
      <c r="DO159" s="3"/>
      <c r="DP159" s="3"/>
      <c r="DQ159" s="3"/>
      <c r="DR159" s="3"/>
      <c r="DS159" s="3"/>
      <c r="DT159" s="3"/>
      <c r="DU159" s="3"/>
      <c r="DV159" s="3"/>
      <c r="DW159" s="3"/>
      <c r="DX159" s="3"/>
      <c r="DY159" s="3"/>
      <c r="EK159" s="1464"/>
      <c r="EL159" s="205" t="s">
        <v>2116</v>
      </c>
      <c r="EM159" s="206" t="s">
        <v>2117</v>
      </c>
      <c r="EN159" s="207">
        <v>188</v>
      </c>
      <c r="EO159" s="208">
        <v>238</v>
      </c>
      <c r="EP159" s="209">
        <v>104</v>
      </c>
      <c r="EQ159"/>
      <c r="ER159" s="1465"/>
      <c r="ES159" s="272" t="s">
        <v>2118</v>
      </c>
      <c r="ET159" s="192" t="s">
        <v>2119</v>
      </c>
      <c r="EU159" s="193">
        <v>128</v>
      </c>
      <c r="EV159" s="194">
        <v>0</v>
      </c>
      <c r="EW159" s="195">
        <v>128</v>
      </c>
      <c r="EX159"/>
      <c r="EY159" s="1466"/>
      <c r="EZ159" s="212" t="s">
        <v>2120</v>
      </c>
      <c r="FA159" s="192" t="s">
        <v>2121</v>
      </c>
      <c r="FB159" s="193">
        <v>255</v>
      </c>
      <c r="FC159" s="194">
        <v>9</v>
      </c>
      <c r="FD159" s="195">
        <v>33</v>
      </c>
      <c r="FE159" s="10">
        <v>1</v>
      </c>
    </row>
    <row r="160" spans="1:161" ht="21"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198">
        <f t="array" ref="AR160">SUMPRODUCT(LEN(AS160:AY160))</f>
        <v>0</v>
      </c>
      <c r="AS160" s="199"/>
      <c r="AT160" s="200"/>
      <c r="AU160" s="200"/>
      <c r="AV160" s="200"/>
      <c r="AW160" s="200"/>
      <c r="AX160" s="200"/>
      <c r="AY160" s="201"/>
      <c r="AZ160" s="3"/>
      <c r="BD160" s="3174"/>
      <c r="BF160" s="3151" t="str">
        <f t="shared" ref="BF160:BF223" si="86">IF(BI160="","",(LEN(TRIM(SUBSTITUTE(BI160,CHAR(160)," ")))-LEN(SUBSTITUTE(TRIM(SUBSTITUTE(BI160,CHAR(160)," "))," ",""))+1)&amp;" mot"&amp;IF((LEN(TRIM(SUBSTITUTE(BI160,CHAR(160)," ")))-LEN(SUBSTITUTE(TRIM(SUBSTITUTE(BI160,CHAR(160)," "))," ",""))+1)&gt;1,"s",""))</f>
        <v/>
      </c>
      <c r="BG160" s="3155" t="str">
        <f t="shared" ref="BG160:BG223" si="87">IF(BI160="","",LEN(TRIM(SUBSTITUTE(BI160,CHAR(160),"")))&amp;" car. ►")</f>
        <v/>
      </c>
      <c r="BH160" s="3156" t="str">
        <f>IF(LEN(TRIM(BM160))&gt;0,MAX(BH29:BH159)+1,"")</f>
        <v/>
      </c>
      <c r="BI160" s="3109" t="str">
        <f>IFERROR(INDEX(BM30:BM299,MATCH(ROW()-ROW(BM30)+1,BH30:BH299,0)),"")</f>
        <v/>
      </c>
      <c r="BJ160" s="419"/>
      <c r="BL160" s="3168"/>
      <c r="BM160" s="3166" t="str">
        <f>IF(OR(BN159="",BL158=""),"",IF(LEN(BN159)&lt;=BL158,BN159,IFERROR(LEFT(BN159,FIND("♦",SUBSTITUTE(LEFT(BN159,BL158+1)," ","♦",LEN(LEFT(BN159,BL158+1))-LEN(SUBSTITUTE(LEFT(BN159,BL158+1)," ",""))))),LEFT(BN159,IFERROR(FIND(" ",BN159)-1,LEN(BN159))))))</f>
        <v/>
      </c>
      <c r="BN160" s="3166" t="str">
        <f t="shared" si="85"/>
        <v/>
      </c>
      <c r="BO160" s="3180"/>
      <c r="BP160" s="3174"/>
      <c r="BQ160" s="3174"/>
      <c r="BR160" s="3"/>
      <c r="BS160" s="419" t="str">
        <f t="shared" si="83"/>
        <v>Sel</v>
      </c>
      <c r="BT160" t="s">
        <v>4039</v>
      </c>
      <c r="BV160" s="25"/>
      <c r="BW160" s="170"/>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1025">
        <v>1</v>
      </c>
      <c r="DB160" s="1025"/>
      <c r="DC160" s="1025">
        <v>1</v>
      </c>
      <c r="DE160" s="3"/>
      <c r="DF160" s="3"/>
      <c r="DG160" s="3"/>
      <c r="DH160" s="3"/>
      <c r="DI160" s="3"/>
      <c r="DJ160" s="3"/>
      <c r="DK160" s="3"/>
      <c r="DL160" s="3"/>
      <c r="DM160" s="3"/>
      <c r="DN160" s="3"/>
      <c r="DO160" s="3"/>
      <c r="DP160" s="3"/>
      <c r="DQ160" s="3"/>
      <c r="DR160" s="3"/>
      <c r="DS160" s="3"/>
      <c r="DT160" s="3"/>
      <c r="DU160" s="3"/>
      <c r="DV160" s="3"/>
      <c r="DW160" s="3"/>
      <c r="DX160" s="3"/>
      <c r="DY160" s="3"/>
      <c r="EK160" s="1467"/>
      <c r="EL160" s="205" t="s">
        <v>2122</v>
      </c>
      <c r="EM160" s="206" t="s">
        <v>2123</v>
      </c>
      <c r="EN160" s="207">
        <v>192</v>
      </c>
      <c r="EO160" s="208">
        <v>255</v>
      </c>
      <c r="EP160" s="209">
        <v>62</v>
      </c>
      <c r="EQ160"/>
      <c r="ER160" s="1468"/>
      <c r="ES160" s="191" t="s">
        <v>2124</v>
      </c>
      <c r="ET160" s="192" t="s">
        <v>2125</v>
      </c>
      <c r="EU160" s="193">
        <v>79</v>
      </c>
      <c r="EV160" s="194">
        <v>47</v>
      </c>
      <c r="EW160" s="195">
        <v>79</v>
      </c>
      <c r="EX160"/>
      <c r="EY160" s="1469"/>
      <c r="EZ160" s="197" t="s">
        <v>2126</v>
      </c>
      <c r="FA160" s="192" t="s">
        <v>2127</v>
      </c>
      <c r="FB160" s="193">
        <v>255</v>
      </c>
      <c r="FC160" s="194">
        <v>48</v>
      </c>
      <c r="FD160" s="195">
        <v>48</v>
      </c>
      <c r="FE160" s="10">
        <v>1</v>
      </c>
    </row>
    <row r="161" spans="1:161" ht="21"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198">
        <f t="array" ref="AR161">SUMPRODUCT(LEN(AS161:AY161))</f>
        <v>0</v>
      </c>
      <c r="AS161" s="199"/>
      <c r="AT161" s="200"/>
      <c r="AU161" s="200"/>
      <c r="AV161" s="200"/>
      <c r="AW161" s="200"/>
      <c r="AX161" s="200"/>
      <c r="AY161" s="201"/>
      <c r="AZ161" s="3"/>
      <c r="BD161" s="3174"/>
      <c r="BF161" s="3151" t="str">
        <f t="shared" si="86"/>
        <v/>
      </c>
      <c r="BG161" s="3155" t="str">
        <f t="shared" si="87"/>
        <v/>
      </c>
      <c r="BH161" s="3156" t="str">
        <f>IF(LEN(TRIM(BM161))&gt;0,MAX(BH29:BH160)+1,"")</f>
        <v/>
      </c>
      <c r="BI161" s="3109" t="str">
        <f>IFERROR(INDEX(BM30:BM299,MATCH(ROW()-ROW(BM30)+1,BH30:BH299,0)),"")</f>
        <v/>
      </c>
      <c r="BJ161" s="419"/>
      <c r="BL161" s="3169"/>
      <c r="BM161" s="3166" t="str">
        <f>IF(OR(BN160="",BL158=""),"",IF(LEN(BN160)&lt;=BL158,BN160,IFERROR(LEFT(BN160,FIND("♦",SUBSTITUTE(LEFT(BN160,BL158+1)," ","♦",LEN(LEFT(BN160,BL158+1))-LEN(SUBSTITUTE(LEFT(BN160,BL158+1)," ",""))))),LEFT(BN160,IFERROR(FIND(" ",BN160)-1,LEN(BN160))))))</f>
        <v/>
      </c>
      <c r="BN161" s="3166" t="str">
        <f t="shared" si="85"/>
        <v/>
      </c>
      <c r="BO161" s="3180"/>
      <c r="BP161" s="3174"/>
      <c r="BQ161" s="3174"/>
      <c r="BR161" s="3"/>
      <c r="BS161" s="419" t="str">
        <f t="shared" si="83"/>
        <v>Poivre</v>
      </c>
      <c r="BT161" t="s">
        <v>4040</v>
      </c>
      <c r="BV161" s="25"/>
      <c r="BW161" s="170"/>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224" t="s">
        <v>2128</v>
      </c>
      <c r="DB161" s="3224"/>
      <c r="DC161" s="3224"/>
      <c r="DE161" s="3"/>
      <c r="DF161" s="3"/>
      <c r="DG161" s="3"/>
      <c r="DH161" s="3"/>
      <c r="DI161" s="3"/>
      <c r="DJ161" s="3"/>
      <c r="DK161" s="3"/>
      <c r="DL161" s="3"/>
      <c r="DM161" s="3"/>
      <c r="DN161" s="3"/>
      <c r="DO161" s="3"/>
      <c r="DP161" s="3"/>
      <c r="DQ161" s="3"/>
      <c r="DR161" s="3"/>
      <c r="DS161" s="3"/>
      <c r="DT161" s="3"/>
      <c r="DU161" s="3"/>
      <c r="DV161" s="3"/>
      <c r="DW161" s="3"/>
      <c r="DX161" s="3"/>
      <c r="DY161" s="3"/>
      <c r="EK161" s="1470"/>
      <c r="EL161" s="236" t="s">
        <v>2129</v>
      </c>
      <c r="EM161" s="206" t="s">
        <v>2130</v>
      </c>
      <c r="EN161" s="207">
        <v>190</v>
      </c>
      <c r="EO161" s="208">
        <v>245</v>
      </c>
      <c r="EP161" s="209">
        <v>116</v>
      </c>
      <c r="EQ161"/>
      <c r="ER161" s="1471"/>
      <c r="ES161" s="272" t="s">
        <v>2131</v>
      </c>
      <c r="ET161" s="192" t="s">
        <v>2132</v>
      </c>
      <c r="EU161" s="193">
        <v>41</v>
      </c>
      <c r="EV161" s="194">
        <v>30</v>
      </c>
      <c r="EW161" s="195">
        <v>41</v>
      </c>
      <c r="EX161"/>
      <c r="EY161" s="1472"/>
      <c r="EZ161" s="197" t="s">
        <v>2133</v>
      </c>
      <c r="FA161" s="192" t="s">
        <v>2134</v>
      </c>
      <c r="FB161" s="193">
        <v>255</v>
      </c>
      <c r="FC161" s="194">
        <v>64</v>
      </c>
      <c r="FD161" s="195">
        <v>64</v>
      </c>
      <c r="FE161" s="10">
        <v>1</v>
      </c>
    </row>
    <row r="162" spans="1:161" ht="21"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198">
        <f t="array" ref="AR162">SUMPRODUCT(LEN(AS162:AY162))</f>
        <v>0</v>
      </c>
      <c r="AS162" s="199"/>
      <c r="AT162" s="200"/>
      <c r="AU162" s="200"/>
      <c r="AV162" s="200"/>
      <c r="AW162" s="200"/>
      <c r="AX162" s="200"/>
      <c r="AY162" s="201"/>
      <c r="AZ162" s="3"/>
      <c r="BD162" s="3174"/>
      <c r="BF162" s="3151" t="str">
        <f t="shared" si="86"/>
        <v/>
      </c>
      <c r="BG162" s="3155" t="str">
        <f t="shared" si="87"/>
        <v/>
      </c>
      <c r="BH162" s="3156" t="str">
        <f>IF(LEN(TRIM(BM162))&gt;0,MAX(BH29:BH161)+1,"")</f>
        <v/>
      </c>
      <c r="BI162" s="3109" t="str">
        <f>IFERROR(INDEX(BM30:BM299,MATCH(ROW()-ROW(BM30)+1,BH30:BH299,0)),"")</f>
        <v/>
      </c>
      <c r="BJ162" s="419"/>
      <c r="BL162" s="2462" t="str">
        <f>(SUBSTITUTE(SUBSTITUTE(BD52,CHAR(13)&amp;CHAR(10)," "),CHAR(10)," "))</f>
        <v/>
      </c>
      <c r="BM162" s="3110" t="str">
        <f>IF(OR(BL163="",BL164=""),"",IF(LEN(BL163)&lt;=BL164,BL163,IFERROR(LEFT(BL163,FIND("♦",SUBSTITUTE(LEFT(BL163,BL164+1)," ","♦",LEN(LEFT(BL163,BL164+1))-LEN(SUBSTITUTE(LEFT(BL163,BL164+1)," ",""))))),LEFT(BL163,IFERROR(FIND(" ",BL163)-1,LEN(BL163))))))</f>
        <v/>
      </c>
      <c r="BN162" s="3111" t="str">
        <f>IF(BM162="","",TRIM(RIGHT(BL163,LEN(BL163)-LEN(BM162))))</f>
        <v/>
      </c>
      <c r="BO162" s="3157" t="str">
        <f>BE52</f>
        <v xml:space="preserve"> ◄ ligne 52</v>
      </c>
      <c r="BP162" s="3174"/>
      <c r="BQ162" s="3174"/>
      <c r="BR162" s="3"/>
      <c r="BS162" s="419" t="str">
        <f t="shared" si="83"/>
        <v>Chapelure</v>
      </c>
      <c r="BT162" t="s">
        <v>4041</v>
      </c>
      <c r="BV162" s="25"/>
      <c r="BW162" s="170"/>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224"/>
      <c r="DB162" s="3224"/>
      <c r="DC162" s="3224"/>
      <c r="DE162" s="3"/>
      <c r="DF162" s="3"/>
      <c r="DG162" s="3"/>
      <c r="DH162" s="3"/>
      <c r="DI162" s="3"/>
      <c r="DJ162" s="3"/>
      <c r="DK162" s="3"/>
      <c r="DL162" s="3"/>
      <c r="DM162" s="3"/>
      <c r="DN162" s="3"/>
      <c r="DO162" s="3"/>
      <c r="DP162" s="3"/>
      <c r="DQ162" s="3"/>
      <c r="DR162" s="3"/>
      <c r="DS162" s="3"/>
      <c r="DT162" s="3"/>
      <c r="DU162" s="3"/>
      <c r="DV162" s="3"/>
      <c r="DW162" s="3"/>
      <c r="DX162" s="3"/>
      <c r="DY162" s="3"/>
      <c r="EK162" s="1473"/>
      <c r="EL162" s="205" t="s">
        <v>2135</v>
      </c>
      <c r="EM162" s="206" t="s">
        <v>2136</v>
      </c>
      <c r="EN162" s="207">
        <v>202</v>
      </c>
      <c r="EO162" s="208">
        <v>255</v>
      </c>
      <c r="EP162" s="209">
        <v>112</v>
      </c>
      <c r="EQ162"/>
      <c r="ER162" s="1474"/>
      <c r="ES162" s="272" t="s">
        <v>2137</v>
      </c>
      <c r="ET162" s="192" t="s">
        <v>2138</v>
      </c>
      <c r="EU162" s="193">
        <v>36</v>
      </c>
      <c r="EV162" s="194">
        <v>33</v>
      </c>
      <c r="EW162" s="195">
        <v>36</v>
      </c>
      <c r="EX162"/>
      <c r="EY162" s="1475"/>
      <c r="EZ162" s="197" t="s">
        <v>2139</v>
      </c>
      <c r="FA162" s="192" t="s">
        <v>2140</v>
      </c>
      <c r="FB162" s="193">
        <v>255</v>
      </c>
      <c r="FC162" s="194">
        <v>99</v>
      </c>
      <c r="FD162" s="195">
        <v>71</v>
      </c>
      <c r="FE162" s="10">
        <v>1</v>
      </c>
    </row>
    <row r="163" spans="1:161" ht="21"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198">
        <f t="array" ref="AR163">SUMPRODUCT(LEN(AS163:AY163))</f>
        <v>0</v>
      </c>
      <c r="AS163" s="199"/>
      <c r="AT163" s="200"/>
      <c r="AU163" s="200"/>
      <c r="AV163" s="200"/>
      <c r="AW163" s="200"/>
      <c r="AX163" s="200"/>
      <c r="AY163" s="201"/>
      <c r="AZ163" s="3"/>
      <c r="BD163" s="3174"/>
      <c r="BF163" s="3151" t="str">
        <f t="shared" si="86"/>
        <v/>
      </c>
      <c r="BG163" s="3155" t="str">
        <f t="shared" si="87"/>
        <v/>
      </c>
      <c r="BH163" s="3156" t="str">
        <f>IF(LEN(TRIM(BM163))&gt;0,MAX(BH29:BH162)+1,"")</f>
        <v/>
      </c>
      <c r="BI163" s="3109" t="str">
        <f>IFERROR(INDEX(BM30:BM299,MATCH(ROW()-ROW(BM30)+1,BH30:BH299,0)),"")</f>
        <v/>
      </c>
      <c r="BJ163" s="419"/>
      <c r="BL163" s="3110" t="str">
        <f>TRIM(SUBSTITUTE(SUBSTITUTE(SUBSTITUTE(SUBSTITUTE(IF(OR(LEFT(BL162,1)="-",LEFT(BL162,1)="="),MID(BL162,2,9999),BL162),CHAR(160)," "),","," "),";"," "),"."," "))</f>
        <v/>
      </c>
      <c r="BM163" s="3111" t="str">
        <f>IF(OR(BN162="",BL164=""),"",IF(LEN(BN162)&lt;=BL164,BN162,IFERROR(LEFT(BN162,FIND("♦",SUBSTITUTE(LEFT(BN162,BL164+1)," ","♦",LEN(LEFT(BN162,BL164+1))-LEN(SUBSTITUTE(LEFT(BN162,BL164+1)," ",""))))),LEFT(BN162,IFERROR(FIND(" ",BN162)-1,LEN(BN162))))))</f>
        <v/>
      </c>
      <c r="BN163" s="3111" t="str">
        <f>IF(BM163="","",TRIM(RIGHT(BN162,LEN(BN162)-LEN(BM163))))</f>
        <v/>
      </c>
      <c r="BO163" s="3179"/>
      <c r="BP163" s="3174"/>
      <c r="BQ163" s="3174"/>
      <c r="BR163" s="3"/>
      <c r="BS163" s="419"/>
      <c r="BV163" s="25"/>
      <c r="BW163" s="170"/>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1025">
        <v>1</v>
      </c>
      <c r="DB163" s="1025"/>
      <c r="DC163" s="1025">
        <v>1</v>
      </c>
      <c r="DE163" s="3"/>
      <c r="DF163" s="3"/>
      <c r="DG163" s="3"/>
      <c r="DH163" s="3"/>
      <c r="DI163" s="3"/>
      <c r="DJ163" s="3"/>
      <c r="DK163" s="3"/>
      <c r="DL163" s="3"/>
      <c r="DM163" s="3"/>
      <c r="DN163" s="3"/>
      <c r="DO163" s="3"/>
      <c r="DP163" s="3"/>
      <c r="DQ163" s="3"/>
      <c r="DR163" s="3"/>
      <c r="DS163" s="3"/>
      <c r="DT163" s="3"/>
      <c r="DU163" s="3"/>
      <c r="DV163" s="3"/>
      <c r="DW163" s="3"/>
      <c r="DX163" s="3"/>
      <c r="DY163" s="3"/>
      <c r="EK163" s="1476"/>
      <c r="EL163" s="236" t="s">
        <v>2141</v>
      </c>
      <c r="EM163" s="206" t="s">
        <v>2142</v>
      </c>
      <c r="EN163" s="207">
        <v>251</v>
      </c>
      <c r="EO163" s="208">
        <v>252</v>
      </c>
      <c r="EP163" s="209">
        <v>250</v>
      </c>
      <c r="EQ163"/>
      <c r="ER163" s="1477"/>
      <c r="ES163" s="191" t="s">
        <v>2143</v>
      </c>
      <c r="ET163" s="192" t="s">
        <v>2144</v>
      </c>
      <c r="EU163" s="193">
        <v>227</v>
      </c>
      <c r="EV163" s="194">
        <v>91</v>
      </c>
      <c r="EW163" s="195">
        <v>216</v>
      </c>
      <c r="EX163"/>
      <c r="EY163" s="1478"/>
      <c r="EZ163" s="212" t="s">
        <v>2145</v>
      </c>
      <c r="FA163" s="192" t="s">
        <v>2146</v>
      </c>
      <c r="FB163" s="193">
        <v>255</v>
      </c>
      <c r="FC163" s="194">
        <v>94</v>
      </c>
      <c r="FD163" s="195">
        <v>77</v>
      </c>
      <c r="FE163" s="10">
        <v>1</v>
      </c>
    </row>
    <row r="164" spans="1:161" ht="21"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198">
        <f t="array" ref="AR164">SUMPRODUCT(LEN(AS164:AY164))</f>
        <v>0</v>
      </c>
      <c r="AS164" s="199"/>
      <c r="AT164" s="200"/>
      <c r="AU164" s="200"/>
      <c r="AV164" s="200"/>
      <c r="AW164" s="200"/>
      <c r="AX164" s="200"/>
      <c r="AY164" s="201"/>
      <c r="AZ164" s="3"/>
      <c r="BD164" s="3174"/>
      <c r="BF164" s="3151" t="str">
        <f t="shared" si="86"/>
        <v/>
      </c>
      <c r="BG164" s="3155" t="str">
        <f t="shared" si="87"/>
        <v/>
      </c>
      <c r="BH164" s="3156" t="str">
        <f>IF(LEN(TRIM(BM164))&gt;0,MAX(BH29:BH163)+1,"")</f>
        <v/>
      </c>
      <c r="BI164" s="3109" t="str">
        <f>IFERROR(INDEX(BM30:BM299,MATCH(ROW()-ROW(BM30)+1,BH30:BH299,0)),"")</f>
        <v/>
      </c>
      <c r="BJ164" s="419"/>
      <c r="BL164" s="3112">
        <f>BI17</f>
        <v>100</v>
      </c>
      <c r="BM164" s="3111" t="str">
        <f>IF(OR(BN163="",BL164=""),"",IF(LEN(BN163)&lt;=BL164,BN163,IFERROR(LEFT(BN163,FIND("♦",SUBSTITUTE(LEFT(BN163,BL164+1)," ","♦",LEN(LEFT(BN163,BL164+1))-LEN(SUBSTITUTE(LEFT(BN163,BL164+1)," ",""))))),LEFT(BN163,IFERROR(FIND(" ",BN163)-1,LEN(BN163))))))</f>
        <v/>
      </c>
      <c r="BN164" s="3111" t="str">
        <f t="shared" ref="BN164:BN167" si="88">IF(BM164="","",TRIM(RIGHT(BN163,LEN(BN163)-LEN(BM164))))</f>
        <v/>
      </c>
      <c r="BO164" s="3179"/>
      <c r="BP164" s="3174"/>
      <c r="BQ164" s="3174"/>
      <c r="BR164" s="3"/>
      <c r="BS164" s="2710" t="s">
        <v>4044</v>
      </c>
      <c r="BV164" s="25"/>
      <c r="BW164" s="170"/>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DA164" s="3224" t="s">
        <v>2147</v>
      </c>
      <c r="DB164" s="3224"/>
      <c r="DC164" s="3224"/>
      <c r="DE164" s="3"/>
      <c r="DF164" s="3"/>
      <c r="DG164" s="3"/>
      <c r="DH164" s="3"/>
      <c r="DI164" s="3"/>
      <c r="DJ164" s="3"/>
      <c r="DK164" s="3"/>
      <c r="DL164" s="3"/>
      <c r="DM164" s="3"/>
      <c r="DN164" s="3"/>
      <c r="DO164" s="3"/>
      <c r="DP164" s="3"/>
      <c r="DQ164" s="3"/>
      <c r="DR164" s="3"/>
      <c r="DS164" s="3"/>
      <c r="DT164" s="3"/>
      <c r="DU164" s="3"/>
      <c r="DV164" s="3"/>
      <c r="DW164" s="3"/>
      <c r="DX164" s="3"/>
      <c r="DY164" s="3"/>
      <c r="EK164" s="1479"/>
      <c r="EL164" s="205" t="s">
        <v>2148</v>
      </c>
      <c r="EM164" s="206" t="s">
        <v>2149</v>
      </c>
      <c r="EN164" s="207">
        <v>179</v>
      </c>
      <c r="EO164" s="208">
        <v>238</v>
      </c>
      <c r="EP164" s="209">
        <v>58</v>
      </c>
      <c r="EQ164"/>
      <c r="ER164" s="1480"/>
      <c r="ES164" s="272" t="s">
        <v>2150</v>
      </c>
      <c r="ET164" s="192" t="s">
        <v>2151</v>
      </c>
      <c r="EU164" s="193">
        <v>84</v>
      </c>
      <c r="EV164" s="194">
        <v>25</v>
      </c>
      <c r="EW164" s="195">
        <v>78</v>
      </c>
      <c r="EX164"/>
      <c r="EY164" s="1481"/>
      <c r="EZ164" s="212" t="s">
        <v>2152</v>
      </c>
      <c r="FA164" s="192" t="s">
        <v>2153</v>
      </c>
      <c r="FB164" s="193">
        <v>252</v>
      </c>
      <c r="FC164" s="194">
        <v>93</v>
      </c>
      <c r="FD164" s="195">
        <v>93</v>
      </c>
      <c r="FE164" s="10">
        <v>1</v>
      </c>
    </row>
    <row r="165" spans="1:161" ht="21"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198">
        <f t="array" ref="AR165">SUMPRODUCT(LEN(AS165:AY165))</f>
        <v>0</v>
      </c>
      <c r="AS165" s="199"/>
      <c r="AT165" s="200"/>
      <c r="AU165" s="200"/>
      <c r="AV165" s="200"/>
      <c r="AW165" s="200"/>
      <c r="AX165" s="200"/>
      <c r="AY165" s="201"/>
      <c r="AZ165" s="3"/>
      <c r="BD165" s="3174"/>
      <c r="BF165" s="3151" t="str">
        <f t="shared" si="86"/>
        <v/>
      </c>
      <c r="BG165" s="3155" t="str">
        <f t="shared" si="87"/>
        <v/>
      </c>
      <c r="BH165" s="3156" t="str">
        <f>IF(LEN(TRIM(BM165))&gt;0,MAX(BH29:BH164)+1,"")</f>
        <v/>
      </c>
      <c r="BI165" s="3109" t="str">
        <f>IFERROR(INDEX(BM30:BM299,MATCH(ROW()-ROW(BM30)+1,BH30:BH299,0)),"")</f>
        <v/>
      </c>
      <c r="BJ165" s="419"/>
      <c r="BL165" s="3110"/>
      <c r="BM165" s="3111" t="str">
        <f>IF(OR(BN164="",BL164=""),"",IF(LEN(BN164)&lt;=BL164,BN164,IFERROR(LEFT(BN164,FIND("♦",SUBSTITUTE(LEFT(BN164,BL164+1)," ","♦",LEN(LEFT(BN164,BL164+1))-LEN(SUBSTITUTE(LEFT(BN164,BL164+1)," ",""))))),LEFT(BN164,IFERROR(FIND(" ",BN164)-1,LEN(BN164))))))</f>
        <v/>
      </c>
      <c r="BN165" s="3111" t="str">
        <f t="shared" si="88"/>
        <v/>
      </c>
      <c r="BO165" s="3179"/>
      <c r="BP165" s="3174"/>
      <c r="BQ165" s="3174"/>
      <c r="BR165" s="3"/>
      <c r="BS165" s="287" t="s">
        <v>4051</v>
      </c>
      <c r="BT165" s="102"/>
      <c r="BU165" s="102"/>
      <c r="BV165" s="102"/>
      <c r="BW165" s="2664"/>
      <c r="BX165" s="3"/>
      <c r="DA165" s="3224"/>
      <c r="DB165" s="3224"/>
      <c r="DC165" s="3224"/>
      <c r="DP165" s="3"/>
      <c r="DQ165" s="3"/>
      <c r="DR165" s="3"/>
      <c r="DS165" s="3"/>
      <c r="DT165" s="3"/>
      <c r="DU165" s="3"/>
      <c r="DV165" s="3"/>
      <c r="DW165" s="3"/>
      <c r="DX165" s="3"/>
      <c r="DY165" s="3"/>
      <c r="EK165" s="1482"/>
      <c r="EL165" s="236" t="s">
        <v>2154</v>
      </c>
      <c r="EM165" s="206" t="s">
        <v>2155</v>
      </c>
      <c r="EN165" s="207">
        <v>165</v>
      </c>
      <c r="EO165" s="208">
        <v>209</v>
      </c>
      <c r="EP165" s="209">
        <v>82</v>
      </c>
      <c r="EQ165"/>
      <c r="ER165" s="1483"/>
      <c r="ES165" s="212" t="s">
        <v>2156</v>
      </c>
      <c r="ET165" s="192" t="s">
        <v>2157</v>
      </c>
      <c r="EU165" s="193">
        <v>52</v>
      </c>
      <c r="EV165" s="194">
        <v>23</v>
      </c>
      <c r="EW165" s="195">
        <v>49</v>
      </c>
      <c r="EX165"/>
      <c r="EY165" s="1484"/>
      <c r="EZ165" s="212" t="s">
        <v>2158</v>
      </c>
      <c r="FA165" s="192" t="s">
        <v>2159</v>
      </c>
      <c r="FB165" s="193">
        <v>217</v>
      </c>
      <c r="FC165" s="194">
        <v>166</v>
      </c>
      <c r="FD165" s="195">
        <v>169</v>
      </c>
      <c r="FE165" s="10">
        <v>1</v>
      </c>
    </row>
    <row r="166" spans="1:161" ht="21"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198">
        <f t="array" ref="AR166">SUMPRODUCT(LEN(AS166:AY166))</f>
        <v>0</v>
      </c>
      <c r="AS166" s="199"/>
      <c r="AT166" s="200"/>
      <c r="AU166" s="200"/>
      <c r="AV166" s="200"/>
      <c r="AW166" s="200"/>
      <c r="AX166" s="200"/>
      <c r="AY166" s="201"/>
      <c r="AZ166" s="3"/>
      <c r="BD166" s="3174"/>
      <c r="BF166" s="3151" t="str">
        <f t="shared" si="86"/>
        <v/>
      </c>
      <c r="BG166" s="3155" t="str">
        <f t="shared" si="87"/>
        <v/>
      </c>
      <c r="BH166" s="3156" t="str">
        <f>IF(LEN(TRIM(BM166))&gt;0,MAX(BH29:BH165)+1,"")</f>
        <v/>
      </c>
      <c r="BI166" s="3109" t="str">
        <f>IFERROR(INDEX(BM30:BM299,MATCH(ROW()-ROW(BM30)+1,BH30:BH299,0)),"")</f>
        <v/>
      </c>
      <c r="BJ166" s="419"/>
      <c r="BL166" s="3163"/>
      <c r="BM166" s="3111" t="str">
        <f>IF(OR(BN165="",BL164=""),"",IF(LEN(BN165)&lt;=BL164,BN165,IFERROR(LEFT(BN165,FIND("♦",SUBSTITUTE(LEFT(BN165,BL164+1)," ","♦",LEN(LEFT(BN165,BL164+1))-LEN(SUBSTITUTE(LEFT(BN165,BL164+1)," ",""))))),LEFT(BN165,IFERROR(FIND(" ",BN165)-1,LEN(BN165))))))</f>
        <v/>
      </c>
      <c r="BN166" s="3111" t="str">
        <f t="shared" si="88"/>
        <v/>
      </c>
      <c r="BO166" s="3179"/>
      <c r="BP166" s="3174"/>
      <c r="BQ166" s="3174"/>
      <c r="BR166" s="3"/>
      <c r="BS166" s="287" t="e" cm="1">
        <f t="array" ref="BS166">- La veille : faire tremper les haricots.</f>
        <v>#NAME?</v>
      </c>
      <c r="BT166" s="102" t="str">
        <f ca="1">_xlfn.FORMULATEXT(BS166)</f>
        <v>=- La veille : faire tremper les haricots.</v>
      </c>
      <c r="BU166" s="102"/>
      <c r="BV166" s="102"/>
      <c r="BW166" s="2664"/>
      <c r="BX166" s="3"/>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s="3"/>
      <c r="DQ166" s="3"/>
      <c r="DR166" s="3"/>
      <c r="DS166" s="3"/>
      <c r="DT166" s="3"/>
      <c r="DU166" s="3"/>
      <c r="DV166" s="3"/>
      <c r="DW166" s="3"/>
      <c r="DX166" s="3"/>
      <c r="DY166" s="3"/>
      <c r="EK166" s="1485"/>
      <c r="EL166" s="205" t="s">
        <v>2160</v>
      </c>
      <c r="EM166" s="206" t="s">
        <v>2161</v>
      </c>
      <c r="EN166" s="207">
        <v>162</v>
      </c>
      <c r="EO166" s="208">
        <v>205</v>
      </c>
      <c r="EP166" s="209">
        <v>90</v>
      </c>
      <c r="EQ166"/>
      <c r="ER166" s="1486"/>
      <c r="ES166" s="212" t="s">
        <v>2162</v>
      </c>
      <c r="ET166" s="192" t="s">
        <v>2163</v>
      </c>
      <c r="EU166" s="193">
        <v>213</v>
      </c>
      <c r="EV166" s="194">
        <v>186</v>
      </c>
      <c r="EW166" s="195">
        <v>219</v>
      </c>
      <c r="EX166"/>
      <c r="EY166" s="1487"/>
      <c r="EZ166" s="197" t="s">
        <v>2164</v>
      </c>
      <c r="FA166" s="192" t="s">
        <v>2165</v>
      </c>
      <c r="FB166" s="193">
        <v>240</v>
      </c>
      <c r="FC166" s="194">
        <v>128</v>
      </c>
      <c r="FD166" s="195">
        <v>128</v>
      </c>
      <c r="FE166" s="10">
        <v>1</v>
      </c>
    </row>
    <row r="167" spans="1:161" ht="21"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198">
        <f t="array" ref="AR167">SUMPRODUCT(LEN(AS167:AY167))</f>
        <v>0</v>
      </c>
      <c r="AS167" s="199"/>
      <c r="AT167" s="200"/>
      <c r="AU167" s="200"/>
      <c r="AV167" s="200"/>
      <c r="AW167" s="200"/>
      <c r="AX167" s="200"/>
      <c r="AY167" s="201"/>
      <c r="AZ167" s="3"/>
      <c r="BD167" s="3174"/>
      <c r="BF167" s="3151" t="str">
        <f t="shared" si="86"/>
        <v/>
      </c>
      <c r="BG167" s="3155" t="str">
        <f t="shared" si="87"/>
        <v/>
      </c>
      <c r="BH167" s="3156" t="str">
        <f>IF(LEN(TRIM(BM167))&gt;0,MAX(BH29:BH166)+1,"")</f>
        <v/>
      </c>
      <c r="BI167" s="3109" t="str">
        <f>IFERROR(INDEX(BM30:BM299,MATCH(ROW()-ROW(BM30)+1,BH30:BH299,0)),"")</f>
        <v/>
      </c>
      <c r="BJ167" s="419"/>
      <c r="BL167" s="3164"/>
      <c r="BM167" s="3111" t="str">
        <f>IF(OR(BN166="",BL164=""),"",IF(LEN(BN166)&lt;=BL164,BN166,IFERROR(LEFT(BN166,FIND("♦",SUBSTITUTE(LEFT(BN166,BL164+1)," ","♦",LEN(LEFT(BN166,BL164+1))-LEN(SUBSTITUTE(LEFT(BN166,BL164+1)," ",""))))),LEFT(BN166,IFERROR(FIND(" ",BN166)-1,LEN(BN166))))))</f>
        <v/>
      </c>
      <c r="BN167" s="3111" t="str">
        <f t="shared" si="88"/>
        <v/>
      </c>
      <c r="BO167" s="3179"/>
      <c r="BP167" s="3174"/>
      <c r="BQ167" s="3174"/>
      <c r="BR167" s="3"/>
      <c r="BS167" s="287" t="s">
        <v>4052</v>
      </c>
      <c r="BT167" s="102"/>
      <c r="BU167" s="102"/>
      <c r="BV167" s="102"/>
      <c r="BW167" s="2664"/>
      <c r="BX167" s="3"/>
      <c r="DP167" s="3"/>
      <c r="DQ167" s="3"/>
      <c r="DR167" s="3"/>
      <c r="DS167" s="3"/>
      <c r="DT167" s="3"/>
      <c r="DU167" s="3"/>
      <c r="DV167" s="3"/>
      <c r="DW167" s="3"/>
      <c r="DX167" s="3"/>
      <c r="DY167" s="3"/>
      <c r="EK167" s="1488"/>
      <c r="EL167" s="205" t="s">
        <v>2166</v>
      </c>
      <c r="EM167" s="206" t="s">
        <v>2167</v>
      </c>
      <c r="EN167" s="207">
        <v>154</v>
      </c>
      <c r="EO167" s="208">
        <v>205</v>
      </c>
      <c r="EP167" s="209">
        <v>50</v>
      </c>
      <c r="EQ167"/>
      <c r="ER167" s="1489"/>
      <c r="ES167" s="212" t="s">
        <v>2168</v>
      </c>
      <c r="ET167" s="192" t="s">
        <v>2169</v>
      </c>
      <c r="EU167" s="193">
        <v>108</v>
      </c>
      <c r="EV167" s="194">
        <v>2</v>
      </c>
      <c r="EW167" s="195">
        <v>119</v>
      </c>
      <c r="EX167"/>
      <c r="EY167" s="1490"/>
      <c r="EZ167" s="212" t="s">
        <v>2170</v>
      </c>
      <c r="FA167" s="192" t="s">
        <v>2171</v>
      </c>
      <c r="FB167" s="193">
        <v>222</v>
      </c>
      <c r="FC167" s="194">
        <v>165</v>
      </c>
      <c r="FD167" s="195">
        <v>164</v>
      </c>
      <c r="FE167" s="10">
        <v>1</v>
      </c>
    </row>
    <row r="168" spans="1:161" ht="21"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198">
        <f t="array" ref="AR168">SUMPRODUCT(LEN(AS168:AY168))</f>
        <v>0</v>
      </c>
      <c r="AS168" s="199"/>
      <c r="AT168" s="200"/>
      <c r="AU168" s="200"/>
      <c r="AV168" s="200"/>
      <c r="AW168" s="200"/>
      <c r="AX168" s="200"/>
      <c r="AY168" s="201"/>
      <c r="AZ168" s="3"/>
      <c r="BD168" s="3174"/>
      <c r="BF168" s="3151" t="str">
        <f t="shared" si="86"/>
        <v/>
      </c>
      <c r="BG168" s="3155" t="str">
        <f t="shared" si="87"/>
        <v/>
      </c>
      <c r="BH168" s="3156" t="str">
        <f>IF(LEN(TRIM(BM168))&gt;0,MAX(BH29:BH167)+1,"")</f>
        <v/>
      </c>
      <c r="BI168" s="3109" t="str">
        <f>IFERROR(INDEX(BM30:BM299,MATCH(ROW()-ROW(BM30)+1,BH30:BH299,0)),"")</f>
        <v/>
      </c>
      <c r="BJ168" s="419"/>
      <c r="BL168" s="2462" t="str">
        <f>(SUBSTITUTE(SUBSTITUTE(BD53,CHAR(13)&amp;CHAR(10)," "),CHAR(10)," "))</f>
        <v/>
      </c>
      <c r="BM168" s="3165" t="str">
        <f>IF(OR(BL169="",BL170=""),"",IF(LEN(BL169)&lt;=BL170,BL169,IFERROR(LEFT(BL169,FIND("♦",SUBSTITUTE(LEFT(BL169,BL170+1)," ","♦",LEN(LEFT(BL169,BL170+1))-LEN(SUBSTITUTE(LEFT(BL169,BL170+1)," ",""))))),LEFT(BL169,IFERROR(FIND(" ",BL169)-1,LEN(BL169))))))</f>
        <v/>
      </c>
      <c r="BN168" s="3166" t="str">
        <f>IF(BM168="","",TRIM(RIGHT(BL169,LEN(BL169)-LEN(BM168))))</f>
        <v/>
      </c>
      <c r="BO168" s="3157" t="str">
        <f>BE53</f>
        <v xml:space="preserve"> ◄ ligne 53</v>
      </c>
      <c r="BP168" s="3174"/>
      <c r="BQ168" s="3174"/>
      <c r="BR168" s="3"/>
      <c r="BS168" s="2427" t="s">
        <v>3624</v>
      </c>
      <c r="BT168" s="2428"/>
      <c r="BU168" s="2428"/>
      <c r="BV168" s="25"/>
      <c r="BW168" s="170"/>
      <c r="BX168" s="3"/>
      <c r="DP168" s="3"/>
      <c r="DQ168" s="3"/>
      <c r="DR168" s="3"/>
      <c r="DS168" s="3"/>
      <c r="DT168" s="3"/>
      <c r="DU168" s="3"/>
      <c r="DV168" s="3"/>
      <c r="DW168" s="3"/>
      <c r="DX168" s="3"/>
      <c r="DY168" s="3"/>
      <c r="EK168" s="1491"/>
      <c r="EL168" s="205" t="s">
        <v>2172</v>
      </c>
      <c r="EM168" s="206" t="s">
        <v>2173</v>
      </c>
      <c r="EN168" s="207">
        <v>153</v>
      </c>
      <c r="EO168" s="208">
        <v>204</v>
      </c>
      <c r="EP168" s="209">
        <v>50</v>
      </c>
      <c r="EQ168"/>
      <c r="ER168" s="1492"/>
      <c r="ES168" s="212" t="s">
        <v>2174</v>
      </c>
      <c r="ET168" s="192" t="s">
        <v>2175</v>
      </c>
      <c r="EU168" s="193">
        <v>48</v>
      </c>
      <c r="EV168" s="194">
        <v>25</v>
      </c>
      <c r="EW168" s="195">
        <v>52</v>
      </c>
      <c r="EX168"/>
      <c r="EY168" s="1493"/>
      <c r="EZ168" s="212" t="s">
        <v>2176</v>
      </c>
      <c r="FA168" s="192" t="s">
        <v>2177</v>
      </c>
      <c r="FB168" s="193">
        <v>234</v>
      </c>
      <c r="FC168" s="194">
        <v>147</v>
      </c>
      <c r="FD168" s="195">
        <v>153</v>
      </c>
      <c r="FE168" s="10">
        <v>1</v>
      </c>
    </row>
    <row r="169" spans="1:161" ht="21"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198">
        <f t="array" ref="AR169">SUMPRODUCT(LEN(AS169:AY169))</f>
        <v>0</v>
      </c>
      <c r="AS169" s="199"/>
      <c r="AT169" s="200"/>
      <c r="AU169" s="200"/>
      <c r="AV169" s="200"/>
      <c r="AW169" s="200"/>
      <c r="AX169" s="200"/>
      <c r="AY169" s="201"/>
      <c r="AZ169" s="3"/>
      <c r="BD169" s="3174"/>
      <c r="BF169" s="3151" t="str">
        <f t="shared" si="86"/>
        <v/>
      </c>
      <c r="BG169" s="3155" t="str">
        <f t="shared" si="87"/>
        <v/>
      </c>
      <c r="BH169" s="3156" t="str">
        <f>IF(LEN(TRIM(BM169))&gt;0,MAX(BH29:BH168)+1,"")</f>
        <v/>
      </c>
      <c r="BI169" s="3109" t="str">
        <f>IFERROR(INDEX(BM30:BM299,MATCH(ROW()-ROW(BM30)+1,BH30:BH299,0)),"")</f>
        <v/>
      </c>
      <c r="BJ169" s="419"/>
      <c r="BL169" s="3165" t="str">
        <f>TRIM(SUBSTITUTE(SUBSTITUTE(SUBSTITUTE(SUBSTITUTE(IF(OR(LEFT(BL168,1)="-",LEFT(BL168,1)="="),MID(BL168,2,9999),BL168),CHAR(160)," "),","," "),";"," "),"."," "))</f>
        <v/>
      </c>
      <c r="BM169" s="3166" t="str">
        <f>IF(OR(BN168="",BL170=""),"",IF(LEN(BN168)&lt;=BL170,BN168,IFERROR(LEFT(BN168,FIND("♦",SUBSTITUTE(LEFT(BN168,BL170+1)," ","♦",LEN(LEFT(BN168,BL170+1))-LEN(SUBSTITUTE(LEFT(BN168,BL170+1)," ",""))))),LEFT(BN168,IFERROR(FIND(" ",BN168)-1,LEN(BN168))))))</f>
        <v/>
      </c>
      <c r="BN169" s="3166" t="str">
        <f>IF(BM169="","",TRIM(RIGHT(BN168,LEN(BN168)-LEN(BM169))))</f>
        <v/>
      </c>
      <c r="BO169" s="3180"/>
      <c r="BP169" s="3174"/>
      <c r="BQ169" s="3174"/>
      <c r="BR169" s="3"/>
      <c r="BS169" s="3189" t="s">
        <v>3801</v>
      </c>
      <c r="BT169" s="2429" t="s">
        <v>3802</v>
      </c>
      <c r="BU169" s="2470"/>
      <c r="BV169" s="25"/>
      <c r="BW169" s="170"/>
      <c r="BX169" s="3"/>
      <c r="DP169" s="3"/>
      <c r="DQ169" s="3"/>
      <c r="DR169" s="3"/>
      <c r="DS169" s="3"/>
      <c r="DT169" s="3"/>
      <c r="DU169" s="3"/>
      <c r="DV169" s="3"/>
      <c r="DW169" s="3"/>
      <c r="DX169" s="3"/>
      <c r="DY169" s="3"/>
      <c r="EK169" s="1494"/>
      <c r="EL169" s="205" t="s">
        <v>2178</v>
      </c>
      <c r="EM169" s="206" t="s">
        <v>2179</v>
      </c>
      <c r="EN169" s="207">
        <v>110</v>
      </c>
      <c r="EO169" s="208">
        <v>139</v>
      </c>
      <c r="EP169" s="209">
        <v>61</v>
      </c>
      <c r="EQ169"/>
      <c r="ER169" s="1495"/>
      <c r="ES169" s="197" t="s">
        <v>2062</v>
      </c>
      <c r="ET169" s="192" t="s">
        <v>2180</v>
      </c>
      <c r="EU169" s="193">
        <v>0</v>
      </c>
      <c r="EV169" s="194">
        <v>127</v>
      </c>
      <c r="EW169" s="195">
        <v>255</v>
      </c>
      <c r="EX169"/>
      <c r="EY169" s="1496"/>
      <c r="EZ169" s="197" t="s">
        <v>2181</v>
      </c>
      <c r="FA169" s="192" t="s">
        <v>2182</v>
      </c>
      <c r="FB169" s="193">
        <v>250</v>
      </c>
      <c r="FC169" s="194">
        <v>128</v>
      </c>
      <c r="FD169" s="195">
        <v>114</v>
      </c>
      <c r="FE169" s="10">
        <v>1</v>
      </c>
    </row>
    <row r="170" spans="1:161" ht="21"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198">
        <f t="array" ref="AR170">SUMPRODUCT(LEN(AS170:AY170))</f>
        <v>0</v>
      </c>
      <c r="AS170" s="199"/>
      <c r="AT170" s="200"/>
      <c r="AU170" s="200"/>
      <c r="AV170" s="200"/>
      <c r="AW170" s="200"/>
      <c r="AX170" s="200"/>
      <c r="AY170" s="201"/>
      <c r="AZ170" s="3"/>
      <c r="BD170" s="3174"/>
      <c r="BF170" s="3151" t="str">
        <f t="shared" si="86"/>
        <v/>
      </c>
      <c r="BG170" s="3155" t="str">
        <f t="shared" si="87"/>
        <v/>
      </c>
      <c r="BH170" s="3156" t="str">
        <f>IF(LEN(TRIM(BM170))&gt;0,MAX(BH29:BH169)+1,"")</f>
        <v/>
      </c>
      <c r="BI170" s="3109" t="str">
        <f>IFERROR(INDEX(BM30:BM299,MATCH(ROW()-ROW(BM30)+1,BH30:BH299,0)),"")</f>
        <v/>
      </c>
      <c r="BJ170" s="419"/>
      <c r="BL170" s="3112">
        <f>BI17</f>
        <v>100</v>
      </c>
      <c r="BM170" s="3166" t="str">
        <f>IF(OR(BN169="",BL170=""),"",IF(LEN(BN169)&lt;=BL170,BN169,IFERROR(LEFT(BN169,FIND("♦",SUBSTITUTE(LEFT(BN169,BL170+1)," ","♦",LEN(LEFT(BN169,BL170+1))-LEN(SUBSTITUTE(LEFT(BN169,BL170+1)," ",""))))),LEFT(BN169,IFERROR(FIND(" ",BN169)-1,LEN(BN169))))))</f>
        <v/>
      </c>
      <c r="BN170" s="3166" t="str">
        <f t="shared" ref="BN170:BN173" si="89">IF(BM170="","",TRIM(RIGHT(BN169,LEN(BN169)-LEN(BM170))))</f>
        <v/>
      </c>
      <c r="BO170" s="3180"/>
      <c r="BP170" s="3174"/>
      <c r="BQ170" s="3174"/>
      <c r="BR170" s="3"/>
      <c r="BS170" s="3189"/>
      <c r="BT170" s="2429" t="s">
        <v>3803</v>
      </c>
      <c r="BU170" s="2470"/>
      <c r="BV170" s="25"/>
      <c r="BW170" s="170"/>
      <c r="BX170" s="3"/>
      <c r="DP170" s="3"/>
      <c r="DQ170" s="3"/>
      <c r="DR170" s="3"/>
      <c r="DS170" s="3"/>
      <c r="DT170" s="3"/>
      <c r="DU170" s="3"/>
      <c r="DV170" s="3"/>
      <c r="DW170" s="3"/>
      <c r="DX170" s="3"/>
      <c r="DY170" s="3"/>
      <c r="EK170" s="1497"/>
      <c r="EL170" s="205" t="s">
        <v>2183</v>
      </c>
      <c r="EM170" s="206" t="s">
        <v>2184</v>
      </c>
      <c r="EN170" s="207">
        <v>107</v>
      </c>
      <c r="EO170" s="208">
        <v>142</v>
      </c>
      <c r="EP170" s="209">
        <v>35</v>
      </c>
      <c r="EQ170"/>
      <c r="ER170" s="1498"/>
      <c r="ES170" s="197" t="s">
        <v>2185</v>
      </c>
      <c r="ET170" s="192" t="s">
        <v>2186</v>
      </c>
      <c r="EU170" s="193">
        <v>30</v>
      </c>
      <c r="EV170" s="194">
        <v>144</v>
      </c>
      <c r="EW170" s="195">
        <v>255</v>
      </c>
      <c r="EX170"/>
      <c r="EY170" s="1499"/>
      <c r="EZ170" s="212" t="s">
        <v>2187</v>
      </c>
      <c r="FA170" s="192" t="s">
        <v>2188</v>
      </c>
      <c r="FB170" s="193">
        <v>248</v>
      </c>
      <c r="FC170" s="194">
        <v>131</v>
      </c>
      <c r="FD170" s="195">
        <v>121</v>
      </c>
      <c r="FE170" s="10">
        <v>1</v>
      </c>
    </row>
    <row r="171" spans="1:161" ht="21"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198">
        <f t="array" ref="AR171">SUMPRODUCT(LEN(AS171:AY171))</f>
        <v>0</v>
      </c>
      <c r="AS171" s="199"/>
      <c r="AT171" s="200"/>
      <c r="AU171" s="200"/>
      <c r="AV171" s="200"/>
      <c r="AW171" s="200"/>
      <c r="AX171" s="200"/>
      <c r="AY171" s="201"/>
      <c r="AZ171" s="3"/>
      <c r="BD171" s="3174"/>
      <c r="BF171" s="3151" t="str">
        <f t="shared" si="86"/>
        <v/>
      </c>
      <c r="BG171" s="3155" t="str">
        <f t="shared" si="87"/>
        <v/>
      </c>
      <c r="BH171" s="3156" t="str">
        <f>IF(LEN(TRIM(BM171))&gt;0,MAX(BH29:BH170)+1,"")</f>
        <v/>
      </c>
      <c r="BI171" s="3109" t="str">
        <f>IFERROR(INDEX(BM30:BM299,MATCH(ROW()-ROW(BM30)+1,BH30:BH299,0)),"")</f>
        <v/>
      </c>
      <c r="BJ171" s="419"/>
      <c r="BL171" s="3165"/>
      <c r="BM171" s="3166" t="str">
        <f>IF(OR(BN170="",BL170=""),"",IF(LEN(BN170)&lt;=BL170,BN170,IFERROR(LEFT(BN170,FIND("♦",SUBSTITUTE(LEFT(BN170,BL170+1)," ","♦",LEN(LEFT(BN170,BL170+1))-LEN(SUBSTITUTE(LEFT(BN170,BL170+1)," ",""))))),LEFT(BN170,IFERROR(FIND(" ",BN170)-1,LEN(BN170))))))</f>
        <v/>
      </c>
      <c r="BN171" s="3166" t="str">
        <f t="shared" si="89"/>
        <v/>
      </c>
      <c r="BO171" s="3180"/>
      <c r="BP171" s="3174"/>
      <c r="BQ171" s="3174"/>
      <c r="BR171" s="3"/>
      <c r="BS171" s="3189"/>
      <c r="BT171" s="2429" t="s">
        <v>3804</v>
      </c>
      <c r="BU171" s="2470"/>
      <c r="BV171" s="25"/>
      <c r="BW171" s="170"/>
      <c r="BX171" s="3"/>
      <c r="DP171" s="3"/>
      <c r="DQ171" s="3"/>
      <c r="DR171" s="3"/>
      <c r="DS171" s="3"/>
      <c r="DT171" s="3"/>
      <c r="DU171" s="3"/>
      <c r="DV171" s="3"/>
      <c r="DW171" s="3"/>
      <c r="DX171" s="3"/>
      <c r="DY171" s="3"/>
      <c r="EK171" s="1500"/>
      <c r="EL171" s="205" t="s">
        <v>2189</v>
      </c>
      <c r="EM171" s="206" t="s">
        <v>2190</v>
      </c>
      <c r="EN171" s="207">
        <v>105</v>
      </c>
      <c r="EO171" s="208">
        <v>139</v>
      </c>
      <c r="EP171" s="209">
        <v>34</v>
      </c>
      <c r="EQ171"/>
      <c r="ER171" s="1501"/>
      <c r="ES171" s="212" t="s">
        <v>2191</v>
      </c>
      <c r="ET171" s="192" t="s">
        <v>2192</v>
      </c>
      <c r="EU171" s="193">
        <v>192</v>
      </c>
      <c r="EV171" s="194">
        <v>200</v>
      </c>
      <c r="EW171" s="195">
        <v>225</v>
      </c>
      <c r="EX171"/>
      <c r="EY171" s="1502"/>
      <c r="EZ171" s="197" t="s">
        <v>2193</v>
      </c>
      <c r="FA171" s="192" t="s">
        <v>2194</v>
      </c>
      <c r="FB171" s="193">
        <v>255</v>
      </c>
      <c r="FC171" s="194">
        <v>106</v>
      </c>
      <c r="FD171" s="195">
        <v>106</v>
      </c>
      <c r="FE171" s="10">
        <v>1</v>
      </c>
    </row>
    <row r="172" spans="1:161" ht="21"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198">
        <f t="array" ref="AR172">SUMPRODUCT(LEN(AS172:AY172))</f>
        <v>0</v>
      </c>
      <c r="AS172" s="199"/>
      <c r="AT172" s="200"/>
      <c r="AU172" s="200"/>
      <c r="AV172" s="200"/>
      <c r="AW172" s="200"/>
      <c r="AX172" s="200"/>
      <c r="AY172" s="201"/>
      <c r="AZ172" s="3"/>
      <c r="BD172" s="3174"/>
      <c r="BF172" s="3151" t="str">
        <f t="shared" si="86"/>
        <v/>
      </c>
      <c r="BG172" s="3155" t="str">
        <f t="shared" si="87"/>
        <v/>
      </c>
      <c r="BH172" s="3156" t="str">
        <f>IF(LEN(TRIM(BM172))&gt;0,MAX(BH29:BH171)+1,"")</f>
        <v/>
      </c>
      <c r="BI172" s="3109" t="str">
        <f>IFERROR(INDEX(BM30:BM299,MATCH(ROW()-ROW(BM30)+1,BH30:BH299,0)),"")</f>
        <v/>
      </c>
      <c r="BJ172" s="419"/>
      <c r="BL172" s="3168"/>
      <c r="BM172" s="3166" t="str">
        <f>IF(OR(BN171="",BL170=""),"",IF(LEN(BN171)&lt;=BL170,BN171,IFERROR(LEFT(BN171,FIND("♦",SUBSTITUTE(LEFT(BN171,BL170+1)," ","♦",LEN(LEFT(BN171,BL170+1))-LEN(SUBSTITUTE(LEFT(BN171,BL170+1)," ",""))))),LEFT(BN171,IFERROR(FIND(" ",BN171)-1,LEN(BN171))))))</f>
        <v/>
      </c>
      <c r="BN172" s="3166" t="str">
        <f t="shared" si="89"/>
        <v/>
      </c>
      <c r="BO172" s="3180"/>
      <c r="BP172" s="3174"/>
      <c r="BQ172" s="3174"/>
      <c r="BR172" s="3"/>
      <c r="BS172" s="3189"/>
      <c r="BT172" s="3190" t="s">
        <v>3805</v>
      </c>
      <c r="BU172" s="3190"/>
      <c r="BV172" s="25"/>
      <c r="BW172" s="170"/>
      <c r="BX172" s="3"/>
      <c r="EK172" s="1505"/>
      <c r="EL172" s="205" t="s">
        <v>2195</v>
      </c>
      <c r="EM172" s="206" t="s">
        <v>2196</v>
      </c>
      <c r="EN172" s="207">
        <v>85</v>
      </c>
      <c r="EO172" s="208">
        <v>107</v>
      </c>
      <c r="EP172" s="209">
        <v>47</v>
      </c>
      <c r="EQ172"/>
      <c r="ER172" s="1506"/>
      <c r="ES172" s="197" t="s">
        <v>2197</v>
      </c>
      <c r="ET172" s="192" t="s">
        <v>2198</v>
      </c>
      <c r="EU172" s="193">
        <v>100</v>
      </c>
      <c r="EV172" s="194">
        <v>149</v>
      </c>
      <c r="EW172" s="195">
        <v>237</v>
      </c>
      <c r="EX172"/>
      <c r="EY172" s="1507"/>
      <c r="EZ172" s="212" t="s">
        <v>2199</v>
      </c>
      <c r="FA172" s="192" t="s">
        <v>2200</v>
      </c>
      <c r="FB172" s="193">
        <v>255</v>
      </c>
      <c r="FC172" s="194">
        <v>111</v>
      </c>
      <c r="FD172" s="195">
        <v>125</v>
      </c>
      <c r="FE172" s="10">
        <v>1</v>
      </c>
    </row>
    <row r="173" spans="1:161" ht="21"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198">
        <f t="array" ref="AR173">SUMPRODUCT(LEN(AS173:AY173))</f>
        <v>0</v>
      </c>
      <c r="AS173" s="199"/>
      <c r="AT173" s="200"/>
      <c r="AU173" s="200"/>
      <c r="AV173" s="200"/>
      <c r="AW173" s="200"/>
      <c r="AX173" s="200"/>
      <c r="AY173" s="201"/>
      <c r="AZ173" s="3"/>
      <c r="BD173" s="3174"/>
      <c r="BF173" s="3151" t="str">
        <f t="shared" si="86"/>
        <v/>
      </c>
      <c r="BG173" s="3155" t="str">
        <f t="shared" si="87"/>
        <v/>
      </c>
      <c r="BH173" s="3156" t="str">
        <f>IF(LEN(TRIM(BM173))&gt;0,MAX(BH29:BH172)+1,"")</f>
        <v/>
      </c>
      <c r="BI173" s="3109" t="str">
        <f>IFERROR(INDEX(BM30:BM299,MATCH(ROW()-ROW(BM30)+1,BH30:BH299,0)),"")</f>
        <v/>
      </c>
      <c r="BJ173" s="419"/>
      <c r="BL173" s="3169"/>
      <c r="BM173" s="3166" t="str">
        <f>IF(OR(BN172="",BL170=""),"",IF(LEN(BN172)&lt;=BL170,BN172,IFERROR(LEFT(BN172,FIND("♦",SUBSTITUTE(LEFT(BN172,BL170+1)," ","♦",LEN(LEFT(BN172,BL170+1))-LEN(SUBSTITUTE(LEFT(BN172,BL170+1)," ",""))))),LEFT(BN172,IFERROR(FIND(" ",BN172)-1,LEN(BN172))))))</f>
        <v/>
      </c>
      <c r="BN173" s="3166" t="str">
        <f t="shared" si="89"/>
        <v/>
      </c>
      <c r="BO173" s="3180"/>
      <c r="BP173" s="3174"/>
      <c r="BQ173" s="3174"/>
      <c r="BR173" s="3"/>
      <c r="BS173" s="3189"/>
      <c r="BT173" s="3190"/>
      <c r="BU173" s="3190"/>
      <c r="BV173" s="25"/>
      <c r="BW173" s="170"/>
      <c r="DP173"/>
      <c r="DQ173"/>
      <c r="DR173"/>
      <c r="DS173"/>
      <c r="DT173"/>
      <c r="DU173"/>
      <c r="DV173"/>
      <c r="DW173"/>
      <c r="DX173"/>
      <c r="DZ173"/>
      <c r="EA173"/>
      <c r="EB173"/>
      <c r="EC173"/>
      <c r="ED173"/>
      <c r="EE173"/>
      <c r="EF173"/>
      <c r="EG173"/>
      <c r="EH173"/>
      <c r="EK173" s="1508"/>
      <c r="EL173" s="236" t="s">
        <v>2201</v>
      </c>
      <c r="EM173" s="206" t="s">
        <v>2202</v>
      </c>
      <c r="EN173" s="207">
        <v>49</v>
      </c>
      <c r="EO173" s="208">
        <v>54</v>
      </c>
      <c r="EP173" s="209">
        <v>43</v>
      </c>
      <c r="EQ173"/>
      <c r="ER173" s="1509"/>
      <c r="ES173" s="197" t="s">
        <v>2203</v>
      </c>
      <c r="ET173" s="192" t="s">
        <v>2204</v>
      </c>
      <c r="EU173" s="193">
        <v>112</v>
      </c>
      <c r="EV173" s="194">
        <v>147</v>
      </c>
      <c r="EW173" s="195">
        <v>219</v>
      </c>
      <c r="EX173"/>
      <c r="EY173" s="1510"/>
      <c r="EZ173" s="197" t="s">
        <v>2205</v>
      </c>
      <c r="FA173" s="192" t="s">
        <v>2206</v>
      </c>
      <c r="FB173" s="193">
        <v>205</v>
      </c>
      <c r="FC173" s="194">
        <v>201</v>
      </c>
      <c r="FD173" s="195">
        <v>201</v>
      </c>
      <c r="FE173" s="10">
        <v>1</v>
      </c>
    </row>
    <row r="174" spans="1:161" ht="21"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198">
        <f t="array" ref="AR174">SUMPRODUCT(LEN(AS174:AY174))</f>
        <v>0</v>
      </c>
      <c r="AS174" s="199"/>
      <c r="AT174" s="200"/>
      <c r="AU174" s="200"/>
      <c r="AV174" s="200"/>
      <c r="AW174" s="200"/>
      <c r="AX174" s="200"/>
      <c r="AY174" s="201"/>
      <c r="AZ174" s="3"/>
      <c r="BD174" s="3174"/>
      <c r="BF174" s="3151" t="str">
        <f t="shared" si="86"/>
        <v/>
      </c>
      <c r="BG174" s="3155" t="str">
        <f t="shared" si="87"/>
        <v/>
      </c>
      <c r="BH174" s="3156" t="str">
        <f>IF(LEN(TRIM(BM174))&gt;0,MAX(BH29:BH173)+1,"")</f>
        <v/>
      </c>
      <c r="BI174" s="3109" t="str">
        <f>IFERROR(INDEX(BM30:BM299,MATCH(ROW()-ROW(BM30)+1,BH30:BH299,0)),"")</f>
        <v/>
      </c>
      <c r="BJ174" s="419"/>
      <c r="BL174" s="2462" t="str">
        <f>(SUBSTITUTE(SUBSTITUTE(BD54,CHAR(13)&amp;CHAR(10)," "),CHAR(10)," "))</f>
        <v/>
      </c>
      <c r="BM174" s="3110" t="str">
        <f>IF(OR(BL175="",BL176=""),"",IF(LEN(BL175)&lt;=BL176,BL175,IFERROR(LEFT(BL175,FIND("♦",SUBSTITUTE(LEFT(BL175,BL176+1)," ","♦",LEN(LEFT(BL175,BL176+1))-LEN(SUBSTITUTE(LEFT(BL175,BL176+1)," ",""))))),LEFT(BL175,IFERROR(FIND(" ",BL175)-1,LEN(BL175))))))</f>
        <v/>
      </c>
      <c r="BN174" s="3111" t="str">
        <f>IF(BM174="","",TRIM(RIGHT(BL175,LEN(BL175)-LEN(BM174))))</f>
        <v/>
      </c>
      <c r="BO174" s="3157" t="str">
        <f>BE54</f>
        <v xml:space="preserve"> ◄ ligne 54</v>
      </c>
      <c r="BP174" s="3174"/>
      <c r="BQ174" s="3174"/>
      <c r="BR174" s="3"/>
      <c r="BS174" s="3189"/>
      <c r="BT174" s="2430" t="s">
        <v>3806</v>
      </c>
      <c r="BU174" s="2470"/>
      <c r="BV174" s="2245"/>
      <c r="BW174" s="2500"/>
      <c r="BX174"/>
      <c r="EK174" s="1511"/>
      <c r="EL174" s="236" t="s">
        <v>2207</v>
      </c>
      <c r="EM174" s="206" t="s">
        <v>2208</v>
      </c>
      <c r="EN174" s="207">
        <v>194</v>
      </c>
      <c r="EO174" s="208">
        <v>247</v>
      </c>
      <c r="EP174" s="209">
        <v>50</v>
      </c>
      <c r="EQ174"/>
      <c r="ER174" s="1512"/>
      <c r="ES174" s="197" t="s">
        <v>2209</v>
      </c>
      <c r="ET174" s="192" t="s">
        <v>2210</v>
      </c>
      <c r="EU174" s="193">
        <v>28</v>
      </c>
      <c r="EV174" s="194">
        <v>134</v>
      </c>
      <c r="EW174" s="195">
        <v>238</v>
      </c>
      <c r="EX174"/>
      <c r="EY174" s="1513"/>
      <c r="EZ174" s="212" t="s">
        <v>2211</v>
      </c>
      <c r="FA174" s="192" t="s">
        <v>2212</v>
      </c>
      <c r="FB174" s="193">
        <v>254</v>
      </c>
      <c r="FC174" s="194">
        <v>150</v>
      </c>
      <c r="FD174" s="195">
        <v>160</v>
      </c>
      <c r="FE174" s="10">
        <v>1</v>
      </c>
    </row>
    <row r="175" spans="1:161" ht="21"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198">
        <f t="array" ref="AR175">SUMPRODUCT(LEN(AS175:AY175))</f>
        <v>0</v>
      </c>
      <c r="AS175" s="199"/>
      <c r="AT175" s="200"/>
      <c r="AU175" s="200"/>
      <c r="AV175" s="200"/>
      <c r="AW175" s="200"/>
      <c r="AX175" s="200"/>
      <c r="AY175" s="201"/>
      <c r="AZ175" s="3"/>
      <c r="BD175" s="3174"/>
      <c r="BF175" s="3151" t="str">
        <f t="shared" si="86"/>
        <v/>
      </c>
      <c r="BG175" s="3155" t="str">
        <f t="shared" si="87"/>
        <v/>
      </c>
      <c r="BH175" s="3156" t="str">
        <f>IF(LEN(TRIM(BM175))&gt;0,MAX(BH29:BH174)+1,"")</f>
        <v/>
      </c>
      <c r="BI175" s="3109" t="str">
        <f>IFERROR(INDEX(BM30:BM299,MATCH(ROW()-ROW(BM30)+1,BH30:BH299,0)),"")</f>
        <v/>
      </c>
      <c r="BJ175" s="419"/>
      <c r="BL175" s="3110" t="str">
        <f>TRIM(SUBSTITUTE(SUBSTITUTE(SUBSTITUTE(SUBSTITUTE(IF(OR(LEFT(BL174,1)="-",LEFT(BL174,1)="="),MID(BL174,2,9999),BL174),CHAR(160)," "),","," "),";"," "),"."," "))</f>
        <v/>
      </c>
      <c r="BM175" s="3111" t="str">
        <f>IF(OR(BN174="",BL176=""),"",IF(LEN(BN174)&lt;=BL176,BN174,IFERROR(LEFT(BN174,FIND("♦",SUBSTITUTE(LEFT(BN174,BL176+1)," ","♦",LEN(LEFT(BN174,BL176+1))-LEN(SUBSTITUTE(LEFT(BN174,BL176+1)," ",""))))),LEFT(BN174,IFERROR(FIND(" ",BN174)-1,LEN(BN174))))))</f>
        <v/>
      </c>
      <c r="BN175" s="3111" t="str">
        <f>IF(BM175="","",TRIM(RIGHT(BN174,LEN(BN174)-LEN(BM175))))</f>
        <v/>
      </c>
      <c r="BO175" s="3179"/>
      <c r="BP175" s="3174"/>
      <c r="BQ175" s="3174"/>
      <c r="BR175" s="3"/>
      <c r="BS175" s="3189"/>
      <c r="BT175" s="2430" t="s">
        <v>3807</v>
      </c>
      <c r="BU175" s="2471"/>
      <c r="BV175" s="2245"/>
      <c r="BW175" s="2500"/>
      <c r="EK175" s="1514"/>
      <c r="EL175" s="236" t="s">
        <v>2213</v>
      </c>
      <c r="EM175" s="206" t="s">
        <v>2214</v>
      </c>
      <c r="EN175" s="207">
        <v>141</v>
      </c>
      <c r="EO175" s="208">
        <v>182</v>
      </c>
      <c r="EP175" s="209">
        <v>0</v>
      </c>
      <c r="EQ175"/>
      <c r="ER175" s="1515"/>
      <c r="ES175" s="212" t="s">
        <v>2215</v>
      </c>
      <c r="ET175" s="192" t="s">
        <v>2216</v>
      </c>
      <c r="EU175" s="193">
        <v>142</v>
      </c>
      <c r="EV175" s="194">
        <v>162</v>
      </c>
      <c r="EW175" s="195">
        <v>198</v>
      </c>
      <c r="EX175"/>
      <c r="EY175" s="1516"/>
      <c r="EZ175" s="197" t="s">
        <v>2217</v>
      </c>
      <c r="FA175" s="192" t="s">
        <v>2218</v>
      </c>
      <c r="FB175" s="193">
        <v>238</v>
      </c>
      <c r="FC175" s="194">
        <v>180</v>
      </c>
      <c r="FD175" s="195">
        <v>180</v>
      </c>
      <c r="FE175" s="10">
        <v>1</v>
      </c>
    </row>
    <row r="176" spans="1:161" ht="21"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198">
        <f t="array" ref="AR176">SUMPRODUCT(LEN(AS176:AY176))</f>
        <v>0</v>
      </c>
      <c r="AS176" s="199"/>
      <c r="AT176" s="200"/>
      <c r="AU176" s="200"/>
      <c r="AV176" s="200"/>
      <c r="AW176" s="200"/>
      <c r="AX176" s="200"/>
      <c r="AY176" s="201"/>
      <c r="AZ176" s="3"/>
      <c r="BD176" s="3174"/>
      <c r="BF176" s="3151" t="str">
        <f t="shared" si="86"/>
        <v/>
      </c>
      <c r="BG176" s="3155" t="str">
        <f t="shared" si="87"/>
        <v/>
      </c>
      <c r="BH176" s="3156" t="str">
        <f>IF(LEN(TRIM(BM176))&gt;0,MAX(BH29:BH175)+1,"")</f>
        <v/>
      </c>
      <c r="BI176" s="3109" t="str">
        <f>IFERROR(INDEX(BM30:BM299,MATCH(ROW()-ROW(BM30)+1,BH30:BH299,0)),"")</f>
        <v/>
      </c>
      <c r="BJ176" s="419"/>
      <c r="BL176" s="3112">
        <f>BI17</f>
        <v>100</v>
      </c>
      <c r="BM176" s="3111" t="str">
        <f>IF(OR(BN175="",BL176=""),"",IF(LEN(BN175)&lt;=BL176,BN175,IFERROR(LEFT(BN175,FIND("♦",SUBSTITUTE(LEFT(BN175,BL176+1)," ","♦",LEN(LEFT(BN175,BL176+1))-LEN(SUBSTITUTE(LEFT(BN175,BL176+1)," ",""))))),LEFT(BN175,IFERROR(FIND(" ",BN175)-1,LEN(BN175))))))</f>
        <v/>
      </c>
      <c r="BN176" s="3111" t="str">
        <f t="shared" ref="BN176:BN179" si="90">IF(BM176="","",TRIM(RIGHT(BN175,LEN(BN175)-LEN(BM176))))</f>
        <v/>
      </c>
      <c r="BO176" s="3179"/>
      <c r="BP176" s="3174"/>
      <c r="BQ176" s="3174"/>
      <c r="BR176" s="3"/>
      <c r="BS176" s="3189"/>
      <c r="BT176" s="2431" t="s">
        <v>3808</v>
      </c>
      <c r="BU176" s="2471"/>
      <c r="BV176" s="2245"/>
      <c r="BW176" s="2500"/>
      <c r="EK176" s="1517"/>
      <c r="EL176" s="236" t="s">
        <v>2219</v>
      </c>
      <c r="EM176" s="206" t="s">
        <v>2220</v>
      </c>
      <c r="EN176" s="207">
        <v>126</v>
      </c>
      <c r="EO176" s="208">
        <v>159</v>
      </c>
      <c r="EP176" s="209">
        <v>46</v>
      </c>
      <c r="EQ176"/>
      <c r="ER176" s="1518"/>
      <c r="ES176" s="212" t="s">
        <v>2221</v>
      </c>
      <c r="ET176" s="192" t="s">
        <v>2222</v>
      </c>
      <c r="EU176" s="193">
        <v>49</v>
      </c>
      <c r="EV176" s="194">
        <v>140</v>
      </c>
      <c r="EW176" s="195">
        <v>231</v>
      </c>
      <c r="EX176"/>
      <c r="EY176" s="1519"/>
      <c r="EZ176" s="212" t="s">
        <v>2223</v>
      </c>
      <c r="FA176" s="192" t="s">
        <v>2224</v>
      </c>
      <c r="FB176" s="193">
        <v>244</v>
      </c>
      <c r="FC176" s="194">
        <v>194</v>
      </c>
      <c r="FD176" s="195">
        <v>194</v>
      </c>
      <c r="FE176" s="10">
        <v>1</v>
      </c>
    </row>
    <row r="177" spans="1:161" ht="21"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198">
        <f t="array" ref="AR177">SUMPRODUCT(LEN(AS177:AY177))</f>
        <v>0</v>
      </c>
      <c r="AS177" s="199"/>
      <c r="AT177" s="200"/>
      <c r="AU177" s="200"/>
      <c r="AV177" s="200"/>
      <c r="AW177" s="200"/>
      <c r="AX177" s="200"/>
      <c r="AY177" s="201"/>
      <c r="AZ177" s="3"/>
      <c r="BD177" s="3174"/>
      <c r="BF177" s="3151" t="str">
        <f t="shared" si="86"/>
        <v/>
      </c>
      <c r="BG177" s="3155" t="str">
        <f t="shared" si="87"/>
        <v/>
      </c>
      <c r="BH177" s="3156" t="str">
        <f>IF(LEN(TRIM(BM177))&gt;0,MAX(BH29:BH176)+1,"")</f>
        <v/>
      </c>
      <c r="BI177" s="3109" t="str">
        <f>IFERROR(INDEX(BM30:BM299,MATCH(ROW()-ROW(BM30)+1,BH30:BH299,0)),"")</f>
        <v/>
      </c>
      <c r="BJ177" s="419"/>
      <c r="BL177" s="3110"/>
      <c r="BM177" s="3111" t="str">
        <f>IF(OR(BN176="",BL176=""),"",IF(LEN(BN176)&lt;=BL176,BN176,IFERROR(LEFT(BN176,FIND("♦",SUBSTITUTE(LEFT(BN176,BL176+1)," ","♦",LEN(LEFT(BN176,BL176+1))-LEN(SUBSTITUTE(LEFT(BN176,BL176+1)," ",""))))),LEFT(BN176,IFERROR(FIND(" ",BN176)-1,LEN(BN176))))))</f>
        <v/>
      </c>
      <c r="BN177" s="3111" t="str">
        <f t="shared" si="90"/>
        <v/>
      </c>
      <c r="BO177" s="3179"/>
      <c r="BP177" s="3174"/>
      <c r="BQ177" s="3174"/>
      <c r="BR177" s="3"/>
      <c r="BS177" s="3189"/>
      <c r="BT177" s="2431" t="s">
        <v>3809</v>
      </c>
      <c r="BU177" s="2470"/>
      <c r="BV177" s="2245"/>
      <c r="BW177" s="2500"/>
      <c r="EK177" s="1520"/>
      <c r="EL177" s="236" t="s">
        <v>2225</v>
      </c>
      <c r="EM177" s="206" t="s">
        <v>2226</v>
      </c>
      <c r="EN177" s="207">
        <v>112</v>
      </c>
      <c r="EO177" s="208">
        <v>141</v>
      </c>
      <c r="EP177" s="209">
        <v>35</v>
      </c>
      <c r="EQ177"/>
      <c r="ER177" s="1521"/>
      <c r="ES177" s="197" t="s">
        <v>2227</v>
      </c>
      <c r="ET177" s="192" t="s">
        <v>2228</v>
      </c>
      <c r="EU177" s="193">
        <v>24</v>
      </c>
      <c r="EV177" s="194">
        <v>116</v>
      </c>
      <c r="EW177" s="195">
        <v>205</v>
      </c>
      <c r="EX177"/>
      <c r="EY177" s="1522"/>
      <c r="EZ177" s="212" t="s">
        <v>2229</v>
      </c>
      <c r="FA177" s="192" t="s">
        <v>2230</v>
      </c>
      <c r="FB177" s="193">
        <v>255</v>
      </c>
      <c r="FC177" s="194">
        <v>181</v>
      </c>
      <c r="FD177" s="195">
        <v>186</v>
      </c>
      <c r="FE177" s="10">
        <v>1</v>
      </c>
    </row>
    <row r="178" spans="1:161" ht="21"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198">
        <f t="array" ref="AR178">SUMPRODUCT(LEN(AS178:AY178))</f>
        <v>0</v>
      </c>
      <c r="AS178" s="199"/>
      <c r="AT178" s="200"/>
      <c r="AU178" s="200"/>
      <c r="AV178" s="200"/>
      <c r="AW178" s="200"/>
      <c r="AX178" s="200"/>
      <c r="AY178" s="201"/>
      <c r="AZ178" s="3"/>
      <c r="BD178" s="3174"/>
      <c r="BF178" s="3151" t="str">
        <f t="shared" si="86"/>
        <v/>
      </c>
      <c r="BG178" s="3155" t="str">
        <f t="shared" si="87"/>
        <v/>
      </c>
      <c r="BH178" s="3156" t="str">
        <f>IF(LEN(TRIM(BM178))&gt;0,MAX(BH29:BH177)+1,"")</f>
        <v/>
      </c>
      <c r="BI178" s="3109" t="str">
        <f>IFERROR(INDEX(BM30:BM299,MATCH(ROW()-ROW(BM30)+1,BH30:BH299,0)),"")</f>
        <v/>
      </c>
      <c r="BJ178" s="419"/>
      <c r="BL178" s="3163"/>
      <c r="BM178" s="3111" t="str">
        <f>IF(OR(BN177="",BL176=""),"",IF(LEN(BN177)&lt;=BL176,BN177,IFERROR(LEFT(BN177,FIND("♦",SUBSTITUTE(LEFT(BN177,BL176+1)," ","♦",LEN(LEFT(BN177,BL176+1))-LEN(SUBSTITUTE(LEFT(BN177,BL176+1)," ",""))))),LEFT(BN177,IFERROR(FIND(" ",BN177)-1,LEN(BN177))))))</f>
        <v/>
      </c>
      <c r="BN178" s="3111" t="str">
        <f t="shared" si="90"/>
        <v/>
      </c>
      <c r="BO178" s="3179"/>
      <c r="BP178" s="3174"/>
      <c r="BQ178" s="3174"/>
      <c r="BR178" s="3"/>
      <c r="BS178" s="3189"/>
      <c r="BT178" s="2432" t="s">
        <v>3810</v>
      </c>
      <c r="BU178" s="2470"/>
      <c r="BV178" s="2245"/>
      <c r="BW178" s="2500"/>
      <c r="EK178" s="1523"/>
      <c r="EL178" s="236" t="s">
        <v>2231</v>
      </c>
      <c r="EM178" s="206" t="s">
        <v>2232</v>
      </c>
      <c r="EN178" s="207">
        <v>89</v>
      </c>
      <c r="EO178" s="208">
        <v>102</v>
      </c>
      <c r="EP178" s="209">
        <v>67</v>
      </c>
      <c r="EQ178"/>
      <c r="ER178" s="1524"/>
      <c r="ES178" s="212" t="s">
        <v>2233</v>
      </c>
      <c r="ET178" s="192" t="s">
        <v>2234</v>
      </c>
      <c r="EU178" s="193">
        <v>21</v>
      </c>
      <c r="EV178" s="194">
        <v>96</v>
      </c>
      <c r="EW178" s="195">
        <v>189</v>
      </c>
      <c r="EX178"/>
      <c r="EY178" s="1525"/>
      <c r="EZ178" s="212" t="s">
        <v>2235</v>
      </c>
      <c r="FA178" s="192" t="s">
        <v>2236</v>
      </c>
      <c r="FB178" s="193">
        <v>234</v>
      </c>
      <c r="FC178" s="194">
        <v>216</v>
      </c>
      <c r="FD178" s="195">
        <v>215</v>
      </c>
      <c r="FE178" s="10">
        <v>1</v>
      </c>
    </row>
    <row r="179" spans="1:161" ht="21"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198">
        <f t="array" ref="AR179">SUMPRODUCT(LEN(AS179:AY179))</f>
        <v>0</v>
      </c>
      <c r="AS179" s="199"/>
      <c r="AT179" s="200"/>
      <c r="AU179" s="200"/>
      <c r="AV179" s="200"/>
      <c r="AW179" s="200"/>
      <c r="AX179" s="200"/>
      <c r="AY179" s="201"/>
      <c r="AZ179" s="3"/>
      <c r="BD179" s="3174"/>
      <c r="BF179" s="3151" t="str">
        <f t="shared" si="86"/>
        <v/>
      </c>
      <c r="BG179" s="3155" t="str">
        <f t="shared" si="87"/>
        <v/>
      </c>
      <c r="BH179" s="3156" t="str">
        <f>IF(LEN(TRIM(BM179))&gt;0,MAX(BH29:BH178)+1,"")</f>
        <v/>
      </c>
      <c r="BI179" s="3109" t="str">
        <f>IFERROR(INDEX(BM30:BM299,MATCH(ROW()-ROW(BM30)+1,BH30:BH299,0)),"")</f>
        <v/>
      </c>
      <c r="BJ179" s="419"/>
      <c r="BL179" s="3164"/>
      <c r="BM179" s="3111" t="str">
        <f>IF(OR(BN178="",BL176=""),"",IF(LEN(BN178)&lt;=BL176,BN178,IFERROR(LEFT(BN178,FIND("♦",SUBSTITUTE(LEFT(BN178,BL176+1)," ","♦",LEN(LEFT(BN178,BL176+1))-LEN(SUBSTITUTE(LEFT(BN178,BL176+1)," ",""))))),LEFT(BN178,IFERROR(FIND(" ",BN178)-1,LEN(BN178))))))</f>
        <v/>
      </c>
      <c r="BN179" s="3111" t="str">
        <f t="shared" si="90"/>
        <v/>
      </c>
      <c r="BO179" s="3179"/>
      <c r="BP179" s="3174"/>
      <c r="BQ179" s="3174"/>
      <c r="BR179" s="3"/>
      <c r="BS179" s="3189"/>
      <c r="BT179" s="2432" t="s">
        <v>3811</v>
      </c>
      <c r="BU179" s="2470"/>
      <c r="BV179" s="2245"/>
      <c r="BW179" s="2500"/>
      <c r="EK179" s="1526"/>
      <c r="EL179" s="236" t="s">
        <v>2237</v>
      </c>
      <c r="EM179" s="206" t="s">
        <v>2238</v>
      </c>
      <c r="EN179" s="207">
        <v>81</v>
      </c>
      <c r="EO179" s="208">
        <v>87</v>
      </c>
      <c r="EP179" s="209">
        <v>68</v>
      </c>
      <c r="EQ179"/>
      <c r="ER179" s="1527"/>
      <c r="ES179" s="212" t="s">
        <v>2239</v>
      </c>
      <c r="ET179" s="192" t="s">
        <v>2240</v>
      </c>
      <c r="EU179" s="193">
        <v>84</v>
      </c>
      <c r="EV179" s="194">
        <v>114</v>
      </c>
      <c r="EW179" s="195">
        <v>174</v>
      </c>
      <c r="EX179"/>
      <c r="EY179" s="1528"/>
      <c r="EZ179" s="197" t="s">
        <v>2241</v>
      </c>
      <c r="FA179" s="192" t="s">
        <v>2242</v>
      </c>
      <c r="FB179" s="193">
        <v>255</v>
      </c>
      <c r="FC179" s="194">
        <v>193</v>
      </c>
      <c r="FD179" s="195">
        <v>193</v>
      </c>
      <c r="FE179" s="10">
        <v>1</v>
      </c>
    </row>
    <row r="180" spans="1:161" ht="21"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198">
        <f t="array" ref="AR180">SUMPRODUCT(LEN(AS180:AY180))</f>
        <v>0</v>
      </c>
      <c r="AS180" s="199"/>
      <c r="AT180" s="200"/>
      <c r="AU180" s="200"/>
      <c r="AV180" s="200"/>
      <c r="AW180" s="200"/>
      <c r="AX180" s="200"/>
      <c r="AY180" s="201"/>
      <c r="AZ180" s="3"/>
      <c r="BD180" s="3174"/>
      <c r="BF180" s="3151" t="str">
        <f t="shared" si="86"/>
        <v/>
      </c>
      <c r="BG180" s="3155" t="str">
        <f t="shared" si="87"/>
        <v/>
      </c>
      <c r="BH180" s="3156" t="str">
        <f>IF(LEN(TRIM(BM180))&gt;0,MAX(BH29:BH179)+1,"")</f>
        <v/>
      </c>
      <c r="BI180" s="3109" t="str">
        <f>IFERROR(INDEX(BM30:BM299,MATCH(ROW()-ROW(BM30)+1,BH30:BH299,0)),"")</f>
        <v/>
      </c>
      <c r="BJ180" s="419"/>
      <c r="BL180" s="2462" t="str">
        <f>(SUBSTITUTE(SUBSTITUTE(BD55,CHAR(13)&amp;CHAR(10)," "),CHAR(10)," "))</f>
        <v/>
      </c>
      <c r="BM180" s="3165" t="str">
        <f>IF(OR(BL181="",BL182=""),"",IF(LEN(BL181)&lt;=BL182,BL181,IFERROR(LEFT(BL181,FIND("♦",SUBSTITUTE(LEFT(BL181,BL182+1)," ","♦",LEN(LEFT(BL181,BL182+1))-LEN(SUBSTITUTE(LEFT(BL181,BL182+1)," ",""))))),LEFT(BL181,IFERROR(FIND(" ",BL181)-1,LEN(BL181))))))</f>
        <v/>
      </c>
      <c r="BN180" s="3166" t="str">
        <f>IF(BM180="","",TRIM(RIGHT(BL181,LEN(BL181)-LEN(BM180))))</f>
        <v/>
      </c>
      <c r="BO180" s="3157" t="str">
        <f>BE55</f>
        <v xml:space="preserve"> ◄ ligne 55</v>
      </c>
      <c r="BP180" s="3174"/>
      <c r="BQ180" s="3174"/>
      <c r="BR180" s="3"/>
      <c r="BS180" s="3189"/>
      <c r="BT180" s="2433"/>
      <c r="BU180" s="2470"/>
      <c r="BV180" s="2245"/>
      <c r="BW180" s="2500"/>
      <c r="EK180" s="1529"/>
      <c r="EL180" s="236" t="s">
        <v>2243</v>
      </c>
      <c r="EM180" s="206" t="s">
        <v>2244</v>
      </c>
      <c r="EN180" s="207">
        <v>74</v>
      </c>
      <c r="EO180" s="208">
        <v>93</v>
      </c>
      <c r="EP180" s="209">
        <v>35</v>
      </c>
      <c r="EQ180"/>
      <c r="ER180" s="1530"/>
      <c r="ES180" s="212" t="s">
        <v>2245</v>
      </c>
      <c r="ET180" s="192" t="s">
        <v>2246</v>
      </c>
      <c r="EU180" s="193">
        <v>38</v>
      </c>
      <c r="EV180" s="194">
        <v>97</v>
      </c>
      <c r="EW180" s="195">
        <v>156</v>
      </c>
      <c r="EX180"/>
      <c r="EY180" s="1531"/>
      <c r="EZ180" s="212" t="s">
        <v>2247</v>
      </c>
      <c r="FA180" s="192" t="s">
        <v>2248</v>
      </c>
      <c r="FB180" s="193">
        <v>249</v>
      </c>
      <c r="FC180" s="194">
        <v>204</v>
      </c>
      <c r="FD180" s="195">
        <v>202</v>
      </c>
      <c r="FE180" s="10">
        <v>1</v>
      </c>
    </row>
    <row r="181" spans="1:161" ht="21"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198">
        <f t="array" ref="AR181">SUMPRODUCT(LEN(AS181:AY181))</f>
        <v>0</v>
      </c>
      <c r="AS181" s="199"/>
      <c r="AT181" s="200"/>
      <c r="AU181" s="200"/>
      <c r="AV181" s="200"/>
      <c r="AW181" s="200"/>
      <c r="AX181" s="200"/>
      <c r="AY181" s="201"/>
      <c r="AZ181" s="3"/>
      <c r="BD181" s="3174"/>
      <c r="BF181" s="3151" t="str">
        <f t="shared" si="86"/>
        <v/>
      </c>
      <c r="BG181" s="3155" t="str">
        <f t="shared" si="87"/>
        <v/>
      </c>
      <c r="BH181" s="3156" t="str">
        <f>IF(LEN(TRIM(BM181))&gt;0,MAX(BH29:BH180)+1,"")</f>
        <v/>
      </c>
      <c r="BI181" s="3109" t="str">
        <f>IFERROR(INDEX(BM30:BM299,MATCH(ROW()-ROW(BM30)+1,BH30:BH299,0)),"")</f>
        <v/>
      </c>
      <c r="BJ181" s="419"/>
      <c r="BL181" s="3165" t="str">
        <f>TRIM(SUBSTITUTE(SUBSTITUTE(SUBSTITUTE(SUBSTITUTE(IF(OR(LEFT(BL180,1)="-",LEFT(BL180,1)="="),MID(BL180,2,9999),BL180),CHAR(160)," "),","," "),";"," "),"."," "))</f>
        <v/>
      </c>
      <c r="BM181" s="3166" t="str">
        <f>IF(OR(BN180="",BL182=""),"",IF(LEN(BN180)&lt;=BL182,BN180,IFERROR(LEFT(BN180,FIND("♦",SUBSTITUTE(LEFT(BN180,BL182+1)," ","♦",LEN(LEFT(BN180,BL182+1))-LEN(SUBSTITUTE(LEFT(BN180,BL182+1)," ",""))))),LEFT(BN180,IFERROR(FIND(" ",BN180)-1,LEN(BN180))))))</f>
        <v/>
      </c>
      <c r="BN181" s="3166" t="str">
        <f>IF(BM181="","",TRIM(RIGHT(BN180,LEN(BN180)-LEN(BM181))))</f>
        <v/>
      </c>
      <c r="BO181" s="3180"/>
      <c r="BP181" s="3174"/>
      <c r="BQ181" s="3174"/>
      <c r="BR181" s="3"/>
      <c r="BS181" s="2434" t="s">
        <v>3812</v>
      </c>
      <c r="BT181" s="2435"/>
      <c r="BU181" s="2435"/>
      <c r="BV181" s="2245"/>
      <c r="BW181" s="2500"/>
      <c r="EK181" s="1535"/>
      <c r="EL181" s="236" t="s">
        <v>2249</v>
      </c>
      <c r="EM181" s="206" t="s">
        <v>2250</v>
      </c>
      <c r="EN181" s="207">
        <v>64</v>
      </c>
      <c r="EO181" s="208">
        <v>79</v>
      </c>
      <c r="EP181" s="209">
        <v>0</v>
      </c>
      <c r="EQ181"/>
      <c r="ER181" s="1536"/>
      <c r="ES181" s="212" t="s">
        <v>2251</v>
      </c>
      <c r="ET181" s="192" t="s">
        <v>2252</v>
      </c>
      <c r="EU181" s="193">
        <v>66</v>
      </c>
      <c r="EV181" s="194">
        <v>91</v>
      </c>
      <c r="EW181" s="195">
        <v>138</v>
      </c>
      <c r="EX181"/>
      <c r="EY181" s="1537"/>
      <c r="EZ181" s="197" t="s">
        <v>2253</v>
      </c>
      <c r="FA181" s="192" t="s">
        <v>2254</v>
      </c>
      <c r="FB181" s="193">
        <v>238</v>
      </c>
      <c r="FC181" s="194">
        <v>233</v>
      </c>
      <c r="FD181" s="195">
        <v>233</v>
      </c>
      <c r="FE181" s="10">
        <v>1</v>
      </c>
    </row>
    <row r="182" spans="1:161" ht="21"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198">
        <f t="array" ref="AR182">SUMPRODUCT(LEN(AS182:AY182))</f>
        <v>0</v>
      </c>
      <c r="AS182" s="199"/>
      <c r="AT182" s="200"/>
      <c r="AU182" s="200"/>
      <c r="AV182" s="200"/>
      <c r="AW182" s="200"/>
      <c r="AX182" s="200"/>
      <c r="AY182" s="201"/>
      <c r="AZ182" s="3"/>
      <c r="BD182" s="3174"/>
      <c r="BF182" s="3151" t="str">
        <f t="shared" si="86"/>
        <v/>
      </c>
      <c r="BG182" s="3155" t="str">
        <f t="shared" si="87"/>
        <v/>
      </c>
      <c r="BH182" s="3156" t="str">
        <f>IF(LEN(TRIM(BM182))&gt;0,MAX(BH29:BH181)+1,"")</f>
        <v/>
      </c>
      <c r="BI182" s="3109" t="str">
        <f>IFERROR(INDEX(BM30:BM299,MATCH(ROW()-ROW(BM30)+1,BH30:BH299,0)),"")</f>
        <v/>
      </c>
      <c r="BJ182" s="419"/>
      <c r="BL182" s="3112">
        <f>BI17</f>
        <v>100</v>
      </c>
      <c r="BM182" s="3166" t="str">
        <f>IF(OR(BN181="",BL182=""),"",IF(LEN(BN181)&lt;=BL182,BN181,IFERROR(LEFT(BN181,FIND("♦",SUBSTITUTE(LEFT(BN181,BL182+1)," ","♦",LEN(LEFT(BN181,BL182+1))-LEN(SUBSTITUTE(LEFT(BN181,BL182+1)," ",""))))),LEFT(BN181,IFERROR(FIND(" ",BN181)-1,LEN(BN181))))))</f>
        <v/>
      </c>
      <c r="BN182" s="3166" t="str">
        <f t="shared" ref="BN182:BN185" si="91">IF(BM182="","",TRIM(RIGHT(BN181,LEN(BN181)-LEN(BM182))))</f>
        <v/>
      </c>
      <c r="BO182" s="3180"/>
      <c r="BP182" s="3174"/>
      <c r="BQ182" s="3174"/>
      <c r="BR182" s="3"/>
      <c r="BS182" s="2436" t="s">
        <v>3813</v>
      </c>
      <c r="BT182" s="2428"/>
      <c r="BU182" s="2428"/>
      <c r="BV182" s="2245"/>
      <c r="BW182" s="2500"/>
      <c r="EK182" s="1538"/>
      <c r="EL182" s="236" t="s">
        <v>2255</v>
      </c>
      <c r="EM182" s="206" t="s">
        <v>2256</v>
      </c>
      <c r="EN182" s="207">
        <v>35</v>
      </c>
      <c r="EO182" s="208">
        <v>47</v>
      </c>
      <c r="EP182" s="209">
        <v>0</v>
      </c>
      <c r="EQ182"/>
      <c r="ER182" s="1539"/>
      <c r="ES182" s="197" t="s">
        <v>2257</v>
      </c>
      <c r="ET182" s="192" t="s">
        <v>2258</v>
      </c>
      <c r="EU182" s="193">
        <v>16</v>
      </c>
      <c r="EV182" s="194">
        <v>78</v>
      </c>
      <c r="EW182" s="195">
        <v>139</v>
      </c>
      <c r="EX182"/>
      <c r="EY182" s="1540"/>
      <c r="EZ182" s="197" t="s">
        <v>2259</v>
      </c>
      <c r="FA182" s="192" t="s">
        <v>2260</v>
      </c>
      <c r="FB182" s="193">
        <v>255</v>
      </c>
      <c r="FC182" s="194">
        <v>250</v>
      </c>
      <c r="FD182" s="195">
        <v>250</v>
      </c>
      <c r="FE182" s="10">
        <v>1</v>
      </c>
    </row>
    <row r="183" spans="1:161" ht="21"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198">
        <f t="array" ref="AR183">SUMPRODUCT(LEN(AS183:AY183))</f>
        <v>0</v>
      </c>
      <c r="AS183" s="199"/>
      <c r="AT183" s="200"/>
      <c r="AU183" s="200"/>
      <c r="AV183" s="200"/>
      <c r="AW183" s="200"/>
      <c r="AX183" s="200"/>
      <c r="AY183" s="201"/>
      <c r="AZ183" s="3"/>
      <c r="BD183" s="3174"/>
      <c r="BF183" s="3151" t="str">
        <f t="shared" si="86"/>
        <v/>
      </c>
      <c r="BG183" s="3155" t="str">
        <f t="shared" si="87"/>
        <v/>
      </c>
      <c r="BH183" s="3156" t="str">
        <f>IF(LEN(TRIM(BM183))&gt;0,MAX(BH29:BH182)+1,"")</f>
        <v/>
      </c>
      <c r="BI183" s="3109" t="str">
        <f>IFERROR(INDEX(BM30:BM299,MATCH(ROW()-ROW(BM30)+1,BH30:BH299,0)),"")</f>
        <v/>
      </c>
      <c r="BJ183" s="419"/>
      <c r="BL183" s="3165"/>
      <c r="BM183" s="3166" t="str">
        <f>IF(OR(BN182="",BL182=""),"",IF(LEN(BN182)&lt;=BL182,BN182,IFERROR(LEFT(BN182,FIND("♦",SUBSTITUTE(LEFT(BN182,BL182+1)," ","♦",LEN(LEFT(BN182,BL182+1))-LEN(SUBSTITUTE(LEFT(BN182,BL182+1)," ",""))))),LEFT(BN182,IFERROR(FIND(" ",BN182)-1,LEN(BN182))))))</f>
        <v/>
      </c>
      <c r="BN183" s="3166" t="str">
        <f t="shared" si="91"/>
        <v/>
      </c>
      <c r="BO183" s="3180"/>
      <c r="BP183" s="3174"/>
      <c r="BQ183" s="3174"/>
      <c r="BR183" s="3"/>
      <c r="BS183" s="3191" t="s">
        <v>3814</v>
      </c>
      <c r="BT183" s="2437" t="s">
        <v>3815</v>
      </c>
      <c r="BU183" s="2428"/>
      <c r="BV183" s="2245"/>
      <c r="BW183" s="2500"/>
      <c r="EK183" s="1541"/>
      <c r="EL183" s="236" t="s">
        <v>2261</v>
      </c>
      <c r="EM183" s="206" t="s">
        <v>2262</v>
      </c>
      <c r="EN183" s="207">
        <v>158</v>
      </c>
      <c r="EO183" s="208">
        <v>253</v>
      </c>
      <c r="EP183" s="209">
        <v>56</v>
      </c>
      <c r="EQ183"/>
      <c r="ER183" s="1542"/>
      <c r="ES183" s="212" t="s">
        <v>2263</v>
      </c>
      <c r="ET183" s="192" t="s">
        <v>2264</v>
      </c>
      <c r="EU183" s="193">
        <v>90</v>
      </c>
      <c r="EV183" s="194">
        <v>94</v>
      </c>
      <c r="EW183" s="195">
        <v>107</v>
      </c>
      <c r="EX183"/>
      <c r="EY183" s="1543"/>
      <c r="EZ183" s="212" t="s">
        <v>2265</v>
      </c>
      <c r="FA183" s="192" t="s">
        <v>2266</v>
      </c>
      <c r="FB183" s="193">
        <v>254</v>
      </c>
      <c r="FC183" s="194">
        <v>27</v>
      </c>
      <c r="FD183" s="195">
        <v>0</v>
      </c>
      <c r="FE183" s="10">
        <v>1</v>
      </c>
    </row>
    <row r="184" spans="1:161" ht="21"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198">
        <f t="array" ref="AR184">SUMPRODUCT(LEN(AS184:AY184))</f>
        <v>0</v>
      </c>
      <c r="AS184" s="199"/>
      <c r="AT184" s="200"/>
      <c r="AU184" s="200"/>
      <c r="AV184" s="200"/>
      <c r="AW184" s="200"/>
      <c r="AX184" s="200"/>
      <c r="AY184" s="201"/>
      <c r="AZ184" s="3"/>
      <c r="BD184" s="3174"/>
      <c r="BF184" s="3151" t="str">
        <f t="shared" si="86"/>
        <v/>
      </c>
      <c r="BG184" s="3155" t="str">
        <f t="shared" si="87"/>
        <v/>
      </c>
      <c r="BH184" s="3156" t="str">
        <f>IF(LEN(TRIM(BM184))&gt;0,MAX(BH29:BH183)+1,"")</f>
        <v/>
      </c>
      <c r="BI184" s="3109" t="str">
        <f>IFERROR(INDEX(BM30:BM299,MATCH(ROW()-ROW(BM30)+1,BH30:BH299,0)),"")</f>
        <v/>
      </c>
      <c r="BJ184" s="419"/>
      <c r="BL184" s="3168"/>
      <c r="BM184" s="3166" t="str">
        <f>IF(OR(BN183="",BL182=""),"",IF(LEN(BN183)&lt;=BL182,BN183,IFERROR(LEFT(BN183,FIND("♦",SUBSTITUTE(LEFT(BN183,BL182+1)," ","♦",LEN(LEFT(BN183,BL182+1))-LEN(SUBSTITUTE(LEFT(BN183,BL182+1)," ",""))))),LEFT(BN183,IFERROR(FIND(" ",BN183)-1,LEN(BN183))))))</f>
        <v/>
      </c>
      <c r="BN184" s="3166" t="str">
        <f t="shared" si="91"/>
        <v/>
      </c>
      <c r="BO184" s="3180"/>
      <c r="BP184" s="3174"/>
      <c r="BQ184" s="3174"/>
      <c r="BR184" s="3"/>
      <c r="BS184" s="3191"/>
      <c r="BT184" s="2437" t="s">
        <v>3816</v>
      </c>
      <c r="BU184" s="2428"/>
      <c r="BV184" s="25"/>
      <c r="BW184" s="170"/>
      <c r="EK184" s="1544"/>
      <c r="EL184" s="205" t="s">
        <v>2267</v>
      </c>
      <c r="EM184" s="206" t="s">
        <v>2268</v>
      </c>
      <c r="EN184" s="207">
        <v>173</v>
      </c>
      <c r="EO184" s="208">
        <v>255</v>
      </c>
      <c r="EP184" s="209">
        <v>47</v>
      </c>
      <c r="EQ184"/>
      <c r="ER184" s="1545"/>
      <c r="ES184" s="212" t="s">
        <v>2269</v>
      </c>
      <c r="ET184" s="192" t="s">
        <v>2270</v>
      </c>
      <c r="EU184" s="193">
        <v>34</v>
      </c>
      <c r="EV184" s="194">
        <v>66</v>
      </c>
      <c r="EW184" s="195">
        <v>124</v>
      </c>
      <c r="EX184"/>
      <c r="EY184" s="1546"/>
      <c r="EZ184" s="197" t="s">
        <v>2271</v>
      </c>
      <c r="FA184" s="192" t="s">
        <v>2272</v>
      </c>
      <c r="FB184" s="193">
        <v>238</v>
      </c>
      <c r="FC184" s="194">
        <v>99</v>
      </c>
      <c r="FD184" s="195">
        <v>99</v>
      </c>
      <c r="FE184" s="10">
        <v>1</v>
      </c>
    </row>
    <row r="185" spans="1:161" ht="21"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198">
        <f t="array" ref="AR185">SUMPRODUCT(LEN(AS185:AY185))</f>
        <v>0</v>
      </c>
      <c r="AS185" s="199"/>
      <c r="AT185" s="200"/>
      <c r="AU185" s="200"/>
      <c r="AV185" s="200"/>
      <c r="AW185" s="200"/>
      <c r="AX185" s="200"/>
      <c r="AY185" s="201"/>
      <c r="AZ185" s="3"/>
      <c r="BD185" s="3174"/>
      <c r="BF185" s="3151" t="str">
        <f t="shared" si="86"/>
        <v/>
      </c>
      <c r="BG185" s="3155" t="str">
        <f t="shared" si="87"/>
        <v/>
      </c>
      <c r="BH185" s="3156" t="str">
        <f>IF(LEN(TRIM(BM185))&gt;0,MAX(BH29:BH184)+1,"")</f>
        <v/>
      </c>
      <c r="BI185" s="3109" t="str">
        <f>IFERROR(INDEX(BM30:BM299,MATCH(ROW()-ROW(BM30)+1,BH30:BH299,0)),"")</f>
        <v/>
      </c>
      <c r="BJ185" s="419"/>
      <c r="BL185" s="3169"/>
      <c r="BM185" s="3166" t="str">
        <f>IF(OR(BN184="",BL182=""),"",IF(LEN(BN184)&lt;=BL182,BN184,IFERROR(LEFT(BN184,FIND("♦",SUBSTITUTE(LEFT(BN184,BL182+1)," ","♦",LEN(LEFT(BN184,BL182+1))-LEN(SUBSTITUTE(LEFT(BN184,BL182+1)," ",""))))),LEFT(BN184,IFERROR(FIND(" ",BN184)-1,LEN(BN184))))))</f>
        <v/>
      </c>
      <c r="BN185" s="3166" t="str">
        <f t="shared" si="91"/>
        <v/>
      </c>
      <c r="BO185" s="3180"/>
      <c r="BP185" s="3174"/>
      <c r="BQ185" s="3174"/>
      <c r="BR185" s="3"/>
      <c r="BS185" s="3191"/>
      <c r="BT185" s="2437" t="s">
        <v>3817</v>
      </c>
      <c r="BU185" s="2428"/>
      <c r="BV185" s="25"/>
      <c r="BW185" s="170"/>
      <c r="EK185" s="1547"/>
      <c r="EL185" s="236" t="s">
        <v>2273</v>
      </c>
      <c r="EM185" s="206" t="s">
        <v>2274</v>
      </c>
      <c r="EN185" s="207">
        <v>159</v>
      </c>
      <c r="EO185" s="208">
        <v>232</v>
      </c>
      <c r="EP185" s="209">
        <v>85</v>
      </c>
      <c r="EQ185"/>
      <c r="ER185" s="1548"/>
      <c r="ES185" s="212" t="s">
        <v>2275</v>
      </c>
      <c r="ET185" s="192" t="s">
        <v>2276</v>
      </c>
      <c r="EU185" s="193">
        <v>0</v>
      </c>
      <c r="EV185" s="194">
        <v>51</v>
      </c>
      <c r="EW185" s="195">
        <v>102</v>
      </c>
      <c r="EX185"/>
      <c r="EY185" s="1549"/>
      <c r="EZ185" s="212" t="s">
        <v>2277</v>
      </c>
      <c r="FA185" s="192" t="s">
        <v>2278</v>
      </c>
      <c r="FB185" s="193">
        <v>196</v>
      </c>
      <c r="FC185" s="194">
        <v>174</v>
      </c>
      <c r="FD185" s="195">
        <v>173</v>
      </c>
      <c r="FE185" s="10">
        <v>1</v>
      </c>
    </row>
    <row r="186" spans="1:161" ht="21"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198">
        <f t="array" ref="AR186">SUMPRODUCT(LEN(AS186:AY186))</f>
        <v>0</v>
      </c>
      <c r="AS186" s="199"/>
      <c r="AT186" s="200"/>
      <c r="AU186" s="200"/>
      <c r="AV186" s="200"/>
      <c r="AW186" s="200"/>
      <c r="AX186" s="200"/>
      <c r="AY186" s="201"/>
      <c r="AZ186" s="3"/>
      <c r="BD186" s="3174"/>
      <c r="BF186" s="3151" t="str">
        <f t="shared" si="86"/>
        <v/>
      </c>
      <c r="BG186" s="3155" t="str">
        <f t="shared" si="87"/>
        <v/>
      </c>
      <c r="BH186" s="3156" t="str">
        <f>IF(LEN(TRIM(BM186))&gt;0,MAX(BH29:BH185)+1,"")</f>
        <v/>
      </c>
      <c r="BI186" s="3109" t="str">
        <f>IFERROR(INDEX(BM30:BM299,MATCH(ROW()-ROW(BM30)+1,BH30:BH299,0)),"")</f>
        <v/>
      </c>
      <c r="BJ186" s="419"/>
      <c r="BL186" s="2462" t="str">
        <f>(SUBSTITUTE(SUBSTITUTE(BD56,CHAR(13)&amp;CHAR(10)," "),CHAR(10)," "))</f>
        <v/>
      </c>
      <c r="BM186" s="3110" t="str">
        <f>IF(OR(BL187="",BL188=""),"",IF(LEN(BL187)&lt;=BL188,BL187,IFERROR(LEFT(BL187,FIND("♦",SUBSTITUTE(LEFT(BL187,BL188+1)," ","♦",LEN(LEFT(BL187,BL188+1))-LEN(SUBSTITUTE(LEFT(BL187,BL188+1)," ",""))))),LEFT(BL187,IFERROR(FIND(" ",BL187)-1,LEN(BL187))))))</f>
        <v/>
      </c>
      <c r="BN186" s="3111" t="str">
        <f>IF(BM186="","",TRIM(RIGHT(BL187,LEN(BL187)-LEN(BM186))))</f>
        <v/>
      </c>
      <c r="BO186" s="3157" t="str">
        <f>BE56</f>
        <v xml:space="preserve"> ◄ ligne 56</v>
      </c>
      <c r="BP186" s="3174"/>
      <c r="BQ186" s="3174"/>
      <c r="BR186" s="3"/>
      <c r="BS186" s="3191"/>
      <c r="BT186" s="2437" t="s">
        <v>3818</v>
      </c>
      <c r="BU186" s="2428"/>
      <c r="BV186" s="25"/>
      <c r="BW186" s="170"/>
      <c r="EK186" s="1550"/>
      <c r="EL186" s="236" t="s">
        <v>2279</v>
      </c>
      <c r="EM186" s="206" t="s">
        <v>2280</v>
      </c>
      <c r="EN186" s="207">
        <v>123</v>
      </c>
      <c r="EO186" s="208">
        <v>160</v>
      </c>
      <c r="EP186" s="209">
        <v>91</v>
      </c>
      <c r="EQ186"/>
      <c r="ER186" s="1551"/>
      <c r="ES186" s="212" t="s">
        <v>2281</v>
      </c>
      <c r="ET186" s="192" t="s">
        <v>2282</v>
      </c>
      <c r="EU186" s="193">
        <v>3</v>
      </c>
      <c r="EV186" s="194">
        <v>34</v>
      </c>
      <c r="EW186" s="195">
        <v>76</v>
      </c>
      <c r="EX186"/>
      <c r="EY186" s="1552"/>
      <c r="EZ186" s="197" t="s">
        <v>2283</v>
      </c>
      <c r="FA186" s="192" t="s">
        <v>2284</v>
      </c>
      <c r="FB186" s="193">
        <v>205</v>
      </c>
      <c r="FC186" s="194">
        <v>155</v>
      </c>
      <c r="FD186" s="195">
        <v>155</v>
      </c>
      <c r="FE186" s="10">
        <v>1</v>
      </c>
    </row>
    <row r="187" spans="1:161" ht="21"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198">
        <f t="array" ref="AR187">SUMPRODUCT(LEN(AS187:AY187))</f>
        <v>0</v>
      </c>
      <c r="AS187" s="199"/>
      <c r="AT187" s="200"/>
      <c r="AU187" s="200"/>
      <c r="AV187" s="200"/>
      <c r="AW187" s="200"/>
      <c r="AX187" s="200"/>
      <c r="AY187" s="201"/>
      <c r="AZ187" s="3"/>
      <c r="BD187" s="3174"/>
      <c r="BF187" s="3151" t="str">
        <f t="shared" si="86"/>
        <v/>
      </c>
      <c r="BG187" s="3155" t="str">
        <f t="shared" si="87"/>
        <v/>
      </c>
      <c r="BH187" s="3156" t="str">
        <f>IF(LEN(TRIM(BM187))&gt;0,MAX(BH29:BH186)+1,"")</f>
        <v/>
      </c>
      <c r="BI187" s="3109" t="str">
        <f>IFERROR(INDEX(BM30:BM299,MATCH(ROW()-ROW(BM30)+1,BH30:BH299,0)),"")</f>
        <v/>
      </c>
      <c r="BJ187" s="419"/>
      <c r="BL187" s="3110" t="str">
        <f>TRIM(SUBSTITUTE(SUBSTITUTE(SUBSTITUTE(SUBSTITUTE(IF(OR(LEFT(BL186,1)="-",LEFT(BL186,1)="="),MID(BL186,2,9999),BL186),CHAR(160)," "),","," "),";"," "),"."," "))</f>
        <v/>
      </c>
      <c r="BM187" s="3111" t="str">
        <f>IF(OR(BN186="",BL188=""),"",IF(LEN(BN186)&lt;=BL188,BN186,IFERROR(LEFT(BN186,FIND("♦",SUBSTITUTE(LEFT(BN186,BL188+1)," ","♦",LEN(LEFT(BN186,BL188+1))-LEN(SUBSTITUTE(LEFT(BN186,BL188+1)," ",""))))),LEFT(BN186,IFERROR(FIND(" ",BN186)-1,LEN(BN186))))))</f>
        <v/>
      </c>
      <c r="BN187" s="3111" t="str">
        <f>IF(BM187="","",TRIM(RIGHT(BN186,LEN(BN186)-LEN(BM187))))</f>
        <v/>
      </c>
      <c r="BO187" s="3179"/>
      <c r="BP187" s="3174"/>
      <c r="BQ187" s="3174"/>
      <c r="BR187" s="3"/>
      <c r="BS187" s="3191"/>
      <c r="BT187" s="2437" t="s">
        <v>3819</v>
      </c>
      <c r="BU187" s="2428"/>
      <c r="BV187" s="25"/>
      <c r="BW187" s="170"/>
      <c r="EK187" s="1553"/>
      <c r="EL187" s="236" t="s">
        <v>2285</v>
      </c>
      <c r="EM187" s="206" t="s">
        <v>2286</v>
      </c>
      <c r="EN187" s="207">
        <v>86</v>
      </c>
      <c r="EO187" s="208">
        <v>130</v>
      </c>
      <c r="EP187" s="209">
        <v>3</v>
      </c>
      <c r="EQ187"/>
      <c r="ER187" s="1554"/>
      <c r="ES187" s="197" t="s">
        <v>2287</v>
      </c>
      <c r="ET187" s="192" t="s">
        <v>2288</v>
      </c>
      <c r="EU187" s="193">
        <v>127</v>
      </c>
      <c r="EV187" s="194">
        <v>0</v>
      </c>
      <c r="EW187" s="195">
        <v>255</v>
      </c>
      <c r="EX187"/>
      <c r="EY187" s="1555"/>
      <c r="EZ187" s="212" t="s">
        <v>2289</v>
      </c>
      <c r="FA187" s="192" t="s">
        <v>2290</v>
      </c>
      <c r="FB187" s="193">
        <v>228</v>
      </c>
      <c r="FC187" s="194">
        <v>113</v>
      </c>
      <c r="FD187" s="195">
        <v>122</v>
      </c>
      <c r="FE187" s="10">
        <v>1</v>
      </c>
    </row>
    <row r="188" spans="1:161" ht="21"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198">
        <f t="array" ref="AR188">SUMPRODUCT(LEN(AS188:AY188))</f>
        <v>0</v>
      </c>
      <c r="AS188" s="199"/>
      <c r="AT188" s="200"/>
      <c r="AU188" s="200"/>
      <c r="AV188" s="200"/>
      <c r="AW188" s="200"/>
      <c r="AX188" s="200"/>
      <c r="AY188" s="201"/>
      <c r="AZ188" s="3"/>
      <c r="BD188" s="3174"/>
      <c r="BF188" s="3151" t="str">
        <f t="shared" si="86"/>
        <v/>
      </c>
      <c r="BG188" s="3155" t="str">
        <f t="shared" si="87"/>
        <v/>
      </c>
      <c r="BH188" s="3156" t="str">
        <f>IF(LEN(TRIM(BM188))&gt;0,MAX(BH29:BH187)+1,"")</f>
        <v/>
      </c>
      <c r="BI188" s="3109" t="str">
        <f>IFERROR(INDEX(BM30:BM299,MATCH(ROW()-ROW(BM30)+1,BH30:BH299,0)),"")</f>
        <v/>
      </c>
      <c r="BJ188" s="419"/>
      <c r="BL188" s="3112">
        <f>BI17</f>
        <v>100</v>
      </c>
      <c r="BM188" s="3111" t="str">
        <f>IF(OR(BN187="",BL188=""),"",IF(LEN(BN187)&lt;=BL188,BN187,IFERROR(LEFT(BN187,FIND("♦",SUBSTITUTE(LEFT(BN187,BL188+1)," ","♦",LEN(LEFT(BN187,BL188+1))-LEN(SUBSTITUTE(LEFT(BN187,BL188+1)," ",""))))),LEFT(BN187,IFERROR(FIND(" ",BN187)-1,LEN(BN187))))))</f>
        <v/>
      </c>
      <c r="BN188" s="3111" t="str">
        <f t="shared" ref="BN188:BN191" si="92">IF(BM188="","",TRIM(RIGHT(BN187,LEN(BN187)-LEN(BM188))))</f>
        <v/>
      </c>
      <c r="BO188" s="3179"/>
      <c r="BP188" s="3174"/>
      <c r="BQ188" s="3174"/>
      <c r="BR188" s="3"/>
      <c r="BS188" s="3191"/>
      <c r="BT188" s="2437" t="s">
        <v>3820</v>
      </c>
      <c r="BU188" s="2428"/>
      <c r="BV188" s="25"/>
      <c r="BW188" s="170"/>
      <c r="EK188" s="1556"/>
      <c r="EL188" s="236" t="s">
        <v>2291</v>
      </c>
      <c r="EM188" s="206" t="s">
        <v>2292</v>
      </c>
      <c r="EN188" s="207">
        <v>0</v>
      </c>
      <c r="EO188" s="208">
        <v>255</v>
      </c>
      <c r="EP188" s="209">
        <v>255</v>
      </c>
      <c r="EQ188"/>
      <c r="ER188" s="1557"/>
      <c r="ES188" s="197" t="s">
        <v>2293</v>
      </c>
      <c r="ET188" s="192" t="s">
        <v>2294</v>
      </c>
      <c r="EU188" s="193">
        <v>155</v>
      </c>
      <c r="EV188" s="194">
        <v>48</v>
      </c>
      <c r="EW188" s="195">
        <v>255</v>
      </c>
      <c r="EX188"/>
      <c r="EY188" s="1558"/>
      <c r="EZ188" s="212" t="s">
        <v>2295</v>
      </c>
      <c r="FA188" s="192" t="s">
        <v>2296</v>
      </c>
      <c r="FB188" s="193">
        <v>247</v>
      </c>
      <c r="FC188" s="194">
        <v>35</v>
      </c>
      <c r="FD188" s="195">
        <v>12</v>
      </c>
      <c r="FE188" s="10">
        <v>1</v>
      </c>
    </row>
    <row r="189" spans="1:161" ht="21"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198">
        <f t="array" ref="AR189">SUMPRODUCT(LEN(AS189:AY189))</f>
        <v>0</v>
      </c>
      <c r="AS189" s="199"/>
      <c r="AT189" s="200"/>
      <c r="AU189" s="200"/>
      <c r="AV189" s="200"/>
      <c r="AW189" s="200"/>
      <c r="AX189" s="200"/>
      <c r="AY189" s="201"/>
      <c r="AZ189" s="3"/>
      <c r="BD189" s="3174"/>
      <c r="BF189" s="3151" t="str">
        <f t="shared" si="86"/>
        <v/>
      </c>
      <c r="BG189" s="3155" t="str">
        <f t="shared" si="87"/>
        <v/>
      </c>
      <c r="BH189" s="3156" t="str">
        <f>IF(LEN(TRIM(BM189))&gt;0,MAX(BH29:BH188)+1,"")</f>
        <v/>
      </c>
      <c r="BI189" s="3109" t="str">
        <f>IFERROR(INDEX(BM30:BM299,MATCH(ROW()-ROW(BM30)+1,BH30:BH299,0)),"")</f>
        <v/>
      </c>
      <c r="BJ189" s="419"/>
      <c r="BL189" s="3110"/>
      <c r="BM189" s="3111" t="str">
        <f>IF(OR(BN188="",BL188=""),"",IF(LEN(BN188)&lt;=BL188,BN188,IFERROR(LEFT(BN188,FIND("♦",SUBSTITUTE(LEFT(BN188,BL188+1)," ","♦",LEN(LEFT(BN188,BL188+1))-LEN(SUBSTITUTE(LEFT(BN188,BL188+1)," ",""))))),LEFT(BN188,IFERROR(FIND(" ",BN188)-1,LEN(BN188))))))</f>
        <v/>
      </c>
      <c r="BN189" s="3111" t="str">
        <f t="shared" si="92"/>
        <v/>
      </c>
      <c r="BO189" s="3179"/>
      <c r="BP189" s="3174"/>
      <c r="BQ189" s="3174"/>
      <c r="BR189" s="3"/>
      <c r="BS189" s="2438" t="s">
        <v>3821</v>
      </c>
      <c r="BT189" s="2428"/>
      <c r="BU189" s="2428"/>
      <c r="BV189" s="25"/>
      <c r="BW189" s="170"/>
      <c r="EK189" s="1559"/>
      <c r="EL189" s="205" t="s">
        <v>2297</v>
      </c>
      <c r="EM189" s="206" t="s">
        <v>2298</v>
      </c>
      <c r="EN189" s="207">
        <v>180</v>
      </c>
      <c r="EO189" s="208">
        <v>205</v>
      </c>
      <c r="EP189" s="209">
        <v>205</v>
      </c>
      <c r="EQ189"/>
      <c r="ER189" s="1560"/>
      <c r="ES189" s="197" t="s">
        <v>2299</v>
      </c>
      <c r="ET189" s="192" t="s">
        <v>2300</v>
      </c>
      <c r="EU189" s="193">
        <v>159</v>
      </c>
      <c r="EV189" s="194">
        <v>121</v>
      </c>
      <c r="EW189" s="195">
        <v>238</v>
      </c>
      <c r="EX189"/>
      <c r="EY189" s="1561"/>
      <c r="EZ189" s="212" t="s">
        <v>2301</v>
      </c>
      <c r="FA189" s="192" t="s">
        <v>2302</v>
      </c>
      <c r="FB189" s="193">
        <v>187</v>
      </c>
      <c r="FC189" s="194">
        <v>172</v>
      </c>
      <c r="FD189" s="195">
        <v>172</v>
      </c>
      <c r="FE189" s="10">
        <v>1</v>
      </c>
    </row>
    <row r="190" spans="1:161" ht="21"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198">
        <f t="array" ref="AR190">SUMPRODUCT(LEN(AS190:AY190))</f>
        <v>0</v>
      </c>
      <c r="AS190" s="199"/>
      <c r="AT190" s="200"/>
      <c r="AU190" s="200"/>
      <c r="AV190" s="200"/>
      <c r="AW190" s="200"/>
      <c r="AX190" s="200"/>
      <c r="AY190" s="201"/>
      <c r="AZ190" s="3"/>
      <c r="BD190" s="3174"/>
      <c r="BF190" s="3151" t="str">
        <f t="shared" si="86"/>
        <v/>
      </c>
      <c r="BG190" s="3155" t="str">
        <f t="shared" si="87"/>
        <v/>
      </c>
      <c r="BH190" s="3156" t="str">
        <f>IF(LEN(TRIM(BM190))&gt;0,MAX(BH29:BH189)+1,"")</f>
        <v/>
      </c>
      <c r="BI190" s="3109" t="str">
        <f>IFERROR(INDEX(BM30:BM299,MATCH(ROW()-ROW(BM30)+1,BH30:BH299,0)),"")</f>
        <v/>
      </c>
      <c r="BJ190" s="419"/>
      <c r="BL190" s="3163"/>
      <c r="BM190" s="3111" t="str">
        <f>IF(OR(BN189="",BL188=""),"",IF(LEN(BN189)&lt;=BL188,BN189,IFERROR(LEFT(BN189,FIND("♦",SUBSTITUTE(LEFT(BN189,BL188+1)," ","♦",LEN(LEFT(BN189,BL188+1))-LEN(SUBSTITUTE(LEFT(BN189,BL188+1)," ",""))))),LEFT(BN189,IFERROR(FIND(" ",BN189)-1,LEN(BN189))))))</f>
        <v/>
      </c>
      <c r="BN190" s="3111" t="str">
        <f t="shared" si="92"/>
        <v/>
      </c>
      <c r="BO190" s="3179"/>
      <c r="BP190" s="3174"/>
      <c r="BQ190" s="3174"/>
      <c r="BR190" s="3"/>
      <c r="BS190" s="2439" t="s">
        <v>3822</v>
      </c>
      <c r="BT190" s="2428"/>
      <c r="BU190" s="2428"/>
      <c r="BV190" s="25"/>
      <c r="BW190" s="170"/>
      <c r="EK190" s="1562"/>
      <c r="EL190" s="205" t="s">
        <v>2303</v>
      </c>
      <c r="EM190" s="206" t="s">
        <v>2304</v>
      </c>
      <c r="EN190" s="207">
        <v>141</v>
      </c>
      <c r="EO190" s="208">
        <v>238</v>
      </c>
      <c r="EP190" s="209">
        <v>238</v>
      </c>
      <c r="EQ190"/>
      <c r="ER190" s="1563"/>
      <c r="ES190" s="197" t="s">
        <v>2305</v>
      </c>
      <c r="ET190" s="192" t="s">
        <v>2306</v>
      </c>
      <c r="EU190" s="193">
        <v>171</v>
      </c>
      <c r="EV190" s="194">
        <v>130</v>
      </c>
      <c r="EW190" s="195">
        <v>255</v>
      </c>
      <c r="EX190"/>
      <c r="EY190" s="1564"/>
      <c r="EZ190" s="212" t="s">
        <v>2307</v>
      </c>
      <c r="FA190" s="192" t="s">
        <v>2308</v>
      </c>
      <c r="FB190" s="193">
        <v>230</v>
      </c>
      <c r="FC190" s="194">
        <v>103</v>
      </c>
      <c r="FD190" s="195">
        <v>97</v>
      </c>
      <c r="FE190" s="10">
        <v>1</v>
      </c>
    </row>
    <row r="191" spans="1:161" ht="21"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198">
        <f t="array" ref="AR191">SUMPRODUCT(LEN(AS191:AY191))</f>
        <v>0</v>
      </c>
      <c r="AS191" s="199"/>
      <c r="AT191" s="200"/>
      <c r="AU191" s="200"/>
      <c r="AV191" s="200"/>
      <c r="AW191" s="200"/>
      <c r="AX191" s="200"/>
      <c r="AY191" s="201"/>
      <c r="AZ191" s="3"/>
      <c r="BD191" s="3174"/>
      <c r="BF191" s="3151" t="str">
        <f t="shared" si="86"/>
        <v/>
      </c>
      <c r="BG191" s="3155" t="str">
        <f t="shared" si="87"/>
        <v/>
      </c>
      <c r="BH191" s="3156" t="str">
        <f>IF(LEN(TRIM(BM191))&gt;0,MAX(BH29:BH190)+1,"")</f>
        <v/>
      </c>
      <c r="BI191" s="3109" t="str">
        <f>IFERROR(INDEX(BM30:BM299,MATCH(ROW()-ROW(BM30)+1,BH30:BH299,0)),"")</f>
        <v/>
      </c>
      <c r="BJ191" s="419"/>
      <c r="BL191" s="3164"/>
      <c r="BM191" s="3111" t="str">
        <f>IF(OR(BN190="",BL188=""),"",IF(LEN(BN190)&lt;=BL188,BN190,IFERROR(LEFT(BN190,FIND("♦",SUBSTITUTE(LEFT(BN190,BL188+1)," ","♦",LEN(LEFT(BN190,BL188+1))-LEN(SUBSTITUTE(LEFT(BN190,BL188+1)," ",""))))),LEFT(BN190,IFERROR(FIND(" ",BN190)-1,LEN(BN190))))))</f>
        <v/>
      </c>
      <c r="BN191" s="3111" t="str">
        <f t="shared" si="92"/>
        <v/>
      </c>
      <c r="BO191" s="3179"/>
      <c r="BP191" s="3174"/>
      <c r="BQ191" s="3174"/>
      <c r="BR191" s="3"/>
      <c r="BS191" s="2442"/>
      <c r="BT191" s="2428"/>
      <c r="BU191" s="2428"/>
      <c r="BV191" s="25"/>
      <c r="BW191" s="170"/>
      <c r="EK191" s="1565"/>
      <c r="EL191" s="236" t="s">
        <v>2309</v>
      </c>
      <c r="EM191" s="206" t="s">
        <v>2310</v>
      </c>
      <c r="EN191" s="207">
        <v>121</v>
      </c>
      <c r="EO191" s="208">
        <v>248</v>
      </c>
      <c r="EP191" s="209">
        <v>248</v>
      </c>
      <c r="EQ191"/>
      <c r="ER191" s="1566"/>
      <c r="ES191" s="212" t="s">
        <v>2311</v>
      </c>
      <c r="ET191" s="192" t="s">
        <v>2312</v>
      </c>
      <c r="EU191" s="193">
        <v>210</v>
      </c>
      <c r="EV191" s="194">
        <v>202</v>
      </c>
      <c r="EW191" s="195">
        <v>236</v>
      </c>
      <c r="EX191"/>
      <c r="EY191" s="1567"/>
      <c r="EZ191" s="197" t="s">
        <v>2313</v>
      </c>
      <c r="FA191" s="192" t="s">
        <v>2314</v>
      </c>
      <c r="FB191" s="193">
        <v>238</v>
      </c>
      <c r="FC191" s="194">
        <v>92</v>
      </c>
      <c r="FD191" s="195">
        <v>66</v>
      </c>
      <c r="FE191" s="10">
        <v>1</v>
      </c>
    </row>
    <row r="192" spans="1:161" ht="21"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198">
        <f t="array" ref="AR192">SUMPRODUCT(LEN(AS192:AY192))</f>
        <v>0</v>
      </c>
      <c r="AS192" s="199"/>
      <c r="AT192" s="200"/>
      <c r="AU192" s="200"/>
      <c r="AV192" s="200"/>
      <c r="AW192" s="200"/>
      <c r="AX192" s="200"/>
      <c r="AY192" s="201"/>
      <c r="AZ192" s="3"/>
      <c r="BD192" s="3174"/>
      <c r="BF192" s="3151" t="str">
        <f t="shared" si="86"/>
        <v/>
      </c>
      <c r="BG192" s="3155" t="str">
        <f t="shared" si="87"/>
        <v/>
      </c>
      <c r="BH192" s="3156" t="str">
        <f>IF(LEN(TRIM(BM192))&gt;0,MAX(BH29:BH191)+1,"")</f>
        <v/>
      </c>
      <c r="BI192" s="3109" t="str">
        <f>IFERROR(INDEX(BM30:BM299,MATCH(ROW()-ROW(BM30)+1,BH30:BH299,0)),"")</f>
        <v/>
      </c>
      <c r="BJ192" s="419"/>
      <c r="BL192" s="2462" t="str">
        <f>(SUBSTITUTE(SUBSTITUTE(BD57,CHAR(13)&amp;CHAR(10)," "),CHAR(10)," "))</f>
        <v/>
      </c>
      <c r="BM192" s="3165" t="str">
        <f>IF(OR(BL193="",BL194=""),"",IF(LEN(BL193)&lt;=BL194,BL193,IFERROR(LEFT(BL193,FIND("♦",SUBSTITUTE(LEFT(BL193,BL194+1)," ","♦",LEN(LEFT(BL193,BL194+1))-LEN(SUBSTITUTE(LEFT(BL193,BL194+1)," ",""))))),LEFT(BL193,IFERROR(FIND(" ",BL193)-1,LEN(BL193))))))</f>
        <v/>
      </c>
      <c r="BN192" s="3166" t="str">
        <f>IF(BM192="","",TRIM(RIGHT(BL193,LEN(BL193)-LEN(BM192))))</f>
        <v/>
      </c>
      <c r="BO192" s="3157" t="str">
        <f>BE57</f>
        <v xml:space="preserve"> ◄ ligne 57</v>
      </c>
      <c r="BP192" s="3174"/>
      <c r="BQ192" s="3174"/>
      <c r="BR192" s="3"/>
      <c r="BS192" s="2442"/>
      <c r="BT192" s="102" t="s">
        <v>334</v>
      </c>
      <c r="BU192" s="102"/>
      <c r="BV192" s="102"/>
      <c r="BW192" s="397"/>
      <c r="EK192" s="1568"/>
      <c r="EL192" s="205" t="s">
        <v>2315</v>
      </c>
      <c r="EM192" s="206" t="s">
        <v>2316</v>
      </c>
      <c r="EN192" s="207">
        <v>193</v>
      </c>
      <c r="EO192" s="208">
        <v>205</v>
      </c>
      <c r="EP192" s="209">
        <v>205</v>
      </c>
      <c r="EQ192"/>
      <c r="ER192" s="1569"/>
      <c r="ES192" s="212" t="s">
        <v>2317</v>
      </c>
      <c r="ET192" s="192" t="s">
        <v>2318</v>
      </c>
      <c r="EU192" s="193">
        <v>220</v>
      </c>
      <c r="EV192" s="194">
        <v>208</v>
      </c>
      <c r="EW192" s="195">
        <v>255</v>
      </c>
      <c r="EX192"/>
      <c r="EY192" s="1570"/>
      <c r="EZ192" s="197" t="s">
        <v>2319</v>
      </c>
      <c r="FA192" s="192" t="s">
        <v>2320</v>
      </c>
      <c r="FB192" s="193">
        <v>238</v>
      </c>
      <c r="FC192" s="194">
        <v>59</v>
      </c>
      <c r="FD192" s="195">
        <v>59</v>
      </c>
      <c r="FE192" s="10">
        <v>1</v>
      </c>
    </row>
    <row r="193" spans="1:161" ht="21" customHeight="1" thickBo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198">
        <f t="array" ref="AR193">SUMPRODUCT(LEN(AS193:AY193))</f>
        <v>0</v>
      </c>
      <c r="AS193" s="199"/>
      <c r="AT193" s="200"/>
      <c r="AU193" s="200"/>
      <c r="AV193" s="200"/>
      <c r="AW193" s="200"/>
      <c r="AX193" s="200"/>
      <c r="AY193" s="201"/>
      <c r="AZ193" s="3"/>
      <c r="BD193" s="3174"/>
      <c r="BF193" s="3151" t="str">
        <f t="shared" si="86"/>
        <v/>
      </c>
      <c r="BG193" s="3155" t="str">
        <f t="shared" si="87"/>
        <v/>
      </c>
      <c r="BH193" s="3156" t="str">
        <f>IF(LEN(TRIM(BM193))&gt;0,MAX(BH29:BH192)+1,"")</f>
        <v/>
      </c>
      <c r="BI193" s="3109" t="str">
        <f>IFERROR(INDEX(BM30:BM299,MATCH(ROW()-ROW(BM30)+1,BH30:BH299,0)),"")</f>
        <v/>
      </c>
      <c r="BJ193" s="419"/>
      <c r="BL193" s="3165" t="str">
        <f>TRIM(SUBSTITUTE(SUBSTITUTE(SUBSTITUTE(SUBSTITUTE(IF(OR(LEFT(BL192,1)="-",LEFT(BL192,1)="="),MID(BL192,2,9999),BL192),CHAR(160)," "),","," "),";"," "),"."," "))</f>
        <v/>
      </c>
      <c r="BM193" s="3166" t="str">
        <f>IF(OR(BN192="",BL194=""),"",IF(LEN(BN192)&lt;=BL194,BN192,IFERROR(LEFT(BN192,FIND("♦",SUBSTITUTE(LEFT(BN192,BL194+1)," ","♦",LEN(LEFT(BN192,BL194+1))-LEN(SUBSTITUTE(LEFT(BN192,BL194+1)," ",""))))),LEFT(BN192,IFERROR(FIND(" ",BN192)-1,LEN(BN192))))))</f>
        <v/>
      </c>
      <c r="BN193" s="3166" t="str">
        <f>IF(BM193="","",TRIM(RIGHT(BN192,LEN(BN192)-LEN(BM193))))</f>
        <v/>
      </c>
      <c r="BO193" s="3180"/>
      <c r="BP193" s="3174"/>
      <c r="BQ193" s="3174"/>
      <c r="BR193" s="3"/>
      <c r="BS193" s="2442"/>
      <c r="BT193" s="2509">
        <v>12</v>
      </c>
      <c r="BU193" s="102" t="s">
        <v>357</v>
      </c>
      <c r="BV193" s="102"/>
      <c r="BW193" s="170"/>
      <c r="EK193" s="1571"/>
      <c r="EL193" s="205" t="s">
        <v>2321</v>
      </c>
      <c r="EM193" s="206" t="s">
        <v>2322</v>
      </c>
      <c r="EN193" s="207">
        <v>173</v>
      </c>
      <c r="EO193" s="208">
        <v>234</v>
      </c>
      <c r="EP193" s="209">
        <v>234</v>
      </c>
      <c r="EQ193"/>
      <c r="ER193" s="1572"/>
      <c r="ES193" s="197" t="s">
        <v>2323</v>
      </c>
      <c r="ET193" s="192" t="s">
        <v>2324</v>
      </c>
      <c r="EU193" s="193">
        <v>145</v>
      </c>
      <c r="EV193" s="194">
        <v>44</v>
      </c>
      <c r="EW193" s="195">
        <v>238</v>
      </c>
      <c r="EX193"/>
      <c r="EY193" s="1573"/>
      <c r="EZ193" s="197" t="s">
        <v>2325</v>
      </c>
      <c r="FA193" s="192" t="s">
        <v>2326</v>
      </c>
      <c r="FB193" s="193">
        <v>238</v>
      </c>
      <c r="FC193" s="194">
        <v>44</v>
      </c>
      <c r="FD193" s="195">
        <v>44</v>
      </c>
      <c r="FE193" s="10">
        <v>1</v>
      </c>
    </row>
    <row r="194" spans="1:161" ht="21"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198">
        <f t="array" ref="AR194">SUMPRODUCT(LEN(AS194:AY194))</f>
        <v>0</v>
      </c>
      <c r="AS194" s="199"/>
      <c r="AT194" s="200"/>
      <c r="AU194" s="200"/>
      <c r="AV194" s="200"/>
      <c r="AW194" s="200"/>
      <c r="AX194" s="200"/>
      <c r="AY194" s="201"/>
      <c r="AZ194" s="3"/>
      <c r="BD194" s="3174"/>
      <c r="BF194" s="3151" t="str">
        <f t="shared" si="86"/>
        <v/>
      </c>
      <c r="BG194" s="3155" t="str">
        <f t="shared" si="87"/>
        <v/>
      </c>
      <c r="BH194" s="3156" t="str">
        <f>IF(LEN(TRIM(BM194))&gt;0,MAX(BH29:BH193)+1,"")</f>
        <v/>
      </c>
      <c r="BI194" s="3109" t="str">
        <f>IFERROR(INDEX(BM30:BM299,MATCH(ROW()-ROW(BM30)+1,BH30:BH299,0)),"")</f>
        <v/>
      </c>
      <c r="BJ194" s="419"/>
      <c r="BL194" s="3112">
        <f>BI17</f>
        <v>100</v>
      </c>
      <c r="BM194" s="3166" t="str">
        <f>IF(OR(BN193="",BL194=""),"",IF(LEN(BN193)&lt;=BL194,BN193,IFERROR(LEFT(BN193,FIND("♦",SUBSTITUTE(LEFT(BN193,BL194+1)," ","♦",LEN(LEFT(BN193,BL194+1))-LEN(SUBSTITUTE(LEFT(BN193,BL194+1)," ",""))))),LEFT(BN193,IFERROR(FIND(" ",BN193)-1,LEN(BN193))))))</f>
        <v/>
      </c>
      <c r="BN194" s="3166" t="str">
        <f t="shared" ref="BN194:BN197" si="93">IF(BM194="","",TRIM(RIGHT(BN193,LEN(BN193)-LEN(BM194))))</f>
        <v/>
      </c>
      <c r="BO194" s="3180"/>
      <c r="BP194" s="3174"/>
      <c r="BQ194" s="3174"/>
      <c r="BR194" s="3"/>
      <c r="BS194" s="2442"/>
      <c r="BT194" s="13">
        <f ca="1">CELL("largeur",BT194)</f>
        <v>18</v>
      </c>
      <c r="BU194" s="102" t="s">
        <v>369</v>
      </c>
      <c r="BV194" s="102"/>
      <c r="BW194" s="170"/>
      <c r="EK194" s="1574"/>
      <c r="EL194" s="205" t="s">
        <v>2327</v>
      </c>
      <c r="EM194" s="206" t="s">
        <v>2328</v>
      </c>
      <c r="EN194" s="207">
        <v>174</v>
      </c>
      <c r="EO194" s="208">
        <v>238</v>
      </c>
      <c r="EP194" s="209">
        <v>238</v>
      </c>
      <c r="EQ194"/>
      <c r="ER194" s="1575"/>
      <c r="ES194" s="197" t="s">
        <v>2329</v>
      </c>
      <c r="ET194" s="192" t="s">
        <v>2330</v>
      </c>
      <c r="EU194" s="193">
        <v>147</v>
      </c>
      <c r="EV194" s="194">
        <v>112</v>
      </c>
      <c r="EW194" s="195">
        <v>219</v>
      </c>
      <c r="EX194"/>
      <c r="EY194" s="1576"/>
      <c r="EZ194" s="212" t="s">
        <v>2331</v>
      </c>
      <c r="FA194" s="192" t="s">
        <v>2332</v>
      </c>
      <c r="FB194" s="193">
        <v>238</v>
      </c>
      <c r="FC194" s="194">
        <v>16</v>
      </c>
      <c r="FD194" s="195">
        <v>16</v>
      </c>
      <c r="FE194" s="10">
        <v>1</v>
      </c>
    </row>
    <row r="195" spans="1:161" ht="21"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198">
        <f t="array" ref="AR195">SUMPRODUCT(LEN(AS195:AY195))</f>
        <v>0</v>
      </c>
      <c r="AS195" s="199"/>
      <c r="AT195" s="200"/>
      <c r="AU195" s="200"/>
      <c r="AV195" s="200"/>
      <c r="AW195" s="200"/>
      <c r="AX195" s="200"/>
      <c r="AY195" s="201"/>
      <c r="AZ195" s="3"/>
      <c r="BD195" s="3174"/>
      <c r="BF195" s="3151" t="str">
        <f t="shared" si="86"/>
        <v/>
      </c>
      <c r="BG195" s="3155" t="str">
        <f t="shared" si="87"/>
        <v/>
      </c>
      <c r="BH195" s="3156" t="str">
        <f>IF(LEN(TRIM(BM195))&gt;0,MAX(BH29:BH194)+1,"")</f>
        <v/>
      </c>
      <c r="BI195" s="3109" t="str">
        <f>IFERROR(INDEX(BM30:BM299,MATCH(ROW()-ROW(BM30)+1,BH30:BH299,0)),"")</f>
        <v/>
      </c>
      <c r="BJ195" s="419"/>
      <c r="BL195" s="3165"/>
      <c r="BM195" s="3166" t="str">
        <f>IF(OR(BN194="",BL194=""),"",IF(LEN(BN194)&lt;=BL194,BN194,IFERROR(LEFT(BN194,FIND("♦",SUBSTITUTE(LEFT(BN194,BL194+1)," ","♦",LEN(LEFT(BN194,BL194+1))-LEN(SUBSTITUTE(LEFT(BN194,BL194+1)," ",""))))),LEFT(BN194,IFERROR(FIND(" ",BN194)-1,LEN(BN194))))))</f>
        <v/>
      </c>
      <c r="BN195" s="3166" t="str">
        <f t="shared" si="93"/>
        <v/>
      </c>
      <c r="BO195" s="3180"/>
      <c r="BP195" s="3174"/>
      <c r="BQ195" s="3174"/>
      <c r="BR195" s="3"/>
      <c r="BS195" s="2442"/>
      <c r="BT195" s="102" t="s">
        <v>380</v>
      </c>
      <c r="BU195" s="102"/>
      <c r="BV195" s="102"/>
      <c r="BW195" s="170"/>
      <c r="EK195" s="1577"/>
      <c r="EL195" s="205" t="s">
        <v>2333</v>
      </c>
      <c r="EM195" s="206" t="s">
        <v>2334</v>
      </c>
      <c r="EN195" s="207">
        <v>175</v>
      </c>
      <c r="EO195" s="208">
        <v>238</v>
      </c>
      <c r="EP195" s="209">
        <v>238</v>
      </c>
      <c r="EQ195"/>
      <c r="ER195" s="1578"/>
      <c r="ES195" s="197" t="s">
        <v>2335</v>
      </c>
      <c r="ET195" s="192" t="s">
        <v>2336</v>
      </c>
      <c r="EU195" s="193">
        <v>138</v>
      </c>
      <c r="EV195" s="194">
        <v>43</v>
      </c>
      <c r="EW195" s="195">
        <v>226</v>
      </c>
      <c r="EX195"/>
      <c r="EY195" s="1579"/>
      <c r="EZ195" s="212" t="s">
        <v>2337</v>
      </c>
      <c r="FA195" s="192" t="s">
        <v>2338</v>
      </c>
      <c r="FB195" s="193">
        <v>233</v>
      </c>
      <c r="FC195" s="194">
        <v>56</v>
      </c>
      <c r="FD195" s="195">
        <v>63</v>
      </c>
      <c r="FE195" s="10">
        <v>1</v>
      </c>
    </row>
    <row r="196" spans="1:161" ht="21"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198">
        <f t="array" ref="AR196">SUMPRODUCT(LEN(AS196:AY196))</f>
        <v>0</v>
      </c>
      <c r="AS196" s="199"/>
      <c r="AT196" s="200"/>
      <c r="AU196" s="200"/>
      <c r="AV196" s="200"/>
      <c r="AW196" s="200"/>
      <c r="AX196" s="200"/>
      <c r="AY196" s="201"/>
      <c r="AZ196" s="3"/>
      <c r="BD196" s="3174"/>
      <c r="BF196" s="3151" t="str">
        <f t="shared" si="86"/>
        <v/>
      </c>
      <c r="BG196" s="3155" t="str">
        <f t="shared" si="87"/>
        <v/>
      </c>
      <c r="BH196" s="3156" t="str">
        <f>IF(LEN(TRIM(BM196))&gt;0,MAX(BH29:BH195)+1,"")</f>
        <v/>
      </c>
      <c r="BI196" s="3109" t="str">
        <f>IFERROR(INDEX(BM30:BM299,MATCH(ROW()-ROW(BM30)+1,BH30:BH299,0)),"")</f>
        <v/>
      </c>
      <c r="BJ196" s="419"/>
      <c r="BL196" s="3168"/>
      <c r="BM196" s="3166" t="str">
        <f>IF(OR(BN195="",BL194=""),"",IF(LEN(BN195)&lt;=BL194,BN195,IFERROR(LEFT(BN195,FIND("♦",SUBSTITUTE(LEFT(BN195,BL194+1)," ","♦",LEN(LEFT(BN195,BL194+1))-LEN(SUBSTITUTE(LEFT(BN195,BL194+1)," ",""))))),LEFT(BN195,IFERROR(FIND(" ",BN195)-1,LEN(BN195))))))</f>
        <v/>
      </c>
      <c r="BN196" s="3166" t="str">
        <f t="shared" si="93"/>
        <v/>
      </c>
      <c r="BO196" s="3180"/>
      <c r="BP196" s="3174"/>
      <c r="BQ196" s="3174"/>
      <c r="BR196" s="3"/>
      <c r="BS196" s="2442"/>
      <c r="BT196" s="102" t="s">
        <v>405</v>
      </c>
      <c r="BU196" s="102"/>
      <c r="BV196" s="102"/>
      <c r="BW196" s="170"/>
      <c r="EK196" s="1580"/>
      <c r="EL196" s="205" t="s">
        <v>2339</v>
      </c>
      <c r="EM196" s="206" t="s">
        <v>2340</v>
      </c>
      <c r="EN196" s="207">
        <v>151</v>
      </c>
      <c r="EO196" s="208">
        <v>255</v>
      </c>
      <c r="EP196" s="209">
        <v>255</v>
      </c>
      <c r="EQ196"/>
      <c r="ER196" s="1581"/>
      <c r="ES196" s="197" t="s">
        <v>2341</v>
      </c>
      <c r="ET196" s="192" t="s">
        <v>2342</v>
      </c>
      <c r="EU196" s="193">
        <v>137</v>
      </c>
      <c r="EV196" s="194">
        <v>104</v>
      </c>
      <c r="EW196" s="195">
        <v>205</v>
      </c>
      <c r="EX196"/>
      <c r="EY196" s="1582"/>
      <c r="EZ196" s="197" t="s">
        <v>2343</v>
      </c>
      <c r="FA196" s="192" t="s">
        <v>2344</v>
      </c>
      <c r="FB196" s="193">
        <v>238</v>
      </c>
      <c r="FC196" s="194">
        <v>0</v>
      </c>
      <c r="FD196" s="195">
        <v>0</v>
      </c>
      <c r="FE196" s="10">
        <v>1</v>
      </c>
    </row>
    <row r="197" spans="1:161" ht="21"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198">
        <f t="array" ref="AR197">SUMPRODUCT(LEN(AS197:AY197))</f>
        <v>0</v>
      </c>
      <c r="AS197" s="199"/>
      <c r="AT197" s="200"/>
      <c r="AU197" s="200"/>
      <c r="AV197" s="200"/>
      <c r="AW197" s="200"/>
      <c r="AX197" s="200"/>
      <c r="AY197" s="201"/>
      <c r="AZ197" s="3"/>
      <c r="BD197" s="3174"/>
      <c r="BF197" s="3151" t="str">
        <f t="shared" si="86"/>
        <v/>
      </c>
      <c r="BG197" s="3155" t="str">
        <f t="shared" si="87"/>
        <v/>
      </c>
      <c r="BH197" s="3156" t="str">
        <f>IF(LEN(TRIM(BM197))&gt;0,MAX(BH29:BH196)+1,"")</f>
        <v/>
      </c>
      <c r="BI197" s="3109" t="str">
        <f>IFERROR(INDEX(BM30:BM299,MATCH(ROW()-ROW(BM30)+1,BH30:BH299,0)),"")</f>
        <v/>
      </c>
      <c r="BJ197" s="419"/>
      <c r="BL197" s="3169"/>
      <c r="BM197" s="3166" t="str">
        <f>IF(OR(BN196="",BL194=""),"",IF(LEN(BN196)&lt;=BL194,BN196,IFERROR(LEFT(BN196,FIND("♦",SUBSTITUTE(LEFT(BN196,BL194+1)," ","♦",LEN(LEFT(BN196,BL194+1))-LEN(SUBSTITUTE(LEFT(BN196,BL194+1)," ",""))))),LEFT(BN196,IFERROR(FIND(" ",BN196)-1,LEN(BN196))))))</f>
        <v/>
      </c>
      <c r="BN197" s="3166" t="str">
        <f t="shared" si="93"/>
        <v/>
      </c>
      <c r="BO197" s="3180"/>
      <c r="BP197" s="3174"/>
      <c r="BQ197" s="3174"/>
      <c r="BR197" s="3"/>
      <c r="BS197" s="2442"/>
      <c r="BT197" s="102" t="s">
        <v>416</v>
      </c>
      <c r="BU197" s="332"/>
      <c r="BV197" s="332"/>
      <c r="BW197" s="170"/>
      <c r="EK197" s="1583"/>
      <c r="EL197" s="205" t="s">
        <v>2345</v>
      </c>
      <c r="EM197" s="206" t="s">
        <v>2346</v>
      </c>
      <c r="EN197" s="207">
        <v>209</v>
      </c>
      <c r="EO197" s="208">
        <v>238</v>
      </c>
      <c r="EP197" s="209">
        <v>238</v>
      </c>
      <c r="EQ197"/>
      <c r="ER197" s="1584"/>
      <c r="ES197" s="212" t="s">
        <v>2347</v>
      </c>
      <c r="ET197" s="192" t="s">
        <v>2348</v>
      </c>
      <c r="EU197" s="193">
        <v>144</v>
      </c>
      <c r="EV197" s="194">
        <v>101</v>
      </c>
      <c r="EW197" s="195">
        <v>202</v>
      </c>
      <c r="EX197"/>
      <c r="EY197" s="1585"/>
      <c r="EZ197" s="197" t="s">
        <v>2349</v>
      </c>
      <c r="FA197" s="192" t="s">
        <v>2344</v>
      </c>
      <c r="FB197" s="193">
        <v>238</v>
      </c>
      <c r="FC197" s="194">
        <v>64</v>
      </c>
      <c r="FD197" s="195">
        <v>0</v>
      </c>
      <c r="FE197" s="10">
        <v>1</v>
      </c>
    </row>
    <row r="198" spans="1:161" ht="21"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198">
        <f t="array" ref="AR198">SUMPRODUCT(LEN(AS198:AY198))</f>
        <v>0</v>
      </c>
      <c r="AS198" s="199"/>
      <c r="AT198" s="200"/>
      <c r="AU198" s="200"/>
      <c r="AV198" s="200"/>
      <c r="AW198" s="200"/>
      <c r="AX198" s="200"/>
      <c r="AY198" s="201"/>
      <c r="AZ198" s="3"/>
      <c r="BD198" s="3174"/>
      <c r="BF198" s="3151" t="str">
        <f t="shared" si="86"/>
        <v/>
      </c>
      <c r="BG198" s="3155" t="str">
        <f t="shared" si="87"/>
        <v/>
      </c>
      <c r="BH198" s="3156" t="str">
        <f>IF(LEN(TRIM(BM198))&gt;0,MAX(BH29:BH197)+1,"")</f>
        <v/>
      </c>
      <c r="BI198" s="3109" t="str">
        <f>IFERROR(INDEX(BM30:BM299,MATCH(ROW()-ROW(BM30)+1,BH30:BH299,0)),"")</f>
        <v/>
      </c>
      <c r="BJ198" s="419"/>
      <c r="BL198" s="2462" t="str">
        <f>(SUBSTITUTE(SUBSTITUTE(BD58,CHAR(13)&amp;CHAR(10)," "),CHAR(10)," "))</f>
        <v/>
      </c>
      <c r="BM198" s="3110" t="str">
        <f>IF(OR(BL199="",BL200=""),"",IF(LEN(BL199)&lt;=BL200,BL199,IFERROR(LEFT(BL199,FIND("♦",SUBSTITUTE(LEFT(BL199,BL200+1)," ","♦",LEN(LEFT(BL199,BL200+1))-LEN(SUBSTITUTE(LEFT(BL199,BL200+1)," ",""))))),LEFT(BL199,IFERROR(FIND(" ",BL199)-1,LEN(BL199))))))</f>
        <v/>
      </c>
      <c r="BN198" s="3111" t="str">
        <f>IF(BM198="","",TRIM(RIGHT(BL199,LEN(BL199)-LEN(BM198))))</f>
        <v/>
      </c>
      <c r="BO198" s="3157" t="str">
        <f>BE58</f>
        <v xml:space="preserve"> ◄ ligne 58</v>
      </c>
      <c r="BP198" s="3174"/>
      <c r="BQ198" s="3174"/>
      <c r="BR198" s="3"/>
      <c r="BS198" s="2442"/>
      <c r="BT198" s="332"/>
      <c r="BU198" s="332"/>
      <c r="BV198" s="332"/>
      <c r="BW198" s="170"/>
      <c r="EK198" s="1586"/>
      <c r="EL198" s="205" t="s">
        <v>2350</v>
      </c>
      <c r="EM198" s="206" t="s">
        <v>2351</v>
      </c>
      <c r="EN198" s="207">
        <v>187</v>
      </c>
      <c r="EO198" s="208">
        <v>255</v>
      </c>
      <c r="EP198" s="209">
        <v>255</v>
      </c>
      <c r="EQ198"/>
      <c r="ER198" s="1587"/>
      <c r="ES198" s="197" t="s">
        <v>2352</v>
      </c>
      <c r="ET198" s="192" t="s">
        <v>2353</v>
      </c>
      <c r="EU198" s="193">
        <v>125</v>
      </c>
      <c r="EV198" s="194">
        <v>38</v>
      </c>
      <c r="EW198" s="195">
        <v>205</v>
      </c>
      <c r="EX198"/>
      <c r="EY198" s="1588"/>
      <c r="EZ198" s="212" t="s">
        <v>2354</v>
      </c>
      <c r="FA198" s="192" t="s">
        <v>2355</v>
      </c>
      <c r="FB198" s="193">
        <v>237</v>
      </c>
      <c r="FC198" s="194">
        <v>0</v>
      </c>
      <c r="FD198" s="195">
        <v>0</v>
      </c>
      <c r="FE198" s="10">
        <v>1</v>
      </c>
    </row>
    <row r="199" spans="1:161" ht="21"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198">
        <f t="array" ref="AR199">SUMPRODUCT(LEN(AS199:AY199))</f>
        <v>0</v>
      </c>
      <c r="AS199" s="199"/>
      <c r="AT199" s="200"/>
      <c r="AU199" s="200"/>
      <c r="AV199" s="200"/>
      <c r="AW199" s="200"/>
      <c r="AX199" s="200"/>
      <c r="AY199" s="201"/>
      <c r="AZ199" s="3"/>
      <c r="BD199" s="3174"/>
      <c r="BF199" s="3151" t="str">
        <f t="shared" si="86"/>
        <v/>
      </c>
      <c r="BG199" s="3155" t="str">
        <f t="shared" si="87"/>
        <v/>
      </c>
      <c r="BH199" s="3156" t="str">
        <f>IF(LEN(TRIM(BM199))&gt;0,MAX(BH29:BH198)+1,"")</f>
        <v/>
      </c>
      <c r="BI199" s="3109" t="str">
        <f>IFERROR(INDEX(BM30:BM299,MATCH(ROW()-ROW(BM30)+1,BH30:BH299,0)),"")</f>
        <v/>
      </c>
      <c r="BJ199" s="419"/>
      <c r="BL199" s="3110" t="str">
        <f>TRIM(SUBSTITUTE(SUBSTITUTE(SUBSTITUTE(SUBSTITUTE(IF(OR(LEFT(BL198,1)="-",LEFT(BL198,1)="="),MID(BL198,2,9999),BL198),CHAR(160)," "),","," "),";"," "),"."," "))</f>
        <v/>
      </c>
      <c r="BM199" s="3111" t="str">
        <f>IF(OR(BN198="",BL200=""),"",IF(LEN(BN198)&lt;=BL200,BN198,IFERROR(LEFT(BN198,FIND("♦",SUBSTITUTE(LEFT(BN198,BL200+1)," ","♦",LEN(LEFT(BN198,BL200+1))-LEN(SUBSTITUTE(LEFT(BN198,BL200+1)," ",""))))),LEFT(BN198,IFERROR(FIND(" ",BN198)-1,LEN(BN198))))))</f>
        <v/>
      </c>
      <c r="BN199" s="3111" t="str">
        <f>IF(BM199="","",TRIM(RIGHT(BN198,LEN(BN198)-LEN(BM199))))</f>
        <v/>
      </c>
      <c r="BO199" s="3179"/>
      <c r="BP199" s="3174"/>
      <c r="BQ199" s="3174"/>
      <c r="BR199" s="3"/>
      <c r="BS199" s="287"/>
      <c r="BT199" s="2508" t="s">
        <v>29</v>
      </c>
      <c r="BU199" s="344" t="s">
        <v>461</v>
      </c>
      <c r="BV199" s="332"/>
      <c r="BW199" s="170"/>
      <c r="EK199" s="1589"/>
      <c r="EL199" s="205" t="s">
        <v>2356</v>
      </c>
      <c r="EM199" s="206" t="s">
        <v>2357</v>
      </c>
      <c r="EN199" s="207">
        <v>224</v>
      </c>
      <c r="EO199" s="208">
        <v>238</v>
      </c>
      <c r="EP199" s="209">
        <v>238</v>
      </c>
      <c r="EQ199"/>
      <c r="ER199" s="1590"/>
      <c r="ES199" s="197" t="s">
        <v>2358</v>
      </c>
      <c r="ET199" s="192" t="s">
        <v>2359</v>
      </c>
      <c r="EU199" s="193">
        <v>99</v>
      </c>
      <c r="EV199" s="194">
        <v>86</v>
      </c>
      <c r="EW199" s="195">
        <v>136</v>
      </c>
      <c r="EX199"/>
      <c r="EY199" s="1591"/>
      <c r="EZ199" s="212" t="s">
        <v>2360</v>
      </c>
      <c r="FA199" s="192" t="s">
        <v>2361</v>
      </c>
      <c r="FB199" s="193">
        <v>231</v>
      </c>
      <c r="FC199" s="194">
        <v>62</v>
      </c>
      <c r="FD199" s="195">
        <v>1</v>
      </c>
      <c r="FE199" s="10">
        <v>1</v>
      </c>
    </row>
    <row r="200" spans="1:161" ht="21"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198">
        <f t="array" ref="AR200">SUMPRODUCT(LEN(AS200:AY200))</f>
        <v>0</v>
      </c>
      <c r="AS200" s="199"/>
      <c r="AT200" s="200"/>
      <c r="AU200" s="200"/>
      <c r="AV200" s="200"/>
      <c r="AW200" s="200"/>
      <c r="AX200" s="200"/>
      <c r="AY200" s="201"/>
      <c r="AZ200" s="3"/>
      <c r="BD200" s="3174"/>
      <c r="BF200" s="3151" t="str">
        <f t="shared" si="86"/>
        <v/>
      </c>
      <c r="BG200" s="3155" t="str">
        <f t="shared" si="87"/>
        <v/>
      </c>
      <c r="BH200" s="3156" t="str">
        <f>IF(LEN(TRIM(BM200))&gt;0,MAX(BH29:BH199)+1,"")</f>
        <v/>
      </c>
      <c r="BI200" s="3109" t="str">
        <f>IFERROR(INDEX(BM30:BM299,MATCH(ROW()-ROW(BM30)+1,BH30:BH299,0)),"")</f>
        <v/>
      </c>
      <c r="BJ200" s="419"/>
      <c r="BL200" s="3112">
        <f>BI17</f>
        <v>100</v>
      </c>
      <c r="BM200" s="3111" t="str">
        <f>IF(OR(BN199="",BL200=""),"",IF(LEN(BN199)&lt;=BL200,BN199,IFERROR(LEFT(BN199,FIND("♦",SUBSTITUTE(LEFT(BN199,BL200+1)," ","♦",LEN(LEFT(BN199,BL200+1))-LEN(SUBSTITUTE(LEFT(BN199,BL200+1)," ",""))))),LEFT(BN199,IFERROR(FIND(" ",BN199)-1,LEN(BN199))))))</f>
        <v/>
      </c>
      <c r="BN200" s="3111" t="str">
        <f t="shared" ref="BN200:BN203" si="94">IF(BM200="","",TRIM(RIGHT(BN199,LEN(BN199)-LEN(BM200))))</f>
        <v/>
      </c>
      <c r="BO200" s="3179"/>
      <c r="BP200" s="3174"/>
      <c r="BQ200" s="3174"/>
      <c r="BR200" s="3"/>
      <c r="BS200" s="287"/>
      <c r="BT200" s="350" t="s">
        <v>488</v>
      </c>
      <c r="BU200" s="25"/>
      <c r="BV200" s="332"/>
      <c r="BW200" s="170"/>
      <c r="EK200" s="1592"/>
      <c r="EL200" s="205" t="s">
        <v>2362</v>
      </c>
      <c r="EM200" s="206" t="s">
        <v>2363</v>
      </c>
      <c r="EN200" s="207">
        <v>224</v>
      </c>
      <c r="EO200" s="208">
        <v>255</v>
      </c>
      <c r="EP200" s="209">
        <v>255</v>
      </c>
      <c r="EQ200"/>
      <c r="ER200" s="1593"/>
      <c r="ES200" s="197" t="s">
        <v>2364</v>
      </c>
      <c r="ET200" s="192" t="s">
        <v>2365</v>
      </c>
      <c r="EU200" s="193">
        <v>93</v>
      </c>
      <c r="EV200" s="194">
        <v>71</v>
      </c>
      <c r="EW200" s="195">
        <v>139</v>
      </c>
      <c r="EX200"/>
      <c r="EY200" s="1594"/>
      <c r="EZ200" s="197" t="s">
        <v>2366</v>
      </c>
      <c r="FA200" s="192" t="s">
        <v>2367</v>
      </c>
      <c r="FB200" s="193">
        <v>188</v>
      </c>
      <c r="FC200" s="194">
        <v>143</v>
      </c>
      <c r="FD200" s="195">
        <v>143</v>
      </c>
      <c r="FE200" s="10">
        <v>1</v>
      </c>
    </row>
    <row r="201" spans="1:161" ht="21"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198">
        <f t="array" ref="AR201">SUMPRODUCT(LEN(AS201:AY201))</f>
        <v>0</v>
      </c>
      <c r="AS201" s="199"/>
      <c r="AT201" s="200"/>
      <c r="AU201" s="200"/>
      <c r="AV201" s="200"/>
      <c r="AW201" s="200"/>
      <c r="AX201" s="200"/>
      <c r="AY201" s="201"/>
      <c r="AZ201" s="3"/>
      <c r="BD201" s="3174"/>
      <c r="BF201" s="3151" t="str">
        <f t="shared" si="86"/>
        <v/>
      </c>
      <c r="BG201" s="3155" t="str">
        <f t="shared" si="87"/>
        <v/>
      </c>
      <c r="BH201" s="3156" t="str">
        <f>IF(LEN(TRIM(BM201))&gt;0,MAX(BH29:BH200)+1,"")</f>
        <v/>
      </c>
      <c r="BI201" s="3109" t="str">
        <f>IFERROR(INDEX(BM30:BM299,MATCH(ROW()-ROW(BM30)+1,BH30:BH299,0)),"")</f>
        <v/>
      </c>
      <c r="BJ201" s="419"/>
      <c r="BL201" s="3110"/>
      <c r="BM201" s="3111" t="str">
        <f>IF(OR(BN200="",BL200=""),"",IF(LEN(BN200)&lt;=BL200,BN200,IFERROR(LEFT(BN200,FIND("♦",SUBSTITUTE(LEFT(BN200,BL200+1)," ","♦",LEN(LEFT(BN200,BL200+1))-LEN(SUBSTITUTE(LEFT(BN200,BL200+1)," ",""))))),LEFT(BN200,IFERROR(FIND(" ",BN200)-1,LEN(BN200))))))</f>
        <v/>
      </c>
      <c r="BN201" s="3111" t="str">
        <f t="shared" si="94"/>
        <v/>
      </c>
      <c r="BO201" s="3179"/>
      <c r="BP201" s="3174"/>
      <c r="BQ201" s="3174"/>
      <c r="BR201" s="3"/>
      <c r="BS201" s="287"/>
      <c r="BT201" s="356" t="s">
        <v>43</v>
      </c>
      <c r="BU201" s="25"/>
      <c r="BV201" s="332"/>
      <c r="BW201" s="170"/>
      <c r="EK201" s="1595"/>
      <c r="EL201" s="205" t="s">
        <v>2368</v>
      </c>
      <c r="EM201" s="206" t="s">
        <v>2369</v>
      </c>
      <c r="EN201" s="207">
        <v>240</v>
      </c>
      <c r="EO201" s="208">
        <v>255</v>
      </c>
      <c r="EP201" s="209">
        <v>255</v>
      </c>
      <c r="EQ201"/>
      <c r="ER201" s="1596"/>
      <c r="ES201" s="212" t="s">
        <v>2370</v>
      </c>
      <c r="ET201" s="192" t="s">
        <v>2371</v>
      </c>
      <c r="EU201" s="193">
        <v>96</v>
      </c>
      <c r="EV201" s="194">
        <v>78</v>
      </c>
      <c r="EW201" s="195">
        <v>129</v>
      </c>
      <c r="EX201"/>
      <c r="EY201" s="1597"/>
      <c r="EZ201" s="212" t="s">
        <v>2372</v>
      </c>
      <c r="FA201" s="192" t="s">
        <v>2373</v>
      </c>
      <c r="FB201" s="193">
        <v>226</v>
      </c>
      <c r="FC201" s="194">
        <v>19</v>
      </c>
      <c r="FD201" s="195">
        <v>19</v>
      </c>
      <c r="FE201" s="10">
        <v>1</v>
      </c>
    </row>
    <row r="202" spans="1:161" ht="21"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198">
        <f t="array" ref="AR202">SUMPRODUCT(LEN(AS202:AY202))</f>
        <v>0</v>
      </c>
      <c r="AS202" s="199"/>
      <c r="AT202" s="200"/>
      <c r="AU202" s="200"/>
      <c r="AV202" s="200"/>
      <c r="AW202" s="200"/>
      <c r="AX202" s="200"/>
      <c r="AY202" s="201"/>
      <c r="AZ202" s="3"/>
      <c r="BD202" s="3174"/>
      <c r="BF202" s="3151" t="str">
        <f t="shared" si="86"/>
        <v/>
      </c>
      <c r="BG202" s="3155" t="str">
        <f t="shared" si="87"/>
        <v/>
      </c>
      <c r="BH202" s="3156" t="str">
        <f>IF(LEN(TRIM(BM202))&gt;0,MAX(BH29:BH201)+1,"")</f>
        <v/>
      </c>
      <c r="BI202" s="3109" t="str">
        <f>IFERROR(INDEX(BM30:BM299,MATCH(ROW()-ROW(BM30)+1,BH30:BH299,0)),"")</f>
        <v/>
      </c>
      <c r="BJ202" s="419"/>
      <c r="BL202" s="3163"/>
      <c r="BM202" s="3111" t="str">
        <f>IF(OR(BN201="",BL200=""),"",IF(LEN(BN201)&lt;=BL200,BN201,IFERROR(LEFT(BN201,FIND("♦",SUBSTITUTE(LEFT(BN201,BL200+1)," ","♦",LEN(LEFT(BN201,BL200+1))-LEN(SUBSTITUTE(LEFT(BN201,BL200+1)," ",""))))),LEFT(BN201,IFERROR(FIND(" ",BN201)-1,LEN(BN201))))))</f>
        <v/>
      </c>
      <c r="BN202" s="3111" t="str">
        <f t="shared" si="94"/>
        <v/>
      </c>
      <c r="BO202" s="3179"/>
      <c r="BP202" s="3174"/>
      <c r="BQ202" s="3174"/>
      <c r="BR202" s="3"/>
      <c r="BS202" s="287"/>
      <c r="BT202" s="365"/>
      <c r="BU202" s="332"/>
      <c r="BV202" s="332"/>
      <c r="BW202" s="170"/>
      <c r="EK202" s="1598"/>
      <c r="EL202" s="236" t="s">
        <v>2374</v>
      </c>
      <c r="EM202" s="206" t="s">
        <v>2375</v>
      </c>
      <c r="EN202" s="207">
        <v>242</v>
      </c>
      <c r="EO202" s="208">
        <v>255</v>
      </c>
      <c r="EP202" s="209">
        <v>255</v>
      </c>
      <c r="EQ202"/>
      <c r="ER202" s="1599"/>
      <c r="ES202" s="212" t="s">
        <v>2376</v>
      </c>
      <c r="ET202" s="192" t="s">
        <v>2377</v>
      </c>
      <c r="EU202" s="193">
        <v>85</v>
      </c>
      <c r="EV202" s="194">
        <v>76</v>
      </c>
      <c r="EW202" s="195">
        <v>105</v>
      </c>
      <c r="EX202"/>
      <c r="EY202" s="1600"/>
      <c r="EZ202" s="212" t="s">
        <v>2378</v>
      </c>
      <c r="FA202" s="192" t="s">
        <v>2379</v>
      </c>
      <c r="FB202" s="193">
        <v>192</v>
      </c>
      <c r="FC202" s="194">
        <v>128</v>
      </c>
      <c r="FD202" s="195">
        <v>129</v>
      </c>
      <c r="FE202" s="10">
        <v>1</v>
      </c>
    </row>
    <row r="203" spans="1:161" ht="21"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198">
        <f t="array" ref="AR203">SUMPRODUCT(LEN(AS203:AY203))</f>
        <v>0</v>
      </c>
      <c r="AS203" s="199"/>
      <c r="AT203" s="200"/>
      <c r="AU203" s="200"/>
      <c r="AV203" s="200"/>
      <c r="AW203" s="200"/>
      <c r="AX203" s="200"/>
      <c r="AY203" s="201"/>
      <c r="AZ203" s="3"/>
      <c r="BD203" s="3174"/>
      <c r="BF203" s="3151" t="str">
        <f t="shared" si="86"/>
        <v/>
      </c>
      <c r="BG203" s="3155" t="str">
        <f t="shared" si="87"/>
        <v/>
      </c>
      <c r="BH203" s="3156" t="str">
        <f>IF(LEN(TRIM(BM203))&gt;0,MAX(BH29:BH202)+1,"")</f>
        <v/>
      </c>
      <c r="BI203" s="3109" t="str">
        <f>IFERROR(INDEX(BM30:BM299,MATCH(ROW()-ROW(BM30)+1,BH30:BH299,0)),"")</f>
        <v/>
      </c>
      <c r="BJ203" s="419"/>
      <c r="BL203" s="3164"/>
      <c r="BM203" s="3111" t="str">
        <f>IF(OR(BN202="",BL200=""),"",IF(LEN(BN202)&lt;=BL200,BN202,IFERROR(LEFT(BN202,FIND("♦",SUBSTITUTE(LEFT(BN202,BL200+1)," ","♦",LEN(LEFT(BN202,BL200+1))-LEN(SUBSTITUTE(LEFT(BN202,BL200+1)," ",""))))),LEFT(BN202,IFERROR(FIND(" ",BN202)-1,LEN(BN202))))))</f>
        <v/>
      </c>
      <c r="BN203" s="3111" t="str">
        <f t="shared" si="94"/>
        <v/>
      </c>
      <c r="BO203" s="3179"/>
      <c r="BP203" s="3174"/>
      <c r="BQ203" s="3174"/>
      <c r="BR203" s="3"/>
      <c r="BS203" s="287"/>
      <c r="BT203" s="350" t="s">
        <v>53</v>
      </c>
      <c r="BU203" s="332"/>
      <c r="BV203" s="25"/>
      <c r="BW203" s="170"/>
      <c r="EK203" s="1601"/>
      <c r="EL203" s="236" t="s">
        <v>2380</v>
      </c>
      <c r="EM203" s="206" t="s">
        <v>2381</v>
      </c>
      <c r="EN203" s="207">
        <v>244</v>
      </c>
      <c r="EO203" s="208">
        <v>254</v>
      </c>
      <c r="EP203" s="209">
        <v>254</v>
      </c>
      <c r="EQ203"/>
      <c r="ER203" s="1602"/>
      <c r="ES203" s="197" t="s">
        <v>2382</v>
      </c>
      <c r="ET203" s="192" t="s">
        <v>2383</v>
      </c>
      <c r="EU203" s="193">
        <v>173</v>
      </c>
      <c r="EV203" s="194">
        <v>216</v>
      </c>
      <c r="EW203" s="195">
        <v>230</v>
      </c>
      <c r="EX203"/>
      <c r="EY203" s="1603"/>
      <c r="EZ203" s="212" t="s">
        <v>2384</v>
      </c>
      <c r="FA203" s="192" t="s">
        <v>2385</v>
      </c>
      <c r="FB203" s="193">
        <v>222</v>
      </c>
      <c r="FC203" s="194">
        <v>41</v>
      </c>
      <c r="FD203" s="195">
        <v>22</v>
      </c>
      <c r="FE203" s="10">
        <v>1</v>
      </c>
    </row>
    <row r="204" spans="1:161" ht="21"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198">
        <f t="array" ref="AR204">SUMPRODUCT(LEN(AS204:AY204))</f>
        <v>0</v>
      </c>
      <c r="AS204" s="199"/>
      <c r="AT204" s="200"/>
      <c r="AU204" s="200"/>
      <c r="AV204" s="200"/>
      <c r="AW204" s="200"/>
      <c r="AX204" s="200"/>
      <c r="AY204" s="201"/>
      <c r="AZ204" s="3"/>
      <c r="BD204" s="3174"/>
      <c r="BF204" s="3151" t="str">
        <f t="shared" si="86"/>
        <v/>
      </c>
      <c r="BG204" s="3155" t="str">
        <f t="shared" si="87"/>
        <v/>
      </c>
      <c r="BH204" s="3156" t="str">
        <f>IF(LEN(TRIM(BM204))&gt;0,MAX(BH29:BH203)+1,"")</f>
        <v/>
      </c>
      <c r="BI204" s="3109" t="str">
        <f>IFERROR(INDEX(BM30:BM299,MATCH(ROW()-ROW(BM30)+1,BH30:BH299,0)),"")</f>
        <v/>
      </c>
      <c r="BJ204" s="419"/>
      <c r="BL204" s="2462" t="str">
        <f>(SUBSTITUTE(SUBSTITUTE(BD59,CHAR(13)&amp;CHAR(10)," "),CHAR(10)," "))</f>
        <v/>
      </c>
      <c r="BM204" s="3165" t="str">
        <f>IF(OR(BL205="",BL206=""),"",IF(LEN(BL205)&lt;=BL206,BL205,IFERROR(LEFT(BL205,FIND("♦",SUBSTITUTE(LEFT(BL205,BL206+1)," ","♦",LEN(LEFT(BL205,BL206+1))-LEN(SUBSTITUTE(LEFT(BL205,BL206+1)," ",""))))),LEFT(BL205,IFERROR(FIND(" ",BL205)-1,LEN(BL205))))))</f>
        <v/>
      </c>
      <c r="BN204" s="3166" t="str">
        <f>IF(BM204="","",TRIM(RIGHT(BL205,LEN(BL205)-LEN(BM204))))</f>
        <v/>
      </c>
      <c r="BO204" s="3157" t="str">
        <f>BE59</f>
        <v xml:space="preserve"> ◄ ligne 59</v>
      </c>
      <c r="BP204" s="3174"/>
      <c r="BQ204" s="3174"/>
      <c r="BR204" s="3"/>
      <c r="BS204" s="287"/>
      <c r="BT204" s="350"/>
      <c r="BU204" s="332"/>
      <c r="BV204" s="25"/>
      <c r="BW204" s="170"/>
      <c r="EK204" s="1604"/>
      <c r="EL204" s="236" t="s">
        <v>2386</v>
      </c>
      <c r="EM204" s="206" t="s">
        <v>2387</v>
      </c>
      <c r="EN204" s="207">
        <v>246</v>
      </c>
      <c r="EO204" s="208">
        <v>254</v>
      </c>
      <c r="EP204" s="209">
        <v>254</v>
      </c>
      <c r="EQ204"/>
      <c r="ER204" s="1605"/>
      <c r="ES204" s="197" t="s">
        <v>2388</v>
      </c>
      <c r="ET204" s="192" t="s">
        <v>2389</v>
      </c>
      <c r="EU204" s="193">
        <v>178</v>
      </c>
      <c r="EV204" s="194">
        <v>223</v>
      </c>
      <c r="EW204" s="195">
        <v>238</v>
      </c>
      <c r="EX204"/>
      <c r="EY204" s="1606"/>
      <c r="EZ204" s="197" t="s">
        <v>2390</v>
      </c>
      <c r="FA204" s="192" t="s">
        <v>2391</v>
      </c>
      <c r="FB204" s="193">
        <v>205</v>
      </c>
      <c r="FC204" s="194">
        <v>92</v>
      </c>
      <c r="FD204" s="195">
        <v>92</v>
      </c>
      <c r="FE204" s="10">
        <v>1</v>
      </c>
    </row>
    <row r="205" spans="1:161" ht="21"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198">
        <f t="array" ref="AR205">SUMPRODUCT(LEN(AS205:AY205))</f>
        <v>0</v>
      </c>
      <c r="AS205" s="199"/>
      <c r="AT205" s="200"/>
      <c r="AU205" s="200"/>
      <c r="AV205" s="200"/>
      <c r="AW205" s="200"/>
      <c r="AX205" s="200"/>
      <c r="AY205" s="201"/>
      <c r="AZ205" s="3"/>
      <c r="BD205" s="3174"/>
      <c r="BF205" s="3151" t="str">
        <f t="shared" si="86"/>
        <v/>
      </c>
      <c r="BG205" s="3155" t="str">
        <f t="shared" si="87"/>
        <v/>
      </c>
      <c r="BH205" s="3156" t="str">
        <f>IF(LEN(TRIM(BM205))&gt;0,MAX(BH29:BH204)+1,"")</f>
        <v/>
      </c>
      <c r="BI205" s="3109" t="str">
        <f>IFERROR(INDEX(BM30:BM299,MATCH(ROW()-ROW(BM30)+1,BH30:BH299,0)),"")</f>
        <v/>
      </c>
      <c r="BJ205" s="419"/>
      <c r="BL205" s="3165" t="str">
        <f>TRIM(SUBSTITUTE(SUBSTITUTE(SUBSTITUTE(SUBSTITUTE(IF(OR(LEFT(BL204,1)="-",LEFT(BL204,1)="="),MID(BL204,2,9999),BL204),CHAR(160)," "),","," "),";"," "),"."," "))</f>
        <v/>
      </c>
      <c r="BM205" s="3166" t="str">
        <f>IF(OR(BN204="",BL206=""),"",IF(LEN(BN204)&lt;=BL206,BN204,IFERROR(LEFT(BN204,FIND("♦",SUBSTITUTE(LEFT(BN204,BL206+1)," ","♦",LEN(LEFT(BN204,BL206+1))-LEN(SUBSTITUTE(LEFT(BN204,BL206+1)," ",""))))),LEFT(BN204,IFERROR(FIND(" ",BN204)-1,LEN(BN204))))))</f>
        <v/>
      </c>
      <c r="BN205" s="3166" t="str">
        <f>IF(BM205="","",TRIM(RIGHT(BN204,LEN(BN204)-LEN(BM205))))</f>
        <v/>
      </c>
      <c r="BO205" s="3180"/>
      <c r="BP205" s="3174"/>
      <c r="BQ205" s="3174"/>
      <c r="BR205" s="3"/>
      <c r="BS205" s="287"/>
      <c r="BT205" s="350" t="s">
        <v>58</v>
      </c>
      <c r="BU205" s="332"/>
      <c r="BV205" s="25"/>
      <c r="BW205" s="170"/>
      <c r="EK205" s="1607"/>
      <c r="EL205" s="236" t="s">
        <v>2392</v>
      </c>
      <c r="EM205" s="206" t="s">
        <v>2393</v>
      </c>
      <c r="EN205" s="207">
        <v>43</v>
      </c>
      <c r="EO205" s="208">
        <v>250</v>
      </c>
      <c r="EP205" s="209">
        <v>250</v>
      </c>
      <c r="EQ205"/>
      <c r="ER205" s="1608"/>
      <c r="ES205" s="212" t="s">
        <v>2394</v>
      </c>
      <c r="ET205" s="192" t="s">
        <v>2395</v>
      </c>
      <c r="EU205" s="193">
        <v>169</v>
      </c>
      <c r="EV205" s="194">
        <v>234</v>
      </c>
      <c r="EW205" s="195">
        <v>254</v>
      </c>
      <c r="EX205"/>
      <c r="EY205" s="1609"/>
      <c r="EZ205" s="212" t="s">
        <v>2396</v>
      </c>
      <c r="FA205" s="192" t="s">
        <v>2397</v>
      </c>
      <c r="FB205" s="193">
        <v>219</v>
      </c>
      <c r="FC205" s="194">
        <v>23</v>
      </c>
      <c r="FD205" s="195">
        <v>2</v>
      </c>
      <c r="FE205" s="10">
        <v>1</v>
      </c>
    </row>
    <row r="206" spans="1:161" ht="21"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198">
        <f t="array" ref="AR206">SUMPRODUCT(LEN(AS206:AY206))</f>
        <v>0</v>
      </c>
      <c r="AS206" s="199"/>
      <c r="AT206" s="200"/>
      <c r="AU206" s="200"/>
      <c r="AV206" s="200"/>
      <c r="AW206" s="200"/>
      <c r="AX206" s="200"/>
      <c r="AY206" s="201"/>
      <c r="AZ206" s="3"/>
      <c r="BD206" s="3174"/>
      <c r="BF206" s="3151" t="str">
        <f t="shared" si="86"/>
        <v/>
      </c>
      <c r="BG206" s="3155" t="str">
        <f t="shared" si="87"/>
        <v/>
      </c>
      <c r="BH206" s="3156" t="str">
        <f>IF(LEN(TRIM(BM206))&gt;0,MAX(BH29:BH205)+1,"")</f>
        <v/>
      </c>
      <c r="BI206" s="3109" t="str">
        <f>IFERROR(INDEX(BM30:BM299,MATCH(ROW()-ROW(BM30)+1,BH30:BH299,0)),"")</f>
        <v/>
      </c>
      <c r="BJ206" s="419"/>
      <c r="BL206" s="3112">
        <f>BI17</f>
        <v>100</v>
      </c>
      <c r="BM206" s="3166" t="str">
        <f>IF(OR(BN205="",BL206=""),"",IF(LEN(BN205)&lt;=BL206,BN205,IFERROR(LEFT(BN205,FIND("♦",SUBSTITUTE(LEFT(BN205,BL206+1)," ","♦",LEN(LEFT(BN205,BL206+1))-LEN(SUBSTITUTE(LEFT(BN205,BL206+1)," ",""))))),LEFT(BN205,IFERROR(FIND(" ",BN205)-1,LEN(BN205))))))</f>
        <v/>
      </c>
      <c r="BN206" s="3166" t="str">
        <f t="shared" ref="BN206:BN209" si="95">IF(BM206="","",TRIM(RIGHT(BN205,LEN(BN205)-LEN(BM206))))</f>
        <v/>
      </c>
      <c r="BO206" s="3180"/>
      <c r="BP206" s="3174"/>
      <c r="BQ206" s="3174"/>
      <c r="BR206" s="3"/>
      <c r="BS206" s="287"/>
      <c r="BT206" s="350" t="s">
        <v>63</v>
      </c>
      <c r="BU206" s="332"/>
      <c r="BV206" s="25"/>
      <c r="BW206" s="170"/>
      <c r="EK206" s="1610"/>
      <c r="EL206" s="205" t="s">
        <v>2398</v>
      </c>
      <c r="EM206" s="206" t="s">
        <v>2399</v>
      </c>
      <c r="EN206" s="207">
        <v>150</v>
      </c>
      <c r="EO206" s="208">
        <v>205</v>
      </c>
      <c r="EP206" s="209">
        <v>205</v>
      </c>
      <c r="EQ206"/>
      <c r="ER206" s="1611"/>
      <c r="ES206" s="197" t="s">
        <v>2400</v>
      </c>
      <c r="ET206" s="192" t="s">
        <v>2401</v>
      </c>
      <c r="EU206" s="193">
        <v>191</v>
      </c>
      <c r="EV206" s="194">
        <v>239</v>
      </c>
      <c r="EW206" s="195">
        <v>255</v>
      </c>
      <c r="EX206"/>
      <c r="EY206" s="1612"/>
      <c r="EZ206" s="197" t="s">
        <v>2402</v>
      </c>
      <c r="FA206" s="192" t="s">
        <v>2403</v>
      </c>
      <c r="FB206" s="193">
        <v>205</v>
      </c>
      <c r="FC206" s="194">
        <v>85</v>
      </c>
      <c r="FD206" s="195">
        <v>85</v>
      </c>
      <c r="FE206" s="10">
        <v>1</v>
      </c>
    </row>
    <row r="207" spans="1:161" ht="21"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198">
        <f t="array" ref="AR207">SUMPRODUCT(LEN(AS207:AY207))</f>
        <v>0</v>
      </c>
      <c r="AS207" s="199"/>
      <c r="AT207" s="200"/>
      <c r="AU207" s="200"/>
      <c r="AV207" s="200"/>
      <c r="AW207" s="200"/>
      <c r="AX207" s="200"/>
      <c r="AY207" s="201"/>
      <c r="AZ207" s="3"/>
      <c r="BD207" s="3174"/>
      <c r="BF207" s="3151" t="str">
        <f t="shared" si="86"/>
        <v/>
      </c>
      <c r="BG207" s="3155" t="str">
        <f t="shared" si="87"/>
        <v/>
      </c>
      <c r="BH207" s="3156" t="str">
        <f>IF(LEN(TRIM(BM207))&gt;0,MAX(BH29:BH206)+1,"")</f>
        <v/>
      </c>
      <c r="BI207" s="3109" t="str">
        <f>IFERROR(INDEX(BM30:BM299,MATCH(ROW()-ROW(BM30)+1,BH30:BH299,0)),"")</f>
        <v/>
      </c>
      <c r="BJ207" s="419"/>
      <c r="BL207" s="3165"/>
      <c r="BM207" s="3166" t="str">
        <f>IF(OR(BN206="",BL206=""),"",IF(LEN(BN206)&lt;=BL206,BN206,IFERROR(LEFT(BN206,FIND("♦",SUBSTITUTE(LEFT(BN206,BL206+1)," ","♦",LEN(LEFT(BN206,BL206+1))-LEN(SUBSTITUTE(LEFT(BN206,BL206+1)," ",""))))),LEFT(BN206,IFERROR(FIND(" ",BN206)-1,LEN(BN206))))))</f>
        <v/>
      </c>
      <c r="BN207" s="3166" t="str">
        <f t="shared" si="95"/>
        <v/>
      </c>
      <c r="BO207" s="3180"/>
      <c r="BP207" s="3174"/>
      <c r="BQ207" s="3174"/>
      <c r="BR207" s="3"/>
      <c r="BS207" s="287"/>
      <c r="BT207" s="2507" t="s">
        <v>28</v>
      </c>
      <c r="BU207" s="392" t="s">
        <v>29</v>
      </c>
      <c r="BV207" s="25"/>
      <c r="BW207" s="170"/>
      <c r="EK207" s="1613"/>
      <c r="EL207" s="205" t="s">
        <v>2404</v>
      </c>
      <c r="EM207" s="206" t="s">
        <v>2405</v>
      </c>
      <c r="EN207" s="207">
        <v>112</v>
      </c>
      <c r="EO207" s="208">
        <v>219</v>
      </c>
      <c r="EP207" s="209">
        <v>219</v>
      </c>
      <c r="EQ207"/>
      <c r="ER207" s="1614"/>
      <c r="ES207" s="197" t="s">
        <v>2406</v>
      </c>
      <c r="ET207" s="192" t="s">
        <v>2407</v>
      </c>
      <c r="EU207" s="193">
        <v>154</v>
      </c>
      <c r="EV207" s="194">
        <v>192</v>
      </c>
      <c r="EW207" s="195">
        <v>205</v>
      </c>
      <c r="EX207"/>
      <c r="EY207" s="1615"/>
      <c r="EZ207" s="212" t="s">
        <v>2408</v>
      </c>
      <c r="FA207" s="192" t="s">
        <v>2409</v>
      </c>
      <c r="FB207" s="193">
        <v>217</v>
      </c>
      <c r="FC207" s="194">
        <v>1</v>
      </c>
      <c r="FD207" s="195">
        <v>21</v>
      </c>
      <c r="FE207" s="10">
        <v>1</v>
      </c>
    </row>
    <row r="208" spans="1:161" ht="21"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198">
        <f t="array" ref="AR208">SUMPRODUCT(LEN(AS208:AY208))</f>
        <v>0</v>
      </c>
      <c r="AS208" s="199"/>
      <c r="AT208" s="200"/>
      <c r="AU208" s="200"/>
      <c r="AV208" s="200"/>
      <c r="AW208" s="200"/>
      <c r="AX208" s="200"/>
      <c r="AY208" s="201"/>
      <c r="AZ208" s="3"/>
      <c r="BD208" s="3174"/>
      <c r="BF208" s="3151" t="str">
        <f t="shared" si="86"/>
        <v/>
      </c>
      <c r="BG208" s="3155" t="str">
        <f t="shared" si="87"/>
        <v/>
      </c>
      <c r="BH208" s="3156" t="str">
        <f>IF(LEN(TRIM(BM208))&gt;0,MAX(BH29:BH207)+1,"")</f>
        <v/>
      </c>
      <c r="BI208" s="3109" t="str">
        <f>IFERROR(INDEX(BM30:BM299,MATCH(ROW()-ROW(BM30)+1,BH30:BH299,0)),"")</f>
        <v/>
      </c>
      <c r="BJ208" s="419"/>
      <c r="BL208" s="3168"/>
      <c r="BM208" s="3166" t="str">
        <f>IF(OR(BN207="",BL206=""),"",IF(LEN(BN207)&lt;=BL206,BN207,IFERROR(LEFT(BN207,FIND("♦",SUBSTITUTE(LEFT(BN207,BL206+1)," ","♦",LEN(LEFT(BN207,BL206+1))-LEN(SUBSTITUTE(LEFT(BN207,BL206+1)," ",""))))),LEFT(BN207,IFERROR(FIND(" ",BN207)-1,LEN(BN207))))))</f>
        <v/>
      </c>
      <c r="BN208" s="3166" t="str">
        <f t="shared" si="95"/>
        <v/>
      </c>
      <c r="BO208" s="3180"/>
      <c r="BP208" s="3174"/>
      <c r="BQ208" s="3174"/>
      <c r="BR208" s="3"/>
      <c r="BS208" s="287"/>
      <c r="BT208" s="102"/>
      <c r="BU208" s="102"/>
      <c r="BV208" s="25"/>
      <c r="BW208" s="170"/>
      <c r="EK208" s="1616"/>
      <c r="EL208" s="236" t="s">
        <v>2410</v>
      </c>
      <c r="EM208" s="206" t="s">
        <v>2411</v>
      </c>
      <c r="EN208" s="207">
        <v>128</v>
      </c>
      <c r="EO208" s="208">
        <v>208</v>
      </c>
      <c r="EP208" s="209">
        <v>208</v>
      </c>
      <c r="EQ208"/>
      <c r="ER208" s="1617"/>
      <c r="ES208" s="212" t="s">
        <v>2412</v>
      </c>
      <c r="ET208" s="192" t="s">
        <v>2413</v>
      </c>
      <c r="EU208" s="193">
        <v>102</v>
      </c>
      <c r="EV208" s="194">
        <v>170</v>
      </c>
      <c r="EW208" s="195">
        <v>188</v>
      </c>
      <c r="EX208"/>
      <c r="EY208" s="1618"/>
      <c r="EZ208" s="197" t="s">
        <v>2414</v>
      </c>
      <c r="FA208" s="192" t="s">
        <v>2415</v>
      </c>
      <c r="FB208" s="193">
        <v>205</v>
      </c>
      <c r="FC208" s="194">
        <v>79</v>
      </c>
      <c r="FD208" s="195">
        <v>57</v>
      </c>
      <c r="FE208" s="10">
        <v>1</v>
      </c>
    </row>
    <row r="209" spans="1:161" ht="21"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198">
        <f t="array" ref="AR209">SUMPRODUCT(LEN(AS209:AY209))</f>
        <v>0</v>
      </c>
      <c r="AS209" s="199"/>
      <c r="AT209" s="200"/>
      <c r="AU209" s="200"/>
      <c r="AV209" s="200"/>
      <c r="AW209" s="200"/>
      <c r="AX209" s="200"/>
      <c r="AY209" s="201"/>
      <c r="AZ209" s="3"/>
      <c r="BD209" s="3174"/>
      <c r="BF209" s="3151" t="str">
        <f t="shared" si="86"/>
        <v/>
      </c>
      <c r="BG209" s="3155" t="str">
        <f t="shared" si="87"/>
        <v/>
      </c>
      <c r="BH209" s="3156" t="str">
        <f>IF(LEN(TRIM(BM209))&gt;0,MAX(BH29:BH208)+1,"")</f>
        <v/>
      </c>
      <c r="BI209" s="3109" t="str">
        <f>IFERROR(INDEX(BM30:BM299,MATCH(ROW()-ROW(BM30)+1,BH30:BH299,0)),"")</f>
        <v/>
      </c>
      <c r="BJ209" s="419"/>
      <c r="BL209" s="3169"/>
      <c r="BM209" s="3166" t="str">
        <f>IF(OR(BN208="",BL206=""),"",IF(LEN(BN208)&lt;=BL206,BN208,IFERROR(LEFT(BN208,FIND("♦",SUBSTITUTE(LEFT(BN208,BL206+1)," ","♦",LEN(LEFT(BN208,BL206+1))-LEN(SUBSTITUTE(LEFT(BN208,BL206+1)," ",""))))),LEFT(BN208,IFERROR(FIND(" ",BN208)-1,LEN(BN208))))))</f>
        <v/>
      </c>
      <c r="BN209" s="3166" t="str">
        <f t="shared" si="95"/>
        <v/>
      </c>
      <c r="BO209" s="3180"/>
      <c r="BP209" s="3174"/>
      <c r="BQ209" s="3174"/>
      <c r="BR209" s="3"/>
      <c r="BS209" s="402"/>
      <c r="BT209" s="403" t="s">
        <v>607</v>
      </c>
      <c r="BU209" s="403"/>
      <c r="BV209" s="403"/>
      <c r="BW209" s="170"/>
      <c r="EK209" s="1619"/>
      <c r="EL209" s="205" t="s">
        <v>2416</v>
      </c>
      <c r="EM209" s="206" t="s">
        <v>2417</v>
      </c>
      <c r="EN209" s="207">
        <v>0</v>
      </c>
      <c r="EO209" s="208">
        <v>238</v>
      </c>
      <c r="EP209" s="209">
        <v>238</v>
      </c>
      <c r="EQ209"/>
      <c r="ER209" s="1620"/>
      <c r="ES209" s="212" t="s">
        <v>2418</v>
      </c>
      <c r="ET209" s="192" t="s">
        <v>2419</v>
      </c>
      <c r="EU209" s="193">
        <v>35</v>
      </c>
      <c r="EV209" s="194">
        <v>158</v>
      </c>
      <c r="EW209" s="195">
        <v>186</v>
      </c>
      <c r="EX209"/>
      <c r="EY209" s="1621"/>
      <c r="EZ209" s="197" t="s">
        <v>2420</v>
      </c>
      <c r="FA209" s="192" t="s">
        <v>2421</v>
      </c>
      <c r="FB209" s="193">
        <v>205</v>
      </c>
      <c r="FC209" s="194">
        <v>51</v>
      </c>
      <c r="FD209" s="195">
        <v>51</v>
      </c>
      <c r="FE209" s="10">
        <v>1</v>
      </c>
    </row>
    <row r="210" spans="1:161" ht="21"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198">
        <f t="array" ref="AR210">SUMPRODUCT(LEN(AS210:AY210))</f>
        <v>0</v>
      </c>
      <c r="AS210" s="199"/>
      <c r="AT210" s="200"/>
      <c r="AU210" s="200"/>
      <c r="AV210" s="200"/>
      <c r="AW210" s="200"/>
      <c r="AX210" s="200"/>
      <c r="AY210" s="201"/>
      <c r="AZ210" s="3"/>
      <c r="BD210" s="3174"/>
      <c r="BF210" s="3151" t="str">
        <f t="shared" si="86"/>
        <v/>
      </c>
      <c r="BG210" s="3155" t="str">
        <f t="shared" si="87"/>
        <v/>
      </c>
      <c r="BH210" s="3156" t="str">
        <f>IF(LEN(TRIM(BM210))&gt;0,MAX(BH29:BH209)+1,"")</f>
        <v/>
      </c>
      <c r="BI210" s="3109" t="str">
        <f>IFERROR(INDEX(BM30:BM299,MATCH(ROW()-ROW(BM30)+1,BH30:BH299,0)),"")</f>
        <v/>
      </c>
      <c r="BJ210" s="419"/>
      <c r="BL210" s="2462" t="str">
        <f>(SUBSTITUTE(SUBSTITUTE(BD60,CHAR(13)&amp;CHAR(10)," "),CHAR(10)," "))</f>
        <v/>
      </c>
      <c r="BM210" s="3110" t="str">
        <f>IF(OR(BL211="",BL212=""),"",IF(LEN(BL211)&lt;=BL212,BL211,IFERROR(LEFT(BL211,FIND("♦",SUBSTITUTE(LEFT(BL211,BL212+1)," ","♦",LEN(LEFT(BL211,BL212+1))-LEN(SUBSTITUTE(LEFT(BL211,BL212+1)," ",""))))),LEFT(BL211,IFERROR(FIND(" ",BL211)-1,LEN(BL211))))))</f>
        <v/>
      </c>
      <c r="BN210" s="3111" t="str">
        <f>IF(BM210="","",TRIM(RIGHT(BL211,LEN(BL211)-LEN(BM210))))</f>
        <v/>
      </c>
      <c r="BO210" s="3157" t="str">
        <f>BE60</f>
        <v xml:space="preserve"> ◄ ligne 60</v>
      </c>
      <c r="BP210" s="3174"/>
      <c r="BQ210" s="3174"/>
      <c r="BR210" s="3"/>
      <c r="BS210" s="402"/>
      <c r="BT210" s="403" t="s">
        <v>614</v>
      </c>
      <c r="BU210" s="403"/>
      <c r="BV210" s="403"/>
      <c r="BW210" s="170"/>
      <c r="EK210" s="1622"/>
      <c r="EL210" s="205" t="s">
        <v>2422</v>
      </c>
      <c r="EM210" s="206" t="s">
        <v>2423</v>
      </c>
      <c r="EN210" s="207">
        <v>121</v>
      </c>
      <c r="EO210" s="208">
        <v>205</v>
      </c>
      <c r="EP210" s="209">
        <v>205</v>
      </c>
      <c r="EQ210"/>
      <c r="ER210" s="1623"/>
      <c r="ES210" s="197" t="s">
        <v>2424</v>
      </c>
      <c r="ET210" s="192" t="s">
        <v>2425</v>
      </c>
      <c r="EU210" s="193">
        <v>104</v>
      </c>
      <c r="EV210" s="194">
        <v>131</v>
      </c>
      <c r="EW210" s="195">
        <v>139</v>
      </c>
      <c r="EX210"/>
      <c r="EY210" s="1624"/>
      <c r="EZ210" s="197" t="s">
        <v>2319</v>
      </c>
      <c r="FA210" s="192" t="s">
        <v>2426</v>
      </c>
      <c r="FB210" s="193">
        <v>204</v>
      </c>
      <c r="FC210" s="194">
        <v>51</v>
      </c>
      <c r="FD210" s="195">
        <v>51</v>
      </c>
      <c r="FE210" s="10">
        <v>1</v>
      </c>
    </row>
    <row r="211" spans="1:161" ht="21" customHeight="1">
      <c r="AR211" s="198">
        <f t="array" ref="AR211">SUMPRODUCT(LEN(AS211:AY211))</f>
        <v>0</v>
      </c>
      <c r="AS211" s="199"/>
      <c r="AT211" s="200"/>
      <c r="AU211" s="200"/>
      <c r="AV211" s="200"/>
      <c r="AW211" s="200"/>
      <c r="AX211" s="200"/>
      <c r="AY211" s="201"/>
      <c r="AZ211" s="3"/>
      <c r="BD211" s="3174"/>
      <c r="BF211" s="3151" t="str">
        <f t="shared" si="86"/>
        <v/>
      </c>
      <c r="BG211" s="3155" t="str">
        <f t="shared" si="87"/>
        <v/>
      </c>
      <c r="BH211" s="3156" t="str">
        <f>IF(LEN(TRIM(BM211))&gt;0,MAX(BH29:BH210)+1,"")</f>
        <v/>
      </c>
      <c r="BI211" s="3109" t="str">
        <f>IFERROR(INDEX(BM30:BM299,MATCH(ROW()-ROW(BM30)+1,BH30:BH299,0)),"")</f>
        <v/>
      </c>
      <c r="BJ211" s="419"/>
      <c r="BL211" s="3110" t="str">
        <f>TRIM(SUBSTITUTE(SUBSTITUTE(SUBSTITUTE(SUBSTITUTE(IF(OR(LEFT(BL210,1)="-",LEFT(BL210,1)="="),MID(BL210,2,9999),BL210),CHAR(160)," "),","," "),";"," "),"."," "))</f>
        <v/>
      </c>
      <c r="BM211" s="3111" t="str">
        <f>IF(OR(BN210="",BL212=""),"",IF(LEN(BN210)&lt;=BL212,BN210,IFERROR(LEFT(BN210,FIND("♦",SUBSTITUTE(LEFT(BN210,BL212+1)," ","♦",LEN(LEFT(BN210,BL212+1))-LEN(SUBSTITUTE(LEFT(BN210,BL212+1)," ",""))))),LEFT(BN210,IFERROR(FIND(" ",BN210)-1,LEN(BN210))))))</f>
        <v/>
      </c>
      <c r="BN211" s="3111" t="str">
        <f>IF(BM211="","",TRIM(RIGHT(BN210,LEN(BN210)-LEN(BM211))))</f>
        <v/>
      </c>
      <c r="BO211" s="3179"/>
      <c r="BP211" s="3174"/>
      <c r="BQ211" s="3174"/>
      <c r="BR211" s="3"/>
      <c r="BS211" s="2686" t="str">
        <f>"colonne "&amp;SUBSTITUTE(ADDRESS(1,COLUMN(),4),"1","")&amp;" ▼"</f>
        <v>colonne BS ▼</v>
      </c>
      <c r="BU211" s="25"/>
      <c r="BV211" s="25"/>
      <c r="BW211" s="170"/>
      <c r="EK211" s="1625"/>
      <c r="EL211" s="205" t="s">
        <v>2427</v>
      </c>
      <c r="EM211" s="206" t="s">
        <v>2428</v>
      </c>
      <c r="EN211" s="207">
        <v>72</v>
      </c>
      <c r="EO211" s="208">
        <v>209</v>
      </c>
      <c r="EP211" s="209">
        <v>204</v>
      </c>
      <c r="EQ211"/>
      <c r="ER211" s="1626"/>
      <c r="ES211" s="212" t="s">
        <v>2429</v>
      </c>
      <c r="ET211" s="192" t="s">
        <v>2430</v>
      </c>
      <c r="EU211" s="193">
        <v>46</v>
      </c>
      <c r="EV211" s="194">
        <v>132</v>
      </c>
      <c r="EW211" s="195">
        <v>149</v>
      </c>
      <c r="EX211"/>
      <c r="EY211" s="1627"/>
      <c r="EZ211" s="197" t="s">
        <v>2431</v>
      </c>
      <c r="FA211" s="192" t="s">
        <v>2432</v>
      </c>
      <c r="FB211" s="193">
        <v>205</v>
      </c>
      <c r="FC211" s="194">
        <v>38</v>
      </c>
      <c r="FD211" s="195">
        <v>38</v>
      </c>
      <c r="FE211" s="10">
        <v>1</v>
      </c>
    </row>
    <row r="212" spans="1:161" ht="21" customHeight="1">
      <c r="AO212"/>
      <c r="AP212"/>
      <c r="AQ212"/>
      <c r="AR212" s="198">
        <f t="array" ref="AR212">SUMPRODUCT(LEN(AS212:AY212))</f>
        <v>0</v>
      </c>
      <c r="AS212" s="199"/>
      <c r="AT212" s="200"/>
      <c r="AU212" s="200"/>
      <c r="AV212" s="200"/>
      <c r="AW212" s="200"/>
      <c r="AX212" s="200"/>
      <c r="AY212" s="201"/>
      <c r="AZ212" s="3"/>
      <c r="BD212" s="3174"/>
      <c r="BF212" s="3151" t="str">
        <f t="shared" si="86"/>
        <v/>
      </c>
      <c r="BG212" s="3155" t="str">
        <f t="shared" si="87"/>
        <v/>
      </c>
      <c r="BH212" s="3156" t="str">
        <f>IF(LEN(TRIM(BM212))&gt;0,MAX(BH29:BH211)+1,"")</f>
        <v/>
      </c>
      <c r="BI212" s="3109" t="str">
        <f>IFERROR(INDEX(BM30:BM299,MATCH(ROW()-ROW(BM30)+1,BH30:BH299,0)),"")</f>
        <v/>
      </c>
      <c r="BJ212" s="419"/>
      <c r="BL212" s="3112">
        <f>BI17</f>
        <v>100</v>
      </c>
      <c r="BM212" s="3111" t="str">
        <f>IF(OR(BN211="",BL212=""),"",IF(LEN(BN211)&lt;=BL212,BN211,IFERROR(LEFT(BN211,FIND("♦",SUBSTITUTE(LEFT(BN211,BL212+1)," ","♦",LEN(LEFT(BN211,BL212+1))-LEN(SUBSTITUTE(LEFT(BN211,BL212+1)," ",""))))),LEFT(BN211,IFERROR(FIND(" ",BN211)-1,LEN(BN211))))))</f>
        <v/>
      </c>
      <c r="BN212" s="3111" t="str">
        <f t="shared" ref="BN212:BN215" si="96">IF(BM212="","",TRIM(RIGHT(BN211,LEN(BN211)-LEN(BM212))))</f>
        <v/>
      </c>
      <c r="BO212" s="3179"/>
      <c r="BP212" s="3174"/>
      <c r="BQ212" s="3174"/>
      <c r="BR212" s="3"/>
      <c r="BS212" s="2516" t="s">
        <v>3899</v>
      </c>
      <c r="BT212" s="2517"/>
      <c r="BU212" s="2517"/>
      <c r="BV212" s="2517"/>
      <c r="BW212" s="2517"/>
      <c r="EK212" s="1628"/>
      <c r="EL212" s="205" t="s">
        <v>2433</v>
      </c>
      <c r="EM212" s="206" t="s">
        <v>2434</v>
      </c>
      <c r="EN212" s="207">
        <v>0</v>
      </c>
      <c r="EO212" s="208">
        <v>206</v>
      </c>
      <c r="EP212" s="209">
        <v>209</v>
      </c>
      <c r="EQ212"/>
      <c r="ER212" s="1629"/>
      <c r="ES212" s="212" t="s">
        <v>2435</v>
      </c>
      <c r="ET212" s="192" t="s">
        <v>2436</v>
      </c>
      <c r="EU212" s="193">
        <v>54</v>
      </c>
      <c r="EV212" s="194">
        <v>117</v>
      </c>
      <c r="EW212" s="195">
        <v>136</v>
      </c>
      <c r="EX212"/>
      <c r="EY212" s="1630"/>
      <c r="EZ212" s="212" t="s">
        <v>2437</v>
      </c>
      <c r="FA212" s="192" t="s">
        <v>2438</v>
      </c>
      <c r="FB212" s="193">
        <v>207</v>
      </c>
      <c r="FC212" s="194">
        <v>10</v>
      </c>
      <c r="FD212" s="195">
        <v>29</v>
      </c>
      <c r="FE212" s="10">
        <v>1</v>
      </c>
    </row>
    <row r="213" spans="1:161" ht="21" customHeight="1">
      <c r="AR213" s="198">
        <f t="array" ref="AR213">SUMPRODUCT(LEN(AS213:AY213))</f>
        <v>0</v>
      </c>
      <c r="AS213" s="199"/>
      <c r="AT213" s="200"/>
      <c r="AU213" s="200"/>
      <c r="AV213" s="200"/>
      <c r="AW213" s="200"/>
      <c r="AX213" s="200"/>
      <c r="AY213" s="201"/>
      <c r="AZ213" s="3"/>
      <c r="BD213" s="3174"/>
      <c r="BF213" s="3151" t="str">
        <f t="shared" si="86"/>
        <v/>
      </c>
      <c r="BG213" s="3155" t="str">
        <f t="shared" si="87"/>
        <v/>
      </c>
      <c r="BH213" s="3156" t="str">
        <f>IF(LEN(TRIM(BM213))&gt;0,MAX(BH29:BH212)+1,"")</f>
        <v/>
      </c>
      <c r="BI213" s="3109" t="str">
        <f>IFERROR(INDEX(BM30:BM299,MATCH(ROW()-ROW(BM30)+1,BH30:BH299,0)),"")</f>
        <v/>
      </c>
      <c r="BJ213" s="419"/>
      <c r="BL213" s="3110"/>
      <c r="BM213" s="3111" t="str">
        <f>IF(OR(BN212="",BL212=""),"",IF(LEN(BN212)&lt;=BL212,BN212,IFERROR(LEFT(BN212,FIND("♦",SUBSTITUTE(LEFT(BN212,BL212+1)," ","♦",LEN(LEFT(BN212,BL212+1))-LEN(SUBSTITUTE(LEFT(BN212,BL212+1)," ",""))))),LEFT(BN212,IFERROR(FIND(" ",BN212)-1,LEN(BN212))))))</f>
        <v/>
      </c>
      <c r="BN213" s="3111" t="str">
        <f t="shared" si="96"/>
        <v/>
      </c>
      <c r="BO213" s="3179"/>
      <c r="BP213" s="3174"/>
      <c r="BQ213" s="3174"/>
      <c r="BR213" s="3"/>
      <c r="BS213" s="2687" t="str">
        <f>"cliquez sur la colonne "&amp;SUBSTITUTE(ADDRESS(1,COLUMN(),4),"1","")</f>
        <v>cliquez sur la colonne BS</v>
      </c>
      <c r="BT213" s="2688"/>
      <c r="BU213" s="2688"/>
      <c r="BV213" s="2688"/>
      <c r="BW213" s="2688"/>
      <c r="EK213" s="1631"/>
      <c r="EL213" s="205" t="s">
        <v>2439</v>
      </c>
      <c r="EM213" s="206" t="s">
        <v>2440</v>
      </c>
      <c r="EN213" s="207">
        <v>0</v>
      </c>
      <c r="EO213" s="208">
        <v>205</v>
      </c>
      <c r="EP213" s="209">
        <v>205</v>
      </c>
      <c r="EQ213"/>
      <c r="ER213" s="1632"/>
      <c r="ES213" s="212" t="s">
        <v>2441</v>
      </c>
      <c r="ET213" s="192" t="s">
        <v>2442</v>
      </c>
      <c r="EU213" s="193">
        <v>0</v>
      </c>
      <c r="EV213" s="194">
        <v>73</v>
      </c>
      <c r="EW213" s="195">
        <v>88</v>
      </c>
      <c r="EX213"/>
      <c r="EY213" s="1633"/>
      <c r="EZ213" s="197" t="s">
        <v>2443</v>
      </c>
      <c r="FA213" s="192" t="s">
        <v>2444</v>
      </c>
      <c r="FB213" s="193">
        <v>205</v>
      </c>
      <c r="FC213" s="194">
        <v>0</v>
      </c>
      <c r="FD213" s="195">
        <v>0</v>
      </c>
      <c r="FE213" s="10">
        <v>1</v>
      </c>
    </row>
    <row r="214" spans="1:161" ht="21" customHeight="1">
      <c r="AR214" s="198">
        <f t="array" ref="AR214">SUMPRODUCT(LEN(AS214:AY214))</f>
        <v>0</v>
      </c>
      <c r="AS214" s="199"/>
      <c r="AT214" s="200"/>
      <c r="AU214" s="200"/>
      <c r="AV214" s="200"/>
      <c r="AW214" s="200"/>
      <c r="AX214" s="200"/>
      <c r="AY214" s="201"/>
      <c r="AZ214" s="3"/>
      <c r="BD214" s="3174"/>
      <c r="BF214" s="3151" t="str">
        <f t="shared" si="86"/>
        <v/>
      </c>
      <c r="BG214" s="3155" t="str">
        <f t="shared" si="87"/>
        <v/>
      </c>
      <c r="BH214" s="3156" t="str">
        <f>IF(LEN(TRIM(BM214))&gt;0,MAX(BH29:BH213)+1,"")</f>
        <v/>
      </c>
      <c r="BI214" s="3109" t="str">
        <f>IFERROR(INDEX(BM30:BM299,MATCH(ROW()-ROW(BM30)+1,BH30:BH299,0)),"")</f>
        <v/>
      </c>
      <c r="BJ214" s="419"/>
      <c r="BL214" s="3163"/>
      <c r="BM214" s="3111" t="str">
        <f>IF(OR(BN213="",BL212=""),"",IF(LEN(BN213)&lt;=BL212,BN213,IFERROR(LEFT(BN213,FIND("♦",SUBSTITUTE(LEFT(BN213,BL212+1)," ","♦",LEN(LEFT(BN213,BL212+1))-LEN(SUBSTITUTE(LEFT(BN213,BL212+1)," ",""))))),LEFT(BN213,IFERROR(FIND(" ",BN213)-1,LEN(BN213))))))</f>
        <v/>
      </c>
      <c r="BN214" s="3111" t="str">
        <f t="shared" si="96"/>
        <v/>
      </c>
      <c r="BO214" s="3179"/>
      <c r="BP214" s="3174"/>
      <c r="BQ214" s="3174"/>
      <c r="BR214" s="3"/>
      <c r="BS214" s="3192" t="s">
        <v>3902</v>
      </c>
      <c r="BT214" s="3193"/>
      <c r="BU214" s="3193"/>
      <c r="BV214" s="3193"/>
      <c r="BW214" s="3193"/>
      <c r="EK214" s="1634"/>
      <c r="EL214" s="236" t="s">
        <v>2445</v>
      </c>
      <c r="EM214" s="206" t="s">
        <v>2446</v>
      </c>
      <c r="EN214" s="207">
        <v>0</v>
      </c>
      <c r="EO214" s="208">
        <v>204</v>
      </c>
      <c r="EP214" s="209">
        <v>203</v>
      </c>
      <c r="EQ214"/>
      <c r="ER214" s="1635"/>
      <c r="ES214" s="212" t="s">
        <v>2447</v>
      </c>
      <c r="ET214" s="192" t="s">
        <v>2448</v>
      </c>
      <c r="EU214" s="193">
        <v>29</v>
      </c>
      <c r="EV214" s="194">
        <v>72</v>
      </c>
      <c r="EW214" s="195">
        <v>81</v>
      </c>
      <c r="EX214"/>
      <c r="EY214" s="1636"/>
      <c r="EZ214" s="197" t="s">
        <v>2449</v>
      </c>
      <c r="FA214" s="192" t="s">
        <v>2444</v>
      </c>
      <c r="FB214" s="193">
        <v>205</v>
      </c>
      <c r="FC214" s="194">
        <v>55</v>
      </c>
      <c r="FD214" s="195">
        <v>0</v>
      </c>
      <c r="FE214" s="10">
        <v>1</v>
      </c>
    </row>
    <row r="215" spans="1:161" ht="21" customHeight="1">
      <c r="AR215" s="198">
        <f t="array" ref="AR215">SUMPRODUCT(LEN(AS215:AY215))</f>
        <v>0</v>
      </c>
      <c r="AS215" s="199"/>
      <c r="AT215" s="200"/>
      <c r="AU215" s="200"/>
      <c r="AV215" s="200"/>
      <c r="AW215" s="200"/>
      <c r="AX215" s="200"/>
      <c r="AY215" s="201"/>
      <c r="AZ215" s="3"/>
      <c r="BD215" s="3174"/>
      <c r="BF215" s="3151" t="str">
        <f t="shared" si="86"/>
        <v/>
      </c>
      <c r="BG215" s="3155" t="str">
        <f t="shared" si="87"/>
        <v/>
      </c>
      <c r="BH215" s="3156" t="str">
        <f>IF(LEN(TRIM(BM215))&gt;0,MAX(BH29:BH214)+1,"")</f>
        <v/>
      </c>
      <c r="BI215" s="3109" t="str">
        <f>IFERROR(INDEX(BM30:BM299,MATCH(ROW()-ROW(BM30)+1,BH30:BH299,0)),"")</f>
        <v/>
      </c>
      <c r="BJ215" s="419"/>
      <c r="BL215" s="3164"/>
      <c r="BM215" s="3111" t="str">
        <f>IF(OR(BN214="",BL212=""),"",IF(LEN(BN214)&lt;=BL212,BN214,IFERROR(LEFT(BN214,FIND("♦",SUBSTITUTE(LEFT(BN214,BL212+1)," ","♦",LEN(LEFT(BN214,BL212+1))-LEN(SUBSTITUTE(LEFT(BN214,BL212+1)," ",""))))),LEFT(BN214,IFERROR(FIND(" ",BN214)-1,LEN(BN214))))))</f>
        <v/>
      </c>
      <c r="BN215" s="3111" t="str">
        <f t="shared" si="96"/>
        <v/>
      </c>
      <c r="BO215" s="3179"/>
      <c r="BP215" s="3174"/>
      <c r="BQ215" s="3174"/>
      <c r="BR215" s="3"/>
      <c r="BS215" s="3192"/>
      <c r="BT215" s="3193"/>
      <c r="BU215" s="3193"/>
      <c r="BV215" s="3193"/>
      <c r="BW215" s="3193"/>
      <c r="EK215" s="1637"/>
      <c r="EL215" s="205" t="s">
        <v>2450</v>
      </c>
      <c r="EM215" s="206" t="s">
        <v>2451</v>
      </c>
      <c r="EN215" s="207">
        <v>131</v>
      </c>
      <c r="EO215" s="208">
        <v>139</v>
      </c>
      <c r="EP215" s="209">
        <v>139</v>
      </c>
      <c r="EQ215"/>
      <c r="ER215" s="1638"/>
      <c r="ES215" s="212" t="s">
        <v>2452</v>
      </c>
      <c r="ET215" s="192" t="s">
        <v>2453</v>
      </c>
      <c r="EU215" s="193">
        <v>31</v>
      </c>
      <c r="EV215" s="194">
        <v>254</v>
      </c>
      <c r="EW215" s="195">
        <v>216</v>
      </c>
      <c r="EX215"/>
      <c r="EY215" s="1639"/>
      <c r="EZ215" s="212" t="s">
        <v>2454</v>
      </c>
      <c r="FA215" s="192" t="s">
        <v>2455</v>
      </c>
      <c r="FB215" s="193">
        <v>198</v>
      </c>
      <c r="FC215" s="194">
        <v>8</v>
      </c>
      <c r="FD215" s="195">
        <v>0</v>
      </c>
      <c r="FE215" s="10">
        <v>1</v>
      </c>
    </row>
    <row r="216" spans="1:161" ht="21" customHeight="1">
      <c r="AR216" s="198">
        <f t="array" ref="AR216">SUMPRODUCT(LEN(AS216:AY216))</f>
        <v>0</v>
      </c>
      <c r="AS216" s="199"/>
      <c r="AT216" s="200"/>
      <c r="AU216" s="200"/>
      <c r="AV216" s="200"/>
      <c r="AW216" s="200"/>
      <c r="AX216" s="200"/>
      <c r="AY216" s="201"/>
      <c r="AZ216" s="3"/>
      <c r="BD216" s="3174"/>
      <c r="BF216" s="3151" t="str">
        <f t="shared" si="86"/>
        <v/>
      </c>
      <c r="BG216" s="3155" t="str">
        <f t="shared" si="87"/>
        <v/>
      </c>
      <c r="BH216" s="3156" t="str">
        <f>IF(LEN(TRIM(BM216))&gt;0,MAX(BH29:BH215)+1,"")</f>
        <v/>
      </c>
      <c r="BI216" s="3109" t="str">
        <f>IFERROR(INDEX(BM30:BM299,MATCH(ROW()-ROW(BM30)+1,BH30:BH299,0)),"")</f>
        <v/>
      </c>
      <c r="BJ216" s="419"/>
      <c r="BL216" s="2462" t="str">
        <f>(SUBSTITUTE(SUBSTITUTE(BD61,CHAR(13)&amp;CHAR(10)," "),CHAR(10)," "))</f>
        <v/>
      </c>
      <c r="BM216" s="3165" t="str">
        <f>IF(OR(BL217="",BL218=""),"",IF(LEN(BL217)&lt;=BL218,BL217,IFERROR(LEFT(BL217,FIND("♦",SUBSTITUTE(LEFT(BL217,BL218+1)," ","♦",LEN(LEFT(BL217,BL218+1))-LEN(SUBSTITUTE(LEFT(BL217,BL218+1)," ",""))))),LEFT(BL217,IFERROR(FIND(" ",BL217)-1,LEN(BL217))))))</f>
        <v/>
      </c>
      <c r="BN216" s="3166" t="str">
        <f>IF(BM216="","",TRIM(RIGHT(BL217,LEN(BL217)-LEN(BM216))))</f>
        <v/>
      </c>
      <c r="BO216" s="3157" t="str">
        <f>BE61</f>
        <v xml:space="preserve"> ◄ ligne 61</v>
      </c>
      <c r="BP216" s="3174"/>
      <c r="BQ216" s="3174"/>
      <c r="BR216" s="3"/>
      <c r="BS216" s="2518" t="s">
        <v>3900</v>
      </c>
      <c r="BT216" s="2519"/>
      <c r="BU216" s="2519"/>
      <c r="BV216" s="2519"/>
      <c r="BW216" s="2519"/>
      <c r="EK216" s="1640"/>
      <c r="EL216" s="205" t="s">
        <v>2456</v>
      </c>
      <c r="EM216" s="206" t="s">
        <v>2457</v>
      </c>
      <c r="EN216" s="207">
        <v>95</v>
      </c>
      <c r="EO216" s="208">
        <v>158</v>
      </c>
      <c r="EP216" s="209">
        <v>160</v>
      </c>
      <c r="EQ216"/>
      <c r="ER216" s="1641"/>
      <c r="ES216" s="212" t="s">
        <v>2458</v>
      </c>
      <c r="ET216" s="192" t="s">
        <v>2459</v>
      </c>
      <c r="EU216" s="193">
        <v>150</v>
      </c>
      <c r="EV216" s="194">
        <v>222</v>
      </c>
      <c r="EW216" s="195">
        <v>209</v>
      </c>
      <c r="EX216"/>
      <c r="EY216" s="1642"/>
      <c r="EZ216" s="212" t="s">
        <v>2460</v>
      </c>
      <c r="FA216" s="192" t="s">
        <v>2461</v>
      </c>
      <c r="FB216" s="193">
        <v>188</v>
      </c>
      <c r="FC216" s="194">
        <v>63</v>
      </c>
      <c r="FD216" s="195">
        <v>74</v>
      </c>
      <c r="FE216" s="10">
        <v>1</v>
      </c>
    </row>
    <row r="217" spans="1:161" ht="21" customHeight="1">
      <c r="AR217" s="198">
        <f t="array" ref="AR217">SUMPRODUCT(LEN(AS217:AY217))</f>
        <v>0</v>
      </c>
      <c r="AS217" s="199"/>
      <c r="AT217" s="200"/>
      <c r="AU217" s="200"/>
      <c r="AV217" s="200"/>
      <c r="AW217" s="200"/>
      <c r="AX217" s="200"/>
      <c r="AY217" s="201"/>
      <c r="AZ217" s="3"/>
      <c r="BD217" s="3174"/>
      <c r="BF217" s="3151" t="str">
        <f t="shared" si="86"/>
        <v/>
      </c>
      <c r="BG217" s="3155" t="str">
        <f t="shared" si="87"/>
        <v/>
      </c>
      <c r="BH217" s="3156" t="str">
        <f>IF(LEN(TRIM(BM217))&gt;0,MAX(BH29:BH216)+1,"")</f>
        <v/>
      </c>
      <c r="BI217" s="3109" t="str">
        <f>IFERROR(INDEX(BM30:BM299,MATCH(ROW()-ROW(BM30)+1,BH30:BH299,0)),"")</f>
        <v/>
      </c>
      <c r="BJ217" s="419"/>
      <c r="BL217" s="3165" t="str">
        <f>TRIM(SUBSTITUTE(SUBSTITUTE(SUBSTITUTE(SUBSTITUTE(IF(OR(LEFT(BL216,1)="-",LEFT(BL216,1)="="),MID(BL216,2,9999),BL216),CHAR(160)," "),","," "),";"," "),"."," "))</f>
        <v/>
      </c>
      <c r="BM217" s="3166" t="str">
        <f>IF(OR(BN216="",BL218=""),"",IF(LEN(BN216)&lt;=BL218,BN216,IFERROR(LEFT(BN216,FIND("♦",SUBSTITUTE(LEFT(BN216,BL218+1)," ","♦",LEN(LEFT(BN216,BL218+1))-LEN(SUBSTITUTE(LEFT(BN216,BL218+1)," ",""))))),LEFT(BN216,IFERROR(FIND(" ",BN216)-1,LEN(BN216))))))</f>
        <v/>
      </c>
      <c r="BN217" s="3166" t="str">
        <f>IF(BM217="","",TRIM(RIGHT(BN216,LEN(BN216)-LEN(BM217))))</f>
        <v/>
      </c>
      <c r="BO217" s="3180"/>
      <c r="BP217" s="3174"/>
      <c r="BQ217" s="3174"/>
      <c r="BR217" s="3"/>
      <c r="BS217" s="2689" t="s">
        <v>4010</v>
      </c>
      <c r="BT217" s="2690"/>
      <c r="BU217" s="2690"/>
      <c r="BV217" s="2690"/>
      <c r="BW217" s="2690"/>
      <c r="EK217" s="1643"/>
      <c r="EL217" s="205" t="s">
        <v>2462</v>
      </c>
      <c r="EM217" s="206" t="s">
        <v>2463</v>
      </c>
      <c r="EN217" s="207">
        <v>95</v>
      </c>
      <c r="EO217" s="208">
        <v>159</v>
      </c>
      <c r="EP217" s="209">
        <v>159</v>
      </c>
      <c r="EQ217"/>
      <c r="ER217" s="1644"/>
      <c r="ES217" s="212" t="s">
        <v>2464</v>
      </c>
      <c r="ET217" s="192" t="s">
        <v>2465</v>
      </c>
      <c r="EU217" s="193">
        <v>0</v>
      </c>
      <c r="EV217" s="194">
        <v>166</v>
      </c>
      <c r="EW217" s="195">
        <v>147</v>
      </c>
      <c r="EX217"/>
      <c r="EY217" s="1645"/>
      <c r="EZ217" s="212" t="s">
        <v>2466</v>
      </c>
      <c r="FA217" s="192" t="s">
        <v>2467</v>
      </c>
      <c r="FB217" s="193">
        <v>191</v>
      </c>
      <c r="FC217" s="194">
        <v>48</v>
      </c>
      <c r="FD217" s="195">
        <v>48</v>
      </c>
      <c r="FE217" s="10">
        <v>1</v>
      </c>
    </row>
    <row r="218" spans="1:161" ht="21" customHeight="1">
      <c r="AR218" s="198">
        <f t="array" ref="AR218">SUMPRODUCT(LEN(AS218:AY218))</f>
        <v>0</v>
      </c>
      <c r="AS218" s="199"/>
      <c r="AT218" s="200"/>
      <c r="AU218" s="200"/>
      <c r="AV218" s="200"/>
      <c r="AW218" s="200"/>
      <c r="AX218" s="200"/>
      <c r="AY218" s="201"/>
      <c r="AZ218" s="3"/>
      <c r="BD218" s="3174"/>
      <c r="BF218" s="3151" t="str">
        <f t="shared" si="86"/>
        <v/>
      </c>
      <c r="BG218" s="3155" t="str">
        <f t="shared" si="87"/>
        <v/>
      </c>
      <c r="BH218" s="3156" t="str">
        <f>IF(LEN(TRIM(BM218))&gt;0,MAX(BH29:BH217)+1,"")</f>
        <v/>
      </c>
      <c r="BI218" s="3109" t="str">
        <f>IFERROR(INDEX(BM30:BM299,MATCH(ROW()-ROW(BM30)+1,BH30:BH299,0)),"")</f>
        <v/>
      </c>
      <c r="BJ218" s="419"/>
      <c r="BL218" s="3112">
        <f>BI17</f>
        <v>100</v>
      </c>
      <c r="BM218" s="3166" t="str">
        <f>IF(OR(BN217="",BL218=""),"",IF(LEN(BN217)&lt;=BL218,BN217,IFERROR(LEFT(BN217,FIND("♦",SUBSTITUTE(LEFT(BN217,BL218+1)," ","♦",LEN(LEFT(BN217,BL218+1))-LEN(SUBSTITUTE(LEFT(BN217,BL218+1)," ",""))))),LEFT(BN217,IFERROR(FIND(" ",BN217)-1,LEN(BN217))))))</f>
        <v/>
      </c>
      <c r="BN218" s="3166" t="str">
        <f t="shared" ref="BN218:BN221" si="97">IF(BM218="","",TRIM(RIGHT(BN217,LEN(BN217)-LEN(BM218))))</f>
        <v/>
      </c>
      <c r="BO218" s="3180"/>
      <c r="BP218" s="3174"/>
      <c r="BQ218" s="3174"/>
      <c r="BR218" s="3"/>
      <c r="BS218" s="2689" t="s">
        <v>4011</v>
      </c>
      <c r="BT218" s="2690"/>
      <c r="BU218" s="2690"/>
      <c r="BV218" s="2690"/>
      <c r="BW218" s="2690"/>
      <c r="EK218" s="1646"/>
      <c r="EL218" s="205" t="s">
        <v>2468</v>
      </c>
      <c r="EM218" s="206" t="s">
        <v>2469</v>
      </c>
      <c r="EN218" s="207">
        <v>122</v>
      </c>
      <c r="EO218" s="208">
        <v>139</v>
      </c>
      <c r="EP218" s="209">
        <v>139</v>
      </c>
      <c r="EQ218"/>
      <c r="ER218" s="1647"/>
      <c r="ES218" s="197" t="s">
        <v>2470</v>
      </c>
      <c r="ET218" s="192" t="s">
        <v>2471</v>
      </c>
      <c r="EU218" s="193">
        <v>74</v>
      </c>
      <c r="EV218" s="194">
        <v>118</v>
      </c>
      <c r="EW218" s="195">
        <v>110</v>
      </c>
      <c r="EX218"/>
      <c r="EY218" s="1648"/>
      <c r="EZ218" s="197" t="s">
        <v>2472</v>
      </c>
      <c r="FA218" s="192" t="s">
        <v>2473</v>
      </c>
      <c r="FB218" s="193">
        <v>192</v>
      </c>
      <c r="FC218" s="194">
        <v>0</v>
      </c>
      <c r="FD218" s="195">
        <v>0</v>
      </c>
      <c r="FE218" s="10">
        <v>1</v>
      </c>
    </row>
    <row r="219" spans="1:161" ht="21" customHeight="1">
      <c r="AR219" s="198">
        <f t="array" ref="AR219">SUMPRODUCT(LEN(AS219:AY219))</f>
        <v>0</v>
      </c>
      <c r="AS219" s="199"/>
      <c r="AT219" s="200"/>
      <c r="AU219" s="200"/>
      <c r="AV219" s="200"/>
      <c r="AW219" s="200"/>
      <c r="AX219" s="200"/>
      <c r="AY219" s="201"/>
      <c r="AZ219" s="3"/>
      <c r="BD219" s="3174"/>
      <c r="BF219" s="3151" t="str">
        <f t="shared" si="86"/>
        <v/>
      </c>
      <c r="BG219" s="3155" t="str">
        <f t="shared" si="87"/>
        <v/>
      </c>
      <c r="BH219" s="3156" t="str">
        <f>IF(LEN(TRIM(BM219))&gt;0,MAX(BH29:BH218)+1,"")</f>
        <v/>
      </c>
      <c r="BI219" s="3109" t="str">
        <f>IFERROR(INDEX(BM30:BM299,MATCH(ROW()-ROW(BM30)+1,BH30:BH299,0)),"")</f>
        <v/>
      </c>
      <c r="BJ219" s="419"/>
      <c r="BL219" s="3165"/>
      <c r="BM219" s="3166" t="str">
        <f>IF(OR(BN218="",BL218=""),"",IF(LEN(BN218)&lt;=BL218,BN218,IFERROR(LEFT(BN218,FIND("♦",SUBSTITUTE(LEFT(BN218,BL218+1)," ","♦",LEN(LEFT(BN218,BL218+1))-LEN(SUBSTITUTE(LEFT(BN218,BL218+1)," ",""))))),LEFT(BN218,IFERROR(FIND(" ",BN218)-1,LEN(BN218))))))</f>
        <v/>
      </c>
      <c r="BN219" s="3166" t="str">
        <f t="shared" si="97"/>
        <v/>
      </c>
      <c r="BO219" s="3180"/>
      <c r="BP219" s="3174"/>
      <c r="BQ219" s="3174"/>
      <c r="BR219" s="3"/>
      <c r="BS219" s="2518" t="s">
        <v>3901</v>
      </c>
      <c r="BT219" s="2519"/>
      <c r="BU219" s="2519"/>
      <c r="BV219" s="2519"/>
      <c r="BW219" s="2519"/>
      <c r="EK219" s="1649"/>
      <c r="EL219" s="205" t="s">
        <v>2474</v>
      </c>
      <c r="EM219" s="206" t="s">
        <v>2475</v>
      </c>
      <c r="EN219" s="207">
        <v>102</v>
      </c>
      <c r="EO219" s="208">
        <v>139</v>
      </c>
      <c r="EP219" s="209">
        <v>139</v>
      </c>
      <c r="EQ219"/>
      <c r="ER219" s="1650"/>
      <c r="ES219" s="212" t="s">
        <v>2476</v>
      </c>
      <c r="ET219" s="192" t="s">
        <v>2477</v>
      </c>
      <c r="EU219" s="193">
        <v>78</v>
      </c>
      <c r="EV219" s="194">
        <v>87</v>
      </c>
      <c r="EW219" s="195">
        <v>85</v>
      </c>
      <c r="EX219"/>
      <c r="EY219" s="1651"/>
      <c r="EZ219" s="197" t="s">
        <v>2478</v>
      </c>
      <c r="FA219" s="192" t="s">
        <v>2479</v>
      </c>
      <c r="FB219" s="193">
        <v>139</v>
      </c>
      <c r="FC219" s="194">
        <v>137</v>
      </c>
      <c r="FD219" s="195">
        <v>137</v>
      </c>
      <c r="FE219" s="10">
        <v>1</v>
      </c>
    </row>
    <row r="220" spans="1:161" ht="21" customHeight="1">
      <c r="AR220" s="198">
        <f t="array" ref="AR220">SUMPRODUCT(LEN(AS220:AY220))</f>
        <v>0</v>
      </c>
      <c r="AS220" s="199"/>
      <c r="AT220" s="200"/>
      <c r="AU220" s="200"/>
      <c r="AV220" s="200"/>
      <c r="AW220" s="200"/>
      <c r="AX220" s="200"/>
      <c r="AY220" s="201"/>
      <c r="AZ220" s="3"/>
      <c r="BD220" s="3174"/>
      <c r="BF220" s="3151" t="str">
        <f t="shared" si="86"/>
        <v/>
      </c>
      <c r="BG220" s="3155" t="str">
        <f t="shared" si="87"/>
        <v/>
      </c>
      <c r="BH220" s="3156" t="str">
        <f>IF(LEN(TRIM(BM220))&gt;0,MAX(BH29:BH219)+1,"")</f>
        <v/>
      </c>
      <c r="BI220" s="3109" t="str">
        <f>IFERROR(INDEX(BM30:BM299,MATCH(ROW()-ROW(BM30)+1,BH30:BH299,0)),"")</f>
        <v/>
      </c>
      <c r="BJ220" s="419"/>
      <c r="BL220" s="3168"/>
      <c r="BM220" s="3166" t="str">
        <f>IF(OR(BN219="",BL218=""),"",IF(LEN(BN219)&lt;=BL218,BN219,IFERROR(LEFT(BN219,FIND("♦",SUBSTITUTE(LEFT(BN219,BL218+1)," ","♦",LEN(LEFT(BN219,BL218+1))-LEN(SUBSTITUTE(LEFT(BN219,BL218+1)," ",""))))),LEFT(BN219,IFERROR(FIND(" ",BN219)-1,LEN(BN219))))))</f>
        <v/>
      </c>
      <c r="BN220" s="3166" t="str">
        <f t="shared" si="97"/>
        <v/>
      </c>
      <c r="BO220" s="3180"/>
      <c r="BP220" s="3174"/>
      <c r="BQ220" s="3174"/>
      <c r="BR220" s="3"/>
      <c r="BS220" s="2518" t="s">
        <v>4012</v>
      </c>
      <c r="BT220" s="2519"/>
      <c r="BU220" s="2519"/>
      <c r="BV220" s="2519"/>
      <c r="BW220" s="2519"/>
      <c r="EK220" s="1652"/>
      <c r="EL220" s="205" t="s">
        <v>2480</v>
      </c>
      <c r="EM220" s="206" t="s">
        <v>2481</v>
      </c>
      <c r="EN220" s="207">
        <v>82</v>
      </c>
      <c r="EO220" s="208">
        <v>139</v>
      </c>
      <c r="EP220" s="209">
        <v>139</v>
      </c>
      <c r="EQ220"/>
      <c r="ER220" s="1653"/>
      <c r="ES220" s="212" t="s">
        <v>2482</v>
      </c>
      <c r="ET220" s="192" t="s">
        <v>2483</v>
      </c>
      <c r="EU220" s="193">
        <v>58</v>
      </c>
      <c r="EV220" s="194">
        <v>75</v>
      </c>
      <c r="EW220" s="195">
        <v>71</v>
      </c>
      <c r="EX220"/>
      <c r="EY220" s="1654"/>
      <c r="EZ220" s="212" t="s">
        <v>2484</v>
      </c>
      <c r="FA220" s="192" t="s">
        <v>2485</v>
      </c>
      <c r="FB220" s="193">
        <v>190</v>
      </c>
      <c r="FC220" s="194">
        <v>0</v>
      </c>
      <c r="FD220" s="195">
        <v>50</v>
      </c>
      <c r="FE220" s="10">
        <v>1</v>
      </c>
    </row>
    <row r="221" spans="1:161" ht="21" customHeight="1">
      <c r="AR221" s="198">
        <f t="array" ref="AR221">SUMPRODUCT(LEN(AS221:AY221))</f>
        <v>0</v>
      </c>
      <c r="AS221" s="199"/>
      <c r="AT221" s="200"/>
      <c r="AU221" s="200"/>
      <c r="AV221" s="200"/>
      <c r="AW221" s="200"/>
      <c r="AX221" s="200"/>
      <c r="AY221" s="201"/>
      <c r="AZ221" s="3"/>
      <c r="BD221" s="3174"/>
      <c r="BF221" s="3151" t="str">
        <f t="shared" si="86"/>
        <v/>
      </c>
      <c r="BG221" s="3155" t="str">
        <f t="shared" si="87"/>
        <v/>
      </c>
      <c r="BH221" s="3156" t="str">
        <f>IF(LEN(TRIM(BM221))&gt;0,MAX(BH29:BH220)+1,"")</f>
        <v/>
      </c>
      <c r="BI221" s="3109" t="str">
        <f>IFERROR(INDEX(BM30:BM299,MATCH(ROW()-ROW(BM30)+1,BH30:BH299,0)),"")</f>
        <v/>
      </c>
      <c r="BJ221" s="419"/>
      <c r="BL221" s="3169"/>
      <c r="BM221" s="3166" t="str">
        <f>IF(OR(BN220="",BL218=""),"",IF(LEN(BN220)&lt;=BL218,BN220,IFERROR(LEFT(BN220,FIND("♦",SUBSTITUTE(LEFT(BN220,BL218+1)," ","♦",LEN(LEFT(BN220,BL218+1))-LEN(SUBSTITUTE(LEFT(BN220,BL218+1)," ",""))))),LEFT(BN220,IFERROR(FIND(" ",BN220)-1,LEN(BN220))))))</f>
        <v/>
      </c>
      <c r="BN221" s="3166" t="str">
        <f t="shared" si="97"/>
        <v/>
      </c>
      <c r="BO221" s="3180"/>
      <c r="BP221" s="3174"/>
      <c r="BQ221" s="3174"/>
      <c r="BR221" s="3"/>
      <c r="BS221" s="2691"/>
      <c r="BT221" s="2515" t="s">
        <v>29</v>
      </c>
      <c r="BU221" s="2515" t="s">
        <v>3896</v>
      </c>
      <c r="BV221" s="2515" t="s">
        <v>3897</v>
      </c>
      <c r="BW221" s="2515" t="s">
        <v>3898</v>
      </c>
      <c r="EK221" s="1655"/>
      <c r="EL221" s="236" t="s">
        <v>2486</v>
      </c>
      <c r="EM221" s="206" t="s">
        <v>2487</v>
      </c>
      <c r="EN221" s="207">
        <v>0</v>
      </c>
      <c r="EO221" s="208">
        <v>142</v>
      </c>
      <c r="EP221" s="209">
        <v>142</v>
      </c>
      <c r="EQ221"/>
      <c r="ER221" s="1656"/>
      <c r="ES221" s="212" t="s">
        <v>2488</v>
      </c>
      <c r="ET221" s="192" t="s">
        <v>2489</v>
      </c>
      <c r="EU221" s="193">
        <v>201</v>
      </c>
      <c r="EV221" s="194">
        <v>220</v>
      </c>
      <c r="EW221" s="195">
        <v>137</v>
      </c>
      <c r="EX221"/>
      <c r="EY221" s="1657"/>
      <c r="EZ221" s="212" t="s">
        <v>2490</v>
      </c>
      <c r="FA221" s="192" t="s">
        <v>2491</v>
      </c>
      <c r="FB221" s="193">
        <v>188</v>
      </c>
      <c r="FC221" s="194">
        <v>32</v>
      </c>
      <c r="FD221" s="195">
        <v>1</v>
      </c>
      <c r="FE221" s="10">
        <v>1</v>
      </c>
    </row>
    <row r="222" spans="1:161" ht="21" customHeight="1" thickBot="1">
      <c r="AR222" s="198">
        <f t="array" ref="AR222">SUMPRODUCT(LEN(AS222:AY222))</f>
        <v>0</v>
      </c>
      <c r="AS222" s="199"/>
      <c r="AT222" s="200"/>
      <c r="AU222" s="200"/>
      <c r="AV222" s="200"/>
      <c r="AW222" s="200"/>
      <c r="AX222" s="200"/>
      <c r="AY222" s="201"/>
      <c r="AZ222" s="3"/>
      <c r="BD222" s="3174"/>
      <c r="BF222" s="3151" t="str">
        <f t="shared" si="86"/>
        <v/>
      </c>
      <c r="BG222" s="3155" t="str">
        <f t="shared" si="87"/>
        <v/>
      </c>
      <c r="BH222" s="3156" t="str">
        <f>IF(LEN(TRIM(BM222))&gt;0,MAX(BH29:BH221)+1,"")</f>
        <v/>
      </c>
      <c r="BI222" s="3109" t="str">
        <f>IFERROR(INDEX(BM30:BM299,MATCH(ROW()-ROW(BM30)+1,BH30:BH299,0)),"")</f>
        <v/>
      </c>
      <c r="BJ222" s="419"/>
      <c r="BL222" s="2462" t="str">
        <f>(SUBSTITUTE(SUBSTITUTE(BD62,CHAR(13)&amp;CHAR(10)," "),CHAR(10)," "))</f>
        <v/>
      </c>
      <c r="BM222" s="3110" t="str">
        <f>IF(OR(BL223="",BL224=""),"",IF(LEN(BL223)&lt;=BL224,BL223,IFERROR(LEFT(BL223,FIND("♦",SUBSTITUTE(LEFT(BL223,BL224+1)," ","♦",LEN(LEFT(BL223,BL224+1))-LEN(SUBSTITUTE(LEFT(BL223,BL224+1)," ",""))))),LEFT(BL223,IFERROR(FIND(" ",BL223)-1,LEN(BL223))))))</f>
        <v/>
      </c>
      <c r="BN222" s="3111" t="str">
        <f>IF(BM222="","",TRIM(RIGHT(BL223,LEN(BL223)-LEN(BM222))))</f>
        <v/>
      </c>
      <c r="BO222" s="3157" t="str">
        <f>BE62</f>
        <v xml:space="preserve"> ◄ ligne 62</v>
      </c>
      <c r="BP222" s="3174"/>
      <c r="BQ222" s="3174"/>
      <c r="BR222" s="3"/>
      <c r="BS222" s="432">
        <v>43</v>
      </c>
      <c r="BT222" s="433">
        <v>18</v>
      </c>
      <c r="BU222" s="433">
        <v>19</v>
      </c>
      <c r="BV222" s="433">
        <v>16</v>
      </c>
      <c r="BW222" s="434">
        <v>29</v>
      </c>
      <c r="EK222" s="1658"/>
      <c r="EL222" s="205" t="s">
        <v>2492</v>
      </c>
      <c r="EM222" s="206" t="s">
        <v>2493</v>
      </c>
      <c r="EN222" s="207">
        <v>0</v>
      </c>
      <c r="EO222" s="208">
        <v>139</v>
      </c>
      <c r="EP222" s="209">
        <v>139</v>
      </c>
      <c r="EQ222"/>
      <c r="ER222" s="1659"/>
      <c r="ES222" s="212" t="s">
        <v>2494</v>
      </c>
      <c r="ET222" s="192" t="s">
        <v>2495</v>
      </c>
      <c r="EU222" s="193">
        <v>189</v>
      </c>
      <c r="EV222" s="194">
        <v>218</v>
      </c>
      <c r="EW222" s="195">
        <v>87</v>
      </c>
      <c r="EX222"/>
      <c r="EY222" s="1660"/>
      <c r="EZ222" s="212" t="s">
        <v>2496</v>
      </c>
      <c r="FA222" s="192" t="s">
        <v>2497</v>
      </c>
      <c r="FB222" s="193">
        <v>187</v>
      </c>
      <c r="FC222" s="194">
        <v>11</v>
      </c>
      <c r="FD222" s="195">
        <v>11</v>
      </c>
      <c r="FE222" s="10">
        <v>1</v>
      </c>
    </row>
    <row r="223" spans="1:161" ht="21" customHeight="1">
      <c r="AR223" s="198">
        <f t="array" ref="AR223">SUMPRODUCT(LEN(AS223:AY223))</f>
        <v>0</v>
      </c>
      <c r="AS223" s="199"/>
      <c r="AT223" s="200"/>
      <c r="AU223" s="200"/>
      <c r="AV223" s="200"/>
      <c r="AW223" s="200"/>
      <c r="AX223" s="200"/>
      <c r="AY223" s="201"/>
      <c r="AZ223" s="3"/>
      <c r="BD223" s="3174"/>
      <c r="BF223" s="3151" t="str">
        <f t="shared" si="86"/>
        <v/>
      </c>
      <c r="BG223" s="3155" t="str">
        <f t="shared" si="87"/>
        <v/>
      </c>
      <c r="BH223" s="3156" t="str">
        <f>IF(LEN(TRIM(BM223))&gt;0,MAX(BH29:BH222)+1,"")</f>
        <v/>
      </c>
      <c r="BI223" s="3109" t="str">
        <f>IFERROR(INDEX(BM30:BM299,MATCH(ROW()-ROW(BM30)+1,BH30:BH299,0)),"")</f>
        <v/>
      </c>
      <c r="BJ223" s="419"/>
      <c r="BL223" s="3110" t="str">
        <f>TRIM(SUBSTITUTE(SUBSTITUTE(SUBSTITUTE(SUBSTITUTE(IF(OR(LEFT(BL222,1)="-",LEFT(BL222,1)="="),MID(BL222,2,9999),BL222),CHAR(160)," "),","," "),";"," "),"."," "))</f>
        <v/>
      </c>
      <c r="BM223" s="3111" t="str">
        <f>IF(OR(BN222="",BL224=""),"",IF(LEN(BN222)&lt;=BL224,BN222,IFERROR(LEFT(BN222,FIND("♦",SUBSTITUTE(LEFT(BN222,BL224+1)," ","♦",LEN(LEFT(BN222,BL224+1))-LEN(SUBSTITUTE(LEFT(BN222,BL224+1)," ",""))))),LEFT(BN222,IFERROR(FIND(" ",BN222)-1,LEN(BN222))))))</f>
        <v/>
      </c>
      <c r="BN223" s="3111" t="str">
        <f>IF(BM223="","",TRIM(RIGHT(BN222,LEN(BN222)-LEN(BM223))))</f>
        <v/>
      </c>
      <c r="BO223" s="3179"/>
      <c r="BP223" s="3174"/>
      <c r="BQ223" s="3174"/>
      <c r="BR223" s="3"/>
      <c r="BS223" s="13">
        <f ca="1">CELL("largeur",BS223)</f>
        <v>47</v>
      </c>
      <c r="BT223" s="13">
        <f ca="1">CELL("largeur",BT223)</f>
        <v>18</v>
      </c>
      <c r="BU223" s="13">
        <f ca="1">CELL("largeur",BU223)</f>
        <v>19</v>
      </c>
      <c r="BV223" s="13">
        <f ca="1">CELL("largeur",BV223)</f>
        <v>16</v>
      </c>
      <c r="BW223" s="13">
        <f ca="1">CELL("largeur",BW223)</f>
        <v>29</v>
      </c>
      <c r="EK223" s="1661"/>
      <c r="EL223" s="205" t="s">
        <v>2498</v>
      </c>
      <c r="EM223" s="206" t="s">
        <v>2499</v>
      </c>
      <c r="EN223" s="207">
        <v>0</v>
      </c>
      <c r="EO223" s="208">
        <v>128</v>
      </c>
      <c r="EP223" s="209">
        <v>128</v>
      </c>
      <c r="EQ223"/>
      <c r="ER223" s="1662"/>
      <c r="ES223" s="212" t="s">
        <v>2500</v>
      </c>
      <c r="ET223" s="192" t="s">
        <v>2501</v>
      </c>
      <c r="EU223" s="193">
        <v>143</v>
      </c>
      <c r="EV223" s="194">
        <v>151</v>
      </c>
      <c r="EW223" s="195">
        <v>121</v>
      </c>
      <c r="EX223"/>
      <c r="EY223" s="1663"/>
      <c r="EZ223" s="212" t="s">
        <v>2502</v>
      </c>
      <c r="FA223" s="192" t="s">
        <v>2503</v>
      </c>
      <c r="FB223" s="193">
        <v>171</v>
      </c>
      <c r="FC223" s="194">
        <v>78</v>
      </c>
      <c r="FD223" s="195">
        <v>82</v>
      </c>
      <c r="FE223" s="10">
        <v>1</v>
      </c>
    </row>
    <row r="224" spans="1:161" ht="21" customHeight="1">
      <c r="AR224" s="198">
        <f t="array" ref="AR224">SUMPRODUCT(LEN(AS224:AY224))</f>
        <v>0</v>
      </c>
      <c r="AS224" s="199"/>
      <c r="AT224" s="200"/>
      <c r="AU224" s="200"/>
      <c r="AV224" s="200"/>
      <c r="AW224" s="200"/>
      <c r="AX224" s="200"/>
      <c r="AY224" s="201"/>
      <c r="AZ224" s="3"/>
      <c r="BD224" s="3174"/>
      <c r="BF224" s="3151" t="str">
        <f t="shared" ref="BF224:BF287" si="98">IF(BI224="","",(LEN(TRIM(SUBSTITUTE(BI224,CHAR(160)," ")))-LEN(SUBSTITUTE(TRIM(SUBSTITUTE(BI224,CHAR(160)," "))," ",""))+1)&amp;" mot"&amp;IF((LEN(TRIM(SUBSTITUTE(BI224,CHAR(160)," ")))-LEN(SUBSTITUTE(TRIM(SUBSTITUTE(BI224,CHAR(160)," "))," ",""))+1)&gt;1,"s",""))</f>
        <v/>
      </c>
      <c r="BG224" s="3155" t="str">
        <f t="shared" ref="BG224:BG287" si="99">IF(BI224="","",LEN(TRIM(SUBSTITUTE(BI224,CHAR(160),"")))&amp;" car. ►")</f>
        <v/>
      </c>
      <c r="BH224" s="3156" t="str">
        <f>IF(LEN(TRIM(BM224))&gt;0,MAX(BH29:BH223)+1,"")</f>
        <v/>
      </c>
      <c r="BI224" s="3109" t="str">
        <f>IFERROR(INDEX(BM30:BM299,MATCH(ROW()-ROW(BM30)+1,BH30:BH299,0)),"")</f>
        <v/>
      </c>
      <c r="BJ224" s="419"/>
      <c r="BL224" s="3112">
        <f>BI17</f>
        <v>100</v>
      </c>
      <c r="BM224" s="3111" t="str">
        <f>IF(OR(BN223="",BL224=""),"",IF(LEN(BN223)&lt;=BL224,BN223,IFERROR(LEFT(BN223,FIND("♦",SUBSTITUTE(LEFT(BN223,BL224+1)," ","♦",LEN(LEFT(BN223,BL224+1))-LEN(SUBSTITUTE(LEFT(BN223,BL224+1)," ",""))))),LEFT(BN223,IFERROR(FIND(" ",BN223)-1,LEN(BN223))))))</f>
        <v/>
      </c>
      <c r="BN224" s="3111" t="str">
        <f t="shared" ref="BN224:BN227" si="100">IF(BM224="","",TRIM(RIGHT(BN223,LEN(BN223)-LEN(BM224))))</f>
        <v/>
      </c>
      <c r="BO224" s="3179"/>
      <c r="BP224" s="3174"/>
      <c r="BQ224" s="3174"/>
      <c r="BR224" s="3"/>
      <c r="EK224" s="1664"/>
      <c r="EL224" s="205" t="s">
        <v>2504</v>
      </c>
      <c r="EM224" s="206" t="s">
        <v>2505</v>
      </c>
      <c r="EN224" s="207">
        <v>47</v>
      </c>
      <c r="EO224" s="208">
        <v>79</v>
      </c>
      <c r="EP224" s="209">
        <v>79</v>
      </c>
      <c r="EQ224"/>
      <c r="ER224" s="1665"/>
      <c r="ES224" s="212" t="s">
        <v>2506</v>
      </c>
      <c r="ET224" s="192" t="s">
        <v>2507</v>
      </c>
      <c r="EU224" s="193">
        <v>138</v>
      </c>
      <c r="EV224" s="194">
        <v>154</v>
      </c>
      <c r="EW224" s="195">
        <v>91</v>
      </c>
      <c r="EX224"/>
      <c r="EY224" s="1666"/>
      <c r="EZ224" s="212" t="s">
        <v>2508</v>
      </c>
      <c r="FA224" s="192" t="s">
        <v>2509</v>
      </c>
      <c r="FB224" s="193">
        <v>184</v>
      </c>
      <c r="FC224" s="194">
        <v>32</v>
      </c>
      <c r="FD224" s="195">
        <v>16</v>
      </c>
      <c r="FE224" s="10">
        <v>1</v>
      </c>
    </row>
    <row r="225" spans="44:161" ht="21" customHeight="1">
      <c r="AR225" s="198">
        <f t="array" ref="AR225">SUMPRODUCT(LEN(AS225:AY225))</f>
        <v>0</v>
      </c>
      <c r="AS225" s="199"/>
      <c r="AT225" s="200"/>
      <c r="AU225" s="200"/>
      <c r="AV225" s="200"/>
      <c r="AW225" s="200"/>
      <c r="AX225" s="200"/>
      <c r="AY225" s="201"/>
      <c r="AZ225" s="3"/>
      <c r="BD225" s="3174"/>
      <c r="BF225" s="3151" t="str">
        <f t="shared" si="98"/>
        <v/>
      </c>
      <c r="BG225" s="3155" t="str">
        <f t="shared" si="99"/>
        <v/>
      </c>
      <c r="BH225" s="3156" t="str">
        <f>IF(LEN(TRIM(BM225))&gt;0,MAX(BH29:BH224)+1,"")</f>
        <v/>
      </c>
      <c r="BI225" s="3109" t="str">
        <f>IFERROR(INDEX(BM30:BM299,MATCH(ROW()-ROW(BM30)+1,BH30:BH299,0)),"")</f>
        <v/>
      </c>
      <c r="BJ225" s="419"/>
      <c r="BL225" s="3110"/>
      <c r="BM225" s="3111" t="str">
        <f>IF(OR(BN224="",BL224=""),"",IF(LEN(BN224)&lt;=BL224,BN224,IFERROR(LEFT(BN224,FIND("♦",SUBSTITUTE(LEFT(BN224,BL224+1)," ","♦",LEN(LEFT(BN224,BL224+1))-LEN(SUBSTITUTE(LEFT(BN224,BL224+1)," ",""))))),LEFT(BN224,IFERROR(FIND(" ",BN224)-1,LEN(BN224))))))</f>
        <v/>
      </c>
      <c r="BN225" s="3111" t="str">
        <f t="shared" si="100"/>
        <v/>
      </c>
      <c r="BO225" s="3179"/>
      <c r="BP225" s="3174"/>
      <c r="BQ225" s="3174"/>
      <c r="BR225" s="3"/>
      <c r="EK225" s="1667"/>
      <c r="EL225" s="236" t="s">
        <v>2510</v>
      </c>
      <c r="EM225" s="206" t="s">
        <v>2511</v>
      </c>
      <c r="EN225" s="207">
        <v>0</v>
      </c>
      <c r="EO225" s="208">
        <v>75</v>
      </c>
      <c r="EP225" s="209">
        <v>73</v>
      </c>
      <c r="EQ225"/>
      <c r="ER225" s="1668"/>
      <c r="ES225" s="212" t="s">
        <v>2512</v>
      </c>
      <c r="ET225" s="192" t="s">
        <v>2513</v>
      </c>
      <c r="EU225" s="193">
        <v>121</v>
      </c>
      <c r="EV225" s="194">
        <v>137</v>
      </c>
      <c r="EW225" s="195">
        <v>51</v>
      </c>
      <c r="EX225"/>
      <c r="EY225" s="1669"/>
      <c r="EZ225" s="197" t="s">
        <v>2514</v>
      </c>
      <c r="FA225" s="192" t="s">
        <v>2515</v>
      </c>
      <c r="FB225" s="193">
        <v>178</v>
      </c>
      <c r="FC225" s="194">
        <v>34</v>
      </c>
      <c r="FD225" s="195">
        <v>34</v>
      </c>
      <c r="FE225" s="10">
        <v>1</v>
      </c>
    </row>
    <row r="226" spans="44:161" ht="21" customHeight="1">
      <c r="AR226" s="198">
        <f t="array" ref="AR226">SUMPRODUCT(LEN(AS226:AY226))</f>
        <v>0</v>
      </c>
      <c r="AS226" s="199"/>
      <c r="AT226" s="200"/>
      <c r="AU226" s="200"/>
      <c r="AV226" s="200"/>
      <c r="AW226" s="200"/>
      <c r="AX226" s="200"/>
      <c r="AY226" s="201"/>
      <c r="AZ226" s="3"/>
      <c r="BD226" s="3174"/>
      <c r="BF226" s="3151" t="str">
        <f t="shared" si="98"/>
        <v/>
      </c>
      <c r="BG226" s="3155" t="str">
        <f t="shared" si="99"/>
        <v/>
      </c>
      <c r="BH226" s="3156" t="str">
        <f>IF(LEN(TRIM(BM226))&gt;0,MAX(BH29:BH225)+1,"")</f>
        <v/>
      </c>
      <c r="BI226" s="3109" t="str">
        <f>IFERROR(INDEX(BM30:BM299,MATCH(ROW()-ROW(BM30)+1,BH30:BH299,0)),"")</f>
        <v/>
      </c>
      <c r="BJ226" s="419"/>
      <c r="BL226" s="3163"/>
      <c r="BM226" s="3111" t="str">
        <f>IF(OR(BN225="",BL224=""),"",IF(LEN(BN225)&lt;=BL224,BN225,IFERROR(LEFT(BN225,FIND("♦",SUBSTITUTE(LEFT(BN225,BL224+1)," ","♦",LEN(LEFT(BN225,BL224+1))-LEN(SUBSTITUTE(LEFT(BN225,BL224+1)," ",""))))),LEFT(BN225,IFERROR(FIND(" ",BN225)-1,LEN(BN225))))))</f>
        <v/>
      </c>
      <c r="BN226" s="3111" t="str">
        <f t="shared" si="100"/>
        <v/>
      </c>
      <c r="BO226" s="3179"/>
      <c r="BP226" s="3174"/>
      <c r="BQ226" s="3174"/>
      <c r="BR226" s="3"/>
      <c r="EK226" s="1670"/>
      <c r="EL226" s="236" t="s">
        <v>2516</v>
      </c>
      <c r="EM226" s="206" t="s">
        <v>2517</v>
      </c>
      <c r="EN226" s="207">
        <v>0</v>
      </c>
      <c r="EO226" s="208">
        <v>42</v>
      </c>
      <c r="EP226" s="209">
        <v>41</v>
      </c>
      <c r="EQ226"/>
      <c r="ER226" s="1671"/>
      <c r="ES226" s="212" t="s">
        <v>2518</v>
      </c>
      <c r="ET226" s="192" t="s">
        <v>2519</v>
      </c>
      <c r="EU226" s="193">
        <v>90</v>
      </c>
      <c r="EV226" s="194">
        <v>101</v>
      </c>
      <c r="EW226" s="195">
        <v>33</v>
      </c>
      <c r="EX226"/>
      <c r="EY226" s="1672"/>
      <c r="EZ226" s="212" t="s">
        <v>2520</v>
      </c>
      <c r="FA226" s="192" t="s">
        <v>2521</v>
      </c>
      <c r="FB226" s="193">
        <v>170</v>
      </c>
      <c r="FC226" s="194">
        <v>56</v>
      </c>
      <c r="FD226" s="195">
        <v>30</v>
      </c>
      <c r="FE226" s="10">
        <v>1</v>
      </c>
    </row>
    <row r="227" spans="44:161" ht="21" customHeight="1">
      <c r="AR227" s="198">
        <f t="array" ref="AR227">SUMPRODUCT(LEN(AS227:AY227))</f>
        <v>0</v>
      </c>
      <c r="AS227" s="199"/>
      <c r="AT227" s="200"/>
      <c r="AU227" s="200"/>
      <c r="AV227" s="200"/>
      <c r="AW227" s="200"/>
      <c r="AX227" s="200"/>
      <c r="AY227" s="201"/>
      <c r="AZ227" s="3"/>
      <c r="BD227" s="3174"/>
      <c r="BF227" s="3151" t="str">
        <f t="shared" si="98"/>
        <v/>
      </c>
      <c r="BG227" s="3155" t="str">
        <f t="shared" si="99"/>
        <v/>
      </c>
      <c r="BH227" s="3156" t="str">
        <f>IF(LEN(TRIM(BM227))&gt;0,MAX(BH29:BH226)+1,"")</f>
        <v/>
      </c>
      <c r="BI227" s="3109" t="str">
        <f>IFERROR(INDEX(BM30:BM299,MATCH(ROW()-ROW(BM30)+1,BH30:BH299,0)),"")</f>
        <v/>
      </c>
      <c r="BJ227" s="419"/>
      <c r="BL227" s="3164"/>
      <c r="BM227" s="3111" t="str">
        <f>IF(OR(BN226="",BL224=""),"",IF(LEN(BN226)&lt;=BL224,BN226,IFERROR(LEFT(BN226,FIND("♦",SUBSTITUTE(LEFT(BN226,BL224+1)," ","♦",LEN(LEFT(BN226,BL224+1))-LEN(SUBSTITUTE(LEFT(BN226,BL224+1)," ",""))))),LEFT(BN226,IFERROR(FIND(" ",BN226)-1,LEN(BN226))))))</f>
        <v/>
      </c>
      <c r="BN227" s="3111" t="str">
        <f t="shared" si="100"/>
        <v/>
      </c>
      <c r="BO227" s="3179"/>
      <c r="BP227" s="3174"/>
      <c r="BQ227" s="3174"/>
      <c r="BR227" s="3"/>
      <c r="EK227" s="1673"/>
      <c r="EL227" s="236" t="s">
        <v>2522</v>
      </c>
      <c r="EM227" s="206" t="s">
        <v>2523</v>
      </c>
      <c r="EN227" s="207">
        <v>11</v>
      </c>
      <c r="EO227" s="208">
        <v>22</v>
      </c>
      <c r="EP227" s="209">
        <v>22</v>
      </c>
      <c r="EQ227"/>
      <c r="ER227" s="1674"/>
      <c r="ES227" s="212" t="s">
        <v>2524</v>
      </c>
      <c r="ET227" s="192" t="s">
        <v>2525</v>
      </c>
      <c r="EU227" s="193">
        <v>255</v>
      </c>
      <c r="EV227" s="194">
        <v>215</v>
      </c>
      <c r="EW227" s="195">
        <v>0</v>
      </c>
      <c r="EX227"/>
      <c r="EY227" s="1675"/>
      <c r="EZ227" s="197" t="s">
        <v>2526</v>
      </c>
      <c r="FA227" s="192" t="s">
        <v>2527</v>
      </c>
      <c r="FB227" s="193">
        <v>166</v>
      </c>
      <c r="FC227" s="194">
        <v>42</v>
      </c>
      <c r="FD227" s="195">
        <v>42</v>
      </c>
      <c r="FE227" s="10">
        <v>1</v>
      </c>
    </row>
    <row r="228" spans="44:161" ht="21" customHeight="1">
      <c r="AR228" s="198">
        <f t="array" ref="AR228">SUMPRODUCT(LEN(AS228:AY228))</f>
        <v>0</v>
      </c>
      <c r="AS228" s="199"/>
      <c r="AT228" s="200"/>
      <c r="AU228" s="200"/>
      <c r="AV228" s="200"/>
      <c r="AW228" s="200"/>
      <c r="AX228" s="200"/>
      <c r="AY228" s="201"/>
      <c r="AZ228" s="3"/>
      <c r="BD228" s="3174"/>
      <c r="BF228" s="3151" t="str">
        <f t="shared" si="98"/>
        <v/>
      </c>
      <c r="BG228" s="3155" t="str">
        <f t="shared" si="99"/>
        <v/>
      </c>
      <c r="BH228" s="3156" t="str">
        <f>IF(LEN(TRIM(BM228))&gt;0,MAX(BH29:BH227)+1,"")</f>
        <v/>
      </c>
      <c r="BI228" s="3109" t="str">
        <f>IFERROR(INDEX(BM30:BM299,MATCH(ROW()-ROW(BM30)+1,BH30:BH299,0)),"")</f>
        <v/>
      </c>
      <c r="BJ228" s="419"/>
      <c r="BL228" s="2462" t="str">
        <f>(SUBSTITUTE(SUBSTITUTE(BD63,CHAR(13)&amp;CHAR(10)," "),CHAR(10)," "))</f>
        <v/>
      </c>
      <c r="BM228" s="3165" t="str">
        <f>IF(OR(BL229="",BL230=""),"",IF(LEN(BL229)&lt;=BL230,BL229,IFERROR(LEFT(BL229,FIND("♦",SUBSTITUTE(LEFT(BL229,BL230+1)," ","♦",LEN(LEFT(BL229,BL230+1))-LEN(SUBSTITUTE(LEFT(BL229,BL230+1)," ",""))))),LEFT(BL229,IFERROR(FIND(" ",BL229)-1,LEN(BL229))))))</f>
        <v/>
      </c>
      <c r="BN228" s="3166" t="str">
        <f>IF(BM228="","",TRIM(RIGHT(BL229,LEN(BL229)-LEN(BM228))))</f>
        <v/>
      </c>
      <c r="BO228" s="3157" t="str">
        <f>BE63</f>
        <v xml:space="preserve"> ◄ ligne 63</v>
      </c>
      <c r="BP228" s="3174"/>
      <c r="BQ228" s="3174"/>
      <c r="BR228" s="3"/>
      <c r="EK228" s="1676"/>
      <c r="EL228" s="205" t="s">
        <v>2528</v>
      </c>
      <c r="EM228" s="206" t="s">
        <v>2529</v>
      </c>
      <c r="EN228" s="207">
        <v>0</v>
      </c>
      <c r="EO228" s="208">
        <v>245</v>
      </c>
      <c r="EP228" s="209">
        <v>255</v>
      </c>
      <c r="EQ228"/>
      <c r="ER228" s="1677"/>
      <c r="ES228" s="212" t="s">
        <v>2530</v>
      </c>
      <c r="ET228" s="192" t="s">
        <v>2531</v>
      </c>
      <c r="EU228" s="193">
        <v>255</v>
      </c>
      <c r="EV228" s="194">
        <v>228</v>
      </c>
      <c r="EW228" s="195">
        <v>54</v>
      </c>
      <c r="EX228"/>
      <c r="EY228" s="1678"/>
      <c r="EZ228" s="197" t="s">
        <v>2532</v>
      </c>
      <c r="FA228" s="192" t="s">
        <v>2533</v>
      </c>
      <c r="FB228" s="193">
        <v>139</v>
      </c>
      <c r="FC228" s="194">
        <v>105</v>
      </c>
      <c r="FD228" s="195">
        <v>105</v>
      </c>
      <c r="FE228" s="10">
        <v>1</v>
      </c>
    </row>
    <row r="229" spans="44:161" ht="21" customHeight="1">
      <c r="AR229" s="198">
        <f t="array" ref="AR229">SUMPRODUCT(LEN(AS229:AY229))</f>
        <v>0</v>
      </c>
      <c r="AS229" s="199"/>
      <c r="AT229" s="200"/>
      <c r="AU229" s="200"/>
      <c r="AV229" s="200"/>
      <c r="AW229" s="200"/>
      <c r="AX229" s="200"/>
      <c r="AY229" s="201"/>
      <c r="AZ229" s="3"/>
      <c r="BD229" s="3174"/>
      <c r="BF229" s="3151" t="str">
        <f t="shared" si="98"/>
        <v/>
      </c>
      <c r="BG229" s="3155" t="str">
        <f t="shared" si="99"/>
        <v/>
      </c>
      <c r="BH229" s="3156" t="str">
        <f>IF(LEN(TRIM(BM229))&gt;0,MAX(BH29:BH228)+1,"")</f>
        <v/>
      </c>
      <c r="BI229" s="3109" t="str">
        <f>IFERROR(INDEX(BM30:BM299,MATCH(ROW()-ROW(BM30)+1,BH30:BH299,0)),"")</f>
        <v/>
      </c>
      <c r="BJ229" s="419"/>
      <c r="BL229" s="3165" t="str">
        <f>TRIM(SUBSTITUTE(SUBSTITUTE(SUBSTITUTE(SUBSTITUTE(IF(OR(LEFT(BL228,1)="-",LEFT(BL228,1)="="),MID(BL228,2,9999),BL228),CHAR(160)," "),","," "),";"," "),"."," "))</f>
        <v/>
      </c>
      <c r="BM229" s="3166" t="str">
        <f>IF(OR(BN228="",BL230=""),"",IF(LEN(BN228)&lt;=BL230,BN228,IFERROR(LEFT(BN228,FIND("♦",SUBSTITUTE(LEFT(BN228,BL230+1)," ","♦",LEN(LEFT(BN228,BL230+1))-LEN(SUBSTITUTE(LEFT(BN228,BL230+1)," ",""))))),LEFT(BN228,IFERROR(FIND(" ",BN228)-1,LEN(BN228))))))</f>
        <v/>
      </c>
      <c r="BN229" s="3166" t="str">
        <f>IF(BM229="","",TRIM(RIGHT(BN228,LEN(BN228)-LEN(BM229))))</f>
        <v/>
      </c>
      <c r="BO229" s="3180"/>
      <c r="BP229" s="3174"/>
      <c r="BQ229" s="3174"/>
      <c r="BR229" s="3"/>
      <c r="EK229" s="1679"/>
      <c r="EL229" s="236" t="s">
        <v>2534</v>
      </c>
      <c r="EM229" s="206" t="s">
        <v>2535</v>
      </c>
      <c r="EN229" s="207">
        <v>156</v>
      </c>
      <c r="EO229" s="208">
        <v>209</v>
      </c>
      <c r="EP229" s="209">
        <v>220</v>
      </c>
      <c r="EQ229"/>
      <c r="ER229" s="1680"/>
      <c r="ES229" s="212" t="s">
        <v>2536</v>
      </c>
      <c r="ET229" s="192" t="s">
        <v>2537</v>
      </c>
      <c r="EU229" s="193">
        <v>254</v>
      </c>
      <c r="EV229" s="194">
        <v>227</v>
      </c>
      <c r="EW229" s="195">
        <v>71</v>
      </c>
      <c r="EX229"/>
      <c r="EY229" s="1681"/>
      <c r="EZ229" s="197" t="s">
        <v>2538</v>
      </c>
      <c r="FA229" s="192" t="s">
        <v>2539</v>
      </c>
      <c r="FB229" s="193">
        <v>165</v>
      </c>
      <c r="FC229" s="194">
        <v>42</v>
      </c>
      <c r="FD229" s="195">
        <v>42</v>
      </c>
      <c r="FE229" s="10">
        <v>1</v>
      </c>
    </row>
    <row r="230" spans="44:161" ht="21" customHeight="1">
      <c r="AR230" s="198">
        <f t="array" ref="AR230">SUMPRODUCT(LEN(AS230:AY230))</f>
        <v>0</v>
      </c>
      <c r="AS230" s="199"/>
      <c r="AT230" s="200"/>
      <c r="AU230" s="200"/>
      <c r="AV230" s="200"/>
      <c r="AW230" s="200"/>
      <c r="AX230" s="200"/>
      <c r="AY230" s="201"/>
      <c r="AZ230" s="3"/>
      <c r="BD230" s="3174"/>
      <c r="BF230" s="3151" t="str">
        <f t="shared" si="98"/>
        <v/>
      </c>
      <c r="BG230" s="3155" t="str">
        <f t="shared" si="99"/>
        <v/>
      </c>
      <c r="BH230" s="3156" t="str">
        <f>IF(LEN(TRIM(BM230))&gt;0,MAX(BH29:BH229)+1,"")</f>
        <v/>
      </c>
      <c r="BI230" s="3109" t="str">
        <f>IFERROR(INDEX(BM30:BM299,MATCH(ROW()-ROW(BM30)+1,BH30:BH299,0)),"")</f>
        <v/>
      </c>
      <c r="BJ230" s="419"/>
      <c r="BL230" s="3112">
        <f>BI17</f>
        <v>100</v>
      </c>
      <c r="BM230" s="3166" t="str">
        <f>IF(OR(BN229="",BL230=""),"",IF(LEN(BN229)&lt;=BL230,BN229,IFERROR(LEFT(BN229,FIND("♦",SUBSTITUTE(LEFT(BN229,BL230+1)," ","♦",LEN(LEFT(BN229,BL230+1))-LEN(SUBSTITUTE(LEFT(BN229,BL230+1)," ",""))))),LEFT(BN229,IFERROR(FIND(" ",BN229)-1,LEN(BN229))))))</f>
        <v/>
      </c>
      <c r="BN230" s="3166" t="str">
        <f t="shared" ref="BN230:BN233" si="101">IF(BM230="","",TRIM(RIGHT(BN229,LEN(BN229)-LEN(BM230))))</f>
        <v/>
      </c>
      <c r="BO230" s="3180"/>
      <c r="BP230" s="3174"/>
      <c r="BQ230" s="3174"/>
      <c r="BR230" s="3"/>
      <c r="EK230" s="1682"/>
      <c r="EL230" s="205" t="s">
        <v>2540</v>
      </c>
      <c r="EM230" s="206" t="s">
        <v>2541</v>
      </c>
      <c r="EN230" s="207">
        <v>142</v>
      </c>
      <c r="EO230" s="208">
        <v>229</v>
      </c>
      <c r="EP230" s="209">
        <v>238</v>
      </c>
      <c r="EQ230"/>
      <c r="ER230" s="1683"/>
      <c r="ES230" s="212" t="s">
        <v>2542</v>
      </c>
      <c r="ET230" s="192" t="s">
        <v>2543</v>
      </c>
      <c r="EU230" s="193">
        <v>250</v>
      </c>
      <c r="EV230" s="194">
        <v>218</v>
      </c>
      <c r="EW230" s="195">
        <v>94</v>
      </c>
      <c r="EX230"/>
      <c r="EY230" s="1684"/>
      <c r="EZ230" s="212" t="s">
        <v>2544</v>
      </c>
      <c r="FA230" s="192" t="s">
        <v>2545</v>
      </c>
      <c r="FB230" s="193">
        <v>169</v>
      </c>
      <c r="FC230" s="194">
        <v>17</v>
      </c>
      <c r="FD230" s="195">
        <v>1</v>
      </c>
      <c r="FE230" s="10">
        <v>1</v>
      </c>
    </row>
    <row r="231" spans="44:161" ht="21" customHeight="1">
      <c r="AR231" s="198">
        <f t="array" ref="AR231">SUMPRODUCT(LEN(AS231:AY231))</f>
        <v>0</v>
      </c>
      <c r="AS231" s="199"/>
      <c r="AT231" s="200"/>
      <c r="AU231" s="200"/>
      <c r="AV231" s="200"/>
      <c r="AW231" s="200"/>
      <c r="AX231" s="200"/>
      <c r="AY231" s="201"/>
      <c r="BD231" s="3174"/>
      <c r="BF231" s="3151" t="str">
        <f t="shared" si="98"/>
        <v/>
      </c>
      <c r="BG231" s="3155" t="str">
        <f t="shared" si="99"/>
        <v/>
      </c>
      <c r="BH231" s="3156" t="str">
        <f>IF(LEN(TRIM(BM231))&gt;0,MAX(BH29:BH230)+1,"")</f>
        <v/>
      </c>
      <c r="BI231" s="3109" t="str">
        <f>IFERROR(INDEX(BM30:BM299,MATCH(ROW()-ROW(BM30)+1,BH30:BH299,0)),"")</f>
        <v/>
      </c>
      <c r="BJ231" s="419"/>
      <c r="BL231" s="3165"/>
      <c r="BM231" s="3166" t="str">
        <f>IF(OR(BN230="",BL230=""),"",IF(LEN(BN230)&lt;=BL230,BN230,IFERROR(LEFT(BN230,FIND("♦",SUBSTITUTE(LEFT(BN230,BL230+1)," ","♦",LEN(LEFT(BN230,BL230+1))-LEN(SUBSTITUTE(LEFT(BN230,BL230+1)," ",""))))),LEFT(BN230,IFERROR(FIND(" ",BN230)-1,LEN(BN230))))))</f>
        <v/>
      </c>
      <c r="BN231" s="3166" t="str">
        <f t="shared" si="101"/>
        <v/>
      </c>
      <c r="BO231" s="3180"/>
      <c r="BP231" s="3174"/>
      <c r="BQ231" s="3174"/>
      <c r="EK231" s="1685"/>
      <c r="EL231" s="205" t="s">
        <v>2546</v>
      </c>
      <c r="EM231" s="206" t="s">
        <v>2547</v>
      </c>
      <c r="EN231" s="207">
        <v>176</v>
      </c>
      <c r="EO231" s="208">
        <v>224</v>
      </c>
      <c r="EP231" s="209">
        <v>230</v>
      </c>
      <c r="EQ231"/>
      <c r="ER231" s="1686"/>
      <c r="ES231" s="212" t="s">
        <v>2548</v>
      </c>
      <c r="ET231" s="192" t="s">
        <v>2549</v>
      </c>
      <c r="EU231" s="193">
        <v>247</v>
      </c>
      <c r="EV231" s="194">
        <v>226</v>
      </c>
      <c r="EW231" s="195">
        <v>105</v>
      </c>
      <c r="EX231"/>
      <c r="EY231" s="1687"/>
      <c r="EZ231" s="212" t="s">
        <v>2550</v>
      </c>
      <c r="FA231" s="192" t="s">
        <v>2551</v>
      </c>
      <c r="FB231" s="193">
        <v>144</v>
      </c>
      <c r="FC231" s="194">
        <v>93</v>
      </c>
      <c r="FD231" s="195">
        <v>93</v>
      </c>
      <c r="FE231" s="10">
        <v>1</v>
      </c>
    </row>
    <row r="232" spans="44:161" ht="21" customHeight="1">
      <c r="AR232" s="198">
        <f t="array" ref="AR232">SUMPRODUCT(LEN(AS232:AY232))</f>
        <v>0</v>
      </c>
      <c r="AS232" s="199"/>
      <c r="AT232" s="200"/>
      <c r="AU232" s="200"/>
      <c r="AV232" s="200"/>
      <c r="AW232" s="200"/>
      <c r="AX232" s="200"/>
      <c r="AY232" s="201"/>
      <c r="AZ232"/>
      <c r="BD232" s="3174"/>
      <c r="BF232" s="3151" t="str">
        <f t="shared" si="98"/>
        <v/>
      </c>
      <c r="BG232" s="3155" t="str">
        <f t="shared" si="99"/>
        <v/>
      </c>
      <c r="BH232" s="3156" t="str">
        <f>IF(LEN(TRIM(BM232))&gt;0,MAX(BH29:BH231)+1,"")</f>
        <v/>
      </c>
      <c r="BI232" s="3109" t="str">
        <f>IFERROR(INDEX(BM30:BM299,MATCH(ROW()-ROW(BM30)+1,BH30:BH299,0)),"")</f>
        <v/>
      </c>
      <c r="BJ232" s="419"/>
      <c r="BL232" s="3168"/>
      <c r="BM232" s="3166" t="str">
        <f>IF(OR(BN231="",BL230=""),"",IF(LEN(BN231)&lt;=BL230,BN231,IFERROR(LEFT(BN231,FIND("♦",SUBSTITUTE(LEFT(BN231,BL230+1)," ","♦",LEN(LEFT(BN231,BL230+1))-LEN(SUBSTITUTE(LEFT(BN231,BL230+1)," ",""))))),LEFT(BN231,IFERROR(FIND(" ",BN231)-1,LEN(BN231))))))</f>
        <v/>
      </c>
      <c r="BN232" s="3166" t="str">
        <f t="shared" si="101"/>
        <v/>
      </c>
      <c r="BO232" s="3180"/>
      <c r="BP232" s="3174"/>
      <c r="BQ232" s="3174"/>
      <c r="BR232"/>
      <c r="EK232" s="1688"/>
      <c r="EL232" s="205" t="s">
        <v>2552</v>
      </c>
      <c r="EM232" s="206" t="s">
        <v>2553</v>
      </c>
      <c r="EN232" s="207">
        <v>152</v>
      </c>
      <c r="EO232" s="208">
        <v>245</v>
      </c>
      <c r="EP232" s="209">
        <v>255</v>
      </c>
      <c r="EQ232"/>
      <c r="ER232" s="1689"/>
      <c r="ES232" s="197" t="s">
        <v>2554</v>
      </c>
      <c r="ET232" s="192" t="s">
        <v>2555</v>
      </c>
      <c r="EU232" s="193">
        <v>238</v>
      </c>
      <c r="EV232" s="194">
        <v>220</v>
      </c>
      <c r="EW232" s="195">
        <v>130</v>
      </c>
      <c r="EX232"/>
      <c r="EY232" s="1690"/>
      <c r="EZ232" s="212" t="s">
        <v>2556</v>
      </c>
      <c r="FA232" s="192" t="s">
        <v>2557</v>
      </c>
      <c r="FB232" s="193">
        <v>164</v>
      </c>
      <c r="FC232" s="194">
        <v>36</v>
      </c>
      <c r="FD232" s="195">
        <v>36</v>
      </c>
      <c r="FE232" s="10">
        <v>1</v>
      </c>
    </row>
    <row r="233" spans="44:161" ht="21" customHeight="1">
      <c r="AR233" s="198">
        <f t="array" ref="AR233">SUMPRODUCT(LEN(AS233:AY233))</f>
        <v>0</v>
      </c>
      <c r="AS233" s="199"/>
      <c r="AT233" s="200"/>
      <c r="AU233" s="200"/>
      <c r="AV233" s="200"/>
      <c r="AW233" s="200"/>
      <c r="AX233" s="200"/>
      <c r="AY233" s="201"/>
      <c r="BD233" s="3174"/>
      <c r="BF233" s="3151" t="str">
        <f t="shared" si="98"/>
        <v/>
      </c>
      <c r="BG233" s="3155" t="str">
        <f t="shared" si="99"/>
        <v/>
      </c>
      <c r="BH233" s="3156" t="str">
        <f>IF(LEN(TRIM(BM233))&gt;0,MAX(BH29:BH232)+1,"")</f>
        <v/>
      </c>
      <c r="BI233" s="3109" t="str">
        <f>IFERROR(INDEX(BM30:BM299,MATCH(ROW()-ROW(BM30)+1,BH30:BH299,0)),"")</f>
        <v/>
      </c>
      <c r="BJ233" s="419"/>
      <c r="BL233" s="3169"/>
      <c r="BM233" s="3166" t="str">
        <f>IF(OR(BN232="",BL230=""),"",IF(LEN(BN232)&lt;=BL230,BN232,IFERROR(LEFT(BN232,FIND("♦",SUBSTITUTE(LEFT(BN232,BL230+1)," ","♦",LEN(LEFT(BN232,BL230+1))-LEN(SUBSTITUTE(LEFT(BN232,BL230+1)," ",""))))),LEFT(BN232,IFERROR(FIND(" ",BN232)-1,LEN(BN232))))))</f>
        <v/>
      </c>
      <c r="BN233" s="3166" t="str">
        <f t="shared" si="101"/>
        <v/>
      </c>
      <c r="BO233" s="3180"/>
      <c r="BP233" s="3174"/>
      <c r="BQ233" s="3174"/>
      <c r="EK233" s="1691"/>
      <c r="EL233" s="205" t="s">
        <v>2558</v>
      </c>
      <c r="EM233" s="206" t="s">
        <v>2559</v>
      </c>
      <c r="EN233" s="207">
        <v>0</v>
      </c>
      <c r="EO233" s="208">
        <v>229</v>
      </c>
      <c r="EP233" s="209">
        <v>238</v>
      </c>
      <c r="EQ233"/>
      <c r="ER233" s="1692"/>
      <c r="ES233" s="197" t="s">
        <v>2560</v>
      </c>
      <c r="ET233" s="192" t="s">
        <v>2555</v>
      </c>
      <c r="EU233" s="193">
        <v>238</v>
      </c>
      <c r="EV233" s="194">
        <v>221</v>
      </c>
      <c r="EW233" s="195">
        <v>130</v>
      </c>
      <c r="EX233"/>
      <c r="EY233" s="1693"/>
      <c r="EZ233" s="212" t="s">
        <v>2561</v>
      </c>
      <c r="FA233" s="192" t="s">
        <v>2562</v>
      </c>
      <c r="FB233" s="193">
        <v>165</v>
      </c>
      <c r="FC233" s="194">
        <v>38</v>
      </c>
      <c r="FD233" s="195">
        <v>10</v>
      </c>
      <c r="FE233" s="10">
        <v>1</v>
      </c>
    </row>
    <row r="234" spans="44:161" ht="21" customHeight="1">
      <c r="AR234" s="198">
        <f t="array" ref="AR234">SUMPRODUCT(LEN(AS234:AY234))</f>
        <v>0</v>
      </c>
      <c r="AS234" s="199"/>
      <c r="AT234" s="200"/>
      <c r="AU234" s="200"/>
      <c r="AV234" s="200"/>
      <c r="AW234" s="200"/>
      <c r="AX234" s="200"/>
      <c r="AY234" s="201"/>
      <c r="BD234" s="3174"/>
      <c r="BF234" s="3151" t="str">
        <f t="shared" si="98"/>
        <v/>
      </c>
      <c r="BG234" s="3155" t="str">
        <f t="shared" si="99"/>
        <v/>
      </c>
      <c r="BH234" s="3156" t="str">
        <f>IF(LEN(TRIM(BM234))&gt;0,MAX(BH29:BH233)+1,"")</f>
        <v/>
      </c>
      <c r="BI234" s="3109" t="str">
        <f>IFERROR(INDEX(BM30:BM299,MATCH(ROW()-ROW(BM30)+1,BH30:BH299,0)),"")</f>
        <v/>
      </c>
      <c r="BJ234" s="419"/>
      <c r="BL234" s="2462" t="str">
        <f>(SUBSTITUTE(SUBSTITUTE(BD64,CHAR(13)&amp;CHAR(10)," "),CHAR(10)," "))</f>
        <v/>
      </c>
      <c r="BM234" s="3110" t="str">
        <f>IF(OR(BL235="",BL236=""),"",IF(LEN(BL235)&lt;=BL236,BL235,IFERROR(LEFT(BL235,FIND("♦",SUBSTITUTE(LEFT(BL235,BL236+1)," ","♦",LEN(LEFT(BL235,BL236+1))-LEN(SUBSTITUTE(LEFT(BL235,BL236+1)," ",""))))),LEFT(BL235,IFERROR(FIND(" ",BL235)-1,LEN(BL235))))))</f>
        <v/>
      </c>
      <c r="BN234" s="3111" t="str">
        <f>IF(BM234="","",TRIM(RIGHT(BL235,LEN(BL235)-LEN(BM234))))</f>
        <v/>
      </c>
      <c r="BO234" s="3157" t="str">
        <f>BE64</f>
        <v xml:space="preserve"> ◄ ligne 64</v>
      </c>
      <c r="BP234" s="3174"/>
      <c r="BQ234" s="3174"/>
      <c r="EK234" s="1694"/>
      <c r="EL234" s="205" t="s">
        <v>2563</v>
      </c>
      <c r="EM234" s="206" t="s">
        <v>2564</v>
      </c>
      <c r="EN234" s="207">
        <v>122</v>
      </c>
      <c r="EO234" s="208">
        <v>197</v>
      </c>
      <c r="EP234" s="209">
        <v>205</v>
      </c>
      <c r="EQ234"/>
      <c r="ER234" s="1695"/>
      <c r="ES234" s="212" t="s">
        <v>2565</v>
      </c>
      <c r="ET234" s="192" t="s">
        <v>2566</v>
      </c>
      <c r="EU234" s="193">
        <v>225</v>
      </c>
      <c r="EV234" s="194">
        <v>206</v>
      </c>
      <c r="EW234" s="195">
        <v>154</v>
      </c>
      <c r="EX234"/>
      <c r="EY234" s="1696"/>
      <c r="EZ234" s="197" t="s">
        <v>2567</v>
      </c>
      <c r="FA234" s="192" t="s">
        <v>2568</v>
      </c>
      <c r="FB234" s="193">
        <v>133</v>
      </c>
      <c r="FC234" s="194">
        <v>99</v>
      </c>
      <c r="FD234" s="195">
        <v>99</v>
      </c>
      <c r="FE234" s="10">
        <v>1</v>
      </c>
    </row>
    <row r="235" spans="44:161" ht="21" customHeight="1">
      <c r="AR235" s="198">
        <f t="array" ref="AR235">SUMPRODUCT(LEN(AS235:AY235))</f>
        <v>0</v>
      </c>
      <c r="AS235" s="199"/>
      <c r="AT235" s="200"/>
      <c r="AU235" s="200"/>
      <c r="AV235" s="200"/>
      <c r="AW235" s="200"/>
      <c r="AX235" s="200"/>
      <c r="AY235" s="201"/>
      <c r="BD235" s="3174"/>
      <c r="BF235" s="3151" t="str">
        <f t="shared" si="98"/>
        <v/>
      </c>
      <c r="BG235" s="3155" t="str">
        <f t="shared" si="99"/>
        <v/>
      </c>
      <c r="BH235" s="3156" t="str">
        <f>IF(LEN(TRIM(BM235))&gt;0,MAX(BH29:BH234)+1,"")</f>
        <v/>
      </c>
      <c r="BI235" s="3109" t="str">
        <f>IFERROR(INDEX(BM30:BM299,MATCH(ROW()-ROW(BM30)+1,BH30:BH299,0)),"")</f>
        <v/>
      </c>
      <c r="BJ235" s="419"/>
      <c r="BL235" s="3110" t="str">
        <f>TRIM(SUBSTITUTE(SUBSTITUTE(SUBSTITUTE(SUBSTITUTE(IF(OR(LEFT(BL234,1)="-",LEFT(BL234,1)="="),MID(BL234,2,9999),BL234),CHAR(160)," "),","," "),";"," "),"."," "))</f>
        <v/>
      </c>
      <c r="BM235" s="3111" t="str">
        <f>IF(OR(BN234="",BL236=""),"",IF(LEN(BN234)&lt;=BL236,BN234,IFERROR(LEFT(BN234,FIND("♦",SUBSTITUTE(LEFT(BN234,BL236+1)," ","♦",LEN(LEFT(BN234,BL236+1))-LEN(SUBSTITUTE(LEFT(BN234,BL236+1)," ",""))))),LEFT(BN234,IFERROR(FIND(" ",BN234)-1,LEN(BN234))))))</f>
        <v/>
      </c>
      <c r="BN235" s="3111" t="str">
        <f>IF(BM235="","",TRIM(RIGHT(BN234,LEN(BN234)-LEN(BM235))))</f>
        <v/>
      </c>
      <c r="BO235" s="3179"/>
      <c r="BP235" s="3174"/>
      <c r="BQ235" s="3174"/>
      <c r="EK235" s="1697"/>
      <c r="EL235" s="205" t="s">
        <v>2569</v>
      </c>
      <c r="EM235" s="206" t="s">
        <v>2570</v>
      </c>
      <c r="EN235" s="207">
        <v>0</v>
      </c>
      <c r="EO235" s="208">
        <v>197</v>
      </c>
      <c r="EP235" s="209">
        <v>205</v>
      </c>
      <c r="EQ235"/>
      <c r="ER235" s="1698"/>
      <c r="ES235" s="212" t="s">
        <v>2571</v>
      </c>
      <c r="ET235" s="192" t="s">
        <v>2572</v>
      </c>
      <c r="EU235" s="193">
        <v>248</v>
      </c>
      <c r="EV235" s="194">
        <v>222</v>
      </c>
      <c r="EW235" s="195">
        <v>126</v>
      </c>
      <c r="EX235"/>
      <c r="EY235" s="1699"/>
      <c r="EZ235" s="212" t="s">
        <v>2573</v>
      </c>
      <c r="FA235" s="192" t="s">
        <v>2574</v>
      </c>
      <c r="FB235" s="193">
        <v>150</v>
      </c>
      <c r="FC235" s="194">
        <v>0</v>
      </c>
      <c r="FD235" s="195">
        <v>24</v>
      </c>
      <c r="FE235" s="10">
        <v>1</v>
      </c>
    </row>
    <row r="236" spans="44:161" ht="21" customHeight="1">
      <c r="AR236" s="198">
        <f t="array" ref="AR236">SUMPRODUCT(LEN(AS236:AY236))</f>
        <v>0</v>
      </c>
      <c r="AS236" s="199"/>
      <c r="AT236" s="200"/>
      <c r="AU236" s="200"/>
      <c r="AV236" s="200"/>
      <c r="AW236" s="200"/>
      <c r="AX236" s="200"/>
      <c r="AY236" s="201"/>
      <c r="BD236" s="3174"/>
      <c r="BF236" s="3151" t="str">
        <f t="shared" si="98"/>
        <v/>
      </c>
      <c r="BG236" s="3155" t="str">
        <f t="shared" si="99"/>
        <v/>
      </c>
      <c r="BH236" s="3156" t="str">
        <f>IF(LEN(TRIM(BM236))&gt;0,MAX(BH29:BH235)+1,"")</f>
        <v/>
      </c>
      <c r="BI236" s="3109" t="str">
        <f>IFERROR(INDEX(BM30:BM299,MATCH(ROW()-ROW(BM30)+1,BH30:BH299,0)),"")</f>
        <v/>
      </c>
      <c r="BJ236" s="419"/>
      <c r="BL236" s="3112">
        <f>BI17</f>
        <v>100</v>
      </c>
      <c r="BM236" s="3111" t="str">
        <f>IF(OR(BN235="",BL236=""),"",IF(LEN(BN235)&lt;=BL236,BN235,IFERROR(LEFT(BN235,FIND("♦",SUBSTITUTE(LEFT(BN235,BL236+1)," ","♦",LEN(LEFT(BN235,BL236+1))-LEN(SUBSTITUTE(LEFT(BN235,BL236+1)," ",""))))),LEFT(BN235,IFERROR(FIND(" ",BN235)-1,LEN(BN235))))))</f>
        <v/>
      </c>
      <c r="BN236" s="3111" t="str">
        <f t="shared" ref="BN236:BN239" si="102">IF(BM236="","",TRIM(RIGHT(BN235,LEN(BN235)-LEN(BM236))))</f>
        <v/>
      </c>
      <c r="BO236" s="3179"/>
      <c r="BP236" s="3174"/>
      <c r="BQ236" s="3174"/>
      <c r="EK236" s="1700"/>
      <c r="EL236" s="205" t="s">
        <v>2575</v>
      </c>
      <c r="EM236" s="206" t="s">
        <v>2576</v>
      </c>
      <c r="EN236" s="207">
        <v>3</v>
      </c>
      <c r="EO236" s="208">
        <v>180</v>
      </c>
      <c r="EP236" s="209">
        <v>200</v>
      </c>
      <c r="EQ236"/>
      <c r="ER236" s="1701"/>
      <c r="ES236" s="212" t="s">
        <v>2577</v>
      </c>
      <c r="ET236" s="192" t="s">
        <v>2578</v>
      </c>
      <c r="EU236" s="193">
        <v>255</v>
      </c>
      <c r="EV236" s="194">
        <v>222</v>
      </c>
      <c r="EW236" s="195">
        <v>117</v>
      </c>
      <c r="EX236"/>
      <c r="EY236" s="1702"/>
      <c r="EZ236" s="197" t="s">
        <v>2579</v>
      </c>
      <c r="FA236" s="192" t="s">
        <v>2580</v>
      </c>
      <c r="FB236" s="193">
        <v>139</v>
      </c>
      <c r="FC236" s="194">
        <v>58</v>
      </c>
      <c r="FD236" s="195">
        <v>58</v>
      </c>
      <c r="FE236" s="10">
        <v>1</v>
      </c>
    </row>
    <row r="237" spans="44:161" ht="21" customHeight="1">
      <c r="AR237" s="198">
        <f t="array" ref="AR237">SUMPRODUCT(LEN(AS237:AY237))</f>
        <v>0</v>
      </c>
      <c r="AS237" s="199"/>
      <c r="AT237" s="200"/>
      <c r="AU237" s="200"/>
      <c r="AV237" s="200"/>
      <c r="AW237" s="200"/>
      <c r="AX237" s="200"/>
      <c r="AY237" s="201"/>
      <c r="BD237" s="3174"/>
      <c r="BF237" s="3151" t="str">
        <f t="shared" si="98"/>
        <v/>
      </c>
      <c r="BG237" s="3155" t="str">
        <f t="shared" si="99"/>
        <v/>
      </c>
      <c r="BH237" s="3156" t="str">
        <f>IF(LEN(TRIM(BM237))&gt;0,MAX(BH29:BH236)+1,"")</f>
        <v/>
      </c>
      <c r="BI237" s="3109" t="str">
        <f>IFERROR(INDEX(BM30:BM299,MATCH(ROW()-ROW(BM30)+1,BH30:BH299,0)),"")</f>
        <v/>
      </c>
      <c r="BJ237" s="419"/>
      <c r="BL237" s="3110"/>
      <c r="BM237" s="3111" t="str">
        <f>IF(OR(BN236="",BL236=""),"",IF(LEN(BN236)&lt;=BL236,BN236,IFERROR(LEFT(BN236,FIND("♦",SUBSTITUTE(LEFT(BN236,BL236+1)," ","♦",LEN(LEFT(BN236,BL236+1))-LEN(SUBSTITUTE(LEFT(BN236,BL236+1)," ",""))))),LEFT(BN236,IFERROR(FIND(" ",BN236)-1,LEN(BN236))))))</f>
        <v/>
      </c>
      <c r="BN237" s="3111" t="str">
        <f t="shared" si="102"/>
        <v/>
      </c>
      <c r="BO237" s="3179"/>
      <c r="BP237" s="3174"/>
      <c r="BQ237" s="3174"/>
      <c r="EK237" s="1703"/>
      <c r="EL237" s="236" t="s">
        <v>2581</v>
      </c>
      <c r="EM237" s="206" t="s">
        <v>2582</v>
      </c>
      <c r="EN237" s="207">
        <v>121</v>
      </c>
      <c r="EO237" s="208">
        <v>128</v>
      </c>
      <c r="EP237" s="209">
        <v>129</v>
      </c>
      <c r="EQ237"/>
      <c r="ER237" s="1704"/>
      <c r="ES237" s="197" t="s">
        <v>2583</v>
      </c>
      <c r="ET237" s="192" t="s">
        <v>2584</v>
      </c>
      <c r="EU237" s="193">
        <v>255</v>
      </c>
      <c r="EV237" s="194">
        <v>236</v>
      </c>
      <c r="EW237" s="195">
        <v>139</v>
      </c>
      <c r="EX237"/>
      <c r="EY237" s="1705"/>
      <c r="EZ237" s="197" t="s">
        <v>2585</v>
      </c>
      <c r="FA237" s="192" t="s">
        <v>2586</v>
      </c>
      <c r="FB237" s="193">
        <v>142</v>
      </c>
      <c r="FC237" s="194">
        <v>35</v>
      </c>
      <c r="FD237" s="195">
        <v>35</v>
      </c>
      <c r="FE237" s="10">
        <v>1</v>
      </c>
    </row>
    <row r="238" spans="44:161" ht="21" customHeight="1">
      <c r="AR238" s="198">
        <f t="array" ref="AR238">SUMPRODUCT(LEN(AS238:AY238))</f>
        <v>0</v>
      </c>
      <c r="AS238" s="199"/>
      <c r="AT238" s="200"/>
      <c r="AU238" s="200"/>
      <c r="AV238" s="200"/>
      <c r="AW238" s="200"/>
      <c r="AX238" s="200"/>
      <c r="AY238" s="201"/>
      <c r="BD238" s="3174"/>
      <c r="BF238" s="3151" t="str">
        <f t="shared" si="98"/>
        <v/>
      </c>
      <c r="BG238" s="3155" t="str">
        <f t="shared" si="99"/>
        <v/>
      </c>
      <c r="BH238" s="3156" t="str">
        <f>IF(LEN(TRIM(BM238))&gt;0,MAX(BH29:BH237)+1,"")</f>
        <v/>
      </c>
      <c r="BI238" s="3109" t="str">
        <f>IFERROR(INDEX(BM30:BM299,MATCH(ROW()-ROW(BM30)+1,BH30:BH299,0)),"")</f>
        <v/>
      </c>
      <c r="BJ238" s="419"/>
      <c r="BL238" s="3163"/>
      <c r="BM238" s="3111" t="str">
        <f>IF(OR(BN237="",BL236=""),"",IF(LEN(BN237)&lt;=BL236,BN237,IFERROR(LEFT(BN237,FIND("♦",SUBSTITUTE(LEFT(BN237,BL236+1)," ","♦",LEN(LEFT(BN237,BL236+1))-LEN(SUBSTITUTE(LEFT(BN237,BL236+1)," ",""))))),LEFT(BN237,IFERROR(FIND(" ",BN237)-1,LEN(BN237))))))</f>
        <v/>
      </c>
      <c r="BN238" s="3111" t="str">
        <f t="shared" si="102"/>
        <v/>
      </c>
      <c r="BO238" s="3179"/>
      <c r="BP238" s="3174"/>
      <c r="BQ238" s="3174"/>
      <c r="EK238" s="1706"/>
      <c r="EL238" s="205" t="s">
        <v>2587</v>
      </c>
      <c r="EM238" s="206" t="s">
        <v>2588</v>
      </c>
      <c r="EN238" s="207">
        <v>83</v>
      </c>
      <c r="EO238" s="208">
        <v>134</v>
      </c>
      <c r="EP238" s="209">
        <v>139</v>
      </c>
      <c r="EQ238"/>
      <c r="ER238" s="1707"/>
      <c r="ES238" s="212" t="s">
        <v>2589</v>
      </c>
      <c r="ET238" s="192" t="s">
        <v>2590</v>
      </c>
      <c r="EU238" s="193">
        <v>243</v>
      </c>
      <c r="EV238" s="194">
        <v>229</v>
      </c>
      <c r="EW238" s="195">
        <v>171</v>
      </c>
      <c r="EX238"/>
      <c r="EY238" s="1708"/>
      <c r="EZ238" s="197" t="s">
        <v>2591</v>
      </c>
      <c r="FA238" s="192" t="s">
        <v>2592</v>
      </c>
      <c r="FB238" s="193">
        <v>139</v>
      </c>
      <c r="FC238" s="194">
        <v>35</v>
      </c>
      <c r="FD238" s="195">
        <v>35</v>
      </c>
      <c r="FE238" s="10">
        <v>1</v>
      </c>
    </row>
    <row r="239" spans="44:161" ht="21" customHeight="1">
      <c r="AR239" s="198">
        <f t="array" ref="AR239">SUMPRODUCT(LEN(AS239:AY239))</f>
        <v>0</v>
      </c>
      <c r="AS239" s="199"/>
      <c r="AT239" s="200"/>
      <c r="AU239" s="200"/>
      <c r="AV239" s="200"/>
      <c r="AW239" s="200"/>
      <c r="AX239" s="200"/>
      <c r="AY239" s="201"/>
      <c r="BD239" s="3174"/>
      <c r="BF239" s="3151" t="str">
        <f t="shared" si="98"/>
        <v/>
      </c>
      <c r="BG239" s="3155" t="str">
        <f t="shared" si="99"/>
        <v/>
      </c>
      <c r="BH239" s="3156" t="str">
        <f>IF(LEN(TRIM(BM239))&gt;0,MAX(BH29:BH238)+1,"")</f>
        <v/>
      </c>
      <c r="BI239" s="3109" t="str">
        <f>IFERROR(INDEX(BM30:BM299,MATCH(ROW()-ROW(BM30)+1,BH30:BH299,0)),"")</f>
        <v/>
      </c>
      <c r="BJ239" s="419"/>
      <c r="BL239" s="3164"/>
      <c r="BM239" s="3111" t="str">
        <f>IF(OR(BN238="",BL236=""),"",IF(LEN(BN238)&lt;=BL236,BN238,IFERROR(LEFT(BN238,FIND("♦",SUBSTITUTE(LEFT(BN238,BL236+1)," ","♦",LEN(LEFT(BN238,BL236+1))-LEN(SUBSTITUTE(LEFT(BN238,BL236+1)," ",""))))),LEFT(BN238,IFERROR(FIND(" ",BN238)-1,LEN(BN238))))))</f>
        <v/>
      </c>
      <c r="BN239" s="3111" t="str">
        <f t="shared" si="102"/>
        <v/>
      </c>
      <c r="BO239" s="3179"/>
      <c r="BP239" s="3174"/>
      <c r="BQ239" s="3174"/>
      <c r="EK239" s="1709"/>
      <c r="EL239" s="236" t="s">
        <v>2593</v>
      </c>
      <c r="EM239" s="206" t="s">
        <v>2594</v>
      </c>
      <c r="EN239" s="207">
        <v>4</v>
      </c>
      <c r="EO239" s="208">
        <v>139</v>
      </c>
      <c r="EP239" s="209">
        <v>154</v>
      </c>
      <c r="EQ239"/>
      <c r="ER239" s="1710"/>
      <c r="ES239" s="212" t="s">
        <v>2595</v>
      </c>
      <c r="ET239" s="192" t="s">
        <v>2596</v>
      </c>
      <c r="EU239" s="193">
        <v>241</v>
      </c>
      <c r="EV239" s="194">
        <v>226</v>
      </c>
      <c r="EW239" s="195">
        <v>190</v>
      </c>
      <c r="EX239"/>
      <c r="EY239" s="1711"/>
      <c r="EZ239" s="197" t="s">
        <v>2597</v>
      </c>
      <c r="FA239" s="192" t="s">
        <v>2598</v>
      </c>
      <c r="FB239" s="193">
        <v>140</v>
      </c>
      <c r="FC239" s="194">
        <v>23</v>
      </c>
      <c r="FD239" s="195">
        <v>23</v>
      </c>
      <c r="FE239" s="10">
        <v>1</v>
      </c>
    </row>
    <row r="240" spans="44:161" ht="21" customHeight="1" thickBot="1">
      <c r="AR240" s="2290">
        <f t="array" ref="AR240">SUMPRODUCT(LEN(AS240:AY240))</f>
        <v>0</v>
      </c>
      <c r="AS240" s="1532"/>
      <c r="AT240" s="1533"/>
      <c r="AU240" s="1533"/>
      <c r="AV240" s="1533"/>
      <c r="AW240" s="1533"/>
      <c r="AX240" s="1533"/>
      <c r="AY240" s="1534"/>
      <c r="BD240" s="3174"/>
      <c r="BF240" s="3151" t="str">
        <f t="shared" si="98"/>
        <v/>
      </c>
      <c r="BG240" s="3155" t="str">
        <f t="shared" si="99"/>
        <v/>
      </c>
      <c r="BH240" s="3156" t="str">
        <f>IF(LEN(TRIM(BM240))&gt;0,MAX(BH29:BH239)+1,"")</f>
        <v/>
      </c>
      <c r="BI240" s="3109" t="str">
        <f>IFERROR(INDEX(BM30:BM299,MATCH(ROW()-ROW(BM30)+1,BH30:BH299,0)),"")</f>
        <v/>
      </c>
      <c r="BJ240" s="419"/>
      <c r="BL240" s="2462" t="str">
        <f>(SUBSTITUTE(SUBSTITUTE(BD65,CHAR(13)&amp;CHAR(10)," "),CHAR(10)," "))</f>
        <v/>
      </c>
      <c r="BM240" s="3165" t="str">
        <f>IF(OR(BL241="",BL242=""),"",IF(LEN(BL241)&lt;=BL242,BL241,IFERROR(LEFT(BL241,FIND("♦",SUBSTITUTE(LEFT(BL241,BL242+1)," ","♦",LEN(LEFT(BL241,BL242+1))-LEN(SUBSTITUTE(LEFT(BL241,BL242+1)," ",""))))),LEFT(BL241,IFERROR(FIND(" ",BL241)-1,LEN(BL241))))))</f>
        <v/>
      </c>
      <c r="BN240" s="3166" t="str">
        <f>IF(BM240="","",TRIM(RIGHT(BL241,LEN(BL241)-LEN(BM240))))</f>
        <v/>
      </c>
      <c r="BO240" s="3157" t="str">
        <f>BE65</f>
        <v xml:space="preserve"> ◄ ligne 65</v>
      </c>
      <c r="BP240" s="3174"/>
      <c r="BQ240" s="3174"/>
      <c r="EK240" s="1712"/>
      <c r="EL240" s="205" t="s">
        <v>2599</v>
      </c>
      <c r="EM240" s="206" t="s">
        <v>2600</v>
      </c>
      <c r="EN240" s="207">
        <v>0</v>
      </c>
      <c r="EO240" s="208">
        <v>134</v>
      </c>
      <c r="EP240" s="209">
        <v>139</v>
      </c>
      <c r="EQ240"/>
      <c r="ER240" s="1713"/>
      <c r="ES240" s="212" t="s">
        <v>2601</v>
      </c>
      <c r="ET240" s="192" t="s">
        <v>2602</v>
      </c>
      <c r="EU240" s="193">
        <v>255</v>
      </c>
      <c r="EV240" s="194">
        <v>240</v>
      </c>
      <c r="EW240" s="195">
        <v>188</v>
      </c>
      <c r="EX240"/>
      <c r="EY240" s="1714"/>
      <c r="EZ240" s="197" t="s">
        <v>2603</v>
      </c>
      <c r="FA240" s="192" t="s">
        <v>2604</v>
      </c>
      <c r="FB240" s="193">
        <v>139</v>
      </c>
      <c r="FC240" s="194">
        <v>26</v>
      </c>
      <c r="FD240" s="195">
        <v>26</v>
      </c>
      <c r="FE240" s="10">
        <v>1</v>
      </c>
    </row>
    <row r="241" spans="56:161" ht="21" customHeight="1">
      <c r="BD241" s="3174"/>
      <c r="BF241" s="3151" t="str">
        <f t="shared" si="98"/>
        <v/>
      </c>
      <c r="BG241" s="3155" t="str">
        <f t="shared" si="99"/>
        <v/>
      </c>
      <c r="BH241" s="3156" t="str">
        <f>IF(LEN(TRIM(BM241))&gt;0,MAX(BH29:BH240)+1,"")</f>
        <v/>
      </c>
      <c r="BI241" s="3109" t="str">
        <f>IFERROR(INDEX(BM30:BM299,MATCH(ROW()-ROW(BM30)+1,BH30:BH299,0)),"")</f>
        <v/>
      </c>
      <c r="BJ241" s="419"/>
      <c r="BL241" s="3165" t="str">
        <f>TRIM(SUBSTITUTE(SUBSTITUTE(SUBSTITUTE(SUBSTITUTE(IF(OR(LEFT(BL240,1)="-",LEFT(BL240,1)="="),MID(BL240,2,9999),BL240),CHAR(160)," "),","," "),";"," "),"."," "))</f>
        <v/>
      </c>
      <c r="BM241" s="3166" t="str">
        <f>IF(OR(BN240="",BL242=""),"",IF(LEN(BN240)&lt;=BL242,BN240,IFERROR(LEFT(BN240,FIND("♦",SUBSTITUTE(LEFT(BN240,BL242+1)," ","♦",LEN(LEFT(BN240,BL242+1))-LEN(SUBSTITUTE(LEFT(BN240,BL242+1)," ",""))))),LEFT(BN240,IFERROR(FIND(" ",BN240)-1,LEN(BN240))))))</f>
        <v/>
      </c>
      <c r="BN241" s="3166" t="str">
        <f>IF(BM241="","",TRIM(RIGHT(BN240,LEN(BN240)-LEN(BM241))))</f>
        <v/>
      </c>
      <c r="BO241" s="3180"/>
      <c r="BP241" s="3174"/>
      <c r="BQ241" s="3174"/>
      <c r="EK241" s="1715"/>
      <c r="EL241" s="236" t="s">
        <v>2605</v>
      </c>
      <c r="EM241" s="206" t="s">
        <v>2606</v>
      </c>
      <c r="EN241" s="207">
        <v>37</v>
      </c>
      <c r="EO241" s="208">
        <v>253</v>
      </c>
      <c r="EP241" s="209">
        <v>233</v>
      </c>
      <c r="EQ241"/>
      <c r="ER241" s="1716"/>
      <c r="ES241" s="212" t="s">
        <v>2607</v>
      </c>
      <c r="ET241" s="192" t="s">
        <v>2608</v>
      </c>
      <c r="EU241" s="193">
        <v>250</v>
      </c>
      <c r="EV241" s="194">
        <v>240</v>
      </c>
      <c r="EW241" s="195">
        <v>197</v>
      </c>
      <c r="EX241"/>
      <c r="EY241" s="1717"/>
      <c r="EZ241" s="197" t="s">
        <v>2609</v>
      </c>
      <c r="FA241" s="192" t="s">
        <v>2610</v>
      </c>
      <c r="FB241" s="193">
        <v>139</v>
      </c>
      <c r="FC241" s="194">
        <v>0</v>
      </c>
      <c r="FD241" s="195">
        <v>0</v>
      </c>
      <c r="FE241" s="10">
        <v>1</v>
      </c>
    </row>
    <row r="242" spans="56:161" ht="21" customHeight="1">
      <c r="BD242" s="3174"/>
      <c r="BF242" s="3151" t="str">
        <f t="shared" si="98"/>
        <v/>
      </c>
      <c r="BG242" s="3155" t="str">
        <f t="shared" si="99"/>
        <v/>
      </c>
      <c r="BH242" s="3156" t="str">
        <f>IF(LEN(TRIM(BM242))&gt;0,MAX(BH29:BH241)+1,"")</f>
        <v/>
      </c>
      <c r="BI242" s="3109" t="str">
        <f>IFERROR(INDEX(BM30:BM299,MATCH(ROW()-ROW(BM30)+1,BH30:BH299,0)),"")</f>
        <v/>
      </c>
      <c r="BJ242" s="419"/>
      <c r="BL242" s="3112">
        <f>BI17</f>
        <v>100</v>
      </c>
      <c r="BM242" s="3166" t="str">
        <f>IF(OR(BN241="",BL242=""),"",IF(LEN(BN241)&lt;=BL242,BN241,IFERROR(LEFT(BN241,FIND("♦",SUBSTITUTE(LEFT(BN241,BL242+1)," ","♦",LEN(LEFT(BN241,BL242+1))-LEN(SUBSTITUTE(LEFT(BN241,BL242+1)," ",""))))),LEFT(BN241,IFERROR(FIND(" ",BN241)-1,LEN(BN241))))))</f>
        <v/>
      </c>
      <c r="BN242" s="3166" t="str">
        <f t="shared" ref="BN242:BN245" si="103">IF(BM242="","",TRIM(RIGHT(BN241,LEN(BN241)-LEN(BM242))))</f>
        <v/>
      </c>
      <c r="BO242" s="3180"/>
      <c r="BP242" s="3174"/>
      <c r="BQ242" s="3174"/>
      <c r="EK242" s="1718"/>
      <c r="EL242" s="205" t="s">
        <v>2611</v>
      </c>
      <c r="EM242" s="206" t="s">
        <v>2612</v>
      </c>
      <c r="EN242" s="207">
        <v>64</v>
      </c>
      <c r="EO242" s="208">
        <v>224</v>
      </c>
      <c r="EP242" s="209">
        <v>208</v>
      </c>
      <c r="EQ242"/>
      <c r="ER242" s="1719"/>
      <c r="ES242" s="212" t="s">
        <v>2613</v>
      </c>
      <c r="ET242" s="192" t="s">
        <v>2614</v>
      </c>
      <c r="EU242" s="193">
        <v>240</v>
      </c>
      <c r="EV242" s="194">
        <v>234</v>
      </c>
      <c r="EW242" s="195">
        <v>214</v>
      </c>
      <c r="EX242"/>
      <c r="EY242" s="1720"/>
      <c r="EZ242" s="197" t="s">
        <v>2615</v>
      </c>
      <c r="FA242" s="192" t="s">
        <v>2610</v>
      </c>
      <c r="FB242" s="193">
        <v>139</v>
      </c>
      <c r="FC242" s="194">
        <v>37</v>
      </c>
      <c r="FD242" s="195">
        <v>0</v>
      </c>
      <c r="FE242" s="10">
        <v>1</v>
      </c>
    </row>
    <row r="243" spans="56:161" ht="21" customHeight="1">
      <c r="BD243" s="3174"/>
      <c r="BF243" s="3151" t="str">
        <f t="shared" si="98"/>
        <v/>
      </c>
      <c r="BG243" s="3155" t="str">
        <f t="shared" si="99"/>
        <v/>
      </c>
      <c r="BH243" s="3156" t="str">
        <f>IF(LEN(TRIM(BM243))&gt;0,MAX(BH29:BH242)+1,"")</f>
        <v/>
      </c>
      <c r="BI243" s="3109" t="str">
        <f>IFERROR(INDEX(BM30:BM299,MATCH(ROW()-ROW(BM30)+1,BH30:BH299,0)),"")</f>
        <v/>
      </c>
      <c r="BJ243" s="419"/>
      <c r="BL243" s="3165"/>
      <c r="BM243" s="3166" t="str">
        <f>IF(OR(BN242="",BL242=""),"",IF(LEN(BN242)&lt;=BL242,BN242,IFERROR(LEFT(BN242,FIND("♦",SUBSTITUTE(LEFT(BN242,BL242+1)," ","♦",LEN(LEFT(BN242,BL242+1))-LEN(SUBSTITUTE(LEFT(BN242,BL242+1)," ",""))))),LEFT(BN242,IFERROR(FIND(" ",BN242)-1,LEN(BN242))))))</f>
        <v/>
      </c>
      <c r="BN243" s="3166" t="str">
        <f t="shared" si="103"/>
        <v/>
      </c>
      <c r="BO243" s="3180"/>
      <c r="BP243" s="3174"/>
      <c r="BQ243" s="3174"/>
      <c r="EK243" s="1721"/>
      <c r="EL243" s="236" t="s">
        <v>2616</v>
      </c>
      <c r="EM243" s="206" t="s">
        <v>2617</v>
      </c>
      <c r="EN243" s="207">
        <v>102</v>
      </c>
      <c r="EO243" s="208">
        <v>173</v>
      </c>
      <c r="EP243" s="209">
        <v>164</v>
      </c>
      <c r="EQ243"/>
      <c r="ER243" s="1722"/>
      <c r="ES243" s="197" t="s">
        <v>2618</v>
      </c>
      <c r="ET243" s="192" t="s">
        <v>2619</v>
      </c>
      <c r="EU243" s="193">
        <v>255</v>
      </c>
      <c r="EV243" s="194">
        <v>248</v>
      </c>
      <c r="EW243" s="195">
        <v>220</v>
      </c>
      <c r="EX243"/>
      <c r="EY243" s="1723"/>
      <c r="EZ243" s="212" t="s">
        <v>2620</v>
      </c>
      <c r="FA243" s="192" t="s">
        <v>2621</v>
      </c>
      <c r="FB243" s="193">
        <v>132</v>
      </c>
      <c r="FC243" s="194">
        <v>27</v>
      </c>
      <c r="FD243" s="195">
        <v>45</v>
      </c>
      <c r="FE243" s="10">
        <v>1</v>
      </c>
    </row>
    <row r="244" spans="56:161" ht="21" customHeight="1">
      <c r="BD244" s="3174"/>
      <c r="BF244" s="3151" t="str">
        <f t="shared" si="98"/>
        <v/>
      </c>
      <c r="BG244" s="3155" t="str">
        <f t="shared" si="99"/>
        <v/>
      </c>
      <c r="BH244" s="3156" t="str">
        <f>IF(LEN(TRIM(BM244))&gt;0,MAX(BH29:BH243)+1,"")</f>
        <v/>
      </c>
      <c r="BI244" s="3109" t="str">
        <f>IFERROR(INDEX(BM30:BM299,MATCH(ROW()-ROW(BM30)+1,BH30:BH299,0)),"")</f>
        <v/>
      </c>
      <c r="BJ244" s="419"/>
      <c r="BL244" s="3168"/>
      <c r="BM244" s="3166" t="str">
        <f>IF(OR(BN243="",BL242=""),"",IF(LEN(BN243)&lt;=BL242,BN243,IFERROR(LEFT(BN243,FIND("♦",SUBSTITUTE(LEFT(BN243,BL242+1)," ","♦",LEN(LEFT(BN243,BL242+1))-LEN(SUBSTITUTE(LEFT(BN243,BL242+1)," ",""))))),LEFT(BN243,IFERROR(FIND(" ",BN243)-1,LEN(BN243))))))</f>
        <v/>
      </c>
      <c r="BN244" s="3166" t="str">
        <f t="shared" si="103"/>
        <v/>
      </c>
      <c r="BO244" s="3180"/>
      <c r="BP244" s="3174"/>
      <c r="BQ244" s="3174"/>
      <c r="EK244" s="1724"/>
      <c r="EL244" s="205" t="s">
        <v>2622</v>
      </c>
      <c r="EM244" s="206" t="s">
        <v>2623</v>
      </c>
      <c r="EN244" s="207">
        <v>32</v>
      </c>
      <c r="EO244" s="208">
        <v>178</v>
      </c>
      <c r="EP244" s="209">
        <v>170</v>
      </c>
      <c r="EQ244"/>
      <c r="ER244" s="1725"/>
      <c r="ES244" s="212" t="s">
        <v>2624</v>
      </c>
      <c r="ET244" s="192" t="s">
        <v>2625</v>
      </c>
      <c r="EU244" s="193">
        <v>252</v>
      </c>
      <c r="EV244" s="194">
        <v>220</v>
      </c>
      <c r="EW244" s="195">
        <v>18</v>
      </c>
      <c r="EX244"/>
      <c r="EY244" s="1726"/>
      <c r="EZ244" s="212" t="s">
        <v>2626</v>
      </c>
      <c r="FA244" s="192" t="s">
        <v>2627</v>
      </c>
      <c r="FB244" s="193">
        <v>133</v>
      </c>
      <c r="FC244" s="194">
        <v>6</v>
      </c>
      <c r="FD244" s="195">
        <v>6</v>
      </c>
      <c r="FE244" s="10">
        <v>1</v>
      </c>
    </row>
    <row r="245" spans="56:161" ht="21" customHeight="1">
      <c r="BD245" s="3174"/>
      <c r="BF245" s="3151" t="str">
        <f t="shared" si="98"/>
        <v/>
      </c>
      <c r="BG245" s="3155" t="str">
        <f t="shared" si="99"/>
        <v/>
      </c>
      <c r="BH245" s="3156" t="str">
        <f>IF(LEN(TRIM(BM245))&gt;0,MAX(BH29:BH244)+1,"")</f>
        <v/>
      </c>
      <c r="BI245" s="3109" t="str">
        <f>IFERROR(INDEX(BM30:BM299,MATCH(ROW()-ROW(BM30)+1,BH30:BH299,0)),"")</f>
        <v/>
      </c>
      <c r="BJ245" s="419"/>
      <c r="BL245" s="3169"/>
      <c r="BM245" s="3166" t="str">
        <f>IF(OR(BN244="",BL242=""),"",IF(LEN(BN244)&lt;=BL242,BN244,IFERROR(LEFT(BN244,FIND("♦",SUBSTITUTE(LEFT(BN244,BL242+1)," ","♦",LEN(LEFT(BN244,BL242+1))-LEN(SUBSTITUTE(LEFT(BN244,BL242+1)," ",""))))),LEFT(BN244,IFERROR(FIND(" ",BN244)-1,LEN(BN244))))))</f>
        <v/>
      </c>
      <c r="BN245" s="3166" t="str">
        <f t="shared" si="103"/>
        <v/>
      </c>
      <c r="BO245" s="3180"/>
      <c r="BP245" s="3174"/>
      <c r="BQ245" s="3174"/>
      <c r="EK245" s="1727"/>
      <c r="EL245" s="236" t="s">
        <v>2628</v>
      </c>
      <c r="EM245" s="206" t="s">
        <v>2629</v>
      </c>
      <c r="EN245" s="207">
        <v>0</v>
      </c>
      <c r="EO245" s="208">
        <v>136</v>
      </c>
      <c r="EP245" s="209">
        <v>130</v>
      </c>
      <c r="EQ245"/>
      <c r="ER245" s="1728"/>
      <c r="ES245" s="212" t="s">
        <v>2630</v>
      </c>
      <c r="ET245" s="192" t="s">
        <v>2631</v>
      </c>
      <c r="EU245" s="193">
        <v>185</v>
      </c>
      <c r="EV245" s="194">
        <v>184</v>
      </c>
      <c r="EW245" s="195">
        <v>181</v>
      </c>
      <c r="EX245"/>
      <c r="EY245" s="1729"/>
      <c r="EZ245" s="197" t="s">
        <v>2632</v>
      </c>
      <c r="FA245" s="192" t="s">
        <v>2633</v>
      </c>
      <c r="FB245" s="193">
        <v>128</v>
      </c>
      <c r="FC245" s="194">
        <v>0</v>
      </c>
      <c r="FD245" s="195">
        <v>0</v>
      </c>
      <c r="FE245" s="10">
        <v>1</v>
      </c>
    </row>
    <row r="246" spans="56:161" ht="21" customHeight="1">
      <c r="BD246" s="3174"/>
      <c r="BF246" s="3151" t="str">
        <f t="shared" si="98"/>
        <v/>
      </c>
      <c r="BG246" s="3155" t="str">
        <f t="shared" si="99"/>
        <v/>
      </c>
      <c r="BH246" s="3156" t="str">
        <f>IF(LEN(TRIM(BM246))&gt;0,MAX(BH29:BH245)+1,"")</f>
        <v/>
      </c>
      <c r="BI246" s="3109" t="str">
        <f>IFERROR(INDEX(BM30:BM299,MATCH(ROW()-ROW(BM30)+1,BH30:BH299,0)),"")</f>
        <v/>
      </c>
      <c r="BJ246" s="419"/>
      <c r="BL246" s="2462" t="str">
        <f>(SUBSTITUTE(SUBSTITUTE(BD66,CHAR(13)&amp;CHAR(10)," "),CHAR(10)," "))</f>
        <v/>
      </c>
      <c r="BM246" s="3110" t="str">
        <f>IF(OR(BL247="",BL248=""),"",IF(LEN(BL247)&lt;=BL248,BL247,IFERROR(LEFT(BL247,FIND("♦",SUBSTITUTE(LEFT(BL247,BL248+1)," ","♦",LEN(LEFT(BL247,BL248+1))-LEN(SUBSTITUTE(LEFT(BL247,BL248+1)," ",""))))),LEFT(BL247,IFERROR(FIND(" ",BL247)-1,LEN(BL247))))))</f>
        <v/>
      </c>
      <c r="BN246" s="3111" t="str">
        <f>IF(BM246="","",TRIM(RIGHT(BL247,LEN(BL247)-LEN(BM246))))</f>
        <v/>
      </c>
      <c r="BO246" s="3157" t="str">
        <f>BE66</f>
        <v xml:space="preserve"> ◄ ligne 66</v>
      </c>
      <c r="BP246" s="3174"/>
      <c r="BQ246" s="3174"/>
      <c r="EK246" s="1730"/>
      <c r="EL246" s="236" t="s">
        <v>2634</v>
      </c>
      <c r="EM246" s="206" t="s">
        <v>2635</v>
      </c>
      <c r="EN246" s="207">
        <v>49</v>
      </c>
      <c r="EO246" s="208">
        <v>120</v>
      </c>
      <c r="EP246" s="209">
        <v>115</v>
      </c>
      <c r="EQ246"/>
      <c r="ER246" s="1731"/>
      <c r="ES246" s="212" t="s">
        <v>2636</v>
      </c>
      <c r="ET246" s="192" t="s">
        <v>2637</v>
      </c>
      <c r="EU246" s="193">
        <v>238</v>
      </c>
      <c r="EV246" s="194">
        <v>209</v>
      </c>
      <c r="EW246" s="195">
        <v>83</v>
      </c>
      <c r="EX246"/>
      <c r="EY246" s="1732"/>
      <c r="EZ246" s="197" t="s">
        <v>2181</v>
      </c>
      <c r="FA246" s="192" t="s">
        <v>2638</v>
      </c>
      <c r="FB246" s="193">
        <v>111</v>
      </c>
      <c r="FC246" s="194">
        <v>66</v>
      </c>
      <c r="FD246" s="195">
        <v>66</v>
      </c>
      <c r="FE246" s="10">
        <v>1</v>
      </c>
    </row>
    <row r="247" spans="56:161" ht="21" customHeight="1">
      <c r="BD247" s="3174"/>
      <c r="BF247" s="3151" t="str">
        <f t="shared" si="98"/>
        <v/>
      </c>
      <c r="BG247" s="3155" t="str">
        <f t="shared" si="99"/>
        <v/>
      </c>
      <c r="BH247" s="3156" t="str">
        <f>IF(LEN(TRIM(BM247))&gt;0,MAX(BH29:BH246)+1,"")</f>
        <v/>
      </c>
      <c r="BI247" s="3109" t="str">
        <f>IFERROR(INDEX(BM30:BM299,MATCH(ROW()-ROW(BM30)+1,BH30:BH299,0)),"")</f>
        <v/>
      </c>
      <c r="BJ247" s="419"/>
      <c r="BL247" s="3110" t="str">
        <f>TRIM(SUBSTITUTE(SUBSTITUTE(SUBSTITUTE(SUBSTITUTE(IF(OR(LEFT(BL246,1)="-",LEFT(BL246,1)="="),MID(BL246,2,9999),BL246),CHAR(160)," "),","," "),";"," "),"."," "))</f>
        <v/>
      </c>
      <c r="BM247" s="3111" t="str">
        <f>IF(OR(BN246="",BL248=""),"",IF(LEN(BN246)&lt;=BL248,BN246,IFERROR(LEFT(BN246,FIND("♦",SUBSTITUTE(LEFT(BN246,BL248+1)," ","♦",LEN(LEFT(BN246,BL248+1))-LEN(SUBSTITUTE(LEFT(BN246,BL248+1)," ",""))))),LEFT(BN246,IFERROR(FIND(" ",BN246)-1,LEN(BN246))))))</f>
        <v/>
      </c>
      <c r="BN247" s="3111" t="str">
        <f>IF(BM247="","",TRIM(RIGHT(BN246,LEN(BN246)-LEN(BM247))))</f>
        <v/>
      </c>
      <c r="BO247" s="3179"/>
      <c r="BP247" s="3174"/>
      <c r="BQ247" s="3174"/>
      <c r="EK247" s="1733"/>
      <c r="EL247" s="236" t="s">
        <v>2639</v>
      </c>
      <c r="EM247" s="206" t="s">
        <v>2640</v>
      </c>
      <c r="EN247" s="207">
        <v>0</v>
      </c>
      <c r="EO247" s="208">
        <v>122</v>
      </c>
      <c r="EP247" s="209">
        <v>116</v>
      </c>
      <c r="EQ247"/>
      <c r="ER247" s="1734"/>
      <c r="ES247" s="212" t="s">
        <v>2641</v>
      </c>
      <c r="ET247" s="192" t="s">
        <v>2642</v>
      </c>
      <c r="EU247" s="193">
        <v>246</v>
      </c>
      <c r="EV247" s="194">
        <v>220</v>
      </c>
      <c r="EW247" s="195">
        <v>18</v>
      </c>
      <c r="EX247"/>
      <c r="EY247" s="1735"/>
      <c r="EZ247" s="212" t="s">
        <v>2643</v>
      </c>
      <c r="FA247" s="192" t="s">
        <v>2644</v>
      </c>
      <c r="FB247" s="193">
        <v>114</v>
      </c>
      <c r="FC247" s="194">
        <v>47</v>
      </c>
      <c r="FD247" s="195">
        <v>55</v>
      </c>
      <c r="FE247" s="10">
        <v>1</v>
      </c>
    </row>
    <row r="248" spans="56:161" ht="21" customHeight="1">
      <c r="BD248" s="3174"/>
      <c r="BF248" s="3151" t="str">
        <f t="shared" si="98"/>
        <v/>
      </c>
      <c r="BG248" s="3155" t="str">
        <f t="shared" si="99"/>
        <v/>
      </c>
      <c r="BH248" s="3156" t="str">
        <f>IF(LEN(TRIM(BM248))&gt;0,MAX(BH29:BH247)+1,"")</f>
        <v/>
      </c>
      <c r="BI248" s="3109" t="str">
        <f>IFERROR(INDEX(BM30:BM299,MATCH(ROW()-ROW(BM30)+1,BH30:BH299,0)),"")</f>
        <v/>
      </c>
      <c r="BJ248" s="419"/>
      <c r="BL248" s="3112">
        <f>BI17</f>
        <v>100</v>
      </c>
      <c r="BM248" s="3111" t="str">
        <f>IF(OR(BN247="",BL248=""),"",IF(LEN(BN247)&lt;=BL248,BN247,IFERROR(LEFT(BN247,FIND("♦",SUBSTITUTE(LEFT(BN247,BL248+1)," ","♦",LEN(LEFT(BN247,BL248+1))-LEN(SUBSTITUTE(LEFT(BN247,BL248+1)," ",""))))),LEFT(BN247,IFERROR(FIND(" ",BN247)-1,LEN(BN247))))))</f>
        <v/>
      </c>
      <c r="BN248" s="3111" t="str">
        <f t="shared" ref="BN248:BN251" si="104">IF(BM248="","",TRIM(RIGHT(BN247,LEN(BN247)-LEN(BM248))))</f>
        <v/>
      </c>
      <c r="BO248" s="3179"/>
      <c r="BP248" s="3174"/>
      <c r="BQ248" s="3174"/>
      <c r="EK248" s="1736"/>
      <c r="EL248" s="236" t="s">
        <v>2645</v>
      </c>
      <c r="EM248" s="206" t="s">
        <v>2646</v>
      </c>
      <c r="EN248" s="207">
        <v>1</v>
      </c>
      <c r="EO248" s="208">
        <v>121</v>
      </c>
      <c r="EP248" s="209">
        <v>111</v>
      </c>
      <c r="EQ248"/>
      <c r="ER248" s="1737"/>
      <c r="ES248" s="212" t="s">
        <v>2647</v>
      </c>
      <c r="ET248" s="192" t="s">
        <v>2648</v>
      </c>
      <c r="EU248" s="193">
        <v>239</v>
      </c>
      <c r="EV248" s="194">
        <v>210</v>
      </c>
      <c r="EW248" s="195">
        <v>66</v>
      </c>
      <c r="EX248"/>
      <c r="EY248" s="1738"/>
      <c r="EZ248" s="212" t="s">
        <v>2649</v>
      </c>
      <c r="FA248" s="192" t="s">
        <v>2650</v>
      </c>
      <c r="FB248" s="193">
        <v>92</v>
      </c>
      <c r="FC248" s="194">
        <v>80</v>
      </c>
      <c r="FD248" s="195">
        <v>79</v>
      </c>
      <c r="FE248" s="10">
        <v>1</v>
      </c>
    </row>
    <row r="249" spans="56:161" ht="21" customHeight="1">
      <c r="BD249" s="3174"/>
      <c r="BF249" s="3151" t="str">
        <f t="shared" si="98"/>
        <v/>
      </c>
      <c r="BG249" s="3155" t="str">
        <f t="shared" si="99"/>
        <v/>
      </c>
      <c r="BH249" s="3156" t="str">
        <f>IF(LEN(TRIM(BM249))&gt;0,MAX(BH29:BH248)+1,"")</f>
        <v/>
      </c>
      <c r="BI249" s="3109" t="str">
        <f>IFERROR(INDEX(BM30:BM299,MATCH(ROW()-ROW(BM30)+1,BH30:BH299,0)),"")</f>
        <v/>
      </c>
      <c r="BJ249" s="419"/>
      <c r="BL249" s="3110"/>
      <c r="BM249" s="3111" t="str">
        <f>IF(OR(BN248="",BL248=""),"",IF(LEN(BN248)&lt;=BL248,BN248,IFERROR(LEFT(BN248,FIND("♦",SUBSTITUTE(LEFT(BN248,BL248+1)," ","♦",LEN(LEFT(BN248,BL248+1))-LEN(SUBSTITUTE(LEFT(BN248,BL248+1)," ",""))))),LEFT(BN248,IFERROR(FIND(" ",BN248)-1,LEN(BN248))))))</f>
        <v/>
      </c>
      <c r="BN249" s="3111" t="str">
        <f t="shared" si="104"/>
        <v/>
      </c>
      <c r="BO249" s="3179"/>
      <c r="BP249" s="3174"/>
      <c r="BQ249" s="3174"/>
      <c r="EK249" s="1739"/>
      <c r="EL249" s="236" t="s">
        <v>2651</v>
      </c>
      <c r="EM249" s="206" t="s">
        <v>2652</v>
      </c>
      <c r="EN249" s="207">
        <v>0</v>
      </c>
      <c r="EO249" s="208">
        <v>68</v>
      </c>
      <c r="EP249" s="209">
        <v>63</v>
      </c>
      <c r="EQ249"/>
      <c r="ER249" s="1740"/>
      <c r="ES249" s="212" t="s">
        <v>2653</v>
      </c>
      <c r="ET249" s="192" t="s">
        <v>2654</v>
      </c>
      <c r="EU249" s="193">
        <v>191</v>
      </c>
      <c r="EV249" s="194">
        <v>184</v>
      </c>
      <c r="EW249" s="195">
        <v>165</v>
      </c>
      <c r="EX249"/>
      <c r="EY249" s="1741"/>
      <c r="EZ249" s="212" t="s">
        <v>2655</v>
      </c>
      <c r="FA249" s="192" t="s">
        <v>2656</v>
      </c>
      <c r="FB249" s="193">
        <v>115</v>
      </c>
      <c r="FC249" s="194">
        <v>8</v>
      </c>
      <c r="FD249" s="195">
        <v>0</v>
      </c>
      <c r="FE249" s="10">
        <v>1</v>
      </c>
    </row>
    <row r="250" spans="56:161" ht="21" customHeight="1">
      <c r="BD250" s="3174"/>
      <c r="BF250" s="3151" t="str">
        <f t="shared" si="98"/>
        <v/>
      </c>
      <c r="BG250" s="3155" t="str">
        <f t="shared" si="99"/>
        <v/>
      </c>
      <c r="BH250" s="3156" t="str">
        <f>IF(LEN(TRIM(BM250))&gt;0,MAX(BH29:BH249)+1,"")</f>
        <v/>
      </c>
      <c r="BI250" s="3109" t="str">
        <f>IFERROR(INDEX(BM30:BM299,MATCH(ROW()-ROW(BM30)+1,BH30:BH299,0)),"")</f>
        <v/>
      </c>
      <c r="BJ250" s="419"/>
      <c r="BL250" s="3163"/>
      <c r="BM250" s="3111" t="str">
        <f>IF(OR(BN249="",BL248=""),"",IF(LEN(BN249)&lt;=BL248,BN249,IFERROR(LEFT(BN249,FIND("♦",SUBSTITUTE(LEFT(BN249,BL248+1)," ","♦",LEN(LEFT(BN249,BL248+1))-LEN(SUBSTITUTE(LEFT(BN249,BL248+1)," ",""))))),LEFT(BN249,IFERROR(FIND(" ",BN249)-1,LEN(BN249))))))</f>
        <v/>
      </c>
      <c r="BN250" s="3111" t="str">
        <f t="shared" si="104"/>
        <v/>
      </c>
      <c r="BO250" s="3179"/>
      <c r="BP250" s="3174"/>
      <c r="BQ250" s="3174"/>
      <c r="EK250" s="1742"/>
      <c r="EL250" s="236" t="s">
        <v>2657</v>
      </c>
      <c r="EM250" s="206" t="s">
        <v>2658</v>
      </c>
      <c r="EN250" s="207">
        <v>199</v>
      </c>
      <c r="EO250" s="208">
        <v>230</v>
      </c>
      <c r="EP250" s="209">
        <v>215</v>
      </c>
      <c r="EQ250"/>
      <c r="ER250" s="1743"/>
      <c r="ES250" s="212" t="s">
        <v>2659</v>
      </c>
      <c r="ET250" s="192" t="s">
        <v>2660</v>
      </c>
      <c r="EU250" s="193">
        <v>243</v>
      </c>
      <c r="EV250" s="194">
        <v>214</v>
      </c>
      <c r="EW250" s="195">
        <v>23</v>
      </c>
      <c r="EX250"/>
      <c r="EY250" s="1744"/>
      <c r="EZ250" s="212" t="s">
        <v>2661</v>
      </c>
      <c r="FA250" s="192" t="s">
        <v>2662</v>
      </c>
      <c r="FB250" s="193">
        <v>110</v>
      </c>
      <c r="FC250" s="194">
        <v>11</v>
      </c>
      <c r="FD250" s="195">
        <v>20</v>
      </c>
      <c r="FE250" s="10">
        <v>1</v>
      </c>
    </row>
    <row r="251" spans="56:161" ht="21" customHeight="1">
      <c r="BD251" s="3174"/>
      <c r="BF251" s="3151" t="str">
        <f t="shared" si="98"/>
        <v/>
      </c>
      <c r="BG251" s="3155" t="str">
        <f t="shared" si="99"/>
        <v/>
      </c>
      <c r="BH251" s="3156" t="str">
        <f>IF(LEN(TRIM(BM251))&gt;0,MAX(BH29:BH250)+1,"")</f>
        <v/>
      </c>
      <c r="BI251" s="3109" t="str">
        <f>IFERROR(INDEX(BM30:BM299,MATCH(ROW()-ROW(BM30)+1,BH30:BH299,0)),"")</f>
        <v/>
      </c>
      <c r="BJ251" s="419"/>
      <c r="BL251" s="3164"/>
      <c r="BM251" s="3111" t="str">
        <f>IF(OR(BN250="",BL248=""),"",IF(LEN(BN250)&lt;=BL248,BN250,IFERROR(LEFT(BN250,FIND("♦",SUBSTITUTE(LEFT(BN250,BL248+1)," ","♦",LEN(LEFT(BN250,BL248+1))-LEN(SUBSTITUTE(LEFT(BN250,BL248+1)," ",""))))),LEFT(BN250,IFERROR(FIND(" ",BN250)-1,LEN(BN250))))))</f>
        <v/>
      </c>
      <c r="BN251" s="3111" t="str">
        <f t="shared" si="104"/>
        <v/>
      </c>
      <c r="BO251" s="3179"/>
      <c r="BP251" s="3174"/>
      <c r="BQ251" s="3174"/>
      <c r="EK251" s="1745"/>
      <c r="EL251" s="205" t="s">
        <v>2663</v>
      </c>
      <c r="EM251" s="206" t="s">
        <v>2664</v>
      </c>
      <c r="EN251" s="207">
        <v>245</v>
      </c>
      <c r="EO251" s="208">
        <v>255</v>
      </c>
      <c r="EP251" s="209">
        <v>250</v>
      </c>
      <c r="EQ251"/>
      <c r="ER251" s="1746"/>
      <c r="ES251" s="197" t="s">
        <v>2665</v>
      </c>
      <c r="ET251" s="192" t="s">
        <v>2666</v>
      </c>
      <c r="EU251" s="193">
        <v>238</v>
      </c>
      <c r="EV251" s="194">
        <v>201</v>
      </c>
      <c r="EW251" s="195">
        <v>0</v>
      </c>
      <c r="EX251"/>
      <c r="EY251" s="1747"/>
      <c r="EZ251" s="212" t="s">
        <v>2667</v>
      </c>
      <c r="FA251" s="192" t="s">
        <v>2668</v>
      </c>
      <c r="FB251" s="193">
        <v>109</v>
      </c>
      <c r="FC251" s="194">
        <v>7</v>
      </c>
      <c r="FD251" s="195">
        <v>26</v>
      </c>
      <c r="FE251" s="10">
        <v>1</v>
      </c>
    </row>
    <row r="252" spans="56:161" ht="21" customHeight="1">
      <c r="BD252" s="3174"/>
      <c r="BF252" s="3151" t="str">
        <f t="shared" si="98"/>
        <v/>
      </c>
      <c r="BG252" s="3155" t="str">
        <f t="shared" si="99"/>
        <v/>
      </c>
      <c r="BH252" s="3156" t="str">
        <f>IF(LEN(TRIM(BM252))&gt;0,MAX(BH29:BH251)+1,"")</f>
        <v/>
      </c>
      <c r="BI252" s="3109" t="str">
        <f>IFERROR(INDEX(BM30:BM299,MATCH(ROW()-ROW(BM30)+1,BH30:BH299,0)),"")</f>
        <v/>
      </c>
      <c r="BJ252" s="419"/>
      <c r="BL252" s="2462" t="str">
        <f>(SUBSTITUTE(SUBSTITUTE(BD67,CHAR(13)&amp;CHAR(10)," "),CHAR(10)," "))</f>
        <v/>
      </c>
      <c r="BM252" s="3165" t="str">
        <f>IF(OR(BL253="",BL254=""),"",IF(LEN(BL253)&lt;=BL254,BL253,IFERROR(LEFT(BL253,FIND("♦",SUBSTITUTE(LEFT(BL253,BL254+1)," ","♦",LEN(LEFT(BL253,BL254+1))-LEN(SUBSTITUTE(LEFT(BL253,BL254+1)," ",""))))),LEFT(BL253,IFERROR(FIND(" ",BL253)-1,LEN(BL253))))))</f>
        <v/>
      </c>
      <c r="BN252" s="3166" t="str">
        <f>IF(BM252="","",TRIM(RIGHT(BL253,LEN(BL253)-LEN(BM252))))</f>
        <v/>
      </c>
      <c r="BO252" s="3157" t="str">
        <f>BE67</f>
        <v xml:space="preserve"> ◄ ligne 67</v>
      </c>
      <c r="BP252" s="3174"/>
      <c r="BQ252" s="3174"/>
      <c r="EK252" s="1748"/>
      <c r="EL252" s="236" t="s">
        <v>2669</v>
      </c>
      <c r="EM252" s="206" t="s">
        <v>2670</v>
      </c>
      <c r="EN252" s="207">
        <v>142</v>
      </c>
      <c r="EO252" s="208">
        <v>209</v>
      </c>
      <c r="EP252" s="209">
        <v>178</v>
      </c>
      <c r="EQ252"/>
      <c r="ER252" s="1749"/>
      <c r="ES252" s="212" t="s">
        <v>2671</v>
      </c>
      <c r="ET252" s="192" t="s">
        <v>2672</v>
      </c>
      <c r="EU252" s="193">
        <v>208</v>
      </c>
      <c r="EV252" s="194">
        <v>192</v>
      </c>
      <c r="EW252" s="195">
        <v>122</v>
      </c>
      <c r="EX252"/>
      <c r="EY252" s="1750"/>
      <c r="EZ252" s="212" t="s">
        <v>2673</v>
      </c>
      <c r="FA252" s="192" t="s">
        <v>2674</v>
      </c>
      <c r="FB252" s="193">
        <v>107</v>
      </c>
      <c r="FC252" s="194">
        <v>13</v>
      </c>
      <c r="FD252" s="195">
        <v>13</v>
      </c>
      <c r="FE252" s="10">
        <v>1</v>
      </c>
    </row>
    <row r="253" spans="56:161" ht="21" customHeight="1">
      <c r="BD253" s="3174"/>
      <c r="BF253" s="3151" t="str">
        <f t="shared" si="98"/>
        <v/>
      </c>
      <c r="BG253" s="3155" t="str">
        <f t="shared" si="99"/>
        <v/>
      </c>
      <c r="BH253" s="3156" t="str">
        <f>IF(LEN(TRIM(BM253))&gt;0,MAX(BH29:BH252)+1,"")</f>
        <v/>
      </c>
      <c r="BI253" s="3109" t="str">
        <f>IFERROR(INDEX(BM30:BM299,MATCH(ROW()-ROW(BM30)+1,BH30:BH299,0)),"")</f>
        <v/>
      </c>
      <c r="BJ253" s="419"/>
      <c r="BL253" s="3165" t="str">
        <f>TRIM(SUBSTITUTE(SUBSTITUTE(SUBSTITUTE(SUBSTITUTE(IF(OR(LEFT(BL252,1)="-",LEFT(BL252,1)="="),MID(BL252,2,9999),BL252),CHAR(160)," "),","," "),";"," "),"."," "))</f>
        <v/>
      </c>
      <c r="BM253" s="3166" t="str">
        <f>IF(OR(BN252="",BL254=""),"",IF(LEN(BN252)&lt;=BL254,BN252,IFERROR(LEFT(BN252,FIND("♦",SUBSTITUTE(LEFT(BN252,BL254+1)," ","♦",LEN(LEFT(BN252,BL254+1))-LEN(SUBSTITUTE(LEFT(BN252,BL254+1)," ",""))))),LEFT(BN252,IFERROR(FIND(" ",BN252)-1,LEN(BN252))))))</f>
        <v/>
      </c>
      <c r="BN253" s="3166" t="str">
        <f>IF(BM253="","",TRIM(RIGHT(BN252,LEN(BN252)-LEN(BM253))))</f>
        <v/>
      </c>
      <c r="BO253" s="3180"/>
      <c r="BP253" s="3174"/>
      <c r="BQ253" s="3174"/>
      <c r="EK253" s="1751"/>
      <c r="EL253" s="236" t="s">
        <v>2675</v>
      </c>
      <c r="EM253" s="206" t="s">
        <v>2676</v>
      </c>
      <c r="EN253" s="207">
        <v>141</v>
      </c>
      <c r="EO253" s="208">
        <v>163</v>
      </c>
      <c r="EP253" s="209">
        <v>153</v>
      </c>
      <c r="EQ253"/>
      <c r="ER253" s="1752"/>
      <c r="ES253" s="197" t="s">
        <v>2677</v>
      </c>
      <c r="ET253" s="192" t="s">
        <v>2678</v>
      </c>
      <c r="EU253" s="193">
        <v>205</v>
      </c>
      <c r="EV253" s="194">
        <v>190</v>
      </c>
      <c r="EW253" s="195">
        <v>112</v>
      </c>
      <c r="EX253"/>
      <c r="EY253" s="1753"/>
      <c r="EZ253" s="212" t="s">
        <v>2679</v>
      </c>
      <c r="FA253" s="192" t="s">
        <v>2680</v>
      </c>
      <c r="FB253" s="193">
        <v>84</v>
      </c>
      <c r="FC253" s="194">
        <v>61</v>
      </c>
      <c r="FD253" s="195">
        <v>63</v>
      </c>
      <c r="FE253" s="10">
        <v>1</v>
      </c>
    </row>
    <row r="254" spans="56:161" ht="21" customHeight="1">
      <c r="BD254" s="3174"/>
      <c r="BF254" s="3151" t="str">
        <f t="shared" si="98"/>
        <v/>
      </c>
      <c r="BG254" s="3155" t="str">
        <f t="shared" si="99"/>
        <v/>
      </c>
      <c r="BH254" s="3156" t="str">
        <f>IF(LEN(TRIM(BM254))&gt;0,MAX(BH29:BH253)+1,"")</f>
        <v/>
      </c>
      <c r="BI254" s="3109" t="str">
        <f>IFERROR(INDEX(BM30:BM299,MATCH(ROW()-ROW(BM30)+1,BH30:BH299,0)),"")</f>
        <v/>
      </c>
      <c r="BJ254" s="419"/>
      <c r="BL254" s="3112">
        <f>BI17</f>
        <v>100</v>
      </c>
      <c r="BM254" s="3166" t="str">
        <f>IF(OR(BN253="",BL254=""),"",IF(LEN(BN253)&lt;=BL254,BN253,IFERROR(LEFT(BN253,FIND("♦",SUBSTITUTE(LEFT(BN253,BL254+1)," ","♦",LEN(LEFT(BN253,BL254+1))-LEN(SUBSTITUTE(LEFT(BN253,BL254+1)," ",""))))),LEFT(BN253,IFERROR(FIND(" ",BN253)-1,LEN(BN253))))))</f>
        <v/>
      </c>
      <c r="BN254" s="3166" t="str">
        <f t="shared" ref="BN254:BN257" si="105">IF(BM254="","",TRIM(RIGHT(BN253,LEN(BN253)-LEN(BM254))))</f>
        <v/>
      </c>
      <c r="BO254" s="3180"/>
      <c r="BP254" s="3174"/>
      <c r="BQ254" s="3174"/>
      <c r="EK254" s="1754"/>
      <c r="EL254" s="236" t="s">
        <v>2681</v>
      </c>
      <c r="EM254" s="206" t="s">
        <v>2682</v>
      </c>
      <c r="EN254" s="207">
        <v>131</v>
      </c>
      <c r="EO254" s="208">
        <v>166</v>
      </c>
      <c r="EP254" s="209">
        <v>151</v>
      </c>
      <c r="EQ254"/>
      <c r="ER254" s="1755"/>
      <c r="ES254" s="212" t="s">
        <v>2683</v>
      </c>
      <c r="ET254" s="192" t="s">
        <v>2684</v>
      </c>
      <c r="EU254" s="193">
        <v>194</v>
      </c>
      <c r="EV254" s="194">
        <v>178</v>
      </c>
      <c r="EW254" s="195">
        <v>128</v>
      </c>
      <c r="EX254"/>
      <c r="EY254" s="1756"/>
      <c r="EZ254" s="212" t="s">
        <v>2685</v>
      </c>
      <c r="FA254" s="192" t="s">
        <v>2686</v>
      </c>
      <c r="FB254" s="193">
        <v>86</v>
      </c>
      <c r="FC254" s="194">
        <v>7</v>
      </c>
      <c r="FD254" s="195">
        <v>12</v>
      </c>
      <c r="FE254" s="10">
        <v>1</v>
      </c>
    </row>
    <row r="255" spans="56:161" ht="21" customHeight="1">
      <c r="BD255" s="3174"/>
      <c r="BF255" s="3151" t="str">
        <f t="shared" si="98"/>
        <v/>
      </c>
      <c r="BG255" s="3155" t="str">
        <f t="shared" si="99"/>
        <v/>
      </c>
      <c r="BH255" s="3156" t="str">
        <f>IF(LEN(TRIM(BM255))&gt;0,MAX(BH29:BH254)+1,"")</f>
        <v/>
      </c>
      <c r="BI255" s="3109" t="str">
        <f>IFERROR(INDEX(BM30:BM299,MATCH(ROW()-ROW(BM30)+1,BH30:BH299,0)),"")</f>
        <v/>
      </c>
      <c r="BJ255" s="419"/>
      <c r="BL255" s="3165"/>
      <c r="BM255" s="3166" t="str">
        <f>IF(OR(BN254="",BL254=""),"",IF(LEN(BN254)&lt;=BL254,BN254,IFERROR(LEFT(BN254,FIND("♦",SUBSTITUTE(LEFT(BN254,BL254+1)," ","♦",LEN(LEFT(BN254,BL254+1))-LEN(SUBSTITUTE(LEFT(BN254,BL254+1)," ",""))))),LEFT(BN254,IFERROR(FIND(" ",BN254)-1,LEN(BN254))))))</f>
        <v/>
      </c>
      <c r="BN255" s="3166" t="str">
        <f t="shared" si="105"/>
        <v/>
      </c>
      <c r="BO255" s="3180"/>
      <c r="BP255" s="3174"/>
      <c r="BQ255" s="3174"/>
      <c r="EK255" s="1757"/>
      <c r="EL255" s="236" t="s">
        <v>2687</v>
      </c>
      <c r="EM255" s="206" t="s">
        <v>2688</v>
      </c>
      <c r="EN255" s="207">
        <v>106</v>
      </c>
      <c r="EO255" s="208">
        <v>171</v>
      </c>
      <c r="EP255" s="209">
        <v>142</v>
      </c>
      <c r="EQ255"/>
      <c r="ER255" s="1758"/>
      <c r="ES255" s="212" t="s">
        <v>2689</v>
      </c>
      <c r="ET255" s="192" t="s">
        <v>2690</v>
      </c>
      <c r="EU255" s="193">
        <v>195</v>
      </c>
      <c r="EV255" s="194">
        <v>180</v>
      </c>
      <c r="EW255" s="195">
        <v>112</v>
      </c>
      <c r="EX255"/>
      <c r="EY255" s="1759"/>
      <c r="EZ255" s="212" t="s">
        <v>2691</v>
      </c>
      <c r="FA255" s="192" t="s">
        <v>2692</v>
      </c>
      <c r="FB255" s="193">
        <v>78</v>
      </c>
      <c r="FC255" s="194">
        <v>22</v>
      </c>
      <c r="FD255" s="195">
        <v>9</v>
      </c>
      <c r="FE255" s="10">
        <v>1</v>
      </c>
    </row>
    <row r="256" spans="56:161" ht="21" customHeight="1">
      <c r="BD256" s="3174"/>
      <c r="BF256" s="3151" t="str">
        <f t="shared" si="98"/>
        <v/>
      </c>
      <c r="BG256" s="3155" t="str">
        <f t="shared" si="99"/>
        <v/>
      </c>
      <c r="BH256" s="3156" t="str">
        <f>IF(LEN(TRIM(BM256))&gt;0,MAX(BH29:BH255)+1,"")</f>
        <v/>
      </c>
      <c r="BI256" s="3109" t="str">
        <f>IFERROR(INDEX(BM30:BM299,MATCH(ROW()-ROW(BM30)+1,BH30:BH299,0)),"")</f>
        <v/>
      </c>
      <c r="BJ256" s="419"/>
      <c r="BL256" s="3168"/>
      <c r="BM256" s="3166" t="str">
        <f>IF(OR(BN255="",BL254=""),"",IF(LEN(BN255)&lt;=BL254,BN255,IFERROR(LEFT(BN255,FIND("♦",SUBSTITUTE(LEFT(BN255,BL254+1)," ","♦",LEN(LEFT(BN255,BL254+1))-LEN(SUBSTITUTE(LEFT(BN255,BL254+1)," ",""))))),LEFT(BN255,IFERROR(FIND(" ",BN255)-1,LEN(BN255))))))</f>
        <v/>
      </c>
      <c r="BN256" s="3166" t="str">
        <f t="shared" si="105"/>
        <v/>
      </c>
      <c r="BO256" s="3180"/>
      <c r="BP256" s="3174"/>
      <c r="BQ256" s="3174"/>
      <c r="EK256" s="1760"/>
      <c r="EL256" s="236" t="s">
        <v>2693</v>
      </c>
      <c r="EM256" s="206" t="s">
        <v>2694</v>
      </c>
      <c r="EN256" s="207">
        <v>62</v>
      </c>
      <c r="EO256" s="208">
        <v>180</v>
      </c>
      <c r="EP256" s="209">
        <v>137</v>
      </c>
      <c r="EQ256"/>
      <c r="ER256" s="1761"/>
      <c r="ES256" s="197" t="s">
        <v>2695</v>
      </c>
      <c r="ET256" s="192" t="s">
        <v>2696</v>
      </c>
      <c r="EU256" s="193">
        <v>207</v>
      </c>
      <c r="EV256" s="194">
        <v>181</v>
      </c>
      <c r="EW256" s="195">
        <v>59</v>
      </c>
      <c r="EX256"/>
      <c r="EY256" s="1762"/>
      <c r="EZ256" s="212" t="s">
        <v>2697</v>
      </c>
      <c r="FA256" s="192" t="s">
        <v>2698</v>
      </c>
      <c r="FB256" s="193">
        <v>62</v>
      </c>
      <c r="FC256" s="194">
        <v>29</v>
      </c>
      <c r="FD256" s="195">
        <v>30</v>
      </c>
      <c r="FE256" s="10">
        <v>1</v>
      </c>
    </row>
    <row r="257" spans="56:161" ht="21" customHeight="1">
      <c r="BD257" s="3174"/>
      <c r="BF257" s="3151" t="str">
        <f t="shared" si="98"/>
        <v/>
      </c>
      <c r="BG257" s="3155" t="str">
        <f t="shared" si="99"/>
        <v/>
      </c>
      <c r="BH257" s="3156" t="str">
        <f>IF(LEN(TRIM(BM257))&gt;0,MAX(BH29:BH256)+1,"")</f>
        <v/>
      </c>
      <c r="BI257" s="3109" t="str">
        <f>IFERROR(INDEX(BM30:BM299,MATCH(ROW()-ROW(BM30)+1,BH30:BH299,0)),"")</f>
        <v/>
      </c>
      <c r="BJ257" s="419"/>
      <c r="BL257" s="3169"/>
      <c r="BM257" s="3166" t="str">
        <f>IF(OR(BN256="",BL254=""),"",IF(LEN(BN256)&lt;=BL254,BN256,IFERROR(LEFT(BN256,FIND("♦",SUBSTITUTE(LEFT(BN256,BL254+1)," ","♦",LEN(LEFT(BN256,BL254+1))-LEN(SUBSTITUTE(LEFT(BN256,BL254+1)," ",""))))),LEFT(BN256,IFERROR(FIND(" ",BN256)-1,LEN(BN256))))))</f>
        <v/>
      </c>
      <c r="BN257" s="3166" t="str">
        <f t="shared" si="105"/>
        <v/>
      </c>
      <c r="BO257" s="3180"/>
      <c r="BP257" s="3174"/>
      <c r="BQ257" s="3174"/>
      <c r="EK257" s="1763"/>
      <c r="EL257" s="205" t="s">
        <v>2699</v>
      </c>
      <c r="EM257" s="206" t="s">
        <v>2700</v>
      </c>
      <c r="EN257" s="207">
        <v>2</v>
      </c>
      <c r="EO257" s="208">
        <v>157</v>
      </c>
      <c r="EP257" s="209">
        <v>116</v>
      </c>
      <c r="EQ257"/>
      <c r="ER257" s="1764"/>
      <c r="ES257" s="212" t="s">
        <v>2701</v>
      </c>
      <c r="ET257" s="192" t="s">
        <v>2702</v>
      </c>
      <c r="EU257" s="193">
        <v>209</v>
      </c>
      <c r="EV257" s="194">
        <v>182</v>
      </c>
      <c r="EW257" s="195">
        <v>6</v>
      </c>
      <c r="EX257"/>
      <c r="EY257" s="1765"/>
      <c r="EZ257" s="197" t="s">
        <v>2703</v>
      </c>
      <c r="FA257" s="192" t="s">
        <v>2704</v>
      </c>
      <c r="FB257" s="193">
        <v>238</v>
      </c>
      <c r="FC257" s="194">
        <v>162</v>
      </c>
      <c r="FD257" s="195">
        <v>173</v>
      </c>
      <c r="FE257" s="10">
        <v>1</v>
      </c>
    </row>
    <row r="258" spans="56:161" ht="21" customHeight="1">
      <c r="BD258" s="3174"/>
      <c r="BF258" s="3151" t="str">
        <f t="shared" si="98"/>
        <v/>
      </c>
      <c r="BG258" s="3155" t="str">
        <f t="shared" si="99"/>
        <v/>
      </c>
      <c r="BH258" s="3156" t="str">
        <f>IF(LEN(TRIM(BM258))&gt;0,MAX(BH29:BH257)+1,"")</f>
        <v/>
      </c>
      <c r="BI258" s="3109" t="str">
        <f>IFERROR(INDEX(BM30:BM299,MATCH(ROW()-ROW(BM30)+1,BH30:BH299,0)),"")</f>
        <v/>
      </c>
      <c r="BJ258" s="419"/>
      <c r="BL258" s="2462" t="str">
        <f>(SUBSTITUTE(SUBSTITUTE(BD68,CHAR(13)&amp;CHAR(10)," "),CHAR(10)," "))</f>
        <v/>
      </c>
      <c r="BM258" s="3110" t="str">
        <f>IF(OR(BL259="",BL260=""),"",IF(LEN(BL259)&lt;=BL260,BL259,IFERROR(LEFT(BL259,FIND("♦",SUBSTITUTE(LEFT(BL259,BL260+1)," ","♦",LEN(LEFT(BL259,BL260+1))-LEN(SUBSTITUTE(LEFT(BL259,BL260+1)," ",""))))),LEFT(BL259,IFERROR(FIND(" ",BL259)-1,LEN(BL259))))))</f>
        <v/>
      </c>
      <c r="BN258" s="3111" t="str">
        <f>IF(BM258="","",TRIM(RIGHT(BL259,LEN(BL259)-LEN(BM258))))</f>
        <v/>
      </c>
      <c r="BO258" s="3157" t="str">
        <f>BE68</f>
        <v xml:space="preserve"> ◄ ligne 68</v>
      </c>
      <c r="BP258" s="3174"/>
      <c r="BQ258" s="3174"/>
      <c r="EK258" s="1766"/>
      <c r="EL258" s="205" t="s">
        <v>2705</v>
      </c>
      <c r="EM258" s="206" t="s">
        <v>2706</v>
      </c>
      <c r="EN258" s="207">
        <v>35</v>
      </c>
      <c r="EO258" s="208">
        <v>142</v>
      </c>
      <c r="EP258" s="209">
        <v>104</v>
      </c>
      <c r="EQ258"/>
      <c r="ER258" s="1767"/>
      <c r="ES258" s="197" t="s">
        <v>2707</v>
      </c>
      <c r="ET258" s="192" t="s">
        <v>2708</v>
      </c>
      <c r="EU258" s="193">
        <v>205</v>
      </c>
      <c r="EV258" s="194">
        <v>173</v>
      </c>
      <c r="EW258" s="195">
        <v>0</v>
      </c>
      <c r="EX258"/>
      <c r="EY258" s="1768"/>
      <c r="EZ258" s="197" t="s">
        <v>2709</v>
      </c>
      <c r="FA258" s="192" t="s">
        <v>2710</v>
      </c>
      <c r="FB258" s="193">
        <v>238</v>
      </c>
      <c r="FC258" s="194">
        <v>169</v>
      </c>
      <c r="FD258" s="195">
        <v>184</v>
      </c>
      <c r="FE258" s="10">
        <v>1</v>
      </c>
    </row>
    <row r="259" spans="56:161" ht="21" customHeight="1">
      <c r="BD259" s="3174"/>
      <c r="BF259" s="3151" t="str">
        <f t="shared" si="98"/>
        <v/>
      </c>
      <c r="BG259" s="3155" t="str">
        <f t="shared" si="99"/>
        <v/>
      </c>
      <c r="BH259" s="3156" t="str">
        <f>IF(LEN(TRIM(BM259))&gt;0,MAX(BH29:BH258)+1,"")</f>
        <v/>
      </c>
      <c r="BI259" s="3109" t="str">
        <f>IFERROR(INDEX(BM30:BM299,MATCH(ROW()-ROW(BM30)+1,BH30:BH299,0)),"")</f>
        <v/>
      </c>
      <c r="BJ259" s="419"/>
      <c r="BL259" s="3110" t="str">
        <f>TRIM(SUBSTITUTE(SUBSTITUTE(SUBSTITUTE(SUBSTITUTE(IF(OR(LEFT(BL258,1)="-",LEFT(BL258,1)="="),MID(BL258,2,9999),BL258),CHAR(160)," "),","," "),";"," "),"."," "))</f>
        <v/>
      </c>
      <c r="BM259" s="3111" t="str">
        <f>IF(OR(BN258="",BL260=""),"",IF(LEN(BN258)&lt;=BL260,BN258,IFERROR(LEFT(BN258,FIND("♦",SUBSTITUTE(LEFT(BN258,BL260+1)," ","♦",LEN(LEFT(BN258,BL260+1))-LEN(SUBSTITUTE(LEFT(BN258,BL260+1)," ",""))))),LEFT(BN258,IFERROR(FIND(" ",BN258)-1,LEN(BN258))))))</f>
        <v/>
      </c>
      <c r="BN259" s="3111" t="str">
        <f>IF(BM259="","",TRIM(RIGHT(BN258,LEN(BN258)-LEN(BM259))))</f>
        <v/>
      </c>
      <c r="BO259" s="3179"/>
      <c r="BP259" s="3174"/>
      <c r="BQ259" s="3174"/>
      <c r="EK259" s="1769"/>
      <c r="EL259" s="236" t="s">
        <v>2711</v>
      </c>
      <c r="EM259" s="206" t="s">
        <v>2712</v>
      </c>
      <c r="EN259" s="207">
        <v>59</v>
      </c>
      <c r="EO259" s="208">
        <v>120</v>
      </c>
      <c r="EP259" s="209">
        <v>97</v>
      </c>
      <c r="EQ259"/>
      <c r="ER259" s="1770"/>
      <c r="ES259" s="197" t="s">
        <v>2713</v>
      </c>
      <c r="ET259" s="192" t="s">
        <v>2714</v>
      </c>
      <c r="EU259" s="193">
        <v>139</v>
      </c>
      <c r="EV259" s="194">
        <v>117</v>
      </c>
      <c r="EW259" s="195">
        <v>0</v>
      </c>
      <c r="EX259"/>
      <c r="EY259" s="1771"/>
      <c r="EZ259" s="197" t="s">
        <v>2715</v>
      </c>
      <c r="FA259" s="192" t="s">
        <v>2716</v>
      </c>
      <c r="FB259" s="193">
        <v>255</v>
      </c>
      <c r="FC259" s="194">
        <v>174</v>
      </c>
      <c r="FD259" s="195">
        <v>185</v>
      </c>
      <c r="FE259" s="10">
        <v>1</v>
      </c>
    </row>
    <row r="260" spans="56:161" ht="21" customHeight="1">
      <c r="BD260" s="3174"/>
      <c r="BF260" s="3151" t="str">
        <f t="shared" si="98"/>
        <v/>
      </c>
      <c r="BG260" s="3155" t="str">
        <f t="shared" si="99"/>
        <v/>
      </c>
      <c r="BH260" s="3156" t="str">
        <f>IF(LEN(TRIM(BM260))&gt;0,MAX(BH29:BH259)+1,"")</f>
        <v/>
      </c>
      <c r="BI260" s="3109" t="str">
        <f>IFERROR(INDEX(BM30:BM299,MATCH(ROW()-ROW(BM30)+1,BH30:BH299,0)),"")</f>
        <v/>
      </c>
      <c r="BJ260" s="419"/>
      <c r="BL260" s="3112">
        <f>BI17</f>
        <v>100</v>
      </c>
      <c r="BM260" s="3111" t="str">
        <f>IF(OR(BN259="",BL260=""),"",IF(LEN(BN259)&lt;=BL260,BN259,IFERROR(LEFT(BN259,FIND("♦",SUBSTITUTE(LEFT(BN259,BL260+1)," ","♦",LEN(LEFT(BN259,BL260+1))-LEN(SUBSTITUTE(LEFT(BN259,BL260+1)," ",""))))),LEFT(BN259,IFERROR(FIND(" ",BN259)-1,LEN(BN259))))))</f>
        <v/>
      </c>
      <c r="BN260" s="3111" t="str">
        <f t="shared" ref="BN260:BN263" si="106">IF(BM260="","",TRIM(RIGHT(BN259,LEN(BN259)-LEN(BM260))))</f>
        <v/>
      </c>
      <c r="BO260" s="3179"/>
      <c r="BP260" s="3174"/>
      <c r="BQ260" s="3174"/>
      <c r="EK260" s="1772"/>
      <c r="EL260" s="236" t="s">
        <v>2717</v>
      </c>
      <c r="EM260" s="206" t="s">
        <v>2718</v>
      </c>
      <c r="EN260" s="207">
        <v>0</v>
      </c>
      <c r="EO260" s="208">
        <v>121</v>
      </c>
      <c r="EP260" s="209">
        <v>89</v>
      </c>
      <c r="EQ260"/>
      <c r="ER260" s="1773"/>
      <c r="ES260" s="212" t="s">
        <v>2719</v>
      </c>
      <c r="ET260" s="192" t="s">
        <v>2720</v>
      </c>
      <c r="EU260" s="193">
        <v>104</v>
      </c>
      <c r="EV260" s="194">
        <v>94</v>
      </c>
      <c r="EW260" s="195">
        <v>67</v>
      </c>
      <c r="EX260"/>
      <c r="EY260" s="1774"/>
      <c r="EZ260" s="197" t="s">
        <v>2721</v>
      </c>
      <c r="FA260" s="192" t="s">
        <v>2722</v>
      </c>
      <c r="FB260" s="193">
        <v>255</v>
      </c>
      <c r="FC260" s="194">
        <v>181</v>
      </c>
      <c r="FD260" s="195">
        <v>197</v>
      </c>
      <c r="FE260" s="10">
        <v>1</v>
      </c>
    </row>
    <row r="261" spans="56:161" ht="21" customHeight="1">
      <c r="BD261" s="3174"/>
      <c r="BF261" s="3151" t="str">
        <f t="shared" si="98"/>
        <v/>
      </c>
      <c r="BG261" s="3155" t="str">
        <f t="shared" si="99"/>
        <v/>
      </c>
      <c r="BH261" s="3156" t="str">
        <f>IF(LEN(TRIM(BM261))&gt;0,MAX(BH29:BH260)+1,"")</f>
        <v/>
      </c>
      <c r="BI261" s="3109" t="str">
        <f>IFERROR(INDEX(BM30:BM299,MATCH(ROW()-ROW(BM30)+1,BH30:BH299,0)),"")</f>
        <v/>
      </c>
      <c r="BJ261" s="419"/>
      <c r="BL261" s="3110"/>
      <c r="BM261" s="3111" t="str">
        <f>IF(OR(BN260="",BL260=""),"",IF(LEN(BN260)&lt;=BL260,BN260,IFERROR(LEFT(BN260,FIND("♦",SUBSTITUTE(LEFT(BN260,BL260+1)," ","♦",LEN(LEFT(BN260,BL260+1))-LEN(SUBSTITUTE(LEFT(BN260,BL260+1)," ",""))))),LEFT(BN260,IFERROR(FIND(" ",BN260)-1,LEN(BN260))))))</f>
        <v/>
      </c>
      <c r="BN261" s="3111" t="str">
        <f t="shared" si="106"/>
        <v/>
      </c>
      <c r="BO261" s="3179"/>
      <c r="BP261" s="3174"/>
      <c r="BQ261" s="3174"/>
      <c r="EK261" s="1775"/>
      <c r="EL261" s="236" t="s">
        <v>2723</v>
      </c>
      <c r="EM261" s="206" t="s">
        <v>2724</v>
      </c>
      <c r="EN261" s="207">
        <v>0</v>
      </c>
      <c r="EO261" s="208">
        <v>84</v>
      </c>
      <c r="EP261" s="209">
        <v>61</v>
      </c>
      <c r="EQ261"/>
      <c r="ER261" s="1776"/>
      <c r="ES261" s="212" t="s">
        <v>2725</v>
      </c>
      <c r="ET261" s="192" t="s">
        <v>2726</v>
      </c>
      <c r="EU261" s="193">
        <v>145</v>
      </c>
      <c r="EV261" s="194">
        <v>92</v>
      </c>
      <c r="EW261" s="195">
        <v>131</v>
      </c>
      <c r="EX261"/>
      <c r="EY261" s="1777"/>
      <c r="EZ261" s="197" t="s">
        <v>2727</v>
      </c>
      <c r="FA261" s="192" t="s">
        <v>2728</v>
      </c>
      <c r="FB261" s="193">
        <v>255</v>
      </c>
      <c r="FC261" s="194">
        <v>182</v>
      </c>
      <c r="FD261" s="195">
        <v>193</v>
      </c>
      <c r="FE261" s="10">
        <v>1</v>
      </c>
    </row>
    <row r="262" spans="56:161" ht="21" customHeight="1">
      <c r="BD262" s="3174"/>
      <c r="BF262" s="3151" t="str">
        <f t="shared" si="98"/>
        <v/>
      </c>
      <c r="BG262" s="3155" t="str">
        <f t="shared" si="99"/>
        <v/>
      </c>
      <c r="BH262" s="3156" t="str">
        <f>IF(LEN(TRIM(BM262))&gt;0,MAX(BH29:BH261)+1,"")</f>
        <v/>
      </c>
      <c r="BI262" s="3109" t="str">
        <f>IFERROR(INDEX(BM30:BM299,MATCH(ROW()-ROW(BM30)+1,BH30:BH299,0)),"")</f>
        <v/>
      </c>
      <c r="BJ262" s="419"/>
      <c r="BL262" s="3163"/>
      <c r="BM262" s="3111" t="str">
        <f>IF(OR(BN261="",BL260=""),"",IF(LEN(BN261)&lt;=BL260,BN261,IFERROR(LEFT(BN261,FIND("♦",SUBSTITUTE(LEFT(BN261,BL260+1)," ","♦",LEN(LEFT(BN261,BL260+1))-LEN(SUBSTITUTE(LEFT(BN261,BL260+1)," ",""))))),LEFT(BN261,IFERROR(FIND(" ",BN261)-1,LEN(BN261))))))</f>
        <v/>
      </c>
      <c r="BN262" s="3111" t="str">
        <f t="shared" si="106"/>
        <v/>
      </c>
      <c r="BO262" s="3179"/>
      <c r="BP262" s="3174"/>
      <c r="BQ262" s="3174"/>
      <c r="EK262" s="1778"/>
      <c r="EL262" s="205" t="s">
        <v>2729</v>
      </c>
      <c r="EM262" s="206" t="s">
        <v>2730</v>
      </c>
      <c r="EN262" s="207">
        <v>118</v>
      </c>
      <c r="EO262" s="208">
        <v>238</v>
      </c>
      <c r="EP262" s="209">
        <v>198</v>
      </c>
      <c r="EQ262"/>
      <c r="ER262" s="1779"/>
      <c r="ES262" s="197" t="s">
        <v>2731</v>
      </c>
      <c r="ET262" s="192" t="s">
        <v>2732</v>
      </c>
      <c r="EU262" s="193">
        <v>135</v>
      </c>
      <c r="EV262" s="194">
        <v>31</v>
      </c>
      <c r="EW262" s="195">
        <v>120</v>
      </c>
      <c r="EX262"/>
      <c r="EY262" s="1780"/>
      <c r="EZ262" s="197" t="s">
        <v>2733</v>
      </c>
      <c r="FA262" s="192" t="s">
        <v>2734</v>
      </c>
      <c r="FB262" s="193">
        <v>255</v>
      </c>
      <c r="FC262" s="194">
        <v>192</v>
      </c>
      <c r="FD262" s="195">
        <v>203</v>
      </c>
      <c r="FE262" s="10">
        <v>1</v>
      </c>
    </row>
    <row r="263" spans="56:161" ht="21" customHeight="1">
      <c r="BD263" s="3174"/>
      <c r="BF263" s="3151" t="str">
        <f t="shared" si="98"/>
        <v/>
      </c>
      <c r="BG263" s="3155" t="str">
        <f t="shared" si="99"/>
        <v/>
      </c>
      <c r="BH263" s="3156" t="str">
        <f>IF(LEN(TRIM(BM263))&gt;0,MAX(BH29:BH262)+1,"")</f>
        <v/>
      </c>
      <c r="BI263" s="3109" t="str">
        <f>IFERROR(INDEX(BM30:BM299,MATCH(ROW()-ROW(BM30)+1,BH30:BH299,0)),"")</f>
        <v/>
      </c>
      <c r="BJ263" s="419"/>
      <c r="BL263" s="3164"/>
      <c r="BM263" s="3111" t="str">
        <f>IF(OR(BN262="",BL260=""),"",IF(LEN(BN262)&lt;=BL260,BN262,IFERROR(LEFT(BN262,FIND("♦",SUBSTITUTE(LEFT(BN262,BL260+1)," ","♦",LEN(LEFT(BN262,BL260+1))-LEN(SUBSTITUTE(LEFT(BN262,BL260+1)," ",""))))),LEFT(BN262,IFERROR(FIND(" ",BN262)-1,LEN(BN262))))))</f>
        <v/>
      </c>
      <c r="BN263" s="3111" t="str">
        <f t="shared" si="106"/>
        <v/>
      </c>
      <c r="BO263" s="3179"/>
      <c r="BP263" s="3174"/>
      <c r="BQ263" s="3174"/>
      <c r="EK263" s="1781"/>
      <c r="EL263" s="236" t="s">
        <v>2735</v>
      </c>
      <c r="EM263" s="206" t="s">
        <v>2736</v>
      </c>
      <c r="EN263" s="207">
        <v>151</v>
      </c>
      <c r="EO263" s="208">
        <v>223</v>
      </c>
      <c r="EP263" s="209">
        <v>198</v>
      </c>
      <c r="EQ263"/>
      <c r="ER263" s="1782"/>
      <c r="ES263" s="212" t="s">
        <v>2737</v>
      </c>
      <c r="ET263" s="192" t="s">
        <v>2738</v>
      </c>
      <c r="EU263" s="193">
        <v>135</v>
      </c>
      <c r="EV263" s="194">
        <v>0</v>
      </c>
      <c r="EW263" s="195">
        <v>116</v>
      </c>
      <c r="EX263"/>
      <c r="EY263" s="1783"/>
      <c r="EZ263" s="212" t="s">
        <v>2739</v>
      </c>
      <c r="FA263" s="192" t="s">
        <v>2740</v>
      </c>
      <c r="FB263" s="193">
        <v>213</v>
      </c>
      <c r="FC263" s="194">
        <v>132</v>
      </c>
      <c r="FD263" s="195">
        <v>144</v>
      </c>
      <c r="FE263" s="10">
        <v>1</v>
      </c>
    </row>
    <row r="264" spans="56:161" ht="21" customHeight="1">
      <c r="BD264" s="3174"/>
      <c r="BF264" s="3151" t="str">
        <f t="shared" si="98"/>
        <v/>
      </c>
      <c r="BG264" s="3155" t="str">
        <f t="shared" si="99"/>
        <v/>
      </c>
      <c r="BH264" s="3156" t="str">
        <f>IF(LEN(TRIM(BM264))&gt;0,MAX(BH29:BH263)+1,"")</f>
        <v/>
      </c>
      <c r="BI264" s="3109" t="str">
        <f>IFERROR(INDEX(BM30:BM299,MATCH(ROW()-ROW(BM30)+1,BH30:BH299,0)),"")</f>
        <v/>
      </c>
      <c r="BJ264" s="419"/>
      <c r="BL264" s="2462" t="str">
        <f>(SUBSTITUTE(SUBSTITUTE(BD69,CHAR(13)&amp;CHAR(10)," "),CHAR(10)," "))</f>
        <v/>
      </c>
      <c r="BM264" s="3165" t="str">
        <f>IF(OR(BL265="",BL266=""),"",IF(LEN(BL265)&lt;=BL266,BL265,IFERROR(LEFT(BL265,FIND("♦",SUBSTITUTE(LEFT(BL265,BL266+1)," ","♦",LEN(LEFT(BL265,BL266+1))-LEN(SUBSTITUTE(LEFT(BL265,BL266+1)," ",""))))),LEFT(BL265,IFERROR(FIND(" ",BL265)-1,LEN(BL265))))))</f>
        <v/>
      </c>
      <c r="BN264" s="3166" t="str">
        <f>IF(BM264="","",TRIM(RIGHT(BL265,LEN(BL265)-LEN(BM264))))</f>
        <v/>
      </c>
      <c r="BO264" s="3157" t="str">
        <f>BE69</f>
        <v xml:space="preserve"> ◄ ligne 69</v>
      </c>
      <c r="BP264" s="3174"/>
      <c r="BQ264" s="3174"/>
      <c r="EK264" s="1784"/>
      <c r="EL264" s="205" t="s">
        <v>2741</v>
      </c>
      <c r="EM264" s="206" t="s">
        <v>2742</v>
      </c>
      <c r="EN264" s="207">
        <v>127</v>
      </c>
      <c r="EO264" s="208">
        <v>255</v>
      </c>
      <c r="EP264" s="209">
        <v>212</v>
      </c>
      <c r="EQ264"/>
      <c r="ER264" s="1785"/>
      <c r="ES264" s="212" t="s">
        <v>2743</v>
      </c>
      <c r="ET264" s="192" t="s">
        <v>2744</v>
      </c>
      <c r="EU264" s="193">
        <v>93</v>
      </c>
      <c r="EV264" s="194">
        <v>85</v>
      </c>
      <c r="EW264" s="195">
        <v>91</v>
      </c>
      <c r="EX264"/>
      <c r="EY264" s="1786"/>
      <c r="EZ264" s="197" t="s">
        <v>2745</v>
      </c>
      <c r="FA264" s="192" t="s">
        <v>2746</v>
      </c>
      <c r="FB264" s="193">
        <v>205</v>
      </c>
      <c r="FC264" s="194">
        <v>145</v>
      </c>
      <c r="FD264" s="195">
        <v>158</v>
      </c>
      <c r="FE264" s="10">
        <v>1</v>
      </c>
    </row>
    <row r="265" spans="56:161" ht="21" customHeight="1">
      <c r="BD265" s="3174"/>
      <c r="BF265" s="3151" t="str">
        <f t="shared" si="98"/>
        <v/>
      </c>
      <c r="BG265" s="3155" t="str">
        <f t="shared" si="99"/>
        <v/>
      </c>
      <c r="BH265" s="3156" t="str">
        <f>IF(LEN(TRIM(BM265))&gt;0,MAX(BH29:BH264)+1,"")</f>
        <v/>
      </c>
      <c r="BI265" s="3109" t="str">
        <f>IFERROR(INDEX(BM30:BM299,MATCH(ROW()-ROW(BM30)+1,BH30:BH299,0)),"")</f>
        <v/>
      </c>
      <c r="BJ265" s="419"/>
      <c r="BL265" s="3165" t="str">
        <f>TRIM(SUBSTITUTE(SUBSTITUTE(SUBSTITUTE(SUBSTITUTE(IF(OR(LEFT(BL264,1)="-",LEFT(BL264,1)="="),MID(BL264,2,9999),BL264),CHAR(160)," "),","," "),";"," "),"."," "))</f>
        <v/>
      </c>
      <c r="BM265" s="3166" t="str">
        <f>IF(OR(BN264="",BL266=""),"",IF(LEN(BN264)&lt;=BL266,BN264,IFERROR(LEFT(BN264,FIND("♦",SUBSTITUTE(LEFT(BN264,BL266+1)," ","♦",LEN(LEFT(BN264,BL266+1))-LEN(SUBSTITUTE(LEFT(BN264,BL266+1)," ",""))))),LEFT(BN264,IFERROR(FIND(" ",BN264)-1,LEN(BN264))))))</f>
        <v/>
      </c>
      <c r="BN265" s="3166" t="str">
        <f>IF(BM265="","",TRIM(RIGHT(BN264,LEN(BN264)-LEN(BM265))))</f>
        <v/>
      </c>
      <c r="BO265" s="3180"/>
      <c r="BP265" s="3174"/>
      <c r="BQ265" s="3174"/>
      <c r="EK265" s="1787"/>
      <c r="EL265" s="236" t="s">
        <v>2747</v>
      </c>
      <c r="EM265" s="206" t="s">
        <v>2748</v>
      </c>
      <c r="EN265" s="207">
        <v>223</v>
      </c>
      <c r="EO265" s="208">
        <v>237</v>
      </c>
      <c r="EP265" s="209">
        <v>232</v>
      </c>
      <c r="EQ265"/>
      <c r="ER265" s="1788"/>
      <c r="ES265" s="212" t="s">
        <v>2749</v>
      </c>
      <c r="ET265" s="192" t="s">
        <v>2750</v>
      </c>
      <c r="EU265" s="193">
        <v>112</v>
      </c>
      <c r="EV265" s="194">
        <v>41</v>
      </c>
      <c r="EW265" s="195">
        <v>99</v>
      </c>
      <c r="EX265"/>
      <c r="EY265" s="1789"/>
      <c r="EZ265" s="197" t="s">
        <v>2751</v>
      </c>
      <c r="FA265" s="192" t="s">
        <v>2752</v>
      </c>
      <c r="FB265" s="193">
        <v>205</v>
      </c>
      <c r="FC265" s="194">
        <v>140</v>
      </c>
      <c r="FD265" s="195">
        <v>149</v>
      </c>
      <c r="FE265" s="10">
        <v>1</v>
      </c>
    </row>
    <row r="266" spans="56:161" ht="21" customHeight="1">
      <c r="BD266" s="3174"/>
      <c r="BF266" s="3151" t="str">
        <f t="shared" si="98"/>
        <v/>
      </c>
      <c r="BG266" s="3155" t="str">
        <f t="shared" si="99"/>
        <v/>
      </c>
      <c r="BH266" s="3156" t="str">
        <f>IF(LEN(TRIM(BM266))&gt;0,MAX(BH29:BH265)+1,"")</f>
        <v/>
      </c>
      <c r="BI266" s="3109" t="str">
        <f>IFERROR(INDEX(BM30:BM299,MATCH(ROW()-ROW(BM30)+1,BH30:BH299,0)),"")</f>
        <v/>
      </c>
      <c r="BJ266" s="419"/>
      <c r="BL266" s="3112">
        <f>BI17</f>
        <v>100</v>
      </c>
      <c r="BM266" s="3166" t="str">
        <f>IF(OR(BN265="",BL266=""),"",IF(LEN(BN265)&lt;=BL266,BN265,IFERROR(LEFT(BN265,FIND("♦",SUBSTITUTE(LEFT(BN265,BL266+1)," ","♦",LEN(LEFT(BN265,BL266+1))-LEN(SUBSTITUTE(LEFT(BN265,BL266+1)," ",""))))),LEFT(BN265,IFERROR(FIND(" ",BN265)-1,LEN(BN265))))))</f>
        <v/>
      </c>
      <c r="BN266" s="3166" t="str">
        <f t="shared" ref="BN266:BN269" si="107">IF(BM266="","",TRIM(RIGHT(BN265,LEN(BN265)-LEN(BM266))))</f>
        <v/>
      </c>
      <c r="BO266" s="3180"/>
      <c r="BP266" s="3174"/>
      <c r="BQ266" s="3174"/>
      <c r="EK266" s="1790"/>
      <c r="EL266" s="205" t="s">
        <v>2753</v>
      </c>
      <c r="EM266" s="206" t="s">
        <v>2754</v>
      </c>
      <c r="EN266" s="207">
        <v>102</v>
      </c>
      <c r="EO266" s="208">
        <v>205</v>
      </c>
      <c r="EP266" s="209">
        <v>170</v>
      </c>
      <c r="EQ266"/>
      <c r="ER266" s="1791"/>
      <c r="ES266" s="212" t="s">
        <v>2755</v>
      </c>
      <c r="ET266" s="192" t="s">
        <v>2756</v>
      </c>
      <c r="EU266" s="193">
        <v>93</v>
      </c>
      <c r="EV266" s="194">
        <v>57</v>
      </c>
      <c r="EW266" s="195">
        <v>84</v>
      </c>
      <c r="EX266"/>
      <c r="EY266" s="1792"/>
      <c r="EZ266" s="212" t="s">
        <v>2757</v>
      </c>
      <c r="FA266" s="192" t="s">
        <v>2758</v>
      </c>
      <c r="FB266" s="193">
        <v>175</v>
      </c>
      <c r="FC266" s="194">
        <v>134</v>
      </c>
      <c r="FD266" s="195">
        <v>142</v>
      </c>
      <c r="FE266" s="10">
        <v>1</v>
      </c>
    </row>
    <row r="267" spans="56:161" ht="21" customHeight="1">
      <c r="BD267" s="3174"/>
      <c r="BF267" s="3151" t="str">
        <f t="shared" si="98"/>
        <v/>
      </c>
      <c r="BG267" s="3155" t="str">
        <f t="shared" si="99"/>
        <v/>
      </c>
      <c r="BH267" s="3156" t="str">
        <f>IF(LEN(TRIM(BM267))&gt;0,MAX(BH29:BH266)+1,"")</f>
        <v/>
      </c>
      <c r="BI267" s="3109" t="str">
        <f>IFERROR(INDEX(BM30:BM299,MATCH(ROW()-ROW(BM30)+1,BH30:BH299,0)),"")</f>
        <v/>
      </c>
      <c r="BJ267" s="419"/>
      <c r="BL267" s="3165"/>
      <c r="BM267" s="3166" t="str">
        <f>IF(OR(BN266="",BL266=""),"",IF(LEN(BN266)&lt;=BL266,BN266,IFERROR(LEFT(BN266,FIND("♦",SUBSTITUTE(LEFT(BN266,BL266+1)," ","♦",LEN(LEFT(BN266,BL266+1))-LEN(SUBSTITUTE(LEFT(BN266,BL266+1)," ",""))))),LEFT(BN266,IFERROR(FIND(" ",BN266)-1,LEN(BN266))))))</f>
        <v/>
      </c>
      <c r="BN267" s="3166" t="str">
        <f t="shared" si="107"/>
        <v/>
      </c>
      <c r="BO267" s="3180"/>
      <c r="BP267" s="3174"/>
      <c r="BQ267" s="3174"/>
      <c r="EK267" s="1793"/>
      <c r="EL267" s="236" t="s">
        <v>2759</v>
      </c>
      <c r="EM267" s="206" t="s">
        <v>2760</v>
      </c>
      <c r="EN267" s="207">
        <v>125</v>
      </c>
      <c r="EO267" s="208">
        <v>137</v>
      </c>
      <c r="EP267" s="209">
        <v>132</v>
      </c>
      <c r="EQ267"/>
      <c r="ER267" s="1794"/>
      <c r="ES267" s="212" t="s">
        <v>2761</v>
      </c>
      <c r="ET267" s="192" t="s">
        <v>2762</v>
      </c>
      <c r="EU267" s="193">
        <v>80</v>
      </c>
      <c r="EV267" s="194">
        <v>64</v>
      </c>
      <c r="EW267" s="195">
        <v>77</v>
      </c>
      <c r="EX267"/>
      <c r="EY267" s="1795"/>
      <c r="EZ267" s="212" t="s">
        <v>2763</v>
      </c>
      <c r="FA267" s="192" t="s">
        <v>2764</v>
      </c>
      <c r="FB267" s="193">
        <v>199</v>
      </c>
      <c r="FC267" s="194">
        <v>44</v>
      </c>
      <c r="FD267" s="195">
        <v>72</v>
      </c>
      <c r="FE267" s="10">
        <v>1</v>
      </c>
    </row>
    <row r="268" spans="56:161" ht="21" customHeight="1">
      <c r="BD268" s="3174"/>
      <c r="BF268" s="3151" t="str">
        <f t="shared" si="98"/>
        <v/>
      </c>
      <c r="BG268" s="3155" t="str">
        <f t="shared" si="99"/>
        <v/>
      </c>
      <c r="BH268" s="3156" t="str">
        <f>IF(LEN(TRIM(BM268))&gt;0,MAX(BH29:BH267)+1,"")</f>
        <v/>
      </c>
      <c r="BI268" s="3109" t="str">
        <f>IFERROR(INDEX(BM30:BM299,MATCH(ROW()-ROW(BM30)+1,BH30:BH299,0)),"")</f>
        <v/>
      </c>
      <c r="BJ268" s="419"/>
      <c r="BL268" s="3168"/>
      <c r="BM268" s="3166" t="str">
        <f>IF(OR(BN267="",BL266=""),"",IF(LEN(BN267)&lt;=BL266,BN267,IFERROR(LEFT(BN267,FIND("♦",SUBSTITUTE(LEFT(BN267,BL266+1)," ","♦",LEN(LEFT(BN267,BL266+1))-LEN(SUBSTITUTE(LEFT(BN267,BL266+1)," ",""))))),LEFT(BN267,IFERROR(FIND(" ",BN267)-1,LEN(BN267))))))</f>
        <v/>
      </c>
      <c r="BN268" s="3166" t="str">
        <f t="shared" si="107"/>
        <v/>
      </c>
      <c r="BO268" s="3180"/>
      <c r="BP268" s="3174"/>
      <c r="BQ268" s="3174"/>
      <c r="EK268" s="1796"/>
      <c r="EL268" s="236" t="s">
        <v>2765</v>
      </c>
      <c r="EM268" s="206" t="s">
        <v>2766</v>
      </c>
      <c r="EN268" s="207">
        <v>100</v>
      </c>
      <c r="EO268" s="208">
        <v>155</v>
      </c>
      <c r="EP268" s="209">
        <v>136</v>
      </c>
      <c r="EQ268"/>
      <c r="ER268" s="1797"/>
      <c r="ES268" s="212" t="s">
        <v>2767</v>
      </c>
      <c r="ET268" s="192" t="s">
        <v>2768</v>
      </c>
      <c r="EU268" s="193">
        <v>211</v>
      </c>
      <c r="EV268" s="194">
        <v>153</v>
      </c>
      <c r="EW268" s="195">
        <v>230</v>
      </c>
      <c r="EX268"/>
      <c r="EY268" s="1798"/>
      <c r="EZ268" s="212" t="s">
        <v>2769</v>
      </c>
      <c r="FA268" s="192" t="s">
        <v>2770</v>
      </c>
      <c r="FB268" s="193">
        <v>172</v>
      </c>
      <c r="FC268" s="194">
        <v>30</v>
      </c>
      <c r="FD268" s="195">
        <v>68</v>
      </c>
      <c r="FE268" s="10">
        <v>1</v>
      </c>
    </row>
    <row r="269" spans="56:161" ht="21" customHeight="1">
      <c r="BD269" s="3174"/>
      <c r="BF269" s="3151" t="str">
        <f t="shared" si="98"/>
        <v/>
      </c>
      <c r="BG269" s="3155" t="str">
        <f t="shared" si="99"/>
        <v/>
      </c>
      <c r="BH269" s="3156" t="str">
        <f>IF(LEN(TRIM(BM269))&gt;0,MAX(BH29:BH268)+1,"")</f>
        <v/>
      </c>
      <c r="BI269" s="3109" t="str">
        <f>IFERROR(INDEX(BM30:BM299,MATCH(ROW()-ROW(BM30)+1,BH30:BH299,0)),"")</f>
        <v/>
      </c>
      <c r="BJ269" s="419"/>
      <c r="BL269" s="3169"/>
      <c r="BM269" s="3166" t="str">
        <f>IF(OR(BN268="",BL266=""),"",IF(LEN(BN268)&lt;=BL266,BN268,IFERROR(LEFT(BN268,FIND("♦",SUBSTITUTE(LEFT(BN268,BL266+1)," ","♦",LEN(LEFT(BN268,BL266+1))-LEN(SUBSTITUTE(LEFT(BN268,BL266+1)," ",""))))),LEFT(BN268,IFERROR(FIND(" ",BN268)-1,LEN(BN268))))))</f>
        <v/>
      </c>
      <c r="BN269" s="3166" t="str">
        <f t="shared" si="107"/>
        <v/>
      </c>
      <c r="BO269" s="3180"/>
      <c r="BP269" s="3174"/>
      <c r="BQ269" s="3174"/>
      <c r="EK269" s="1799"/>
      <c r="EL269" s="205" t="s">
        <v>2771</v>
      </c>
      <c r="EM269" s="206" t="s">
        <v>2772</v>
      </c>
      <c r="EN269" s="207">
        <v>69</v>
      </c>
      <c r="EO269" s="208">
        <v>139</v>
      </c>
      <c r="EP269" s="209">
        <v>116</v>
      </c>
      <c r="EQ269"/>
      <c r="ER269" s="1800"/>
      <c r="ES269" s="197" t="s">
        <v>2773</v>
      </c>
      <c r="ET269" s="192" t="s">
        <v>2774</v>
      </c>
      <c r="EU269" s="193">
        <v>224</v>
      </c>
      <c r="EV269" s="194">
        <v>102</v>
      </c>
      <c r="EW269" s="195">
        <v>255</v>
      </c>
      <c r="EX269"/>
      <c r="EY269" s="1801"/>
      <c r="EZ269" s="197" t="s">
        <v>2775</v>
      </c>
      <c r="FA269" s="192" t="s">
        <v>2776</v>
      </c>
      <c r="FB269" s="193">
        <v>139</v>
      </c>
      <c r="FC269" s="194">
        <v>99</v>
      </c>
      <c r="FD269" s="195">
        <v>108</v>
      </c>
      <c r="FE269" s="10">
        <v>1</v>
      </c>
    </row>
    <row r="270" spans="56:161" ht="21" customHeight="1">
      <c r="BD270" s="3174"/>
      <c r="BF270" s="3151" t="str">
        <f t="shared" si="98"/>
        <v/>
      </c>
      <c r="BG270" s="3155" t="str">
        <f t="shared" si="99"/>
        <v/>
      </c>
      <c r="BH270" s="3156" t="str">
        <f>IF(LEN(TRIM(BM270))&gt;0,MAX(BH29:BH269)+1,"")</f>
        <v/>
      </c>
      <c r="BI270" s="3109" t="str">
        <f>IFERROR(INDEX(BM30:BM299,MATCH(ROW()-ROW(BM30)+1,BH30:BH299,0)),"")</f>
        <v/>
      </c>
      <c r="BJ270" s="419"/>
      <c r="BL270" s="2462" t="str">
        <f>(SUBSTITUTE(SUBSTITUTE(BD70,CHAR(13)&amp;CHAR(10)," "),CHAR(10)," "))</f>
        <v/>
      </c>
      <c r="BM270" s="3110" t="str">
        <f>IF(OR(BL271="",BL272=""),"",IF(LEN(BL271)&lt;=BL272,BL271,IFERROR(LEFT(BL271,FIND("♦",SUBSTITUTE(LEFT(BL271,BL272+1)," ","♦",LEN(LEFT(BL271,BL272+1))-LEN(SUBSTITUTE(LEFT(BL271,BL272+1)," ",""))))),LEFT(BL271,IFERROR(FIND(" ",BL271)-1,LEN(BL271))))))</f>
        <v/>
      </c>
      <c r="BN270" s="3111" t="str">
        <f>IF(BM270="","",TRIM(RIGHT(BL271,LEN(BL271)-LEN(BM270))))</f>
        <v/>
      </c>
      <c r="BO270" s="3157" t="str">
        <f>BE70</f>
        <v xml:space="preserve"> ◄ ligne 70</v>
      </c>
      <c r="BP270" s="3174"/>
      <c r="BQ270" s="3174"/>
      <c r="EK270" s="1802"/>
      <c r="EL270" s="236" t="s">
        <v>2777</v>
      </c>
      <c r="EM270" s="206" t="s">
        <v>2778</v>
      </c>
      <c r="EN270" s="207">
        <v>94</v>
      </c>
      <c r="EO270" s="208">
        <v>113</v>
      </c>
      <c r="EP270" s="209">
        <v>106</v>
      </c>
      <c r="EQ270"/>
      <c r="ER270" s="1803"/>
      <c r="ES270" s="212" t="s">
        <v>2779</v>
      </c>
      <c r="ET270" s="192" t="s">
        <v>2780</v>
      </c>
      <c r="EU270" s="193">
        <v>223</v>
      </c>
      <c r="EV270" s="194">
        <v>115</v>
      </c>
      <c r="EW270" s="195">
        <v>255</v>
      </c>
      <c r="EX270"/>
      <c r="EY270" s="1804"/>
      <c r="EZ270" s="197" t="s">
        <v>2781</v>
      </c>
      <c r="FA270" s="192" t="s">
        <v>2782</v>
      </c>
      <c r="FB270" s="193">
        <v>139</v>
      </c>
      <c r="FC270" s="194">
        <v>95</v>
      </c>
      <c r="FD270" s="195">
        <v>101</v>
      </c>
      <c r="FE270" s="10">
        <v>1</v>
      </c>
    </row>
    <row r="271" spans="56:161" ht="21" customHeight="1">
      <c r="BD271" s="3174"/>
      <c r="BF271" s="3151" t="str">
        <f t="shared" si="98"/>
        <v/>
      </c>
      <c r="BG271" s="3155" t="str">
        <f t="shared" si="99"/>
        <v/>
      </c>
      <c r="BH271" s="3156" t="str">
        <f>IF(LEN(TRIM(BM271))&gt;0,MAX(BH29:BH270)+1,"")</f>
        <v/>
      </c>
      <c r="BI271" s="3109" t="str">
        <f>IFERROR(INDEX(BM30:BM299,MATCH(ROW()-ROW(BM30)+1,BH30:BH299,0)),"")</f>
        <v/>
      </c>
      <c r="BJ271" s="419"/>
      <c r="BL271" s="3110" t="str">
        <f>TRIM(SUBSTITUTE(SUBSTITUTE(SUBSTITUTE(SUBSTITUTE(IF(OR(LEFT(BL270,1)="-",LEFT(BL270,1)="="),MID(BL270,2,9999),BL270),CHAR(160)," "),","," "),";"," "),"."," "))</f>
        <v/>
      </c>
      <c r="BM271" s="3111" t="str">
        <f>IF(OR(BN270="",BL272=""),"",IF(LEN(BN270)&lt;=BL272,BN270,IFERROR(LEFT(BN270,FIND("♦",SUBSTITUTE(LEFT(BN270,BL272+1)," ","♦",LEN(LEFT(BN270,BL272+1))-LEN(SUBSTITUTE(LEFT(BN270,BL272+1)," ",""))))),LEFT(BN270,IFERROR(FIND(" ",BN270)-1,LEN(BN270))))))</f>
        <v/>
      </c>
      <c r="BN271" s="3111" t="str">
        <f>IF(BM271="","",TRIM(RIGHT(BN270,LEN(BN270)-LEN(BM271))))</f>
        <v/>
      </c>
      <c r="BO271" s="3179"/>
      <c r="BP271" s="3174"/>
      <c r="BQ271" s="3174"/>
      <c r="EK271" s="1805"/>
      <c r="EL271" s="236" t="s">
        <v>2783</v>
      </c>
      <c r="EM271" s="206" t="s">
        <v>2784</v>
      </c>
      <c r="EN271" s="207">
        <v>64</v>
      </c>
      <c r="EO271" s="208">
        <v>130</v>
      </c>
      <c r="EP271" s="209">
        <v>109</v>
      </c>
      <c r="EQ271"/>
      <c r="ER271" s="1806"/>
      <c r="ES271" s="197" t="s">
        <v>2785</v>
      </c>
      <c r="ET271" s="192" t="s">
        <v>2786</v>
      </c>
      <c r="EU271" s="193">
        <v>209</v>
      </c>
      <c r="EV271" s="194">
        <v>95</v>
      </c>
      <c r="EW271" s="195">
        <v>238</v>
      </c>
      <c r="EX271"/>
      <c r="EY271" s="1807"/>
      <c r="EZ271" s="212" t="s">
        <v>2787</v>
      </c>
      <c r="FA271" s="192" t="s">
        <v>2788</v>
      </c>
      <c r="FB271" s="193">
        <v>158</v>
      </c>
      <c r="FC271" s="194">
        <v>14</v>
      </c>
      <c r="FD271" s="195">
        <v>64</v>
      </c>
      <c r="FE271" s="10">
        <v>1</v>
      </c>
    </row>
    <row r="272" spans="56:161" ht="21" customHeight="1">
      <c r="BD272" s="3174"/>
      <c r="BF272" s="3151" t="str">
        <f t="shared" si="98"/>
        <v/>
      </c>
      <c r="BG272" s="3155" t="str">
        <f t="shared" si="99"/>
        <v/>
      </c>
      <c r="BH272" s="3156" t="str">
        <f>IF(LEN(TRIM(BM272))&gt;0,MAX(BH29:BH271)+1,"")</f>
        <v/>
      </c>
      <c r="BI272" s="3109" t="str">
        <f>IFERROR(INDEX(BM30:BM299,MATCH(ROW()-ROW(BM30)+1,BH30:BH299,0)),"")</f>
        <v/>
      </c>
      <c r="BJ272" s="419"/>
      <c r="BL272" s="3112">
        <f>BI17</f>
        <v>100</v>
      </c>
      <c r="BM272" s="3111" t="str">
        <f>IF(OR(BN271="",BL272=""),"",IF(LEN(BN271)&lt;=BL272,BN271,IFERROR(LEFT(BN271,FIND("♦",SUBSTITUTE(LEFT(BN271,BL272+1)," ","♦",LEN(LEFT(BN271,BL272+1))-LEN(SUBSTITUTE(LEFT(BN271,BL272+1)," ",""))))),LEFT(BN271,IFERROR(FIND(" ",BN271)-1,LEN(BN271))))))</f>
        <v/>
      </c>
      <c r="BN272" s="3111" t="str">
        <f t="shared" ref="BN272:BN275" si="108">IF(BM272="","",TRIM(RIGHT(BN271,LEN(BN271)-LEN(BM272))))</f>
        <v/>
      </c>
      <c r="BO272" s="3179"/>
      <c r="BP272" s="3174"/>
      <c r="BQ272" s="3174"/>
      <c r="EK272" s="1808"/>
      <c r="EL272" s="236" t="s">
        <v>2789</v>
      </c>
      <c r="EM272" s="206" t="s">
        <v>2790</v>
      </c>
      <c r="EN272" s="207">
        <v>27</v>
      </c>
      <c r="EO272" s="208">
        <v>77</v>
      </c>
      <c r="EP272" s="209">
        <v>62</v>
      </c>
      <c r="EQ272"/>
      <c r="ER272" s="1809"/>
      <c r="ES272" s="212" t="s">
        <v>2791</v>
      </c>
      <c r="ET272" s="192" t="s">
        <v>2792</v>
      </c>
      <c r="EU272" s="193">
        <v>182</v>
      </c>
      <c r="EV272" s="194">
        <v>149</v>
      </c>
      <c r="EW272" s="195">
        <v>192</v>
      </c>
      <c r="EX272"/>
      <c r="EY272" s="1810"/>
      <c r="EZ272" s="212" t="s">
        <v>2793</v>
      </c>
      <c r="FA272" s="192" t="s">
        <v>2794</v>
      </c>
      <c r="FB272" s="193">
        <v>145</v>
      </c>
      <c r="FC272" s="194">
        <v>40</v>
      </c>
      <c r="FD272" s="195">
        <v>59</v>
      </c>
      <c r="FE272" s="10">
        <v>1</v>
      </c>
    </row>
    <row r="273" spans="56:161" ht="21" customHeight="1">
      <c r="BD273" s="3174"/>
      <c r="BF273" s="3151" t="str">
        <f t="shared" si="98"/>
        <v/>
      </c>
      <c r="BG273" s="3155" t="str">
        <f t="shared" si="99"/>
        <v/>
      </c>
      <c r="BH273" s="3156" t="str">
        <f>IF(LEN(TRIM(BM273))&gt;0,MAX(BH29:BH272)+1,"")</f>
        <v/>
      </c>
      <c r="BI273" s="3109" t="str">
        <f>IFERROR(INDEX(BM30:BM299,MATCH(ROW()-ROW(BM30)+1,BH30:BH299,0)),"")</f>
        <v/>
      </c>
      <c r="BJ273" s="419"/>
      <c r="BL273" s="3110"/>
      <c r="BM273" s="3111" t="str">
        <f>IF(OR(BN272="",BL272=""),"",IF(LEN(BN272)&lt;=BL272,BN272,IFERROR(LEFT(BN272,FIND("♦",SUBSTITUTE(LEFT(BN272,BL272+1)," ","♦",LEN(LEFT(BN272,BL272+1))-LEN(SUBSTITUTE(LEFT(BN272,BL272+1)," ",""))))),LEFT(BN272,IFERROR(FIND(" ",BN272)-1,LEN(BN272))))))</f>
        <v/>
      </c>
      <c r="BN273" s="3111" t="str">
        <f t="shared" si="108"/>
        <v/>
      </c>
      <c r="BO273" s="3179"/>
      <c r="BP273" s="3174"/>
      <c r="BQ273" s="3174"/>
      <c r="EK273" s="1811"/>
      <c r="EL273" s="236" t="s">
        <v>2795</v>
      </c>
      <c r="EM273" s="206" t="s">
        <v>2796</v>
      </c>
      <c r="EN273" s="207">
        <v>28</v>
      </c>
      <c r="EO273" s="208">
        <v>53</v>
      </c>
      <c r="EP273" s="209">
        <v>45</v>
      </c>
      <c r="EQ273"/>
      <c r="ER273" s="1812"/>
      <c r="ES273" s="197" t="s">
        <v>2797</v>
      </c>
      <c r="ET273" s="192" t="s">
        <v>2798</v>
      </c>
      <c r="EU273" s="193">
        <v>186</v>
      </c>
      <c r="EV273" s="194">
        <v>85</v>
      </c>
      <c r="EW273" s="195">
        <v>211</v>
      </c>
      <c r="EX273"/>
      <c r="EY273" s="1813"/>
      <c r="EZ273" s="212" t="s">
        <v>2799</v>
      </c>
      <c r="FA273" s="192" t="s">
        <v>2800</v>
      </c>
      <c r="FB273" s="193">
        <v>144</v>
      </c>
      <c r="FC273" s="194">
        <v>40</v>
      </c>
      <c r="FD273" s="195">
        <v>59</v>
      </c>
      <c r="FE273" s="10">
        <v>1</v>
      </c>
    </row>
    <row r="274" spans="56:161" ht="21" customHeight="1">
      <c r="BD274" s="3174"/>
      <c r="BF274" s="3151" t="str">
        <f t="shared" si="98"/>
        <v/>
      </c>
      <c r="BG274" s="3155" t="str">
        <f t="shared" si="99"/>
        <v/>
      </c>
      <c r="BH274" s="3156" t="str">
        <f>IF(LEN(TRIM(BM274))&gt;0,MAX(BH29:BH273)+1,"")</f>
        <v/>
      </c>
      <c r="BI274" s="3109" t="str">
        <f>IFERROR(INDEX(BM30:BM299,MATCH(ROW()-ROW(BM30)+1,BH30:BH299,0)),"")</f>
        <v/>
      </c>
      <c r="BJ274" s="419"/>
      <c r="BL274" s="3163"/>
      <c r="BM274" s="3111" t="str">
        <f>IF(OR(BN273="",BL272=""),"",IF(LEN(BN273)&lt;=BL272,BN273,IFERROR(LEFT(BN273,FIND("♦",SUBSTITUTE(LEFT(BN273,BL272+1)," ","♦",LEN(LEFT(BN273,BL272+1))-LEN(SUBSTITUTE(LEFT(BN273,BL272+1)," ",""))))),LEFT(BN273,IFERROR(FIND(" ",BN273)-1,LEN(BN273))))))</f>
        <v/>
      </c>
      <c r="BN274" s="3111" t="str">
        <f t="shared" si="108"/>
        <v/>
      </c>
      <c r="BO274" s="3179"/>
      <c r="BP274" s="3174"/>
      <c r="BQ274" s="3174"/>
      <c r="EK274" s="1814"/>
      <c r="EL274" s="236" t="s">
        <v>2801</v>
      </c>
      <c r="EM274" s="206" t="s">
        <v>2802</v>
      </c>
      <c r="EN274" s="207">
        <v>30</v>
      </c>
      <c r="EO274" s="208">
        <v>35</v>
      </c>
      <c r="EP274" s="209">
        <v>33</v>
      </c>
      <c r="EQ274"/>
      <c r="ER274" s="1815"/>
      <c r="ES274" s="197" t="s">
        <v>2803</v>
      </c>
      <c r="ET274" s="192" t="s">
        <v>2804</v>
      </c>
      <c r="EU274" s="193">
        <v>180</v>
      </c>
      <c r="EV274" s="194">
        <v>82</v>
      </c>
      <c r="EW274" s="195">
        <v>205</v>
      </c>
      <c r="EX274"/>
      <c r="EY274" s="1816"/>
      <c r="EZ274" s="212" t="s">
        <v>2805</v>
      </c>
      <c r="FA274" s="192" t="s">
        <v>2806</v>
      </c>
      <c r="FB274" s="193">
        <v>92</v>
      </c>
      <c r="FC274" s="194">
        <v>9</v>
      </c>
      <c r="FD274" s="195">
        <v>35</v>
      </c>
      <c r="FE274" s="10">
        <v>1</v>
      </c>
    </row>
    <row r="275" spans="56:161" ht="21" customHeight="1">
      <c r="BD275" s="3174"/>
      <c r="BF275" s="3151" t="str">
        <f t="shared" si="98"/>
        <v/>
      </c>
      <c r="BG275" s="3155" t="str">
        <f t="shared" si="99"/>
        <v/>
      </c>
      <c r="BH275" s="3156" t="str">
        <f>IF(LEN(TRIM(BM275))&gt;0,MAX(BH29:BH274)+1,"")</f>
        <v/>
      </c>
      <c r="BI275" s="3109" t="str">
        <f>IFERROR(INDEX(BM30:BM299,MATCH(ROW()-ROW(BM30)+1,BH30:BH299,0)),"")</f>
        <v/>
      </c>
      <c r="BJ275" s="419"/>
      <c r="BL275" s="3164"/>
      <c r="BM275" s="3111" t="str">
        <f>IF(OR(BN274="",BL272=""),"",IF(LEN(BN274)&lt;=BL272,BN274,IFERROR(LEFT(BN274,FIND("♦",SUBSTITUTE(LEFT(BN274,BL272+1)," ","♦",LEN(LEFT(BN274,BL272+1))-LEN(SUBSTITUTE(LEFT(BN274,BL272+1)," ",""))))),LEFT(BN274,IFERROR(FIND(" ",BN274)-1,LEN(BN274))))))</f>
        <v/>
      </c>
      <c r="BN275" s="3111" t="str">
        <f t="shared" si="108"/>
        <v/>
      </c>
      <c r="BO275" s="3179"/>
      <c r="BP275" s="3174"/>
      <c r="BQ275" s="3174"/>
      <c r="EK275" s="1817"/>
      <c r="EL275" s="236" t="s">
        <v>2807</v>
      </c>
      <c r="EM275" s="206" t="s">
        <v>2808</v>
      </c>
      <c r="EN275" s="207">
        <v>26</v>
      </c>
      <c r="EO275" s="208">
        <v>36</v>
      </c>
      <c r="EP275" s="209">
        <v>33</v>
      </c>
      <c r="EQ275"/>
      <c r="ER275" s="1818"/>
      <c r="ES275" s="212" t="s">
        <v>2809</v>
      </c>
      <c r="ET275" s="192" t="s">
        <v>2810</v>
      </c>
      <c r="EU275" s="193">
        <v>154</v>
      </c>
      <c r="EV275" s="194">
        <v>78</v>
      </c>
      <c r="EW275" s="195">
        <v>174</v>
      </c>
      <c r="EX275"/>
      <c r="EY275" s="1819"/>
      <c r="EZ275" s="212" t="s">
        <v>2811</v>
      </c>
      <c r="FA275" s="192" t="s">
        <v>2812</v>
      </c>
      <c r="FB275" s="193">
        <v>58</v>
      </c>
      <c r="FC275" s="194">
        <v>2</v>
      </c>
      <c r="FD275" s="195">
        <v>13</v>
      </c>
      <c r="FE275" s="10">
        <v>1</v>
      </c>
    </row>
    <row r="276" spans="56:161" ht="21" customHeight="1">
      <c r="BD276" s="3174"/>
      <c r="BF276" s="3151" t="str">
        <f t="shared" si="98"/>
        <v/>
      </c>
      <c r="BG276" s="3155" t="str">
        <f t="shared" si="99"/>
        <v/>
      </c>
      <c r="BH276" s="3156" t="str">
        <f>IF(LEN(TRIM(BM276))&gt;0,MAX(BH29:BH275)+1,"")</f>
        <v/>
      </c>
      <c r="BI276" s="3109" t="str">
        <f>IFERROR(INDEX(BM30:BM299,MATCH(ROW()-ROW(BM30)+1,BH30:BH299,0)),"")</f>
        <v/>
      </c>
      <c r="BJ276" s="419"/>
      <c r="BL276" s="2462" t="str">
        <f>(SUBSTITUTE(SUBSTITUTE(BD71,CHAR(13)&amp;CHAR(10)," "),CHAR(10)," "))</f>
        <v/>
      </c>
      <c r="BM276" s="3165" t="str">
        <f>IF(OR(BL277="",BL278=""),"",IF(LEN(BL277)&lt;=BL278,BL277,IFERROR(LEFT(BL277,FIND("♦",SUBSTITUTE(LEFT(BL277,BL278+1)," ","♦",LEN(LEFT(BL277,BL278+1))-LEN(SUBSTITUTE(LEFT(BL277,BL278+1)," ",""))))),LEFT(BL277,IFERROR(FIND(" ",BL277)-1,LEN(BL277))))))</f>
        <v/>
      </c>
      <c r="BN276" s="3166" t="str">
        <f>IF(BM276="","",TRIM(RIGHT(BL277,LEN(BL277)-LEN(BM276))))</f>
        <v/>
      </c>
      <c r="BO276" s="3157" t="str">
        <f>BE71</f>
        <v xml:space="preserve"> ◄ ligne 71</v>
      </c>
      <c r="BP276" s="3174"/>
      <c r="BQ276" s="3174"/>
      <c r="EK276" s="1820"/>
      <c r="EL276" s="205" t="s">
        <v>2813</v>
      </c>
      <c r="EM276" s="206" t="s">
        <v>2814</v>
      </c>
      <c r="EN276" s="207">
        <v>0</v>
      </c>
      <c r="EO276" s="208">
        <v>250</v>
      </c>
      <c r="EP276" s="209">
        <v>154</v>
      </c>
      <c r="EQ276"/>
      <c r="ER276" s="1821"/>
      <c r="ES276" s="212" t="s">
        <v>2815</v>
      </c>
      <c r="ET276" s="192" t="s">
        <v>2816</v>
      </c>
      <c r="EU276" s="193">
        <v>134</v>
      </c>
      <c r="EV276" s="194">
        <v>96</v>
      </c>
      <c r="EW276" s="195">
        <v>142</v>
      </c>
      <c r="EX276"/>
      <c r="EY276" s="1822"/>
      <c r="EZ276" s="212" t="s">
        <v>2817</v>
      </c>
      <c r="FA276" s="192" t="s">
        <v>2818</v>
      </c>
      <c r="FB276" s="193">
        <v>46</v>
      </c>
      <c r="FC276" s="194">
        <v>29</v>
      </c>
      <c r="FD276" s="195">
        <v>33</v>
      </c>
      <c r="FE276" s="10">
        <v>1</v>
      </c>
    </row>
    <row r="277" spans="56:161" ht="21" customHeight="1">
      <c r="BD277" s="3174"/>
      <c r="BF277" s="3151" t="str">
        <f t="shared" si="98"/>
        <v/>
      </c>
      <c r="BG277" s="3155" t="str">
        <f t="shared" si="99"/>
        <v/>
      </c>
      <c r="BH277" s="3156" t="str">
        <f>IF(LEN(TRIM(BM277))&gt;0,MAX(BH29:BH276)+1,"")</f>
        <v/>
      </c>
      <c r="BI277" s="3109" t="str">
        <f>IFERROR(INDEX(BM30:BM299,MATCH(ROW()-ROW(BM30)+1,BH30:BH299,0)),"")</f>
        <v/>
      </c>
      <c r="BJ277" s="419"/>
      <c r="BL277" s="3165" t="str">
        <f>TRIM(SUBSTITUTE(SUBSTITUTE(SUBSTITUTE(SUBSTITUTE(IF(OR(LEFT(BL276,1)="-",LEFT(BL276,1)="="),MID(BL276,2,9999),BL276),CHAR(160)," "),","," "),";"," "),"."," "))</f>
        <v/>
      </c>
      <c r="BM277" s="3166" t="str">
        <f>IF(OR(BN276="",BL278=""),"",IF(LEN(BN276)&lt;=BL278,BN276,IFERROR(LEFT(BN276,FIND("♦",SUBSTITUTE(LEFT(BN276,BL278+1)," ","♦",LEN(LEFT(BN276,BL278+1))-LEN(SUBSTITUTE(LEFT(BN276,BL278+1)," ",""))))),LEFT(BN276,IFERROR(FIND(" ",BN276)-1,LEN(BN276))))))</f>
        <v/>
      </c>
      <c r="BN277" s="3166" t="str">
        <f>IF(BM277="","",TRIM(RIGHT(BN276,LEN(BN276)-LEN(BM277))))</f>
        <v/>
      </c>
      <c r="BO277" s="3180"/>
      <c r="BP277" s="3174"/>
      <c r="BQ277" s="3174"/>
      <c r="EK277" s="1823"/>
      <c r="EL277" s="236" t="s">
        <v>2819</v>
      </c>
      <c r="EM277" s="206" t="s">
        <v>2820</v>
      </c>
      <c r="EN277" s="207">
        <v>0</v>
      </c>
      <c r="EO277" s="208">
        <v>136</v>
      </c>
      <c r="EP277" s="209">
        <v>86</v>
      </c>
      <c r="EQ277"/>
      <c r="ER277" s="1824"/>
      <c r="ES277" s="212" t="s">
        <v>2821</v>
      </c>
      <c r="ET277" s="192" t="s">
        <v>2822</v>
      </c>
      <c r="EU277" s="193">
        <v>135</v>
      </c>
      <c r="EV277" s="194">
        <v>86</v>
      </c>
      <c r="EW277" s="195">
        <v>146</v>
      </c>
      <c r="EX277"/>
      <c r="EY277" s="1825"/>
      <c r="EZ277" s="197" t="s">
        <v>2823</v>
      </c>
      <c r="FA277" s="192" t="s">
        <v>2824</v>
      </c>
      <c r="FB277" s="193">
        <v>255</v>
      </c>
      <c r="FC277" s="194">
        <v>127</v>
      </c>
      <c r="FD277" s="195">
        <v>36</v>
      </c>
      <c r="FE277" s="10">
        <v>1</v>
      </c>
    </row>
    <row r="278" spans="56:161" ht="21" customHeight="1">
      <c r="BD278" s="3174"/>
      <c r="BF278" s="3151" t="str">
        <f t="shared" si="98"/>
        <v/>
      </c>
      <c r="BG278" s="3155" t="str">
        <f t="shared" si="99"/>
        <v/>
      </c>
      <c r="BH278" s="3156" t="str">
        <f>IF(LEN(TRIM(BM278))&gt;0,MAX(BH29:BH277)+1,"")</f>
        <v/>
      </c>
      <c r="BI278" s="3109" t="str">
        <f>IFERROR(INDEX(BM30:BM299,MATCH(ROW()-ROW(BM30)+1,BH30:BH299,0)),"")</f>
        <v/>
      </c>
      <c r="BJ278" s="419"/>
      <c r="BL278" s="3112">
        <f>BI17</f>
        <v>100</v>
      </c>
      <c r="BM278" s="3166" t="str">
        <f>IF(OR(BN277="",BL278=""),"",IF(LEN(BN277)&lt;=BL278,BN277,IFERROR(LEFT(BN277,FIND("♦",SUBSTITUTE(LEFT(BN277,BL278+1)," ","♦",LEN(LEFT(BN277,BL278+1))-LEN(SUBSTITUTE(LEFT(BN277,BL278+1)," ",""))))),LEFT(BN277,IFERROR(FIND(" ",BN277)-1,LEN(BN277))))))</f>
        <v/>
      </c>
      <c r="BN278" s="3166" t="str">
        <f t="shared" ref="BN278:BN281" si="109">IF(BM278="","",TRIM(RIGHT(BN277,LEN(BN277)-LEN(BM278))))</f>
        <v/>
      </c>
      <c r="BO278" s="3180"/>
      <c r="BP278" s="3174"/>
      <c r="BQ278" s="3174"/>
      <c r="EK278" s="1826"/>
      <c r="EL278" s="205" t="s">
        <v>2825</v>
      </c>
      <c r="EM278" s="206" t="s">
        <v>2826</v>
      </c>
      <c r="EN278" s="207">
        <v>255</v>
      </c>
      <c r="EO278" s="208">
        <v>110</v>
      </c>
      <c r="EP278" s="209">
        <v>199</v>
      </c>
      <c r="EQ278"/>
      <c r="ER278" s="1827"/>
      <c r="ES278" s="197" t="s">
        <v>2827</v>
      </c>
      <c r="ET278" s="192" t="s">
        <v>2828</v>
      </c>
      <c r="EU278" s="193">
        <v>122</v>
      </c>
      <c r="EV278" s="194">
        <v>55</v>
      </c>
      <c r="EW278" s="195">
        <v>139</v>
      </c>
      <c r="EX278"/>
      <c r="EY278" s="1828"/>
      <c r="EZ278" s="197" t="s">
        <v>2829</v>
      </c>
      <c r="FA278" s="192" t="s">
        <v>2830</v>
      </c>
      <c r="FB278" s="193">
        <v>233</v>
      </c>
      <c r="FC278" s="194">
        <v>150</v>
      </c>
      <c r="FD278" s="195">
        <v>122</v>
      </c>
      <c r="FE278" s="10">
        <v>1</v>
      </c>
    </row>
    <row r="279" spans="56:161" ht="21" customHeight="1">
      <c r="BD279" s="3174"/>
      <c r="BF279" s="3151" t="str">
        <f t="shared" si="98"/>
        <v/>
      </c>
      <c r="BG279" s="3155" t="str">
        <f t="shared" si="99"/>
        <v/>
      </c>
      <c r="BH279" s="3156" t="str">
        <f>IF(LEN(TRIM(BM279))&gt;0,MAX(BH29:BH278)+1,"")</f>
        <v/>
      </c>
      <c r="BI279" s="3109" t="str">
        <f>IFERROR(INDEX(BM30:BM299,MATCH(ROW()-ROW(BM30)+1,BH30:BH299,0)),"")</f>
        <v/>
      </c>
      <c r="BJ279" s="419"/>
      <c r="BL279" s="3165"/>
      <c r="BM279" s="3166" t="str">
        <f>IF(OR(BN278="",BL278=""),"",IF(LEN(BN278)&lt;=BL278,BN278,IFERROR(LEFT(BN278,FIND("♦",SUBSTITUTE(LEFT(BN278,BL278+1)," ","♦",LEN(LEFT(BN278,BL278+1))-LEN(SUBSTITUTE(LEFT(BN278,BL278+1)," ",""))))),LEFT(BN278,IFERROR(FIND(" ",BN278)-1,LEN(BN278))))))</f>
        <v/>
      </c>
      <c r="BN279" s="3166" t="str">
        <f t="shared" si="109"/>
        <v/>
      </c>
      <c r="BO279" s="3180"/>
      <c r="BP279" s="3174"/>
      <c r="BQ279" s="3174"/>
      <c r="EK279" s="1829"/>
      <c r="EL279" s="205" t="s">
        <v>2831</v>
      </c>
      <c r="EM279" s="206" t="s">
        <v>2832</v>
      </c>
      <c r="EN279" s="207">
        <v>204</v>
      </c>
      <c r="EO279" s="208">
        <v>50</v>
      </c>
      <c r="EP279" s="209">
        <v>153</v>
      </c>
      <c r="EQ279"/>
      <c r="ER279" s="1830"/>
      <c r="ES279" s="212" t="s">
        <v>2833</v>
      </c>
      <c r="ET279" s="192" t="s">
        <v>2834</v>
      </c>
      <c r="EU279" s="193">
        <v>96</v>
      </c>
      <c r="EV279" s="194">
        <v>47</v>
      </c>
      <c r="EW279" s="195">
        <v>107</v>
      </c>
      <c r="EX279"/>
      <c r="EY279" s="1831"/>
      <c r="EZ279" s="197" t="s">
        <v>2835</v>
      </c>
      <c r="FA279" s="192" t="s">
        <v>2836</v>
      </c>
      <c r="FB279" s="193">
        <v>238</v>
      </c>
      <c r="FC279" s="194">
        <v>149</v>
      </c>
      <c r="FD279" s="195">
        <v>114</v>
      </c>
      <c r="FE279" s="10">
        <v>1</v>
      </c>
    </row>
    <row r="280" spans="56:161" ht="21" customHeight="1">
      <c r="BD280" s="3174"/>
      <c r="BF280" s="3151" t="str">
        <f t="shared" si="98"/>
        <v/>
      </c>
      <c r="BG280" s="3155" t="str">
        <f t="shared" si="99"/>
        <v/>
      </c>
      <c r="BH280" s="3156" t="str">
        <f>IF(LEN(TRIM(BM280))&gt;0,MAX(BH29:BH279)+1,"")</f>
        <v/>
      </c>
      <c r="BI280" s="3109" t="str">
        <f>IFERROR(INDEX(BM30:BM299,MATCH(ROW()-ROW(BM30)+1,BH30:BH299,0)),"")</f>
        <v/>
      </c>
      <c r="BJ280" s="419"/>
      <c r="BL280" s="3168"/>
      <c r="BM280" s="3166" t="str">
        <f>IF(OR(BN279="",BL278=""),"",IF(LEN(BN279)&lt;=BL278,BN279,IFERROR(LEFT(BN279,FIND("♦",SUBSTITUTE(LEFT(BN279,BL278+1)," ","♦",LEN(LEFT(BN279,BL278+1))-LEN(SUBSTITUTE(LEFT(BN279,BL278+1)," ",""))))),LEFT(BN279,IFERROR(FIND(" ",BN279)-1,LEN(BN279))))))</f>
        <v/>
      </c>
      <c r="BN280" s="3166" t="str">
        <f t="shared" si="109"/>
        <v/>
      </c>
      <c r="BO280" s="3180"/>
      <c r="BP280" s="3174"/>
      <c r="BQ280" s="3174"/>
      <c r="EK280" s="1832"/>
      <c r="EL280" s="205" t="s">
        <v>2837</v>
      </c>
      <c r="EM280" s="206" t="s">
        <v>2838</v>
      </c>
      <c r="EN280" s="207">
        <v>205</v>
      </c>
      <c r="EO280" s="208">
        <v>41</v>
      </c>
      <c r="EP280" s="209">
        <v>144</v>
      </c>
      <c r="EQ280"/>
      <c r="ER280" s="1833"/>
      <c r="ES280" s="212" t="s">
        <v>2839</v>
      </c>
      <c r="ET280" s="192" t="s">
        <v>2840</v>
      </c>
      <c r="EU280" s="193">
        <v>86</v>
      </c>
      <c r="EV280" s="194">
        <v>60</v>
      </c>
      <c r="EW280" s="195">
        <v>92</v>
      </c>
      <c r="EX280"/>
      <c r="EY280" s="1834"/>
      <c r="EZ280" s="197" t="s">
        <v>2841</v>
      </c>
      <c r="FA280" s="192" t="s">
        <v>2842</v>
      </c>
      <c r="FB280" s="193">
        <v>255</v>
      </c>
      <c r="FC280" s="194">
        <v>130</v>
      </c>
      <c r="FD280" s="195">
        <v>71</v>
      </c>
      <c r="FE280" s="10">
        <v>1</v>
      </c>
    </row>
    <row r="281" spans="56:161" ht="21" customHeight="1">
      <c r="BD281" s="3174"/>
      <c r="BF281" s="3151" t="str">
        <f t="shared" si="98"/>
        <v/>
      </c>
      <c r="BG281" s="3155" t="str">
        <f t="shared" si="99"/>
        <v/>
      </c>
      <c r="BH281" s="3156" t="str">
        <f>IF(LEN(TRIM(BM281))&gt;0,MAX(BH29:BH280)+1,"")</f>
        <v/>
      </c>
      <c r="BI281" s="3109" t="str">
        <f>IFERROR(INDEX(BM30:BM299,MATCH(ROW()-ROW(BM30)+1,BH30:BH299,0)),"")</f>
        <v/>
      </c>
      <c r="BJ281" s="419"/>
      <c r="BL281" s="3169"/>
      <c r="BM281" s="3166" t="str">
        <f>IF(OR(BN280="",BL278=""),"",IF(LEN(BN280)&lt;=BL278,BN280,IFERROR(LEFT(BN280,FIND("♦",SUBSTITUTE(LEFT(BN280,BL278+1)," ","♦",LEN(LEFT(BN280,BL278+1))-LEN(SUBSTITUTE(LEFT(BN280,BL278+1)," ",""))))),LEFT(BN280,IFERROR(FIND(" ",BN280)-1,LEN(BN280))))))</f>
        <v/>
      </c>
      <c r="BN281" s="3166" t="str">
        <f t="shared" si="109"/>
        <v/>
      </c>
      <c r="BO281" s="3180"/>
      <c r="BP281" s="3174"/>
      <c r="BQ281" s="3174"/>
      <c r="EK281" s="1835"/>
      <c r="EL281" s="236" t="s">
        <v>2843</v>
      </c>
      <c r="EM281" s="206" t="s">
        <v>2844</v>
      </c>
      <c r="EN281" s="207">
        <v>150</v>
      </c>
      <c r="EO281" s="208">
        <v>85</v>
      </c>
      <c r="EP281" s="209">
        <v>120</v>
      </c>
      <c r="EQ281"/>
      <c r="ER281" s="1836"/>
      <c r="ES281" s="197" t="s">
        <v>2845</v>
      </c>
      <c r="ET281" s="192" t="s">
        <v>2846</v>
      </c>
      <c r="EU281" s="193">
        <v>255</v>
      </c>
      <c r="EV281" s="194">
        <v>20</v>
      </c>
      <c r="EW281" s="195">
        <v>147</v>
      </c>
      <c r="EX281"/>
      <c r="EY281" s="1837"/>
      <c r="EZ281" s="197" t="s">
        <v>2847</v>
      </c>
      <c r="FA281" s="192" t="s">
        <v>2848</v>
      </c>
      <c r="FB281" s="193">
        <v>255</v>
      </c>
      <c r="FC281" s="194">
        <v>127</v>
      </c>
      <c r="FD281" s="195">
        <v>80</v>
      </c>
      <c r="FE281" s="10">
        <v>1</v>
      </c>
    </row>
    <row r="282" spans="56:161" ht="21" customHeight="1">
      <c r="BD282" s="3174"/>
      <c r="BF282" s="3151" t="str">
        <f t="shared" si="98"/>
        <v/>
      </c>
      <c r="BG282" s="3155" t="str">
        <f t="shared" si="99"/>
        <v/>
      </c>
      <c r="BH282" s="3156" t="str">
        <f>IF(LEN(TRIM(BM282))&gt;0,MAX(BH29:BH281)+1,"")</f>
        <v/>
      </c>
      <c r="BI282" s="3109" t="str">
        <f>IFERROR(INDEX(BM30:BM299,MATCH(ROW()-ROW(BM30)+1,BH30:BH299,0)),"")</f>
        <v/>
      </c>
      <c r="BJ282" s="419"/>
      <c r="BL282" s="2462" t="str">
        <f>(SUBSTITUTE(SUBSTITUTE(BD72,CHAR(13)&amp;CHAR(10)," "),CHAR(10)," "))</f>
        <v/>
      </c>
      <c r="BM282" s="3110" t="str">
        <f>IF(OR(BL283="",BL284=""),"",IF(LEN(BL283)&lt;=BL284,BL283,IFERROR(LEFT(BL283,FIND("♦",SUBSTITUTE(LEFT(BL283,BL284+1)," ","♦",LEN(LEFT(BL283,BL284+1))-LEN(SUBSTITUTE(LEFT(BL283,BL284+1)," ",""))))),LEFT(BL283,IFERROR(FIND(" ",BL283)-1,LEN(BL283))))))</f>
        <v/>
      </c>
      <c r="BN282" s="3111" t="str">
        <f>IF(BM282="","",TRIM(RIGHT(BL283,LEN(BL283)-LEN(BM282))))</f>
        <v/>
      </c>
      <c r="BO282" s="3157" t="str">
        <f>BE72</f>
        <v xml:space="preserve"> ◄ ligne 72</v>
      </c>
      <c r="BP282" s="3174"/>
      <c r="BQ282" s="3174"/>
      <c r="EK282" s="1838"/>
      <c r="EL282" s="205" t="s">
        <v>2849</v>
      </c>
      <c r="EM282" s="206" t="s">
        <v>2850</v>
      </c>
      <c r="EN282" s="207">
        <v>139</v>
      </c>
      <c r="EO282" s="208">
        <v>28</v>
      </c>
      <c r="EP282" s="209">
        <v>98</v>
      </c>
      <c r="EQ282"/>
      <c r="ER282" s="1839"/>
      <c r="ES282" s="212" t="s">
        <v>2851</v>
      </c>
      <c r="ET282" s="192" t="s">
        <v>2852</v>
      </c>
      <c r="EU282" s="193">
        <v>253</v>
      </c>
      <c r="EV282" s="194">
        <v>63</v>
      </c>
      <c r="EW282" s="195">
        <v>146</v>
      </c>
      <c r="EX282"/>
      <c r="EY282" s="1840"/>
      <c r="EZ282" s="197" t="s">
        <v>2853</v>
      </c>
      <c r="FA282" s="192" t="s">
        <v>2854</v>
      </c>
      <c r="FB282" s="193">
        <v>205</v>
      </c>
      <c r="FC282" s="194">
        <v>183</v>
      </c>
      <c r="FD282" s="195">
        <v>181</v>
      </c>
      <c r="FE282" s="10">
        <v>1</v>
      </c>
    </row>
    <row r="283" spans="56:161" ht="21" customHeight="1">
      <c r="BD283" s="3174"/>
      <c r="BF283" s="3151" t="str">
        <f t="shared" si="98"/>
        <v/>
      </c>
      <c r="BG283" s="3155" t="str">
        <f t="shared" si="99"/>
        <v/>
      </c>
      <c r="BH283" s="3156" t="str">
        <f>IF(LEN(TRIM(BM283))&gt;0,MAX(BH29:BH282)+1,"")</f>
        <v/>
      </c>
      <c r="BI283" s="3109" t="str">
        <f>IFERROR(INDEX(BM30:BM299,MATCH(ROW()-ROW(BM30)+1,BH30:BH299,0)),"")</f>
        <v/>
      </c>
      <c r="BJ283" s="419"/>
      <c r="BL283" s="3110" t="str">
        <f>TRIM(SUBSTITUTE(SUBSTITUTE(SUBSTITUTE(SUBSTITUTE(IF(OR(LEFT(BL282,1)="-",LEFT(BL282,1)="="),MID(BL282,2,9999),BL282),CHAR(160)," "),","," "),";"," "),"."," "))</f>
        <v/>
      </c>
      <c r="BM283" s="3111" t="str">
        <f>IF(OR(BN282="",BL284=""),"",IF(LEN(BN282)&lt;=BL284,BN282,IFERROR(LEFT(BN282,FIND("♦",SUBSTITUTE(LEFT(BN282,BL284+1)," ","♦",LEN(LEFT(BN282,BL284+1))-LEN(SUBSTITUTE(LEFT(BN282,BL284+1)," ",""))))),LEFT(BN282,IFERROR(FIND(" ",BN282)-1,LEN(BN282))))))</f>
        <v/>
      </c>
      <c r="BN283" s="3111" t="str">
        <f>IF(BM283="","",TRIM(RIGHT(BN282,LEN(BN282)-LEN(BM283))))</f>
        <v/>
      </c>
      <c r="BO283" s="3179"/>
      <c r="BP283" s="3174"/>
      <c r="BQ283" s="3174"/>
      <c r="EK283" s="1841"/>
      <c r="EL283" s="236" t="s">
        <v>2855</v>
      </c>
      <c r="EM283" s="206" t="s">
        <v>2856</v>
      </c>
      <c r="EN283" s="207">
        <v>84</v>
      </c>
      <c r="EO283" s="208">
        <v>19</v>
      </c>
      <c r="EP283" s="209">
        <v>59</v>
      </c>
      <c r="EQ283"/>
      <c r="ER283" s="1842"/>
      <c r="ES283" s="197" t="s">
        <v>2857</v>
      </c>
      <c r="ET283" s="192" t="s">
        <v>2858</v>
      </c>
      <c r="EU283" s="193">
        <v>255</v>
      </c>
      <c r="EV283" s="194">
        <v>62</v>
      </c>
      <c r="EW283" s="195">
        <v>150</v>
      </c>
      <c r="EX283"/>
      <c r="EY283" s="1843"/>
      <c r="EZ283" s="197" t="s">
        <v>2859</v>
      </c>
      <c r="FA283" s="192" t="s">
        <v>2860</v>
      </c>
      <c r="FB283" s="193">
        <v>255</v>
      </c>
      <c r="FC283" s="194">
        <v>114</v>
      </c>
      <c r="FD283" s="195">
        <v>86</v>
      </c>
      <c r="FE283" s="10">
        <v>1</v>
      </c>
    </row>
    <row r="284" spans="56:161" ht="21" customHeight="1">
      <c r="BD284" s="3174"/>
      <c r="BF284" s="3151" t="str">
        <f t="shared" si="98"/>
        <v/>
      </c>
      <c r="BG284" s="3155" t="str">
        <f t="shared" si="99"/>
        <v/>
      </c>
      <c r="BH284" s="3156" t="str">
        <f>IF(LEN(TRIM(BM284))&gt;0,MAX(BH29:BH283)+1,"")</f>
        <v/>
      </c>
      <c r="BI284" s="3109" t="str">
        <f>IFERROR(INDEX(BM30:BM299,MATCH(ROW()-ROW(BM30)+1,BH30:BH299,0)),"")</f>
        <v/>
      </c>
      <c r="BJ284" s="419"/>
      <c r="BL284" s="3112">
        <f>BI17</f>
        <v>100</v>
      </c>
      <c r="BM284" s="3111" t="str">
        <f>IF(OR(BN283="",BL284=""),"",IF(LEN(BN283)&lt;=BL284,BN283,IFERROR(LEFT(BN283,FIND("♦",SUBSTITUTE(LEFT(BN283,BL284+1)," ","♦",LEN(LEFT(BN283,BL284+1))-LEN(SUBSTITUTE(LEFT(BN283,BL284+1)," ",""))))),LEFT(BN283,IFERROR(FIND(" ",BN283)-1,LEN(BN283))))))</f>
        <v/>
      </c>
      <c r="BN284" s="3111" t="str">
        <f t="shared" ref="BN284:BN287" si="110">IF(BM284="","",TRIM(RIGHT(BN283,LEN(BN283)-LEN(BM284))))</f>
        <v/>
      </c>
      <c r="BO284" s="3179"/>
      <c r="BP284" s="3174"/>
      <c r="BQ284" s="3174"/>
      <c r="EK284" s="1844"/>
      <c r="EL284" s="236" t="s">
        <v>2861</v>
      </c>
      <c r="EM284" s="206" t="s">
        <v>2862</v>
      </c>
      <c r="EN284" s="207">
        <v>56</v>
      </c>
      <c r="EO284" s="208">
        <v>21</v>
      </c>
      <c r="EP284" s="209">
        <v>44</v>
      </c>
      <c r="EQ284"/>
      <c r="ER284" s="1845"/>
      <c r="ES284" s="197" t="s">
        <v>2863</v>
      </c>
      <c r="ET284" s="192" t="s">
        <v>2864</v>
      </c>
      <c r="EU284" s="193">
        <v>238</v>
      </c>
      <c r="EV284" s="194">
        <v>121</v>
      </c>
      <c r="EW284" s="195">
        <v>159</v>
      </c>
      <c r="EX284"/>
      <c r="EY284" s="1846"/>
      <c r="EZ284" s="197" t="s">
        <v>2865</v>
      </c>
      <c r="FA284" s="192" t="s">
        <v>2866</v>
      </c>
      <c r="FB284" s="193">
        <v>255</v>
      </c>
      <c r="FC284" s="194">
        <v>140</v>
      </c>
      <c r="FD284" s="195">
        <v>105</v>
      </c>
      <c r="FE284" s="10">
        <v>1</v>
      </c>
    </row>
    <row r="285" spans="56:161" ht="21" customHeight="1">
      <c r="BD285" s="3174"/>
      <c r="BF285" s="3151" t="str">
        <f t="shared" si="98"/>
        <v/>
      </c>
      <c r="BG285" s="3155" t="str">
        <f t="shared" si="99"/>
        <v/>
      </c>
      <c r="BH285" s="3156" t="str">
        <f>IF(LEN(TRIM(BM285))&gt;0,MAX(BH29:BH284)+1,"")</f>
        <v/>
      </c>
      <c r="BI285" s="3109" t="str">
        <f>IFERROR(INDEX(BM30:BM299,MATCH(ROW()-ROW(BM30)+1,BH30:BH299,0)),"")</f>
        <v/>
      </c>
      <c r="BJ285" s="419"/>
      <c r="BL285" s="3110"/>
      <c r="BM285" s="3111" t="str">
        <f>IF(OR(BN284="",BL284=""),"",IF(LEN(BN284)&lt;=BL284,BN284,IFERROR(LEFT(BN284,FIND("♦",SUBSTITUTE(LEFT(BN284,BL284+1)," ","♦",LEN(LEFT(BN284,BL284+1))-LEN(SUBSTITUTE(LEFT(BN284,BL284+1)," ",""))))),LEFT(BN284,IFERROR(FIND(" ",BN284)-1,LEN(BN284))))))</f>
        <v/>
      </c>
      <c r="BN285" s="3111" t="str">
        <f t="shared" si="110"/>
        <v/>
      </c>
      <c r="BO285" s="3179"/>
      <c r="BP285" s="3174"/>
      <c r="BQ285" s="3174"/>
      <c r="EK285" s="1847"/>
      <c r="EL285" s="236" t="s">
        <v>2867</v>
      </c>
      <c r="EM285" s="206" t="s">
        <v>2868</v>
      </c>
      <c r="EN285" s="207">
        <v>55</v>
      </c>
      <c r="EO285" s="208">
        <v>0</v>
      </c>
      <c r="EP285" s="209">
        <v>40</v>
      </c>
      <c r="EQ285"/>
      <c r="ER285" s="1848"/>
      <c r="ES285" s="212" t="s">
        <v>2869</v>
      </c>
      <c r="ET285" s="192" t="s">
        <v>2870</v>
      </c>
      <c r="EU285" s="193">
        <v>230</v>
      </c>
      <c r="EV285" s="194">
        <v>143</v>
      </c>
      <c r="EW285" s="195">
        <v>172</v>
      </c>
      <c r="EX285"/>
      <c r="EY285" s="1849"/>
      <c r="EZ285" s="212" t="s">
        <v>2871</v>
      </c>
      <c r="FA285" s="192" t="s">
        <v>2872</v>
      </c>
      <c r="FB285" s="193">
        <v>255</v>
      </c>
      <c r="FC285" s="194">
        <v>134</v>
      </c>
      <c r="FD285" s="195">
        <v>106</v>
      </c>
      <c r="FE285" s="10">
        <v>1</v>
      </c>
    </row>
    <row r="286" spans="56:161" ht="21" customHeight="1">
      <c r="BD286" s="3174"/>
      <c r="BF286" s="3151" t="str">
        <f t="shared" si="98"/>
        <v/>
      </c>
      <c r="BG286" s="3155" t="str">
        <f t="shared" si="99"/>
        <v/>
      </c>
      <c r="BH286" s="3156" t="str">
        <f>IF(LEN(TRIM(BM286))&gt;0,MAX(BH29:BH285)+1,"")</f>
        <v/>
      </c>
      <c r="BI286" s="3109" t="str">
        <f>IFERROR(INDEX(BM30:BM299,MATCH(ROW()-ROW(BM30)+1,BH30:BH299,0)),"")</f>
        <v/>
      </c>
      <c r="BJ286" s="419"/>
      <c r="BL286" s="3163"/>
      <c r="BM286" s="3111" t="str">
        <f>IF(OR(BN285="",BL284=""),"",IF(LEN(BN285)&lt;=BL284,BN285,IFERROR(LEFT(BN285,FIND("♦",SUBSTITUTE(LEFT(BN285,BL284+1)," ","♦",LEN(LEFT(BN285,BL284+1))-LEN(SUBSTITUTE(LEFT(BN285,BL284+1)," ",""))))),LEFT(BN285,IFERROR(FIND(" ",BN285)-1,LEN(BN285))))))</f>
        <v/>
      </c>
      <c r="BN286" s="3111" t="str">
        <f t="shared" si="110"/>
        <v/>
      </c>
      <c r="BO286" s="3179"/>
      <c r="BP286" s="3174"/>
      <c r="BQ286" s="3174"/>
      <c r="EK286" s="1850"/>
      <c r="EL286" s="236" t="s">
        <v>2873</v>
      </c>
      <c r="EM286" s="206" t="s">
        <v>2874</v>
      </c>
      <c r="EN286" s="207">
        <v>191</v>
      </c>
      <c r="EO286" s="208">
        <v>185</v>
      </c>
      <c r="EP286" s="209">
        <v>189</v>
      </c>
      <c r="EQ286"/>
      <c r="ER286" s="1851"/>
      <c r="ES286" s="212" t="s">
        <v>2875</v>
      </c>
      <c r="ET286" s="192" t="s">
        <v>2876</v>
      </c>
      <c r="EU286" s="193">
        <v>253</v>
      </c>
      <c r="EV286" s="194">
        <v>108</v>
      </c>
      <c r="EW286" s="195">
        <v>158</v>
      </c>
      <c r="EX286"/>
      <c r="EY286" s="1852"/>
      <c r="EZ286" s="197" t="s">
        <v>2877</v>
      </c>
      <c r="FA286" s="192" t="s">
        <v>2878</v>
      </c>
      <c r="FB286" s="193">
        <v>255</v>
      </c>
      <c r="FC286" s="194">
        <v>160</v>
      </c>
      <c r="FD286" s="195">
        <v>122</v>
      </c>
      <c r="FE286" s="10">
        <v>1</v>
      </c>
    </row>
    <row r="287" spans="56:161" ht="21" customHeight="1">
      <c r="BD287" s="3174"/>
      <c r="BF287" s="3151" t="str">
        <f t="shared" si="98"/>
        <v/>
      </c>
      <c r="BG287" s="3155" t="str">
        <f t="shared" si="99"/>
        <v/>
      </c>
      <c r="BH287" s="3156" t="str">
        <f>IF(LEN(TRIM(BM287))&gt;0,MAX(BH29:BH286)+1,"")</f>
        <v/>
      </c>
      <c r="BI287" s="3109" t="str">
        <f>IFERROR(INDEX(BM30:BM299,MATCH(ROW()-ROW(BM30)+1,BH30:BH299,0)),"")</f>
        <v/>
      </c>
      <c r="BJ287" s="419"/>
      <c r="BL287" s="3164"/>
      <c r="BM287" s="3111" t="str">
        <f>IF(OR(BN286="",BL284=""),"",IF(LEN(BN286)&lt;=BL284,BN286,IFERROR(LEFT(BN286,FIND("♦",SUBSTITUTE(LEFT(BN286,BL284+1)," ","♦",LEN(LEFT(BN286,BL284+1))-LEN(SUBSTITUTE(LEFT(BN286,BL284+1)," ",""))))),LEFT(BN286,IFERROR(FIND(" ",BN286)-1,LEN(BN286))))))</f>
        <v/>
      </c>
      <c r="BN287" s="3111" t="str">
        <f t="shared" si="110"/>
        <v/>
      </c>
      <c r="BO287" s="3179"/>
      <c r="BP287" s="3174"/>
      <c r="BQ287" s="3174"/>
      <c r="EK287" s="1853"/>
      <c r="EL287" s="236" t="s">
        <v>2879</v>
      </c>
      <c r="EM287" s="206" t="s">
        <v>2880</v>
      </c>
      <c r="EN287" s="207">
        <v>183</v>
      </c>
      <c r="EO287" s="208">
        <v>132</v>
      </c>
      <c r="EP287" s="209">
        <v>167</v>
      </c>
      <c r="EQ287"/>
      <c r="ER287" s="1854"/>
      <c r="ES287" s="197" t="s">
        <v>2881</v>
      </c>
      <c r="ET287" s="192" t="s">
        <v>2882</v>
      </c>
      <c r="EU287" s="193">
        <v>205</v>
      </c>
      <c r="EV287" s="194">
        <v>193</v>
      </c>
      <c r="EW287" s="195">
        <v>197</v>
      </c>
      <c r="EX287"/>
      <c r="EY287" s="1855"/>
      <c r="EZ287" s="212" t="s">
        <v>2883</v>
      </c>
      <c r="FA287" s="192" t="s">
        <v>2884</v>
      </c>
      <c r="FB287" s="193">
        <v>255</v>
      </c>
      <c r="FC287" s="194">
        <v>183</v>
      </c>
      <c r="FD287" s="195">
        <v>165</v>
      </c>
      <c r="FE287" s="10">
        <v>1</v>
      </c>
    </row>
    <row r="288" spans="56:161" ht="21" customHeight="1">
      <c r="BD288" s="3174"/>
      <c r="BF288" s="3151" t="str">
        <f t="shared" ref="BF288:BF299" si="111">IF(BI288="","",(LEN(TRIM(SUBSTITUTE(BI288,CHAR(160)," ")))-LEN(SUBSTITUTE(TRIM(SUBSTITUTE(BI288,CHAR(160)," "))," ",""))+1)&amp;" mot"&amp;IF((LEN(TRIM(SUBSTITUTE(BI288,CHAR(160)," ")))-LEN(SUBSTITUTE(TRIM(SUBSTITUTE(BI288,CHAR(160)," "))," ",""))+1)&gt;1,"s",""))</f>
        <v/>
      </c>
      <c r="BG288" s="3155" t="str">
        <f t="shared" ref="BG288:BG299" si="112">IF(BI288="","",LEN(TRIM(SUBSTITUTE(BI288,CHAR(160),"")))&amp;" car. ►")</f>
        <v/>
      </c>
      <c r="BH288" s="3156" t="str">
        <f>IF(LEN(TRIM(BM288))&gt;0,MAX(BH29:BH287)+1,"")</f>
        <v/>
      </c>
      <c r="BI288" s="3109" t="str">
        <f>IFERROR(INDEX(BM30:BM299,MATCH(ROW()-ROW(BM30)+1,BH30:BH299,0)),"")</f>
        <v/>
      </c>
      <c r="BJ288" s="419"/>
      <c r="BL288" s="2462" t="str">
        <f>(SUBSTITUTE(SUBSTITUTE(BD73,CHAR(13)&amp;CHAR(10)," "),CHAR(10)," "))</f>
        <v/>
      </c>
      <c r="BM288" s="3165" t="str">
        <f>IF(OR(BL289="",BL290=""),"",IF(LEN(BL289)&lt;=BL290,BL289,IFERROR(LEFT(BL289,FIND("♦",SUBSTITUTE(LEFT(BL289,BL290+1)," ","♦",LEN(LEFT(BL289,BL290+1))-LEN(SUBSTITUTE(LEFT(BL289,BL290+1)," ",""))))),LEFT(BL289,IFERROR(FIND(" ",BL289)-1,LEN(BL289))))))</f>
        <v/>
      </c>
      <c r="BN288" s="3166" t="str">
        <f>IF(BM288="","",TRIM(RIGHT(BL289,LEN(BL289)-LEN(BM288))))</f>
        <v/>
      </c>
      <c r="BO288" s="3157" t="str">
        <f>BE73</f>
        <v xml:space="preserve"> ◄ ligne 73</v>
      </c>
      <c r="BP288" s="3174"/>
      <c r="BQ288" s="3174"/>
      <c r="EK288" s="1856"/>
      <c r="EL288" s="236" t="s">
        <v>2885</v>
      </c>
      <c r="EM288" s="206" t="s">
        <v>2886</v>
      </c>
      <c r="EN288" s="207">
        <v>170</v>
      </c>
      <c r="EO288" s="208">
        <v>138</v>
      </c>
      <c r="EP288" s="209">
        <v>158</v>
      </c>
      <c r="EQ288"/>
      <c r="ER288" s="1857"/>
      <c r="ES288" s="197" t="s">
        <v>2887</v>
      </c>
      <c r="ET288" s="192" t="s">
        <v>2888</v>
      </c>
      <c r="EU288" s="193">
        <v>255</v>
      </c>
      <c r="EV288" s="194">
        <v>130</v>
      </c>
      <c r="EW288" s="195">
        <v>171</v>
      </c>
      <c r="EX288"/>
      <c r="EY288" s="1858"/>
      <c r="EZ288" s="212" t="s">
        <v>2889</v>
      </c>
      <c r="FA288" s="192" t="s">
        <v>2890</v>
      </c>
      <c r="FB288" s="193">
        <v>253</v>
      </c>
      <c r="FC288" s="194">
        <v>191</v>
      </c>
      <c r="FD288" s="195">
        <v>183</v>
      </c>
      <c r="FE288" s="10">
        <v>1</v>
      </c>
    </row>
    <row r="289" spans="53:161" ht="21" customHeight="1">
      <c r="BD289" s="3174"/>
      <c r="BF289" s="3151" t="str">
        <f t="shared" si="111"/>
        <v/>
      </c>
      <c r="BG289" s="3155" t="str">
        <f t="shared" si="112"/>
        <v/>
      </c>
      <c r="BH289" s="3156" t="str">
        <f>IF(LEN(TRIM(BM289))&gt;0,MAX(BH29:BH288)+1,"")</f>
        <v/>
      </c>
      <c r="BI289" s="3109" t="str">
        <f>IFERROR(INDEX(BM30:BM299,MATCH(ROW()-ROW(BM30)+1,BH30:BH299,0)),"")</f>
        <v/>
      </c>
      <c r="BJ289" s="419"/>
      <c r="BL289" s="3165" t="str">
        <f>TRIM(SUBSTITUTE(SUBSTITUTE(SUBSTITUTE(SUBSTITUTE(IF(OR(LEFT(BL288,1)="-",LEFT(BL288,1)="="),MID(BL288,2,9999),BL288),CHAR(160)," "),","," "),";"," "),"."," "))</f>
        <v/>
      </c>
      <c r="BM289" s="3166" t="str">
        <f>IF(OR(BN288="",BL290=""),"",IF(LEN(BN288)&lt;=BL290,BN288,IFERROR(LEFT(BN288,FIND("♦",SUBSTITUTE(LEFT(BN288,BL290+1)," ","♦",LEN(LEFT(BN288,BL290+1))-LEN(SUBSTITUTE(LEFT(BN288,BL290+1)," ",""))))),LEFT(BN288,IFERROR(FIND(" ",BN288)-1,LEN(BN288))))))</f>
        <v/>
      </c>
      <c r="BN289" s="3166" t="str">
        <f>IF(BM289="","",TRIM(RIGHT(BN288,LEN(BN288)-LEN(BM289))))</f>
        <v/>
      </c>
      <c r="BO289" s="3180"/>
      <c r="BP289" s="3174"/>
      <c r="BQ289" s="3174"/>
      <c r="EK289" s="1859"/>
      <c r="EL289" s="236" t="s">
        <v>2891</v>
      </c>
      <c r="EM289" s="206" t="s">
        <v>2892</v>
      </c>
      <c r="EN289" s="207">
        <v>153</v>
      </c>
      <c r="EO289" s="208">
        <v>122</v>
      </c>
      <c r="EP289" s="209">
        <v>141</v>
      </c>
      <c r="EQ289"/>
      <c r="ER289" s="1860"/>
      <c r="ES289" s="212" t="s">
        <v>2893</v>
      </c>
      <c r="ET289" s="192" t="s">
        <v>2894</v>
      </c>
      <c r="EU289" s="193">
        <v>239</v>
      </c>
      <c r="EV289" s="194">
        <v>187</v>
      </c>
      <c r="EW289" s="195">
        <v>204</v>
      </c>
      <c r="EX289"/>
      <c r="EY289" s="1861"/>
      <c r="EZ289" s="197" t="s">
        <v>2895</v>
      </c>
      <c r="FA289" s="192" t="s">
        <v>2896</v>
      </c>
      <c r="FB289" s="193">
        <v>238</v>
      </c>
      <c r="FC289" s="194">
        <v>213</v>
      </c>
      <c r="FD289" s="195">
        <v>210</v>
      </c>
      <c r="FE289" s="10">
        <v>1</v>
      </c>
    </row>
    <row r="290" spans="53:161" ht="21" customHeight="1">
      <c r="BD290" s="3174"/>
      <c r="BF290" s="3151" t="str">
        <f t="shared" si="111"/>
        <v/>
      </c>
      <c r="BG290" s="3155" t="str">
        <f t="shared" si="112"/>
        <v/>
      </c>
      <c r="BH290" s="3156" t="str">
        <f>IF(LEN(TRIM(BM290))&gt;0,MAX(BH29:BH289)+1,"")</f>
        <v/>
      </c>
      <c r="BI290" s="3109" t="str">
        <f>IFERROR(INDEX(BM30:BM299,MATCH(ROW()-ROW(BM30)+1,BH30:BH299,0)),"")</f>
        <v/>
      </c>
      <c r="BJ290" s="419"/>
      <c r="BL290" s="3112">
        <f>BI17</f>
        <v>100</v>
      </c>
      <c r="BM290" s="3166" t="str">
        <f>IF(OR(BN289="",BL290=""),"",IF(LEN(BN289)&lt;=BL290,BN289,IFERROR(LEFT(BN289,FIND("♦",SUBSTITUTE(LEFT(BN289,BL290+1)," ","♦",LEN(LEFT(BN289,BL290+1))-LEN(SUBSTITUTE(LEFT(BN289,BL290+1)," ",""))))),LEFT(BN289,IFERROR(FIND(" ",BN289)-1,LEN(BN289))))))</f>
        <v/>
      </c>
      <c r="BN290" s="3166" t="str">
        <f t="shared" ref="BN290:BN293" si="113">IF(BM290="","",TRIM(RIGHT(BN289,LEN(BN289)-LEN(BM290))))</f>
        <v/>
      </c>
      <c r="BO290" s="3180"/>
      <c r="BP290" s="3174"/>
      <c r="BQ290" s="3174"/>
      <c r="EK290" s="1862"/>
      <c r="EL290" s="236" t="s">
        <v>2897</v>
      </c>
      <c r="EM290" s="206" t="s">
        <v>2898</v>
      </c>
      <c r="EN290" s="207">
        <v>139</v>
      </c>
      <c r="EO290" s="208">
        <v>133</v>
      </c>
      <c r="EP290" s="209">
        <v>137</v>
      </c>
      <c r="EQ290"/>
      <c r="ER290" s="1863"/>
      <c r="ES290" s="212" t="s">
        <v>2899</v>
      </c>
      <c r="ET290" s="192" t="s">
        <v>2900</v>
      </c>
      <c r="EU290" s="193">
        <v>254</v>
      </c>
      <c r="EV290" s="194">
        <v>191</v>
      </c>
      <c r="EW290" s="195">
        <v>210</v>
      </c>
      <c r="EX290"/>
      <c r="EY290" s="1864"/>
      <c r="EZ290" s="197" t="s">
        <v>2901</v>
      </c>
      <c r="FA290" s="192" t="s">
        <v>2902</v>
      </c>
      <c r="FB290" s="193">
        <v>255</v>
      </c>
      <c r="FC290" s="194">
        <v>228</v>
      </c>
      <c r="FD290" s="195">
        <v>225</v>
      </c>
      <c r="FE290" s="10">
        <v>1</v>
      </c>
    </row>
    <row r="291" spans="53:161" ht="21" customHeight="1">
      <c r="BD291" s="3174"/>
      <c r="BF291" s="3151" t="str">
        <f t="shared" si="111"/>
        <v/>
      </c>
      <c r="BG291" s="3155" t="str">
        <f t="shared" si="112"/>
        <v/>
      </c>
      <c r="BH291" s="3156" t="str">
        <f>IF(LEN(TRIM(BM291))&gt;0,MAX(BH29:BH290)+1,"")</f>
        <v/>
      </c>
      <c r="BI291" s="3109" t="str">
        <f>IFERROR(INDEX(BM30:BM299,MATCH(ROW()-ROW(BM30)+1,BH30:BH299,0)),"")</f>
        <v/>
      </c>
      <c r="BJ291" s="419"/>
      <c r="BL291" s="3165"/>
      <c r="BM291" s="3166" t="str">
        <f>IF(OR(BN290="",BL290=""),"",IF(LEN(BN290)&lt;=BL290,BN290,IFERROR(LEFT(BN290,FIND("♦",SUBSTITUTE(LEFT(BN290,BL290+1)," ","♦",LEN(LEFT(BN290,BL290+1))-LEN(SUBSTITUTE(LEFT(BN290,BL290+1)," ",""))))),LEFT(BN290,IFERROR(FIND(" ",BN290)-1,LEN(BN290))))))</f>
        <v/>
      </c>
      <c r="BN291" s="3166" t="str">
        <f t="shared" si="113"/>
        <v/>
      </c>
      <c r="BO291" s="3180"/>
      <c r="BP291" s="3174"/>
      <c r="BQ291" s="3174"/>
      <c r="EK291" s="1865"/>
      <c r="EL291" s="236" t="s">
        <v>2903</v>
      </c>
      <c r="EM291" s="206" t="s">
        <v>2904</v>
      </c>
      <c r="EN291" s="207">
        <v>158</v>
      </c>
      <c r="EO291" s="208">
        <v>79</v>
      </c>
      <c r="EP291" s="209">
        <v>136</v>
      </c>
      <c r="EQ291"/>
      <c r="ER291" s="1866"/>
      <c r="ES291" s="212" t="s">
        <v>2905</v>
      </c>
      <c r="ET291" s="192" t="s">
        <v>2906</v>
      </c>
      <c r="EU291" s="193">
        <v>255</v>
      </c>
      <c r="EV291" s="194">
        <v>200</v>
      </c>
      <c r="EW291" s="195">
        <v>214</v>
      </c>
      <c r="EX291"/>
      <c r="EY291" s="1867"/>
      <c r="EZ291" s="197" t="s">
        <v>2907</v>
      </c>
      <c r="FA291" s="192" t="s">
        <v>2908</v>
      </c>
      <c r="FB291" s="193">
        <v>238</v>
      </c>
      <c r="FC291" s="194">
        <v>130</v>
      </c>
      <c r="FD291" s="195">
        <v>98</v>
      </c>
      <c r="FE291" s="10">
        <v>1</v>
      </c>
    </row>
    <row r="292" spans="53:161" ht="21" customHeight="1">
      <c r="BD292" s="3174"/>
      <c r="BF292" s="3151" t="str">
        <f t="shared" si="111"/>
        <v/>
      </c>
      <c r="BG292" s="3155" t="str">
        <f t="shared" si="112"/>
        <v/>
      </c>
      <c r="BH292" s="3156" t="str">
        <f>IF(LEN(TRIM(BM292))&gt;0,MAX(BH29:BH291)+1,"")</f>
        <v/>
      </c>
      <c r="BI292" s="3109" t="str">
        <f>IFERROR(INDEX(BM30:BM299,MATCH(ROW()-ROW(BM30)+1,BH30:BH299,0)),"")</f>
        <v/>
      </c>
      <c r="BJ292" s="419"/>
      <c r="BL292" s="3168"/>
      <c r="BM292" s="3166" t="str">
        <f>IF(OR(BN291="",BL290=""),"",IF(LEN(BN291)&lt;=BL290,BN291,IFERROR(LEFT(BN291,FIND("♦",SUBSTITUTE(LEFT(BN291,BL290+1)," ","♦",LEN(LEFT(BN291,BL290+1))-LEN(SUBSTITUTE(LEFT(BN291,BL290+1)," ",""))))),LEFT(BN291,IFERROR(FIND(" ",BN291)-1,LEN(BN291))))))</f>
        <v/>
      </c>
      <c r="BN292" s="3166" t="str">
        <f t="shared" si="113"/>
        <v/>
      </c>
      <c r="BO292" s="3180"/>
      <c r="BP292" s="3174"/>
      <c r="BQ292" s="3174"/>
      <c r="EK292" s="1868"/>
      <c r="EL292" s="236" t="s">
        <v>2909</v>
      </c>
      <c r="EM292" s="206" t="s">
        <v>2910</v>
      </c>
      <c r="EN292" s="207">
        <v>131</v>
      </c>
      <c r="EO292" s="208">
        <v>100</v>
      </c>
      <c r="EP292" s="209">
        <v>121</v>
      </c>
      <c r="EQ292"/>
      <c r="ER292" s="1869"/>
      <c r="ES292" s="197" t="s">
        <v>2911</v>
      </c>
      <c r="ET292" s="192" t="s">
        <v>2912</v>
      </c>
      <c r="EU292" s="193">
        <v>255</v>
      </c>
      <c r="EV292" s="194">
        <v>240</v>
      </c>
      <c r="EW292" s="195">
        <v>245</v>
      </c>
      <c r="EX292"/>
      <c r="EY292" s="1870"/>
      <c r="EZ292" s="197" t="s">
        <v>2913</v>
      </c>
      <c r="FA292" s="192" t="s">
        <v>2914</v>
      </c>
      <c r="FB292" s="193">
        <v>238</v>
      </c>
      <c r="FC292" s="194">
        <v>106</v>
      </c>
      <c r="FD292" s="195">
        <v>80</v>
      </c>
      <c r="FE292" s="10">
        <v>1</v>
      </c>
    </row>
    <row r="293" spans="53:161" ht="21" customHeight="1">
      <c r="BD293" s="3174"/>
      <c r="BF293" s="3151" t="str">
        <f t="shared" si="111"/>
        <v/>
      </c>
      <c r="BG293" s="3155" t="str">
        <f t="shared" si="112"/>
        <v/>
      </c>
      <c r="BH293" s="3156" t="str">
        <f>IF(LEN(TRIM(BM293))&gt;0,MAX(BH29:BH292)+1,"")</f>
        <v/>
      </c>
      <c r="BI293" s="3109" t="str">
        <f>IFERROR(INDEX(BM30:BM299,MATCH(ROW()-ROW(BM30)+1,BH30:BH299,0)),"")</f>
        <v/>
      </c>
      <c r="BJ293" s="419"/>
      <c r="BL293" s="3169"/>
      <c r="BM293" s="3166" t="str">
        <f>IF(OR(BN292="",BL290=""),"",IF(LEN(BN292)&lt;=BL290,BN292,IFERROR(LEFT(BN292,FIND("♦",SUBSTITUTE(LEFT(BN292,BL290+1)," ","♦",LEN(LEFT(BN292,BL290+1))-LEN(SUBSTITUTE(LEFT(BN292,BL290+1)," ",""))))),LEFT(BN292,IFERROR(FIND(" ",BN292)-1,LEN(BN292))))))</f>
        <v/>
      </c>
      <c r="BN293" s="3166" t="str">
        <f t="shared" si="113"/>
        <v/>
      </c>
      <c r="BO293" s="3180"/>
      <c r="BP293" s="3174"/>
      <c r="BQ293" s="3174"/>
      <c r="EK293" s="1871"/>
      <c r="EL293" s="236" t="s">
        <v>2915</v>
      </c>
      <c r="EM293" s="206" t="s">
        <v>2916</v>
      </c>
      <c r="EN293" s="207">
        <v>161</v>
      </c>
      <c r="EO293" s="208">
        <v>6</v>
      </c>
      <c r="EP293" s="209">
        <v>132</v>
      </c>
      <c r="EQ293"/>
      <c r="ER293" s="1872"/>
      <c r="ES293" s="212" t="s">
        <v>2917</v>
      </c>
      <c r="ET293" s="192" t="s">
        <v>2918</v>
      </c>
      <c r="EU293" s="193">
        <v>213</v>
      </c>
      <c r="EV293" s="194">
        <v>151</v>
      </c>
      <c r="EW293" s="195">
        <v>174</v>
      </c>
      <c r="EX293"/>
      <c r="EY293" s="1873"/>
      <c r="EZ293" s="212" t="s">
        <v>2919</v>
      </c>
      <c r="FA293" s="192" t="s">
        <v>2920</v>
      </c>
      <c r="FB293" s="193">
        <v>244</v>
      </c>
      <c r="FC293" s="194">
        <v>102</v>
      </c>
      <c r="FD293" s="195">
        <v>27</v>
      </c>
      <c r="FE293" s="10">
        <v>1</v>
      </c>
    </row>
    <row r="294" spans="53:161" ht="21" customHeight="1">
      <c r="BD294" s="3174"/>
      <c r="BF294" s="3151" t="str">
        <f t="shared" si="111"/>
        <v/>
      </c>
      <c r="BG294" s="3155" t="str">
        <f t="shared" si="112"/>
        <v/>
      </c>
      <c r="BH294" s="3156" t="str">
        <f>IF(LEN(TRIM(BM294))&gt;0,MAX(BH29:BH293)+1,"")</f>
        <v/>
      </c>
      <c r="BI294" s="3109" t="str">
        <f>IFERROR(INDEX(BM30:BM299,MATCH(ROW()-ROW(BM30)+1,BH30:BH299,0)),"")</f>
        <v/>
      </c>
      <c r="BJ294" s="419"/>
      <c r="BL294" s="2462" t="str">
        <f>(SUBSTITUTE(SUBSTITUTE(BD74,CHAR(13)&amp;CHAR(10)," "),CHAR(10)," "))</f>
        <v/>
      </c>
      <c r="BM294" s="3110" t="str">
        <f>IF(OR(BL295="",BL296=""),"",IF(LEN(BL295)&lt;=BL296,BL295,IFERROR(LEFT(BL295,FIND("♦",SUBSTITUTE(LEFT(BL295,BL296+1)," ","♦",LEN(LEFT(BL295,BL296+1))-LEN(SUBSTITUTE(LEFT(BL295,BL296+1)," ",""))))),LEFT(BL295,IFERROR(FIND(" ",BL295)-1,LEN(BL295))))))</f>
        <v/>
      </c>
      <c r="BN294" s="3111" t="str">
        <f>IF(BM294="","",TRIM(RIGHT(BL295,LEN(BL295)-LEN(BM294))))</f>
        <v/>
      </c>
      <c r="BO294" s="3157" t="str">
        <f>BE74</f>
        <v xml:space="preserve"> ◄ ligne 74</v>
      </c>
      <c r="BP294" s="3174"/>
      <c r="BQ294" s="3174"/>
      <c r="EK294" s="1874"/>
      <c r="EL294" s="236" t="s">
        <v>2921</v>
      </c>
      <c r="EM294" s="206" t="s">
        <v>2922</v>
      </c>
      <c r="EN294" s="207">
        <v>114</v>
      </c>
      <c r="EO294" s="208">
        <v>62</v>
      </c>
      <c r="EP294" s="209">
        <v>100</v>
      </c>
      <c r="EQ294"/>
      <c r="ER294" s="1875"/>
      <c r="ES294" s="197" t="s">
        <v>2923</v>
      </c>
      <c r="ET294" s="192" t="s">
        <v>2924</v>
      </c>
      <c r="EU294" s="193">
        <v>238</v>
      </c>
      <c r="EV294" s="194">
        <v>58</v>
      </c>
      <c r="EW294" s="195">
        <v>140</v>
      </c>
      <c r="EX294"/>
      <c r="EY294" s="1876"/>
      <c r="EZ294" s="197" t="s">
        <v>2925</v>
      </c>
      <c r="FA294" s="192" t="s">
        <v>2926</v>
      </c>
      <c r="FB294" s="193">
        <v>238</v>
      </c>
      <c r="FC294" s="194">
        <v>121</v>
      </c>
      <c r="FD294" s="195">
        <v>66</v>
      </c>
      <c r="FE294" s="10">
        <v>1</v>
      </c>
    </row>
    <row r="295" spans="53:161" ht="21" customHeight="1">
      <c r="BD295" s="3174"/>
      <c r="BF295" s="3151" t="str">
        <f t="shared" si="111"/>
        <v/>
      </c>
      <c r="BG295" s="3155" t="str">
        <f t="shared" si="112"/>
        <v/>
      </c>
      <c r="BH295" s="3156" t="str">
        <f>IF(LEN(TRIM(BM295))&gt;0,MAX(BH29:BH294)+1,"")</f>
        <v/>
      </c>
      <c r="BI295" s="3109" t="str">
        <f>IFERROR(INDEX(BM30:BM299,MATCH(ROW()-ROW(BM30)+1,BH30:BH299,0)),"")</f>
        <v/>
      </c>
      <c r="BJ295" s="419"/>
      <c r="BL295" s="3110" t="str">
        <f>TRIM(SUBSTITUTE(SUBSTITUTE(SUBSTITUTE(SUBSTITUTE(IF(OR(LEFT(BL294,1)="-",LEFT(BL294,1)="="),MID(BL294,2,9999),BL294),CHAR(160)," "),","," "),";"," "),"."," "))</f>
        <v/>
      </c>
      <c r="BM295" s="3111" t="str">
        <f>IF(OR(BN294="",BL296=""),"",IF(LEN(BN294)&lt;=BL296,BN294,IFERROR(LEFT(BN294,FIND("♦",SUBSTITUTE(LEFT(BN294,BL296+1)," ","♦",LEN(LEFT(BN294,BL296+1))-LEN(SUBSTITUTE(LEFT(BN294,BL296+1)," ",""))))),LEFT(BN294,IFERROR(FIND(" ",BN294)-1,LEN(BN294))))))</f>
        <v/>
      </c>
      <c r="BN295" s="3111" t="str">
        <f>IF(BM295="","",TRIM(RIGHT(BN294,LEN(BN294)-LEN(BM295))))</f>
        <v/>
      </c>
      <c r="BO295" s="3179"/>
      <c r="BP295" s="3174"/>
      <c r="BQ295" s="3174"/>
      <c r="EK295" s="1877"/>
      <c r="EL295" s="236" t="s">
        <v>2927</v>
      </c>
      <c r="EM295" s="206" t="s">
        <v>2928</v>
      </c>
      <c r="EN295" s="207">
        <v>106</v>
      </c>
      <c r="EO295" s="208">
        <v>69</v>
      </c>
      <c r="EP295" s="209">
        <v>93</v>
      </c>
      <c r="EQ295"/>
      <c r="ER295" s="1878"/>
      <c r="ES295" s="197" t="s">
        <v>2929</v>
      </c>
      <c r="ET295" s="192" t="s">
        <v>2930</v>
      </c>
      <c r="EU295" s="193">
        <v>219</v>
      </c>
      <c r="EV295" s="194">
        <v>112</v>
      </c>
      <c r="EW295" s="195">
        <v>147</v>
      </c>
      <c r="EX295"/>
      <c r="EY295" s="1879"/>
      <c r="EZ295" s="197" t="s">
        <v>2931</v>
      </c>
      <c r="FA295" s="192" t="s">
        <v>2932</v>
      </c>
      <c r="FB295" s="193">
        <v>238</v>
      </c>
      <c r="FC295" s="194">
        <v>118</v>
      </c>
      <c r="FD295" s="195">
        <v>33</v>
      </c>
      <c r="FE295" s="10">
        <v>1</v>
      </c>
    </row>
    <row r="296" spans="53:161" ht="21" customHeight="1">
      <c r="BD296" s="3174"/>
      <c r="BF296" s="3151" t="str">
        <f t="shared" si="111"/>
        <v/>
      </c>
      <c r="BG296" s="3155" t="str">
        <f t="shared" si="112"/>
        <v/>
      </c>
      <c r="BH296" s="3156" t="str">
        <f>IF(LEN(TRIM(BM296))&gt;0,MAX(BH29:BH295)+1,"")</f>
        <v/>
      </c>
      <c r="BI296" s="3109" t="str">
        <f>IFERROR(INDEX(BM30:BM299,MATCH(ROW()-ROW(BM30)+1,BH30:BH299,0)),"")</f>
        <v/>
      </c>
      <c r="BJ296" s="419"/>
      <c r="BL296" s="3112">
        <f>BI17</f>
        <v>100</v>
      </c>
      <c r="BM296" s="3111" t="str">
        <f>IF(OR(BN295="",BL296=""),"",IF(LEN(BN295)&lt;=BL296,BN295,IFERROR(LEFT(BN295,FIND("♦",SUBSTITUTE(LEFT(BN295,BL296+1)," ","♦",LEN(LEFT(BN295,BL296+1))-LEN(SUBSTITUTE(LEFT(BN295,BL296+1)," ",""))))),LEFT(BN295,IFERROR(FIND(" ",BN295)-1,LEN(BN295))))))</f>
        <v/>
      </c>
      <c r="BN296" s="3111" t="str">
        <f t="shared" ref="BN296:BN299" si="114">IF(BM296="","",TRIM(RIGHT(BN295,LEN(BN295)-LEN(BM296))))</f>
        <v/>
      </c>
      <c r="BO296" s="3179"/>
      <c r="BP296" s="3174"/>
      <c r="BQ296" s="3174"/>
      <c r="EK296" s="1880"/>
      <c r="EL296" s="236" t="s">
        <v>2933</v>
      </c>
      <c r="EM296" s="206" t="s">
        <v>2934</v>
      </c>
      <c r="EN296" s="207">
        <v>249</v>
      </c>
      <c r="EO296" s="208">
        <v>66</v>
      </c>
      <c r="EP296" s="209">
        <v>158</v>
      </c>
      <c r="EQ296"/>
      <c r="ER296" s="1881"/>
      <c r="ES296" s="197" t="s">
        <v>2935</v>
      </c>
      <c r="ET296" s="192" t="s">
        <v>2936</v>
      </c>
      <c r="EU296" s="193">
        <v>238</v>
      </c>
      <c r="EV296" s="194">
        <v>18</v>
      </c>
      <c r="EW296" s="195">
        <v>137</v>
      </c>
      <c r="EX296"/>
      <c r="EY296" s="1882"/>
      <c r="EZ296" s="212" t="s">
        <v>2937</v>
      </c>
      <c r="FA296" s="192" t="s">
        <v>2938</v>
      </c>
      <c r="FB296" s="193">
        <v>226</v>
      </c>
      <c r="FC296" s="194">
        <v>88</v>
      </c>
      <c r="FD296" s="195">
        <v>34</v>
      </c>
      <c r="FE296" s="10">
        <v>1</v>
      </c>
    </row>
    <row r="297" spans="53:161" ht="21" customHeight="1">
      <c r="BD297" s="3174"/>
      <c r="BF297" s="3151" t="str">
        <f t="shared" si="111"/>
        <v/>
      </c>
      <c r="BG297" s="3155" t="str">
        <f t="shared" si="112"/>
        <v/>
      </c>
      <c r="BH297" s="3156" t="str">
        <f>IF(LEN(TRIM(BM297))&gt;0,MAX(BH29:BH296)+1,"")</f>
        <v/>
      </c>
      <c r="BI297" s="3109" t="str">
        <f>IFERROR(INDEX(BM30:BM299,MATCH(ROW()-ROW(BM30)+1,BH30:BH299,0)),"")</f>
        <v/>
      </c>
      <c r="BJ297" s="419"/>
      <c r="BL297" s="3110"/>
      <c r="BM297" s="3111" t="str">
        <f>IF(OR(BN296="",BL296=""),"",IF(LEN(BN296)&lt;=BL296,BN296,IFERROR(LEFT(BN296,FIND("♦",SUBSTITUTE(LEFT(BN296,BL296+1)," ","♦",LEN(LEFT(BN296,BL296+1))-LEN(SUBSTITUTE(LEFT(BN296,BL296+1)," ",""))))),LEFT(BN296,IFERROR(FIND(" ",BN296)-1,LEN(BN296))))))</f>
        <v/>
      </c>
      <c r="BN297" s="3111" t="str">
        <f t="shared" si="114"/>
        <v/>
      </c>
      <c r="BO297" s="3179"/>
      <c r="BP297" s="3174"/>
      <c r="BQ297" s="3174"/>
      <c r="EK297" s="1883"/>
      <c r="EL297" s="205" t="s">
        <v>2939</v>
      </c>
      <c r="EM297" s="206" t="s">
        <v>2940</v>
      </c>
      <c r="EN297" s="207">
        <v>238</v>
      </c>
      <c r="EO297" s="208">
        <v>106</v>
      </c>
      <c r="EP297" s="209">
        <v>167</v>
      </c>
      <c r="EQ297"/>
      <c r="ER297" s="1884"/>
      <c r="ES297" s="197" t="s">
        <v>2941</v>
      </c>
      <c r="ET297" s="192" t="s">
        <v>2942</v>
      </c>
      <c r="EU297" s="193">
        <v>205</v>
      </c>
      <c r="EV297" s="194">
        <v>104</v>
      </c>
      <c r="EW297" s="195">
        <v>137</v>
      </c>
      <c r="EX297"/>
      <c r="EY297" s="1885"/>
      <c r="EZ297" s="212" t="s">
        <v>2943</v>
      </c>
      <c r="FA297" s="192" t="s">
        <v>2944</v>
      </c>
      <c r="FB297" s="193">
        <v>196</v>
      </c>
      <c r="FC297" s="194">
        <v>131</v>
      </c>
      <c r="FD297" s="195">
        <v>121</v>
      </c>
      <c r="FE297" s="10">
        <v>1</v>
      </c>
    </row>
    <row r="298" spans="53:161" ht="21" customHeight="1">
      <c r="BD298" s="3174"/>
      <c r="BF298" s="3151" t="str">
        <f t="shared" si="111"/>
        <v/>
      </c>
      <c r="BG298" s="3155" t="str">
        <f t="shared" si="112"/>
        <v/>
      </c>
      <c r="BH298" s="3156" t="str">
        <f>IF(LEN(TRIM(BM298))&gt;0,MAX(BH29:BH297)+1,"")</f>
        <v/>
      </c>
      <c r="BI298" s="3109" t="str">
        <f>IFERROR(INDEX(BM30:BM299,MATCH(ROW()-ROW(BM30)+1,BH30:BH299,0)),"")</f>
        <v/>
      </c>
      <c r="BJ298" s="419"/>
      <c r="BL298" s="3163"/>
      <c r="BM298" s="3111" t="str">
        <f>IF(OR(BN297="",BL296=""),"",IF(LEN(BN297)&lt;=BL296,BN297,IFERROR(LEFT(BN297,FIND("♦",SUBSTITUTE(LEFT(BN297,BL296+1)," ","♦",LEN(LEFT(BN297,BL296+1))-LEN(SUBSTITUTE(LEFT(BN297,BL296+1)," ",""))))),LEFT(BN297,IFERROR(FIND(" ",BN297)-1,LEN(BN297))))))</f>
        <v/>
      </c>
      <c r="BN298" s="3111" t="str">
        <f t="shared" si="114"/>
        <v/>
      </c>
      <c r="BO298" s="3179"/>
      <c r="BP298" s="3174"/>
      <c r="BQ298" s="3174"/>
      <c r="EK298" s="1886"/>
      <c r="EL298" s="205" t="s">
        <v>2945</v>
      </c>
      <c r="EM298" s="206" t="s">
        <v>2946</v>
      </c>
      <c r="EN298" s="207">
        <v>255</v>
      </c>
      <c r="EO298" s="208">
        <v>28</v>
      </c>
      <c r="EP298" s="209">
        <v>174</v>
      </c>
      <c r="EQ298"/>
      <c r="ER298" s="1887"/>
      <c r="ES298" s="212" t="s">
        <v>2947</v>
      </c>
      <c r="ET298" s="192" t="s">
        <v>2948</v>
      </c>
      <c r="EU298" s="193">
        <v>193</v>
      </c>
      <c r="EV298" s="194">
        <v>126</v>
      </c>
      <c r="EW298" s="195">
        <v>145</v>
      </c>
      <c r="EX298"/>
      <c r="EY298" s="1888"/>
      <c r="EZ298" s="212" t="s">
        <v>2949</v>
      </c>
      <c r="FA298" s="192" t="s">
        <v>2950</v>
      </c>
      <c r="FB298" s="193">
        <v>217</v>
      </c>
      <c r="FC298" s="194">
        <v>96</v>
      </c>
      <c r="FD298" s="195">
        <v>59</v>
      </c>
      <c r="FE298" s="10">
        <v>1</v>
      </c>
    </row>
    <row r="299" spans="53:161" ht="21" customHeight="1">
      <c r="BD299" s="3174"/>
      <c r="BF299" s="3151" t="str">
        <f t="shared" si="111"/>
        <v/>
      </c>
      <c r="BG299" s="3155" t="str">
        <f t="shared" si="112"/>
        <v/>
      </c>
      <c r="BH299" s="3156" t="str">
        <f>IF(LEN(TRIM(BM299))&gt;0,MAX(BH29:BH298)+1,"")</f>
        <v/>
      </c>
      <c r="BI299" s="3109" t="str">
        <f>IFERROR(INDEX(BM30:BM299,MATCH(ROW()-ROW(BM30)+1,BH30:BH299,0)),"")</f>
        <v/>
      </c>
      <c r="BJ299" s="419"/>
      <c r="BL299" s="3164"/>
      <c r="BM299" s="3111" t="str">
        <f>IF(OR(BN298="",BL296=""),"",IF(LEN(BN298)&lt;=BL296,BN298,IFERROR(LEFT(BN298,FIND("♦",SUBSTITUTE(LEFT(BN298,BL296+1)," ","♦",LEN(LEFT(BN298,BL296+1))-LEN(SUBSTITUTE(LEFT(BN298,BL296+1)," ",""))))),LEFT(BN298,IFERROR(FIND(" ",BN298)-1,LEN(BN298))))))</f>
        <v/>
      </c>
      <c r="BN299" s="3111" t="str">
        <f t="shared" si="114"/>
        <v/>
      </c>
      <c r="BO299" s="3179"/>
      <c r="BP299" s="3174"/>
      <c r="BQ299" s="3174"/>
      <c r="EK299" s="1889"/>
      <c r="EL299" s="205" t="s">
        <v>2951</v>
      </c>
      <c r="EM299" s="206" t="s">
        <v>2952</v>
      </c>
      <c r="EN299" s="207">
        <v>255</v>
      </c>
      <c r="EO299" s="208">
        <v>52</v>
      </c>
      <c r="EP299" s="209">
        <v>179</v>
      </c>
      <c r="EQ299"/>
      <c r="ER299" s="1890"/>
      <c r="ES299" s="212" t="s">
        <v>2953</v>
      </c>
      <c r="ET299" s="192" t="s">
        <v>2954</v>
      </c>
      <c r="EU299" s="193">
        <v>219</v>
      </c>
      <c r="EV299" s="194">
        <v>0</v>
      </c>
      <c r="EW299" s="195">
        <v>115</v>
      </c>
      <c r="EX299"/>
      <c r="EY299" s="1891"/>
      <c r="EZ299" s="197" t="s">
        <v>2955</v>
      </c>
      <c r="FA299" s="192" t="s">
        <v>2956</v>
      </c>
      <c r="FB299" s="193">
        <v>205</v>
      </c>
      <c r="FC299" s="194">
        <v>129</v>
      </c>
      <c r="FD299" s="195">
        <v>98</v>
      </c>
      <c r="FE299" s="10">
        <v>1</v>
      </c>
    </row>
    <row r="300" spans="53:161" ht="21" customHeight="1">
      <c r="BA300" s="10">
        <v>1</v>
      </c>
      <c r="BB300" s="10">
        <v>1</v>
      </c>
      <c r="BC300" s="10">
        <v>1</v>
      </c>
      <c r="BD300" s="10">
        <v>1</v>
      </c>
      <c r="BE300" s="10">
        <v>1</v>
      </c>
      <c r="BF300" s="10">
        <v>1</v>
      </c>
      <c r="BG300" s="10">
        <v>1</v>
      </c>
      <c r="BH300" s="10">
        <v>1</v>
      </c>
      <c r="BI300" s="10">
        <v>1</v>
      </c>
      <c r="BJ300" s="10">
        <v>1</v>
      </c>
      <c r="BK300" s="10">
        <v>1</v>
      </c>
      <c r="BL300" s="10">
        <v>1</v>
      </c>
      <c r="BM300" s="10">
        <v>1</v>
      </c>
      <c r="BN300" s="10">
        <v>1</v>
      </c>
      <c r="BO300" s="10">
        <v>1</v>
      </c>
      <c r="BP300" s="10">
        <v>1</v>
      </c>
      <c r="BQ300" s="10">
        <v>1</v>
      </c>
      <c r="EK300" s="1892"/>
      <c r="EL300" s="236" t="s">
        <v>2957</v>
      </c>
      <c r="EM300" s="206" t="s">
        <v>2958</v>
      </c>
      <c r="EN300" s="207">
        <v>255</v>
      </c>
      <c r="EO300" s="208">
        <v>105</v>
      </c>
      <c r="EP300" s="209">
        <v>180</v>
      </c>
      <c r="EQ300"/>
      <c r="ER300" s="1893"/>
      <c r="ES300" s="212" t="s">
        <v>2959</v>
      </c>
      <c r="ET300" s="192" t="s">
        <v>2960</v>
      </c>
      <c r="EU300" s="193">
        <v>206</v>
      </c>
      <c r="EV300" s="194">
        <v>70</v>
      </c>
      <c r="EW300" s="195">
        <v>118</v>
      </c>
      <c r="EX300"/>
      <c r="EY300" s="1894"/>
      <c r="EZ300" s="197" t="s">
        <v>2961</v>
      </c>
      <c r="FA300" s="192" t="s">
        <v>2962</v>
      </c>
      <c r="FB300" s="193">
        <v>205</v>
      </c>
      <c r="FC300" s="194">
        <v>112</v>
      </c>
      <c r="FD300" s="195">
        <v>84</v>
      </c>
      <c r="FE300" s="10">
        <v>1</v>
      </c>
    </row>
    <row r="301" spans="53:161" ht="21" customHeight="1">
      <c r="EK301" s="1895"/>
      <c r="EL301" s="205" t="s">
        <v>2963</v>
      </c>
      <c r="EM301" s="206" t="s">
        <v>2964</v>
      </c>
      <c r="EN301" s="207">
        <v>255</v>
      </c>
      <c r="EO301" s="208">
        <v>110</v>
      </c>
      <c r="EP301" s="209">
        <v>180</v>
      </c>
      <c r="EQ301"/>
      <c r="ER301" s="1896"/>
      <c r="ES301" s="197" t="s">
        <v>2965</v>
      </c>
      <c r="ET301" s="192" t="s">
        <v>2966</v>
      </c>
      <c r="EU301" s="193">
        <v>205</v>
      </c>
      <c r="EV301" s="194">
        <v>50</v>
      </c>
      <c r="EW301" s="195">
        <v>120</v>
      </c>
      <c r="EX301"/>
      <c r="EY301" s="1897"/>
      <c r="EZ301" s="212" t="s">
        <v>2967</v>
      </c>
      <c r="FA301" s="192" t="s">
        <v>2968</v>
      </c>
      <c r="FB301" s="193">
        <v>203</v>
      </c>
      <c r="FC301" s="194">
        <v>109</v>
      </c>
      <c r="FD301" s="195">
        <v>81</v>
      </c>
      <c r="FE301" s="10">
        <v>1</v>
      </c>
    </row>
    <row r="302" spans="53:161" ht="21" customHeight="1">
      <c r="EK302" s="1898"/>
      <c r="EL302" s="236" t="s">
        <v>2969</v>
      </c>
      <c r="EM302" s="206" t="s">
        <v>2970</v>
      </c>
      <c r="EN302" s="207">
        <v>232</v>
      </c>
      <c r="EO302" s="208">
        <v>204</v>
      </c>
      <c r="EP302" s="209">
        <v>215</v>
      </c>
      <c r="EQ302"/>
      <c r="ER302" s="1899"/>
      <c r="ES302" s="197" t="s">
        <v>2971</v>
      </c>
      <c r="ET302" s="192" t="s">
        <v>2972</v>
      </c>
      <c r="EU302" s="193">
        <v>205</v>
      </c>
      <c r="EV302" s="194">
        <v>16</v>
      </c>
      <c r="EW302" s="195">
        <v>118</v>
      </c>
      <c r="EX302"/>
      <c r="EY302" s="1900"/>
      <c r="EZ302" s="197" t="s">
        <v>2973</v>
      </c>
      <c r="FA302" s="192" t="s">
        <v>2974</v>
      </c>
      <c r="FB302" s="193">
        <v>205</v>
      </c>
      <c r="FC302" s="194">
        <v>91</v>
      </c>
      <c r="FD302" s="195">
        <v>69</v>
      </c>
      <c r="FE302" s="10">
        <v>1</v>
      </c>
    </row>
    <row r="303" spans="53:161" ht="21" customHeight="1">
      <c r="EK303" s="1901"/>
      <c r="EL303" s="236" t="s">
        <v>2975</v>
      </c>
      <c r="EM303" s="206" t="s">
        <v>2976</v>
      </c>
      <c r="EN303" s="207">
        <v>232</v>
      </c>
      <c r="EO303" s="208">
        <v>227</v>
      </c>
      <c r="EP303" s="209">
        <v>229</v>
      </c>
      <c r="EQ303"/>
      <c r="ER303" s="1902"/>
      <c r="ES303" s="212" t="s">
        <v>2977</v>
      </c>
      <c r="ET303" s="192" t="s">
        <v>2978</v>
      </c>
      <c r="EU303" s="193">
        <v>179</v>
      </c>
      <c r="EV303" s="194">
        <v>68</v>
      </c>
      <c r="EW303" s="195">
        <v>108</v>
      </c>
      <c r="EX303"/>
      <c r="EY303" s="1903"/>
      <c r="EZ303" s="212" t="s">
        <v>2979</v>
      </c>
      <c r="FA303" s="192" t="s">
        <v>2980</v>
      </c>
      <c r="FB303" s="193">
        <v>173</v>
      </c>
      <c r="FC303" s="194">
        <v>136</v>
      </c>
      <c r="FD303" s="195">
        <v>132</v>
      </c>
      <c r="FE303" s="10">
        <v>1</v>
      </c>
    </row>
    <row r="304" spans="53:161" ht="21" customHeight="1">
      <c r="EK304" s="1904"/>
      <c r="EL304" s="205" t="s">
        <v>2981</v>
      </c>
      <c r="EM304" s="206" t="s">
        <v>2982</v>
      </c>
      <c r="EN304" s="207">
        <v>238</v>
      </c>
      <c r="EO304" s="208">
        <v>224</v>
      </c>
      <c r="EP304" s="209">
        <v>229</v>
      </c>
      <c r="EQ304"/>
      <c r="ER304" s="1905"/>
      <c r="ES304" s="212" t="s">
        <v>2983</v>
      </c>
      <c r="ET304" s="192" t="s">
        <v>2984</v>
      </c>
      <c r="EU304" s="193">
        <v>168</v>
      </c>
      <c r="EV304" s="194">
        <v>81</v>
      </c>
      <c r="EW304" s="195">
        <v>110</v>
      </c>
      <c r="EX304"/>
      <c r="EY304" s="1906"/>
      <c r="EZ304" s="197" t="s">
        <v>2985</v>
      </c>
      <c r="FA304" s="192" t="s">
        <v>2986</v>
      </c>
      <c r="FB304" s="193">
        <v>205</v>
      </c>
      <c r="FC304" s="194">
        <v>104</v>
      </c>
      <c r="FD304" s="195">
        <v>57</v>
      </c>
      <c r="FE304" s="10">
        <v>1</v>
      </c>
    </row>
    <row r="305" spans="141:161" ht="21" customHeight="1">
      <c r="EK305" s="1907"/>
      <c r="EL305" s="236" t="s">
        <v>2987</v>
      </c>
      <c r="EM305" s="206" t="s">
        <v>2988</v>
      </c>
      <c r="EN305" s="207">
        <v>254</v>
      </c>
      <c r="EO305" s="208">
        <v>231</v>
      </c>
      <c r="EP305" s="209">
        <v>240</v>
      </c>
      <c r="EQ305"/>
      <c r="ER305" s="1908"/>
      <c r="ES305" s="197" t="s">
        <v>2632</v>
      </c>
      <c r="ET305" s="192" t="s">
        <v>2989</v>
      </c>
      <c r="EU305" s="193">
        <v>176</v>
      </c>
      <c r="EV305" s="194">
        <v>48</v>
      </c>
      <c r="EW305" s="195">
        <v>96</v>
      </c>
      <c r="EX305"/>
      <c r="EY305" s="1909"/>
      <c r="EZ305" s="212" t="s">
        <v>2990</v>
      </c>
      <c r="FA305" s="192" t="s">
        <v>2991</v>
      </c>
      <c r="FB305" s="193">
        <v>204</v>
      </c>
      <c r="FC305" s="194">
        <v>85</v>
      </c>
      <c r="FD305" s="195">
        <v>0</v>
      </c>
      <c r="FE305" s="10">
        <v>1</v>
      </c>
    </row>
    <row r="306" spans="141:161" ht="21" customHeight="1">
      <c r="EK306" s="1910"/>
      <c r="EL306" s="236" t="s">
        <v>2992</v>
      </c>
      <c r="EM306" s="206" t="s">
        <v>2993</v>
      </c>
      <c r="EN306" s="207">
        <v>195</v>
      </c>
      <c r="EO306" s="208">
        <v>166</v>
      </c>
      <c r="EP306" s="209">
        <v>177</v>
      </c>
      <c r="EQ306"/>
      <c r="ER306" s="1911"/>
      <c r="ES306" s="212" t="s">
        <v>2994</v>
      </c>
      <c r="ET306" s="192" t="s">
        <v>2995</v>
      </c>
      <c r="EU306" s="193">
        <v>145</v>
      </c>
      <c r="EV306" s="194">
        <v>95</v>
      </c>
      <c r="EW306" s="195">
        <v>109</v>
      </c>
      <c r="EX306"/>
      <c r="EY306" s="1912"/>
      <c r="EZ306" s="212" t="s">
        <v>2996</v>
      </c>
      <c r="FA306" s="192" t="s">
        <v>2997</v>
      </c>
      <c r="FB306" s="193">
        <v>180</v>
      </c>
      <c r="FC306" s="194">
        <v>116</v>
      </c>
      <c r="FD306" s="195">
        <v>94</v>
      </c>
      <c r="FE306" s="10">
        <v>1</v>
      </c>
    </row>
    <row r="307" spans="141:161" ht="21" customHeight="1">
      <c r="EK307" s="1913"/>
      <c r="EL307" s="236" t="s">
        <v>2998</v>
      </c>
      <c r="EM307" s="206" t="s">
        <v>2999</v>
      </c>
      <c r="EN307" s="207">
        <v>222</v>
      </c>
      <c r="EO307" s="208">
        <v>111</v>
      </c>
      <c r="EP307" s="209">
        <v>161</v>
      </c>
      <c r="EQ307"/>
      <c r="ER307" s="1914"/>
      <c r="ES307" s="197" t="s">
        <v>3000</v>
      </c>
      <c r="ET307" s="192" t="s">
        <v>3001</v>
      </c>
      <c r="EU307" s="193">
        <v>139</v>
      </c>
      <c r="EV307" s="194">
        <v>71</v>
      </c>
      <c r="EW307" s="195">
        <v>93</v>
      </c>
      <c r="EX307"/>
      <c r="EY307" s="1915"/>
      <c r="EZ307" s="212" t="s">
        <v>3002</v>
      </c>
      <c r="FA307" s="192" t="s">
        <v>3003</v>
      </c>
      <c r="FB307" s="193">
        <v>168</v>
      </c>
      <c r="FC307" s="194">
        <v>124</v>
      </c>
      <c r="FD307" s="195">
        <v>109</v>
      </c>
      <c r="FE307" s="10">
        <v>1</v>
      </c>
    </row>
    <row r="308" spans="141:161" ht="21" customHeight="1">
      <c r="EK308" s="1916"/>
      <c r="EL308" s="205" t="s">
        <v>3004</v>
      </c>
      <c r="EM308" s="206" t="s">
        <v>3005</v>
      </c>
      <c r="EN308" s="207">
        <v>238</v>
      </c>
      <c r="EO308" s="208">
        <v>48</v>
      </c>
      <c r="EP308" s="209">
        <v>167</v>
      </c>
      <c r="EQ308"/>
      <c r="ER308" s="1917"/>
      <c r="ES308" s="197" t="s">
        <v>3006</v>
      </c>
      <c r="ET308" s="192" t="s">
        <v>3007</v>
      </c>
      <c r="EU308" s="193">
        <v>139</v>
      </c>
      <c r="EV308" s="194">
        <v>34</v>
      </c>
      <c r="EW308" s="195">
        <v>82</v>
      </c>
      <c r="EX308"/>
      <c r="EY308" s="1918"/>
      <c r="EZ308" s="212" t="s">
        <v>3008</v>
      </c>
      <c r="FA308" s="192" t="s">
        <v>3009</v>
      </c>
      <c r="FB308" s="193">
        <v>143</v>
      </c>
      <c r="FC308" s="194">
        <v>129</v>
      </c>
      <c r="FD308" s="195">
        <v>127</v>
      </c>
      <c r="FE308" s="10">
        <v>1</v>
      </c>
    </row>
    <row r="309" spans="141:161" ht="21" customHeight="1">
      <c r="EK309" s="1919"/>
      <c r="EL309" s="205" t="s">
        <v>3010</v>
      </c>
      <c r="EM309" s="206" t="s">
        <v>3011</v>
      </c>
      <c r="EN309" s="207">
        <v>205</v>
      </c>
      <c r="EO309" s="208">
        <v>96</v>
      </c>
      <c r="EP309" s="209">
        <v>144</v>
      </c>
      <c r="EQ309"/>
      <c r="ER309" s="1920"/>
      <c r="ES309" s="197" t="s">
        <v>3012</v>
      </c>
      <c r="ET309" s="192" t="s">
        <v>3013</v>
      </c>
      <c r="EU309" s="193">
        <v>139</v>
      </c>
      <c r="EV309" s="194">
        <v>10</v>
      </c>
      <c r="EW309" s="195">
        <v>80</v>
      </c>
      <c r="EX309"/>
      <c r="EY309" s="1921"/>
      <c r="EZ309" s="197" t="s">
        <v>3014</v>
      </c>
      <c r="FA309" s="192" t="s">
        <v>3015</v>
      </c>
      <c r="FB309" s="193">
        <v>139</v>
      </c>
      <c r="FC309" s="194">
        <v>125</v>
      </c>
      <c r="FD309" s="195">
        <v>123</v>
      </c>
      <c r="FE309" s="10">
        <v>1</v>
      </c>
    </row>
    <row r="310" spans="141:161" ht="21" customHeight="1">
      <c r="EK310" s="1922"/>
      <c r="EL310" s="236" t="s">
        <v>3016</v>
      </c>
      <c r="EM310" s="206" t="s">
        <v>3017</v>
      </c>
      <c r="EN310" s="207">
        <v>196</v>
      </c>
      <c r="EO310" s="208">
        <v>105</v>
      </c>
      <c r="EP310" s="209">
        <v>143</v>
      </c>
      <c r="EQ310"/>
      <c r="ER310" s="1923"/>
      <c r="ES310" s="212" t="s">
        <v>3018</v>
      </c>
      <c r="ET310" s="192" t="s">
        <v>3019</v>
      </c>
      <c r="EU310" s="193">
        <v>103</v>
      </c>
      <c r="EV310" s="194">
        <v>49</v>
      </c>
      <c r="EW310" s="195">
        <v>71</v>
      </c>
      <c r="EX310"/>
      <c r="EY310" s="1924"/>
      <c r="EZ310" s="212" t="s">
        <v>3020</v>
      </c>
      <c r="FA310" s="192" t="s">
        <v>3021</v>
      </c>
      <c r="FB310" s="193">
        <v>174</v>
      </c>
      <c r="FC310" s="194">
        <v>74</v>
      </c>
      <c r="FD310" s="195">
        <v>52</v>
      </c>
      <c r="FE310" s="10">
        <v>1</v>
      </c>
    </row>
    <row r="311" spans="141:161" ht="21" customHeight="1">
      <c r="EK311" s="1925"/>
      <c r="EL311" s="205" t="s">
        <v>3022</v>
      </c>
      <c r="EM311" s="206" t="s">
        <v>3023</v>
      </c>
      <c r="EN311" s="207">
        <v>208</v>
      </c>
      <c r="EO311" s="208">
        <v>32</v>
      </c>
      <c r="EP311" s="209">
        <v>144</v>
      </c>
      <c r="EQ311"/>
      <c r="ER311" s="1926"/>
      <c r="ES311" s="212" t="s">
        <v>3024</v>
      </c>
      <c r="ET311" s="192" t="s">
        <v>3025</v>
      </c>
      <c r="EU311" s="193">
        <v>63</v>
      </c>
      <c r="EV311" s="194">
        <v>23</v>
      </c>
      <c r="EW311" s="195">
        <v>40</v>
      </c>
      <c r="EX311"/>
      <c r="EY311" s="1927"/>
      <c r="EZ311" s="212" t="s">
        <v>3026</v>
      </c>
      <c r="FA311" s="192" t="s">
        <v>3027</v>
      </c>
      <c r="FB311" s="193">
        <v>173</v>
      </c>
      <c r="FC311" s="194">
        <v>57</v>
      </c>
      <c r="FD311" s="195">
        <v>14</v>
      </c>
      <c r="FE311" s="10">
        <v>1</v>
      </c>
    </row>
    <row r="312" spans="141:161" ht="21" customHeight="1">
      <c r="EK312" s="1928"/>
      <c r="EL312" s="236" t="s">
        <v>3028</v>
      </c>
      <c r="EM312" s="206" t="s">
        <v>3029</v>
      </c>
      <c r="EN312" s="207">
        <v>199</v>
      </c>
      <c r="EO312" s="208">
        <v>21</v>
      </c>
      <c r="EP312" s="209">
        <v>133</v>
      </c>
      <c r="EQ312"/>
      <c r="ER312" s="1929"/>
      <c r="ES312" s="212" t="s">
        <v>3030</v>
      </c>
      <c r="ET312" s="192" t="s">
        <v>3031</v>
      </c>
      <c r="EU312" s="193">
        <v>40</v>
      </c>
      <c r="EV312" s="194">
        <v>32</v>
      </c>
      <c r="EW312" s="195">
        <v>34</v>
      </c>
      <c r="EX312"/>
      <c r="EY312" s="1930"/>
      <c r="EZ312" s="212" t="s">
        <v>3032</v>
      </c>
      <c r="FA312" s="192" t="s">
        <v>3033</v>
      </c>
      <c r="FB312" s="193">
        <v>173</v>
      </c>
      <c r="FC312" s="194">
        <v>79</v>
      </c>
      <c r="FD312" s="195">
        <v>9</v>
      </c>
      <c r="FE312" s="10">
        <v>1</v>
      </c>
    </row>
    <row r="313" spans="141:161" ht="21" customHeight="1">
      <c r="EK313" s="1931"/>
      <c r="EL313" s="205" t="s">
        <v>3034</v>
      </c>
      <c r="EM313" s="206" t="s">
        <v>3035</v>
      </c>
      <c r="EN313" s="207">
        <v>139</v>
      </c>
      <c r="EO313" s="208">
        <v>131</v>
      </c>
      <c r="EP313" s="209">
        <v>134</v>
      </c>
      <c r="EQ313"/>
      <c r="ER313" s="1932"/>
      <c r="ES313" s="197" t="s">
        <v>2847</v>
      </c>
      <c r="ET313" s="192" t="s">
        <v>3036</v>
      </c>
      <c r="EU313" s="193">
        <v>255</v>
      </c>
      <c r="EV313" s="194">
        <v>127</v>
      </c>
      <c r="EW313" s="195">
        <v>0</v>
      </c>
      <c r="EX313"/>
      <c r="EY313" s="1933"/>
      <c r="EZ313" s="197" t="s">
        <v>709</v>
      </c>
      <c r="FA313" s="192" t="s">
        <v>3037</v>
      </c>
      <c r="FB313" s="193">
        <v>160</v>
      </c>
      <c r="FC313" s="194">
        <v>82</v>
      </c>
      <c r="FD313" s="195">
        <v>45</v>
      </c>
      <c r="FE313" s="10">
        <v>1</v>
      </c>
    </row>
    <row r="314" spans="141:161" ht="21" customHeight="1">
      <c r="EK314" s="1934"/>
      <c r="EL314" s="205" t="s">
        <v>3038</v>
      </c>
      <c r="EM314" s="206" t="s">
        <v>3039</v>
      </c>
      <c r="EN314" s="207">
        <v>139</v>
      </c>
      <c r="EO314" s="208">
        <v>58</v>
      </c>
      <c r="EP314" s="209">
        <v>98</v>
      </c>
      <c r="EQ314"/>
      <c r="ER314" s="1935"/>
      <c r="ES314" s="197" t="s">
        <v>3040</v>
      </c>
      <c r="ET314" s="192" t="s">
        <v>3036</v>
      </c>
      <c r="EU314" s="193">
        <v>255</v>
      </c>
      <c r="EV314" s="194">
        <v>140</v>
      </c>
      <c r="EW314" s="195">
        <v>0</v>
      </c>
      <c r="EX314"/>
      <c r="EY314" s="1936"/>
      <c r="EZ314" s="212" t="s">
        <v>3041</v>
      </c>
      <c r="FA314" s="192" t="s">
        <v>3042</v>
      </c>
      <c r="FB314" s="193">
        <v>158</v>
      </c>
      <c r="FC314" s="194">
        <v>71</v>
      </c>
      <c r="FD314" s="195">
        <v>50</v>
      </c>
      <c r="FE314" s="10">
        <v>1</v>
      </c>
    </row>
    <row r="315" spans="141:161" ht="21" customHeight="1">
      <c r="EK315" s="1937"/>
      <c r="EL315" s="236" t="s">
        <v>3043</v>
      </c>
      <c r="EM315" s="206" t="s">
        <v>3044</v>
      </c>
      <c r="EN315" s="207">
        <v>129</v>
      </c>
      <c r="EO315" s="208">
        <v>20</v>
      </c>
      <c r="EP315" s="209">
        <v>83</v>
      </c>
      <c r="EQ315"/>
      <c r="ER315" s="1938"/>
      <c r="ES315" s="212" t="s">
        <v>3045</v>
      </c>
      <c r="ET315" s="192" t="s">
        <v>3046</v>
      </c>
      <c r="EU315" s="193">
        <v>193</v>
      </c>
      <c r="EV315" s="194">
        <v>182</v>
      </c>
      <c r="EW315" s="195">
        <v>179</v>
      </c>
      <c r="EX315"/>
      <c r="EY315" s="1939"/>
      <c r="EZ315" s="212" t="s">
        <v>3047</v>
      </c>
      <c r="FA315" s="192" t="s">
        <v>3048</v>
      </c>
      <c r="FB315" s="193">
        <v>153</v>
      </c>
      <c r="FC315" s="194">
        <v>81</v>
      </c>
      <c r="FD315" s="195">
        <v>43</v>
      </c>
      <c r="FE315" s="10">
        <v>1</v>
      </c>
    </row>
    <row r="316" spans="141:161" ht="21" customHeight="1">
      <c r="EK316" s="1940"/>
      <c r="EL316" s="236" t="s">
        <v>3049</v>
      </c>
      <c r="EM316" s="206" t="s">
        <v>3050</v>
      </c>
      <c r="EN316" s="207">
        <v>120</v>
      </c>
      <c r="EO316" s="208">
        <v>24</v>
      </c>
      <c r="EP316" s="209">
        <v>74</v>
      </c>
      <c r="EQ316"/>
      <c r="ER316" s="1941"/>
      <c r="ES316" s="212" t="s">
        <v>3051</v>
      </c>
      <c r="ET316" s="192" t="s">
        <v>3052</v>
      </c>
      <c r="EU316" s="193">
        <v>253</v>
      </c>
      <c r="EV316" s="194">
        <v>148</v>
      </c>
      <c r="EW316" s="195">
        <v>63</v>
      </c>
      <c r="EX316"/>
      <c r="EY316" s="1942"/>
      <c r="EZ316" s="212" t="s">
        <v>3053</v>
      </c>
      <c r="FA316" s="192" t="s">
        <v>3054</v>
      </c>
      <c r="FB316" s="193">
        <v>157</v>
      </c>
      <c r="FC316" s="194">
        <v>62</v>
      </c>
      <c r="FD316" s="195">
        <v>12</v>
      </c>
      <c r="FE316" s="10">
        <v>1</v>
      </c>
    </row>
    <row r="317" spans="141:161" ht="21" customHeight="1">
      <c r="EK317" s="1943"/>
      <c r="EL317" s="236" t="s">
        <v>3055</v>
      </c>
      <c r="EM317" s="206" t="s">
        <v>3056</v>
      </c>
      <c r="EN317" s="207">
        <v>186</v>
      </c>
      <c r="EO317" s="208">
        <v>186</v>
      </c>
      <c r="EP317" s="209">
        <v>186</v>
      </c>
      <c r="EQ317"/>
      <c r="ER317" s="1944"/>
      <c r="ES317" s="212" t="s">
        <v>3057</v>
      </c>
      <c r="ET317" s="192" t="s">
        <v>3058</v>
      </c>
      <c r="EU317" s="193">
        <v>248</v>
      </c>
      <c r="EV317" s="194">
        <v>142</v>
      </c>
      <c r="EW317" s="195">
        <v>85</v>
      </c>
      <c r="EX317"/>
      <c r="EY317" s="1945"/>
      <c r="EZ317" s="197" t="s">
        <v>3059</v>
      </c>
      <c r="FA317" s="192" t="s">
        <v>3060</v>
      </c>
      <c r="FB317" s="193">
        <v>139</v>
      </c>
      <c r="FC317" s="194">
        <v>87</v>
      </c>
      <c r="FD317" s="195">
        <v>66</v>
      </c>
      <c r="FE317" s="10">
        <v>1</v>
      </c>
    </row>
    <row r="318" spans="141:161" ht="21" customHeight="1">
      <c r="EK318" s="1946"/>
      <c r="EL318" s="205" t="s">
        <v>3061</v>
      </c>
      <c r="EM318" s="206" t="s">
        <v>3062</v>
      </c>
      <c r="EN318" s="207">
        <v>187</v>
      </c>
      <c r="EO318" s="208">
        <v>187</v>
      </c>
      <c r="EP318" s="209">
        <v>187</v>
      </c>
      <c r="EQ318"/>
      <c r="ER318" s="1947"/>
      <c r="ES318" s="212" t="s">
        <v>3063</v>
      </c>
      <c r="ET318" s="192" t="s">
        <v>3064</v>
      </c>
      <c r="EU318" s="193">
        <v>254</v>
      </c>
      <c r="EV318" s="194">
        <v>195</v>
      </c>
      <c r="EW318" s="195">
        <v>172</v>
      </c>
      <c r="EX318"/>
      <c r="EY318" s="1948"/>
      <c r="EZ318" s="197" t="s">
        <v>3065</v>
      </c>
      <c r="FA318" s="192" t="s">
        <v>3066</v>
      </c>
      <c r="FB318" s="193">
        <v>139</v>
      </c>
      <c r="FC318" s="194">
        <v>76</v>
      </c>
      <c r="FD318" s="195">
        <v>57</v>
      </c>
      <c r="FE318" s="10">
        <v>1</v>
      </c>
    </row>
    <row r="319" spans="141:161" ht="21" customHeight="1">
      <c r="EK319" s="1949"/>
      <c r="EL319" s="205" t="s">
        <v>3067</v>
      </c>
      <c r="EM319" s="206" t="s">
        <v>3068</v>
      </c>
      <c r="EN319" s="207">
        <v>189</v>
      </c>
      <c r="EO319" s="208">
        <v>189</v>
      </c>
      <c r="EP319" s="209">
        <v>189</v>
      </c>
      <c r="EQ319"/>
      <c r="ER319" s="1950"/>
      <c r="ES319" s="212" t="s">
        <v>3069</v>
      </c>
      <c r="ET319" s="192" t="s">
        <v>3070</v>
      </c>
      <c r="EU319" s="193">
        <v>234</v>
      </c>
      <c r="EV319" s="194">
        <v>227</v>
      </c>
      <c r="EW319" s="195">
        <v>225</v>
      </c>
      <c r="EX319"/>
      <c r="EY319" s="1951"/>
      <c r="EZ319" s="197" t="s">
        <v>3071</v>
      </c>
      <c r="FA319" s="192" t="s">
        <v>3072</v>
      </c>
      <c r="FB319" s="193">
        <v>139</v>
      </c>
      <c r="FC319" s="194">
        <v>62</v>
      </c>
      <c r="FD319" s="195">
        <v>47</v>
      </c>
      <c r="FE319" s="10">
        <v>1</v>
      </c>
    </row>
    <row r="320" spans="141:161" ht="21" customHeight="1">
      <c r="EK320" s="1952"/>
      <c r="EL320" s="205" t="s">
        <v>3073</v>
      </c>
      <c r="EM320" s="206" t="s">
        <v>3074</v>
      </c>
      <c r="EN320" s="207">
        <v>190</v>
      </c>
      <c r="EO320" s="208">
        <v>190</v>
      </c>
      <c r="EP320" s="209">
        <v>190</v>
      </c>
      <c r="EQ320"/>
      <c r="ER320" s="1953"/>
      <c r="ES320" s="212" t="s">
        <v>3075</v>
      </c>
      <c r="ET320" s="192" t="s">
        <v>3076</v>
      </c>
      <c r="EU320" s="193">
        <v>253</v>
      </c>
      <c r="EV320" s="194">
        <v>233</v>
      </c>
      <c r="EW320" s="195">
        <v>224</v>
      </c>
      <c r="EX320"/>
      <c r="EY320" s="1954"/>
      <c r="EZ320" s="212" t="s">
        <v>3077</v>
      </c>
      <c r="FA320" s="192" t="s">
        <v>3078</v>
      </c>
      <c r="FB320" s="193">
        <v>141</v>
      </c>
      <c r="FC320" s="194">
        <v>64</v>
      </c>
      <c r="FD320" s="195">
        <v>36</v>
      </c>
      <c r="FE320" s="10">
        <v>1</v>
      </c>
    </row>
    <row r="321" spans="141:161" ht="21" customHeight="1">
      <c r="EK321" s="1955"/>
      <c r="EL321" s="205" t="s">
        <v>3079</v>
      </c>
      <c r="EM321" s="206" t="s">
        <v>3080</v>
      </c>
      <c r="EN321" s="207">
        <v>191</v>
      </c>
      <c r="EO321" s="208">
        <v>191</v>
      </c>
      <c r="EP321" s="209">
        <v>191</v>
      </c>
      <c r="EQ321"/>
      <c r="ER321" s="1956"/>
      <c r="ES321" s="212" t="s">
        <v>3081</v>
      </c>
      <c r="ET321" s="192" t="s">
        <v>3082</v>
      </c>
      <c r="EU321" s="193">
        <v>199</v>
      </c>
      <c r="EV321" s="194">
        <v>173</v>
      </c>
      <c r="EW321" s="195">
        <v>163</v>
      </c>
      <c r="EX321"/>
      <c r="EY321" s="1957"/>
      <c r="EZ321" s="197" t="s">
        <v>3083</v>
      </c>
      <c r="FA321" s="192" t="s">
        <v>3084</v>
      </c>
      <c r="FB321" s="193">
        <v>139</v>
      </c>
      <c r="FC321" s="194">
        <v>54</v>
      </c>
      <c r="FD321" s="195">
        <v>38</v>
      </c>
      <c r="FE321" s="10">
        <v>1</v>
      </c>
    </row>
    <row r="322" spans="141:161" ht="21" customHeight="1">
      <c r="EK322" s="1958"/>
      <c r="EL322" s="205" t="s">
        <v>3085</v>
      </c>
      <c r="EM322" s="206" t="s">
        <v>3086</v>
      </c>
      <c r="EN322" s="207">
        <v>192</v>
      </c>
      <c r="EO322" s="208">
        <v>192</v>
      </c>
      <c r="EP322" s="209">
        <v>192</v>
      </c>
      <c r="EQ322"/>
      <c r="ER322" s="1959"/>
      <c r="ES322" s="212" t="s">
        <v>3087</v>
      </c>
      <c r="ET322" s="192" t="s">
        <v>3088</v>
      </c>
      <c r="EU322" s="193">
        <v>243</v>
      </c>
      <c r="EV322" s="194">
        <v>132</v>
      </c>
      <c r="EW322" s="195">
        <v>0</v>
      </c>
      <c r="EX322"/>
      <c r="EY322" s="1960"/>
      <c r="EZ322" s="197" t="s">
        <v>3089</v>
      </c>
      <c r="FA322" s="192" t="s">
        <v>3084</v>
      </c>
      <c r="FB322" s="193">
        <v>139</v>
      </c>
      <c r="FC322" s="194">
        <v>71</v>
      </c>
      <c r="FD322" s="195">
        <v>38</v>
      </c>
      <c r="FE322" s="10">
        <v>1</v>
      </c>
    </row>
    <row r="323" spans="141:161" ht="21" customHeight="1">
      <c r="EK323" s="1961"/>
      <c r="EL323" s="205" t="s">
        <v>3090</v>
      </c>
      <c r="EM323" s="206" t="s">
        <v>3091</v>
      </c>
      <c r="EN323" s="207">
        <v>194</v>
      </c>
      <c r="EO323" s="208">
        <v>194</v>
      </c>
      <c r="EP323" s="209">
        <v>194</v>
      </c>
      <c r="EQ323"/>
      <c r="ER323" s="1962"/>
      <c r="ES323" s="197" t="s">
        <v>3092</v>
      </c>
      <c r="ET323" s="192" t="s">
        <v>3093</v>
      </c>
      <c r="EU323" s="193">
        <v>219</v>
      </c>
      <c r="EV323" s="194">
        <v>147</v>
      </c>
      <c r="EW323" s="195">
        <v>112</v>
      </c>
      <c r="EX323"/>
      <c r="EY323" s="1963"/>
      <c r="EZ323" s="212" t="s">
        <v>3094</v>
      </c>
      <c r="FA323" s="192" t="s">
        <v>3095</v>
      </c>
      <c r="FB323" s="193">
        <v>136</v>
      </c>
      <c r="FC323" s="194">
        <v>66</v>
      </c>
      <c r="FD323" s="195">
        <v>29</v>
      </c>
      <c r="FE323" s="10">
        <v>1</v>
      </c>
    </row>
    <row r="324" spans="141:161" ht="21" customHeight="1">
      <c r="EK324" s="1964"/>
      <c r="EL324" s="205" t="s">
        <v>3096</v>
      </c>
      <c r="EM324" s="206" t="s">
        <v>3097</v>
      </c>
      <c r="EN324" s="207">
        <v>196</v>
      </c>
      <c r="EO324" s="208">
        <v>196</v>
      </c>
      <c r="EP324" s="209">
        <v>196</v>
      </c>
      <c r="EQ324"/>
      <c r="ER324" s="1965"/>
      <c r="ES324" s="212" t="s">
        <v>3098</v>
      </c>
      <c r="ET324" s="192" t="s">
        <v>3099</v>
      </c>
      <c r="EU324" s="193">
        <v>237</v>
      </c>
      <c r="EV324" s="194">
        <v>135</v>
      </c>
      <c r="EW324" s="195">
        <v>45</v>
      </c>
      <c r="EX324"/>
      <c r="EY324" s="1966"/>
      <c r="EZ324" s="212" t="s">
        <v>3100</v>
      </c>
      <c r="FA324" s="192" t="s">
        <v>3101</v>
      </c>
      <c r="FB324" s="193">
        <v>136</v>
      </c>
      <c r="FC324" s="194">
        <v>45</v>
      </c>
      <c r="FD324" s="195">
        <v>23</v>
      </c>
      <c r="FE324" s="10">
        <v>1</v>
      </c>
    </row>
    <row r="325" spans="141:161" ht="21" customHeight="1">
      <c r="EK325" s="1967"/>
      <c r="EL325" s="205" t="s">
        <v>3102</v>
      </c>
      <c r="EM325" s="206" t="s">
        <v>3103</v>
      </c>
      <c r="EN325" s="207">
        <v>199</v>
      </c>
      <c r="EO325" s="208">
        <v>199</v>
      </c>
      <c r="EP325" s="209">
        <v>199</v>
      </c>
      <c r="EQ325"/>
      <c r="ER325" s="1968"/>
      <c r="ES325" s="197" t="s">
        <v>3104</v>
      </c>
      <c r="ET325" s="192" t="s">
        <v>3105</v>
      </c>
      <c r="EU325" s="193">
        <v>238</v>
      </c>
      <c r="EV325" s="194">
        <v>118</v>
      </c>
      <c r="EW325" s="195">
        <v>0</v>
      </c>
      <c r="EX325"/>
      <c r="EY325" s="1969"/>
      <c r="EZ325" s="212" t="s">
        <v>3106</v>
      </c>
      <c r="FA325" s="192" t="s">
        <v>3107</v>
      </c>
      <c r="FB325" s="193">
        <v>132</v>
      </c>
      <c r="FC325" s="194">
        <v>46</v>
      </c>
      <c r="FD325" s="195">
        <v>27</v>
      </c>
      <c r="FE325" s="10">
        <v>1</v>
      </c>
    </row>
    <row r="326" spans="141:161" ht="21" customHeight="1">
      <c r="EK326" s="1970"/>
      <c r="EL326" s="205" t="s">
        <v>3108</v>
      </c>
      <c r="EM326" s="206" t="s">
        <v>3109</v>
      </c>
      <c r="EN326" s="207">
        <v>201</v>
      </c>
      <c r="EO326" s="208">
        <v>201</v>
      </c>
      <c r="EP326" s="209">
        <v>201</v>
      </c>
      <c r="EQ326"/>
      <c r="ER326" s="1971"/>
      <c r="ES326" s="212" t="s">
        <v>3110</v>
      </c>
      <c r="ET326" s="192" t="s">
        <v>3111</v>
      </c>
      <c r="EU326" s="193">
        <v>237</v>
      </c>
      <c r="EV326" s="194">
        <v>127</v>
      </c>
      <c r="EW326" s="195">
        <v>16</v>
      </c>
      <c r="EX326"/>
      <c r="EY326" s="1972"/>
      <c r="EZ326" s="212" t="s">
        <v>3112</v>
      </c>
      <c r="FA326" s="192" t="s">
        <v>3113</v>
      </c>
      <c r="FB326" s="193">
        <v>121</v>
      </c>
      <c r="FC326" s="194">
        <v>68</v>
      </c>
      <c r="FD326" s="195">
        <v>59</v>
      </c>
      <c r="FE326" s="10">
        <v>1</v>
      </c>
    </row>
    <row r="327" spans="141:161" ht="21" customHeight="1">
      <c r="EK327" s="1973"/>
      <c r="EL327" s="236" t="s">
        <v>3114</v>
      </c>
      <c r="EM327" s="206" t="s">
        <v>3115</v>
      </c>
      <c r="EN327" s="207">
        <v>204</v>
      </c>
      <c r="EO327" s="208">
        <v>204</v>
      </c>
      <c r="EP327" s="209">
        <v>204</v>
      </c>
      <c r="EQ327"/>
      <c r="ER327" s="1974"/>
      <c r="ES327" s="197" t="s">
        <v>3116</v>
      </c>
      <c r="ET327" s="192" t="s">
        <v>3117</v>
      </c>
      <c r="EU327" s="193">
        <v>209</v>
      </c>
      <c r="EV327" s="194">
        <v>146</v>
      </c>
      <c r="EW327" s="195">
        <v>117</v>
      </c>
      <c r="EX327"/>
      <c r="EY327" s="1975"/>
      <c r="EZ327" s="212" t="s">
        <v>3118</v>
      </c>
      <c r="FA327" s="192" t="s">
        <v>3119</v>
      </c>
      <c r="FB327" s="193">
        <v>126</v>
      </c>
      <c r="FC327" s="194">
        <v>51</v>
      </c>
      <c r="FD327" s="195">
        <v>0</v>
      </c>
      <c r="FE327" s="10">
        <v>1</v>
      </c>
    </row>
    <row r="328" spans="141:161" ht="21" customHeight="1">
      <c r="EK328" s="1976"/>
      <c r="EL328" s="205" t="s">
        <v>3120</v>
      </c>
      <c r="EM328" s="206" t="s">
        <v>3121</v>
      </c>
      <c r="EN328" s="207">
        <v>205</v>
      </c>
      <c r="EO328" s="208">
        <v>205</v>
      </c>
      <c r="EP328" s="209">
        <v>205</v>
      </c>
      <c r="EQ328"/>
      <c r="ER328" s="1977"/>
      <c r="ES328" s="212" t="s">
        <v>3122</v>
      </c>
      <c r="ET328" s="192" t="s">
        <v>3123</v>
      </c>
      <c r="EU328" s="193">
        <v>230</v>
      </c>
      <c r="EV328" s="194">
        <v>126</v>
      </c>
      <c r="EW328" s="195">
        <v>48</v>
      </c>
      <c r="EX328"/>
      <c r="EY328" s="1978"/>
      <c r="EZ328" s="212" t="s">
        <v>3124</v>
      </c>
      <c r="FA328" s="192" t="s">
        <v>3125</v>
      </c>
      <c r="FB328" s="193">
        <v>103</v>
      </c>
      <c r="FC328" s="194">
        <v>76</v>
      </c>
      <c r="FD328" s="195">
        <v>71</v>
      </c>
      <c r="FE328" s="10">
        <v>1</v>
      </c>
    </row>
    <row r="329" spans="141:161" ht="21" customHeight="1">
      <c r="EK329" s="1979"/>
      <c r="EL329" s="236" t="s">
        <v>3126</v>
      </c>
      <c r="EM329" s="206" t="s">
        <v>3127</v>
      </c>
      <c r="EN329" s="207">
        <v>206</v>
      </c>
      <c r="EO329" s="208">
        <v>206</v>
      </c>
      <c r="EP329" s="209">
        <v>206</v>
      </c>
      <c r="EQ329"/>
      <c r="ER329" s="1980"/>
      <c r="ES329" s="212" t="s">
        <v>3128</v>
      </c>
      <c r="ET329" s="192" t="s">
        <v>3129</v>
      </c>
      <c r="EU329" s="193">
        <v>217</v>
      </c>
      <c r="EV329" s="194">
        <v>144</v>
      </c>
      <c r="EW329" s="195">
        <v>88</v>
      </c>
      <c r="EX329"/>
      <c r="EY329" s="1981"/>
      <c r="EZ329" s="212" t="s">
        <v>3130</v>
      </c>
      <c r="FA329" s="192" t="s">
        <v>3131</v>
      </c>
      <c r="FB329" s="193">
        <v>91</v>
      </c>
      <c r="FC329" s="194">
        <v>80</v>
      </c>
      <c r="FD329" s="195">
        <v>79</v>
      </c>
      <c r="FE329" s="10">
        <v>1</v>
      </c>
    </row>
    <row r="330" spans="141:161" ht="21" customHeight="1">
      <c r="EK330" s="1982"/>
      <c r="EL330" s="205" t="s">
        <v>3132</v>
      </c>
      <c r="EM330" s="206" t="s">
        <v>3133</v>
      </c>
      <c r="EN330" s="207">
        <v>207</v>
      </c>
      <c r="EO330" s="208">
        <v>207</v>
      </c>
      <c r="EP330" s="209">
        <v>207</v>
      </c>
      <c r="EQ330"/>
      <c r="ER330" s="1983"/>
      <c r="ES330" s="212" t="s">
        <v>3134</v>
      </c>
      <c r="ET330" s="192" t="s">
        <v>3135</v>
      </c>
      <c r="EU330" s="193">
        <v>223</v>
      </c>
      <c r="EV330" s="194">
        <v>109</v>
      </c>
      <c r="EW330" s="195">
        <v>20</v>
      </c>
      <c r="EX330"/>
      <c r="EY330" s="1984"/>
      <c r="EZ330" s="212" t="s">
        <v>3136</v>
      </c>
      <c r="FA330" s="192" t="s">
        <v>3137</v>
      </c>
      <c r="FB330" s="193">
        <v>112</v>
      </c>
      <c r="FC330" s="194">
        <v>53</v>
      </c>
      <c r="FD330" s="195">
        <v>22</v>
      </c>
      <c r="FE330" s="10">
        <v>1</v>
      </c>
    </row>
    <row r="331" spans="141:161" ht="21" customHeight="1">
      <c r="EK331" s="1985"/>
      <c r="EL331" s="205" t="s">
        <v>3138</v>
      </c>
      <c r="EM331" s="206" t="s">
        <v>3139</v>
      </c>
      <c r="EN331" s="207">
        <v>209</v>
      </c>
      <c r="EO331" s="208">
        <v>209</v>
      </c>
      <c r="EP331" s="209">
        <v>209</v>
      </c>
      <c r="EQ331"/>
      <c r="ER331" s="1986"/>
      <c r="ES331" s="197" t="s">
        <v>3140</v>
      </c>
      <c r="ET331" s="192" t="s">
        <v>3141</v>
      </c>
      <c r="EU331" s="193">
        <v>210</v>
      </c>
      <c r="EV331" s="194">
        <v>105</v>
      </c>
      <c r="EW331" s="195">
        <v>30</v>
      </c>
      <c r="EX331"/>
      <c r="EY331" s="1987"/>
      <c r="EZ331" s="212" t="s">
        <v>3142</v>
      </c>
      <c r="FA331" s="192" t="s">
        <v>3143</v>
      </c>
      <c r="FB331" s="193">
        <v>67</v>
      </c>
      <c r="FC331" s="194">
        <v>48</v>
      </c>
      <c r="FD331" s="195">
        <v>46</v>
      </c>
      <c r="FE331" s="10">
        <v>1</v>
      </c>
    </row>
    <row r="332" spans="141:161" ht="21" customHeight="1">
      <c r="EK332" s="1988"/>
      <c r="EL332" s="205" t="s">
        <v>3144</v>
      </c>
      <c r="EM332" s="206" t="s">
        <v>3145</v>
      </c>
      <c r="EN332" s="207">
        <v>211</v>
      </c>
      <c r="EO332" s="208">
        <v>211</v>
      </c>
      <c r="EP332" s="209">
        <v>211</v>
      </c>
      <c r="EQ332"/>
      <c r="ER332" s="1989"/>
      <c r="ES332" s="197" t="s">
        <v>2524</v>
      </c>
      <c r="ET332" s="192" t="s">
        <v>3146</v>
      </c>
      <c r="EU332" s="193">
        <v>205</v>
      </c>
      <c r="EV332" s="194">
        <v>127</v>
      </c>
      <c r="EW332" s="195">
        <v>50</v>
      </c>
      <c r="EX332"/>
      <c r="EY332" s="1990"/>
      <c r="EZ332" s="212" t="s">
        <v>3147</v>
      </c>
      <c r="FA332" s="192" t="s">
        <v>3148</v>
      </c>
      <c r="FB332" s="193">
        <v>0</v>
      </c>
      <c r="FC332" s="194">
        <v>255</v>
      </c>
      <c r="FD332" s="195">
        <v>0</v>
      </c>
      <c r="FE332" s="10">
        <v>1</v>
      </c>
    </row>
    <row r="333" spans="141:161" ht="21" customHeight="1">
      <c r="EK333" s="1991"/>
      <c r="EL333" s="205" t="s">
        <v>3149</v>
      </c>
      <c r="EM333" s="206" t="s">
        <v>3150</v>
      </c>
      <c r="EN333" s="207">
        <v>212</v>
      </c>
      <c r="EO333" s="208">
        <v>212</v>
      </c>
      <c r="EP333" s="209">
        <v>212</v>
      </c>
      <c r="EQ333"/>
      <c r="ER333" s="1992"/>
      <c r="ES333" s="197" t="s">
        <v>3151</v>
      </c>
      <c r="ET333" s="192" t="s">
        <v>3152</v>
      </c>
      <c r="EU333" s="193">
        <v>205</v>
      </c>
      <c r="EV333" s="194">
        <v>102</v>
      </c>
      <c r="EW333" s="195">
        <v>29</v>
      </c>
      <c r="EX333"/>
      <c r="EY333" s="1993"/>
      <c r="EZ333" s="212" t="s">
        <v>3153</v>
      </c>
      <c r="FA333" s="192" t="s">
        <v>3154</v>
      </c>
      <c r="FB333" s="193">
        <v>135</v>
      </c>
      <c r="FC333" s="194">
        <v>233</v>
      </c>
      <c r="FD333" s="195">
        <v>144</v>
      </c>
      <c r="FE333" s="10">
        <v>1</v>
      </c>
    </row>
    <row r="334" spans="141:161" ht="21" customHeight="1">
      <c r="EK334" s="1994"/>
      <c r="EL334" s="205" t="s">
        <v>3155</v>
      </c>
      <c r="EM334" s="206" t="s">
        <v>3156</v>
      </c>
      <c r="EN334" s="207">
        <v>214</v>
      </c>
      <c r="EO334" s="208">
        <v>214</v>
      </c>
      <c r="EP334" s="209">
        <v>214</v>
      </c>
      <c r="EQ334"/>
      <c r="ER334" s="1995"/>
      <c r="ES334" s="197" t="s">
        <v>3157</v>
      </c>
      <c r="ET334" s="192" t="s">
        <v>3158</v>
      </c>
      <c r="EU334" s="193">
        <v>205</v>
      </c>
      <c r="EV334" s="194">
        <v>102</v>
      </c>
      <c r="EW334" s="195">
        <v>0</v>
      </c>
      <c r="EX334"/>
      <c r="EY334" s="1996"/>
      <c r="EZ334" s="197" t="s">
        <v>3159</v>
      </c>
      <c r="FA334" s="192" t="s">
        <v>3160</v>
      </c>
      <c r="FB334" s="193">
        <v>144</v>
      </c>
      <c r="FC334" s="194">
        <v>238</v>
      </c>
      <c r="FD334" s="195">
        <v>144</v>
      </c>
      <c r="FE334" s="10">
        <v>1</v>
      </c>
    </row>
    <row r="335" spans="141:161" ht="21" customHeight="1">
      <c r="EK335" s="1997"/>
      <c r="EL335" s="205" t="s">
        <v>3161</v>
      </c>
      <c r="EM335" s="206" t="s">
        <v>3162</v>
      </c>
      <c r="EN335" s="207">
        <v>217</v>
      </c>
      <c r="EO335" s="208">
        <v>217</v>
      </c>
      <c r="EP335" s="209">
        <v>217</v>
      </c>
      <c r="EQ335"/>
      <c r="ER335" s="1998"/>
      <c r="ES335" s="212" t="s">
        <v>3163</v>
      </c>
      <c r="ET335" s="192" t="s">
        <v>3164</v>
      </c>
      <c r="EU335" s="193">
        <v>190</v>
      </c>
      <c r="EV335" s="194">
        <v>101</v>
      </c>
      <c r="EW335" s="195">
        <v>22</v>
      </c>
      <c r="EX335"/>
      <c r="EY335" s="1999"/>
      <c r="EZ335" s="197" t="s">
        <v>3165</v>
      </c>
      <c r="FA335" s="192" t="s">
        <v>3166</v>
      </c>
      <c r="FB335" s="193">
        <v>193</v>
      </c>
      <c r="FC335" s="194">
        <v>205</v>
      </c>
      <c r="FD335" s="195">
        <v>193</v>
      </c>
      <c r="FE335" s="10">
        <v>1</v>
      </c>
    </row>
    <row r="336" spans="141:161" ht="21" customHeight="1">
      <c r="EK336" s="2000"/>
      <c r="EL336" s="205" t="s">
        <v>3167</v>
      </c>
      <c r="EM336" s="206" t="s">
        <v>3168</v>
      </c>
      <c r="EN336" s="207">
        <v>219</v>
      </c>
      <c r="EO336" s="208">
        <v>219</v>
      </c>
      <c r="EP336" s="209">
        <v>219</v>
      </c>
      <c r="EQ336"/>
      <c r="ER336" s="2001"/>
      <c r="ES336" s="197" t="s">
        <v>3169</v>
      </c>
      <c r="ET336" s="192" t="s">
        <v>3170</v>
      </c>
      <c r="EU336" s="193">
        <v>184</v>
      </c>
      <c r="EV336" s="194">
        <v>115</v>
      </c>
      <c r="EW336" s="195">
        <v>51</v>
      </c>
      <c r="EX336"/>
      <c r="EY336" s="2002"/>
      <c r="EZ336" s="197" t="s">
        <v>3171</v>
      </c>
      <c r="FA336" s="192" t="s">
        <v>3172</v>
      </c>
      <c r="FB336" s="193">
        <v>152</v>
      </c>
      <c r="FC336" s="194">
        <v>251</v>
      </c>
      <c r="FD336" s="195">
        <v>152</v>
      </c>
      <c r="FE336" s="10">
        <v>1</v>
      </c>
    </row>
    <row r="337" spans="141:161" ht="21" customHeight="1">
      <c r="EK337" s="2003"/>
      <c r="EL337" s="205" t="s">
        <v>3173</v>
      </c>
      <c r="EM337" s="206" t="s">
        <v>3174</v>
      </c>
      <c r="EN337" s="207">
        <v>220</v>
      </c>
      <c r="EO337" s="208">
        <v>220</v>
      </c>
      <c r="EP337" s="209">
        <v>220</v>
      </c>
      <c r="EQ337"/>
      <c r="ER337" s="2004"/>
      <c r="ES337" s="212" t="s">
        <v>3175</v>
      </c>
      <c r="ET337" s="192" t="s">
        <v>3176</v>
      </c>
      <c r="EU337" s="193">
        <v>151</v>
      </c>
      <c r="EV337" s="194">
        <v>127</v>
      </c>
      <c r="EW337" s="195">
        <v>115</v>
      </c>
      <c r="EX337"/>
      <c r="EY337" s="2005"/>
      <c r="EZ337" s="197" t="s">
        <v>3177</v>
      </c>
      <c r="FA337" s="192" t="s">
        <v>3178</v>
      </c>
      <c r="FB337" s="193">
        <v>180</v>
      </c>
      <c r="FC337" s="194">
        <v>238</v>
      </c>
      <c r="FD337" s="195">
        <v>180</v>
      </c>
      <c r="FE337" s="10">
        <v>1</v>
      </c>
    </row>
    <row r="338" spans="141:161" ht="21" customHeight="1">
      <c r="EK338" s="2006"/>
      <c r="EL338" s="205" t="s">
        <v>3179</v>
      </c>
      <c r="EM338" s="206" t="s">
        <v>3180</v>
      </c>
      <c r="EN338" s="207">
        <v>221</v>
      </c>
      <c r="EO338" s="208">
        <v>221</v>
      </c>
      <c r="EP338" s="209">
        <v>221</v>
      </c>
      <c r="EQ338"/>
      <c r="ER338" s="2007"/>
      <c r="ES338" s="212" t="s">
        <v>3181</v>
      </c>
      <c r="ET338" s="192" t="s">
        <v>3182</v>
      </c>
      <c r="EU338" s="193">
        <v>174</v>
      </c>
      <c r="EV338" s="194">
        <v>105</v>
      </c>
      <c r="EW338" s="195">
        <v>56</v>
      </c>
      <c r="EX338"/>
      <c r="EY338" s="2008"/>
      <c r="EZ338" s="197" t="s">
        <v>3183</v>
      </c>
      <c r="FA338" s="192" t="s">
        <v>3184</v>
      </c>
      <c r="FB338" s="193">
        <v>154</v>
      </c>
      <c r="FC338" s="194">
        <v>255</v>
      </c>
      <c r="FD338" s="195">
        <v>154</v>
      </c>
      <c r="FE338" s="10">
        <v>1</v>
      </c>
    </row>
    <row r="339" spans="141:161" ht="21" customHeight="1">
      <c r="EK339" s="2009"/>
      <c r="EL339" s="205" t="s">
        <v>3185</v>
      </c>
      <c r="EM339" s="206" t="s">
        <v>3186</v>
      </c>
      <c r="EN339" s="207">
        <v>222</v>
      </c>
      <c r="EO339" s="208">
        <v>222</v>
      </c>
      <c r="EP339" s="209">
        <v>222</v>
      </c>
      <c r="EQ339"/>
      <c r="ER339" s="2010"/>
      <c r="ES339" s="212" t="s">
        <v>3187</v>
      </c>
      <c r="ET339" s="192" t="s">
        <v>3188</v>
      </c>
      <c r="EU339" s="193">
        <v>179</v>
      </c>
      <c r="EV339" s="194">
        <v>103</v>
      </c>
      <c r="EW339" s="195">
        <v>0</v>
      </c>
      <c r="EX339"/>
      <c r="EY339" s="2011"/>
      <c r="EZ339" s="197" t="s">
        <v>3189</v>
      </c>
      <c r="FA339" s="192" t="s">
        <v>3190</v>
      </c>
      <c r="FB339" s="193">
        <v>193</v>
      </c>
      <c r="FC339" s="194">
        <v>255</v>
      </c>
      <c r="FD339" s="195">
        <v>193</v>
      </c>
      <c r="FE339" s="10">
        <v>1</v>
      </c>
    </row>
    <row r="340" spans="141:161" ht="21" customHeight="1">
      <c r="EK340" s="2012"/>
      <c r="EL340" s="205" t="s">
        <v>3191</v>
      </c>
      <c r="EM340" s="206" t="s">
        <v>3192</v>
      </c>
      <c r="EN340" s="207">
        <v>224</v>
      </c>
      <c r="EO340" s="208">
        <v>224</v>
      </c>
      <c r="EP340" s="209">
        <v>224</v>
      </c>
      <c r="EQ340"/>
      <c r="ER340" s="2013"/>
      <c r="ES340" s="212" t="s">
        <v>3193</v>
      </c>
      <c r="ET340" s="192" t="s">
        <v>3194</v>
      </c>
      <c r="EU340" s="193">
        <v>174</v>
      </c>
      <c r="EV340" s="194">
        <v>100</v>
      </c>
      <c r="EW340" s="195">
        <v>45</v>
      </c>
      <c r="EX340"/>
      <c r="EY340" s="2014"/>
      <c r="EZ340" s="197" t="s">
        <v>3195</v>
      </c>
      <c r="FA340" s="192" t="s">
        <v>3196</v>
      </c>
      <c r="FB340" s="193">
        <v>224</v>
      </c>
      <c r="FC340" s="194">
        <v>238</v>
      </c>
      <c r="FD340" s="195">
        <v>224</v>
      </c>
      <c r="FE340" s="10">
        <v>1</v>
      </c>
    </row>
    <row r="341" spans="141:161" ht="21" customHeight="1">
      <c r="EK341" s="2015"/>
      <c r="EL341" s="205" t="s">
        <v>3197</v>
      </c>
      <c r="EM341" s="206" t="s">
        <v>3198</v>
      </c>
      <c r="EN341" s="207">
        <v>227</v>
      </c>
      <c r="EO341" s="208">
        <v>227</v>
      </c>
      <c r="EP341" s="209">
        <v>227</v>
      </c>
      <c r="EQ341"/>
      <c r="ER341" s="2016"/>
      <c r="ES341" s="212" t="s">
        <v>3199</v>
      </c>
      <c r="ET341" s="192" t="s">
        <v>3200</v>
      </c>
      <c r="EU341" s="193">
        <v>167</v>
      </c>
      <c r="EV341" s="194">
        <v>103</v>
      </c>
      <c r="EW341" s="195">
        <v>38</v>
      </c>
      <c r="EX341"/>
      <c r="EY341" s="2017"/>
      <c r="EZ341" s="197" t="s">
        <v>3201</v>
      </c>
      <c r="FA341" s="192" t="s">
        <v>3202</v>
      </c>
      <c r="FB341" s="193">
        <v>240</v>
      </c>
      <c r="FC341" s="194">
        <v>255</v>
      </c>
      <c r="FD341" s="195">
        <v>240</v>
      </c>
      <c r="FE341" s="10">
        <v>1</v>
      </c>
    </row>
    <row r="342" spans="141:161" ht="21" customHeight="1">
      <c r="EK342" s="2018"/>
      <c r="EL342" s="205" t="s">
        <v>3203</v>
      </c>
      <c r="EM342" s="206" t="s">
        <v>3204</v>
      </c>
      <c r="EN342" s="207">
        <v>229</v>
      </c>
      <c r="EO342" s="208">
        <v>229</v>
      </c>
      <c r="EP342" s="209">
        <v>229</v>
      </c>
      <c r="EQ342"/>
      <c r="ER342" s="2019"/>
      <c r="ES342" s="197" t="s">
        <v>3205</v>
      </c>
      <c r="ET342" s="192" t="s">
        <v>3206</v>
      </c>
      <c r="EU342" s="193">
        <v>151</v>
      </c>
      <c r="EV342" s="194">
        <v>105</v>
      </c>
      <c r="EW342" s="195">
        <v>79</v>
      </c>
      <c r="EX342"/>
      <c r="EY342" s="2020"/>
      <c r="EZ342" s="197" t="s">
        <v>3207</v>
      </c>
      <c r="FA342" s="192" t="s">
        <v>3208</v>
      </c>
      <c r="FB342" s="193">
        <v>155</v>
      </c>
      <c r="FC342" s="194">
        <v>205</v>
      </c>
      <c r="FD342" s="195">
        <v>155</v>
      </c>
      <c r="FE342" s="10">
        <v>1</v>
      </c>
    </row>
    <row r="343" spans="141:161" ht="21" customHeight="1">
      <c r="EK343" s="2021"/>
      <c r="EL343" s="205" t="s">
        <v>3209</v>
      </c>
      <c r="EM343" s="206" t="s">
        <v>3210</v>
      </c>
      <c r="EN343" s="207">
        <v>232</v>
      </c>
      <c r="EO343" s="208">
        <v>232</v>
      </c>
      <c r="EP343" s="209">
        <v>232</v>
      </c>
      <c r="EQ343"/>
      <c r="ER343" s="2022"/>
      <c r="ES343" s="212" t="s">
        <v>3211</v>
      </c>
      <c r="ET343" s="192" t="s">
        <v>3212</v>
      </c>
      <c r="EU343" s="193">
        <v>167</v>
      </c>
      <c r="EV343" s="194">
        <v>85</v>
      </c>
      <c r="EW343" s="195">
        <v>2</v>
      </c>
      <c r="EX343"/>
      <c r="EY343" s="2023"/>
      <c r="EZ343" s="197" t="s">
        <v>3213</v>
      </c>
      <c r="FA343" s="192" t="s">
        <v>3214</v>
      </c>
      <c r="FB343" s="193">
        <v>9</v>
      </c>
      <c r="FC343" s="194">
        <v>249</v>
      </c>
      <c r="FD343" s="195">
        <v>17</v>
      </c>
      <c r="FE343" s="10">
        <v>1</v>
      </c>
    </row>
    <row r="344" spans="141:161" ht="21" customHeight="1">
      <c r="EK344" s="2024"/>
      <c r="EL344" s="205" t="s">
        <v>3215</v>
      </c>
      <c r="EM344" s="206" t="s">
        <v>3216</v>
      </c>
      <c r="EN344" s="207">
        <v>235</v>
      </c>
      <c r="EO344" s="208">
        <v>235</v>
      </c>
      <c r="EP344" s="209">
        <v>235</v>
      </c>
      <c r="EQ344"/>
      <c r="ER344" s="2025"/>
      <c r="ES344" s="212" t="s">
        <v>3217</v>
      </c>
      <c r="ET344" s="192" t="s">
        <v>3218</v>
      </c>
      <c r="EU344" s="193">
        <v>159</v>
      </c>
      <c r="EV344" s="194">
        <v>85</v>
      </c>
      <c r="EW344" s="195">
        <v>30</v>
      </c>
      <c r="EX344"/>
      <c r="EY344" s="2026"/>
      <c r="EZ344" s="212" t="s">
        <v>3219</v>
      </c>
      <c r="FA344" s="192" t="s">
        <v>3220</v>
      </c>
      <c r="FB344" s="193">
        <v>58</v>
      </c>
      <c r="FC344" s="194">
        <v>242</v>
      </c>
      <c r="FD344" s="195">
        <v>75</v>
      </c>
      <c r="FE344" s="10">
        <v>1</v>
      </c>
    </row>
    <row r="345" spans="141:161" ht="21" customHeight="1">
      <c r="EK345" s="2027"/>
      <c r="EL345" s="236" t="s">
        <v>3221</v>
      </c>
      <c r="EM345" s="206" t="s">
        <v>3222</v>
      </c>
      <c r="EN345" s="207">
        <v>237</v>
      </c>
      <c r="EO345" s="208">
        <v>237</v>
      </c>
      <c r="EP345" s="209">
        <v>237</v>
      </c>
      <c r="EQ345"/>
      <c r="ER345" s="2028"/>
      <c r="ES345" s="212" t="s">
        <v>3223</v>
      </c>
      <c r="ET345" s="192" t="s">
        <v>3224</v>
      </c>
      <c r="EU345" s="193">
        <v>152</v>
      </c>
      <c r="EV345" s="194">
        <v>87</v>
      </c>
      <c r="EW345" s="195">
        <v>23</v>
      </c>
      <c r="EX345"/>
      <c r="EY345" s="2029"/>
      <c r="EZ345" s="212" t="s">
        <v>3225</v>
      </c>
      <c r="FA345" s="192" t="s">
        <v>3226</v>
      </c>
      <c r="FB345" s="193">
        <v>131</v>
      </c>
      <c r="FC345" s="194">
        <v>211</v>
      </c>
      <c r="FD345" s="195">
        <v>125</v>
      </c>
      <c r="FE345" s="10">
        <v>1</v>
      </c>
    </row>
    <row r="346" spans="141:161" ht="21" customHeight="1">
      <c r="EK346" s="2030"/>
      <c r="EL346" s="205" t="s">
        <v>3227</v>
      </c>
      <c r="EM346" s="206" t="s">
        <v>3228</v>
      </c>
      <c r="EN346" s="207">
        <v>238</v>
      </c>
      <c r="EO346" s="208">
        <v>238</v>
      </c>
      <c r="EP346" s="209">
        <v>238</v>
      </c>
      <c r="EQ346"/>
      <c r="ER346" s="2031"/>
      <c r="ES346" s="212" t="s">
        <v>3229</v>
      </c>
      <c r="ET346" s="192" t="s">
        <v>3230</v>
      </c>
      <c r="EU346" s="193">
        <v>149</v>
      </c>
      <c r="EV346" s="194">
        <v>86</v>
      </c>
      <c r="EW346" s="195">
        <v>40</v>
      </c>
      <c r="EX346"/>
      <c r="EY346" s="2032"/>
      <c r="EZ346" s="212" t="s">
        <v>3231</v>
      </c>
      <c r="FA346" s="192" t="s">
        <v>3232</v>
      </c>
      <c r="FB346" s="193">
        <v>147</v>
      </c>
      <c r="FC346" s="194">
        <v>197</v>
      </c>
      <c r="FD346" s="195">
        <v>146</v>
      </c>
      <c r="FE346" s="10">
        <v>1</v>
      </c>
    </row>
    <row r="347" spans="141:161" ht="21" customHeight="1">
      <c r="EK347" s="2033"/>
      <c r="EL347" s="236" t="s">
        <v>3233</v>
      </c>
      <c r="EM347" s="206" t="s">
        <v>3234</v>
      </c>
      <c r="EN347" s="207">
        <v>239</v>
      </c>
      <c r="EO347" s="208">
        <v>239</v>
      </c>
      <c r="EP347" s="209">
        <v>239</v>
      </c>
      <c r="EQ347"/>
      <c r="ER347" s="2034"/>
      <c r="ES347" s="212" t="s">
        <v>3235</v>
      </c>
      <c r="ET347" s="192" t="s">
        <v>3236</v>
      </c>
      <c r="EU347" s="193">
        <v>142</v>
      </c>
      <c r="EV347" s="194">
        <v>84</v>
      </c>
      <c r="EW347" s="195">
        <v>52</v>
      </c>
      <c r="EX347"/>
      <c r="EY347" s="2035"/>
      <c r="EZ347" s="197" t="s">
        <v>3237</v>
      </c>
      <c r="FA347" s="192" t="s">
        <v>3238</v>
      </c>
      <c r="FB347" s="193">
        <v>0</v>
      </c>
      <c r="FC347" s="194">
        <v>238</v>
      </c>
      <c r="FD347" s="195">
        <v>0</v>
      </c>
      <c r="FE347" s="10">
        <v>1</v>
      </c>
    </row>
    <row r="348" spans="141:161" ht="21" customHeight="1">
      <c r="EK348" s="2036"/>
      <c r="EL348" s="205" t="s">
        <v>3239</v>
      </c>
      <c r="EM348" s="206" t="s">
        <v>3240</v>
      </c>
      <c r="EN348" s="207">
        <v>240</v>
      </c>
      <c r="EO348" s="208">
        <v>240</v>
      </c>
      <c r="EP348" s="209">
        <v>240</v>
      </c>
      <c r="EQ348"/>
      <c r="ER348" s="2037"/>
      <c r="ES348" s="197" t="s">
        <v>3241</v>
      </c>
      <c r="ET348" s="192" t="s">
        <v>3242</v>
      </c>
      <c r="EU348" s="193">
        <v>133</v>
      </c>
      <c r="EV348" s="194">
        <v>94</v>
      </c>
      <c r="EW348" s="195">
        <v>66</v>
      </c>
      <c r="EX348"/>
      <c r="EY348" s="2038"/>
      <c r="EZ348" s="197" t="s">
        <v>3243</v>
      </c>
      <c r="FA348" s="192" t="s">
        <v>3244</v>
      </c>
      <c r="FB348" s="193">
        <v>124</v>
      </c>
      <c r="FC348" s="194">
        <v>205</v>
      </c>
      <c r="FD348" s="195">
        <v>124</v>
      </c>
      <c r="FE348" s="10">
        <v>1</v>
      </c>
    </row>
    <row r="349" spans="141:161" ht="21" customHeight="1">
      <c r="EK349" s="2039"/>
      <c r="EL349" s="205" t="s">
        <v>3245</v>
      </c>
      <c r="EM349" s="206" t="s">
        <v>3246</v>
      </c>
      <c r="EN349" s="207">
        <v>242</v>
      </c>
      <c r="EO349" s="208">
        <v>242</v>
      </c>
      <c r="EP349" s="209">
        <v>242</v>
      </c>
      <c r="EQ349"/>
      <c r="ER349" s="2040"/>
      <c r="ES349" s="212" t="s">
        <v>3247</v>
      </c>
      <c r="ET349" s="192" t="s">
        <v>3248</v>
      </c>
      <c r="EU349" s="193">
        <v>132</v>
      </c>
      <c r="EV349" s="194">
        <v>90</v>
      </c>
      <c r="EW349" s="195">
        <v>59</v>
      </c>
      <c r="EX349"/>
      <c r="EY349" s="2041"/>
      <c r="EZ349" s="197" t="s">
        <v>3249</v>
      </c>
      <c r="FA349" s="192" t="s">
        <v>3250</v>
      </c>
      <c r="FB349" s="193">
        <v>143</v>
      </c>
      <c r="FC349" s="194">
        <v>188</v>
      </c>
      <c r="FD349" s="195">
        <v>143</v>
      </c>
      <c r="FE349" s="10">
        <v>1</v>
      </c>
    </row>
    <row r="350" spans="141:161" ht="21" customHeight="1">
      <c r="EK350" s="2042"/>
      <c r="EL350" s="205" t="s">
        <v>3251</v>
      </c>
      <c r="EM350" s="206" t="s">
        <v>3252</v>
      </c>
      <c r="EN350" s="207">
        <v>245</v>
      </c>
      <c r="EO350" s="208">
        <v>245</v>
      </c>
      <c r="EP350" s="209">
        <v>245</v>
      </c>
      <c r="EQ350"/>
      <c r="ER350" s="2043"/>
      <c r="ES350" s="197" t="s">
        <v>3253</v>
      </c>
      <c r="ET350" s="192" t="s">
        <v>3254</v>
      </c>
      <c r="EU350" s="193">
        <v>139</v>
      </c>
      <c r="EV350" s="194">
        <v>69</v>
      </c>
      <c r="EW350" s="195">
        <v>19</v>
      </c>
      <c r="EX350"/>
      <c r="EY350" s="2044"/>
      <c r="EZ350" s="212" t="s">
        <v>3255</v>
      </c>
      <c r="FA350" s="192" t="s">
        <v>3256</v>
      </c>
      <c r="FB350" s="193">
        <v>149</v>
      </c>
      <c r="FC350" s="194">
        <v>165</v>
      </c>
      <c r="FD350" s="195">
        <v>149</v>
      </c>
      <c r="FE350" s="10">
        <v>1</v>
      </c>
    </row>
    <row r="351" spans="141:161" ht="21" customHeight="1">
      <c r="EK351" s="2045"/>
      <c r="EL351" s="205" t="s">
        <v>3257</v>
      </c>
      <c r="EM351" s="206" t="s">
        <v>3258</v>
      </c>
      <c r="EN351" s="207">
        <v>247</v>
      </c>
      <c r="EO351" s="208">
        <v>247</v>
      </c>
      <c r="EP351" s="209">
        <v>247</v>
      </c>
      <c r="EQ351"/>
      <c r="ER351" s="2046"/>
      <c r="ES351" s="197" t="s">
        <v>3259</v>
      </c>
      <c r="ET351" s="192" t="s">
        <v>3260</v>
      </c>
      <c r="EU351" s="193">
        <v>139</v>
      </c>
      <c r="EV351" s="194">
        <v>69</v>
      </c>
      <c r="EW351" s="195">
        <v>0</v>
      </c>
      <c r="EX351"/>
      <c r="EY351" s="2047"/>
      <c r="EZ351" s="197" t="s">
        <v>3261</v>
      </c>
      <c r="FA351" s="192" t="s">
        <v>3262</v>
      </c>
      <c r="FB351" s="193">
        <v>50</v>
      </c>
      <c r="FC351" s="194">
        <v>205</v>
      </c>
      <c r="FD351" s="195">
        <v>50</v>
      </c>
      <c r="FE351" s="10">
        <v>1</v>
      </c>
    </row>
    <row r="352" spans="141:161" ht="21" customHeight="1">
      <c r="EK352" s="2048"/>
      <c r="EL352" s="205" t="s">
        <v>3263</v>
      </c>
      <c r="EM352" s="206" t="s">
        <v>3264</v>
      </c>
      <c r="EN352" s="207">
        <v>250</v>
      </c>
      <c r="EO352" s="208">
        <v>250</v>
      </c>
      <c r="EP352" s="209">
        <v>250</v>
      </c>
      <c r="EQ352"/>
      <c r="ER352" s="2049"/>
      <c r="ES352" s="212" t="s">
        <v>3265</v>
      </c>
      <c r="ET352" s="192" t="s">
        <v>3266</v>
      </c>
      <c r="EU352" s="193">
        <v>128</v>
      </c>
      <c r="EV352" s="194">
        <v>70</v>
      </c>
      <c r="EW352" s="195">
        <v>27</v>
      </c>
      <c r="EX352"/>
      <c r="EY352" s="2050"/>
      <c r="EZ352" s="197" t="s">
        <v>3267</v>
      </c>
      <c r="FA352" s="192" t="s">
        <v>3268</v>
      </c>
      <c r="FB352" s="193">
        <v>0</v>
      </c>
      <c r="FC352" s="194">
        <v>205</v>
      </c>
      <c r="FD352" s="195">
        <v>0</v>
      </c>
      <c r="FE352" s="10">
        <v>1</v>
      </c>
    </row>
    <row r="353" spans="141:161" ht="21" customHeight="1">
      <c r="EK353" s="2051"/>
      <c r="EL353" s="205" t="s">
        <v>3269</v>
      </c>
      <c r="EM353" s="206" t="s">
        <v>3270</v>
      </c>
      <c r="EN353" s="207">
        <v>252</v>
      </c>
      <c r="EO353" s="208">
        <v>252</v>
      </c>
      <c r="EP353" s="209">
        <v>252</v>
      </c>
      <c r="EQ353"/>
      <c r="ER353" s="2052"/>
      <c r="ES353" s="212" t="s">
        <v>3271</v>
      </c>
      <c r="ET353" s="192" t="s">
        <v>3272</v>
      </c>
      <c r="EU353" s="193">
        <v>111</v>
      </c>
      <c r="EV353" s="194">
        <v>78</v>
      </c>
      <c r="EW353" s="195">
        <v>55</v>
      </c>
      <c r="EX353"/>
      <c r="EY353" s="2053"/>
      <c r="EZ353" s="212" t="s">
        <v>3273</v>
      </c>
      <c r="FA353" s="192" t="s">
        <v>3274</v>
      </c>
      <c r="FB353" s="193">
        <v>52</v>
      </c>
      <c r="FC353" s="194">
        <v>201</v>
      </c>
      <c r="FD353" s="195">
        <v>36</v>
      </c>
      <c r="FE353" s="10">
        <v>1</v>
      </c>
    </row>
    <row r="354" spans="141:161" ht="21" customHeight="1">
      <c r="EK354" s="2054"/>
      <c r="EL354" s="236" t="s">
        <v>3275</v>
      </c>
      <c r="EM354" s="206" t="s">
        <v>3276</v>
      </c>
      <c r="EN354" s="207">
        <v>254</v>
      </c>
      <c r="EO354" s="208">
        <v>254</v>
      </c>
      <c r="EP354" s="209">
        <v>254</v>
      </c>
      <c r="EQ354"/>
      <c r="ER354" s="2055"/>
      <c r="ES354" s="212" t="s">
        <v>3277</v>
      </c>
      <c r="ET354" s="192" t="s">
        <v>3278</v>
      </c>
      <c r="EU354" s="193">
        <v>99</v>
      </c>
      <c r="EV354" s="194">
        <v>81</v>
      </c>
      <c r="EW354" s="195">
        <v>71</v>
      </c>
      <c r="EX354"/>
      <c r="EY354" s="2056"/>
      <c r="EZ354" s="197" t="s">
        <v>3279</v>
      </c>
      <c r="FA354" s="192" t="s">
        <v>3280</v>
      </c>
      <c r="FB354" s="193">
        <v>131</v>
      </c>
      <c r="FC354" s="194">
        <v>139</v>
      </c>
      <c r="FD354" s="195">
        <v>131</v>
      </c>
      <c r="FE354" s="10">
        <v>1</v>
      </c>
    </row>
    <row r="355" spans="141:161" ht="21" customHeight="1">
      <c r="EK355" s="2057"/>
      <c r="EL355" s="205" t="s">
        <v>3281</v>
      </c>
      <c r="EM355" s="206" t="s">
        <v>3282</v>
      </c>
      <c r="EN355" s="207">
        <v>184</v>
      </c>
      <c r="EO355" s="208">
        <v>184</v>
      </c>
      <c r="EP355" s="209">
        <v>184</v>
      </c>
      <c r="EQ355"/>
      <c r="ER355" s="2058"/>
      <c r="ES355" s="197" t="s">
        <v>3283</v>
      </c>
      <c r="ET355" s="192" t="s">
        <v>3284</v>
      </c>
      <c r="EU355" s="193">
        <v>107</v>
      </c>
      <c r="EV355" s="194">
        <v>66</v>
      </c>
      <c r="EW355" s="195">
        <v>38</v>
      </c>
      <c r="EX355"/>
      <c r="EY355" s="2059"/>
      <c r="EZ355" s="212" t="s">
        <v>3285</v>
      </c>
      <c r="FA355" s="192" t="s">
        <v>3286</v>
      </c>
      <c r="FB355" s="193">
        <v>103</v>
      </c>
      <c r="FC355" s="194">
        <v>146</v>
      </c>
      <c r="FD355" s="195">
        <v>103</v>
      </c>
      <c r="FE355" s="10">
        <v>1</v>
      </c>
    </row>
    <row r="356" spans="141:161" ht="21" customHeight="1">
      <c r="EK356" s="2060"/>
      <c r="EL356" s="205" t="s">
        <v>3287</v>
      </c>
      <c r="EM356" s="206" t="s">
        <v>3288</v>
      </c>
      <c r="EN356" s="207">
        <v>181</v>
      </c>
      <c r="EO356" s="208">
        <v>181</v>
      </c>
      <c r="EP356" s="209">
        <v>181</v>
      </c>
      <c r="EQ356"/>
      <c r="ER356" s="2061"/>
      <c r="ES356" s="197" t="s">
        <v>3289</v>
      </c>
      <c r="ET356" s="192" t="s">
        <v>3290</v>
      </c>
      <c r="EU356" s="193">
        <v>92</v>
      </c>
      <c r="EV356" s="194">
        <v>64</v>
      </c>
      <c r="EW356" s="195">
        <v>51</v>
      </c>
      <c r="EX356"/>
      <c r="EY356" s="2062"/>
      <c r="EZ356" s="197" t="s">
        <v>3291</v>
      </c>
      <c r="FA356" s="192" t="s">
        <v>3292</v>
      </c>
      <c r="FB356" s="193">
        <v>105</v>
      </c>
      <c r="FC356" s="194">
        <v>139</v>
      </c>
      <c r="FD356" s="195">
        <v>105</v>
      </c>
      <c r="FE356" s="10">
        <v>1</v>
      </c>
    </row>
    <row r="357" spans="141:161" ht="21" customHeight="1">
      <c r="EK357" s="2063"/>
      <c r="EL357" s="205" t="s">
        <v>3293</v>
      </c>
      <c r="EM357" s="206" t="s">
        <v>3294</v>
      </c>
      <c r="EN357" s="207">
        <v>179</v>
      </c>
      <c r="EO357" s="208">
        <v>179</v>
      </c>
      <c r="EP357" s="209">
        <v>179</v>
      </c>
      <c r="EQ357"/>
      <c r="ER357" s="2064"/>
      <c r="ES357" s="212" t="s">
        <v>3295</v>
      </c>
      <c r="ET357" s="192" t="s">
        <v>3296</v>
      </c>
      <c r="EU357" s="193">
        <v>90</v>
      </c>
      <c r="EV357" s="194">
        <v>58</v>
      </c>
      <c r="EW357" s="195">
        <v>34</v>
      </c>
      <c r="EX357"/>
      <c r="EY357" s="2065"/>
      <c r="EZ357" s="212" t="s">
        <v>3297</v>
      </c>
      <c r="FA357" s="192" t="s">
        <v>3298</v>
      </c>
      <c r="FB357" s="193">
        <v>68</v>
      </c>
      <c r="FC357" s="194">
        <v>148</v>
      </c>
      <c r="FD357" s="195">
        <v>74</v>
      </c>
      <c r="FE357" s="10">
        <v>1</v>
      </c>
    </row>
    <row r="358" spans="141:161" ht="21" customHeight="1">
      <c r="EK358" s="2066"/>
      <c r="EL358" s="205" t="s">
        <v>3299</v>
      </c>
      <c r="EM358" s="206" t="s">
        <v>3300</v>
      </c>
      <c r="EN358" s="207">
        <v>176</v>
      </c>
      <c r="EO358" s="208">
        <v>176</v>
      </c>
      <c r="EP358" s="209">
        <v>176</v>
      </c>
      <c r="EQ358"/>
      <c r="ER358" s="2067"/>
      <c r="ES358" s="197" t="s">
        <v>3301</v>
      </c>
      <c r="ET358" s="192" t="s">
        <v>3302</v>
      </c>
      <c r="EU358" s="193">
        <v>92</v>
      </c>
      <c r="EV358" s="194">
        <v>51</v>
      </c>
      <c r="EW358" s="195">
        <v>23</v>
      </c>
      <c r="EX358"/>
      <c r="EY358" s="2068"/>
      <c r="EZ358" s="197" t="s">
        <v>3303</v>
      </c>
      <c r="FA358" s="192" t="s">
        <v>3304</v>
      </c>
      <c r="FB358" s="193">
        <v>84</v>
      </c>
      <c r="FC358" s="194">
        <v>139</v>
      </c>
      <c r="FD358" s="195">
        <v>84</v>
      </c>
      <c r="FE358" s="10">
        <v>1</v>
      </c>
    </row>
    <row r="359" spans="141:161" ht="21" customHeight="1">
      <c r="EK359" s="2069"/>
      <c r="EL359" s="236" t="s">
        <v>3305</v>
      </c>
      <c r="EM359" s="206" t="s">
        <v>3306</v>
      </c>
      <c r="EN359" s="207">
        <v>175</v>
      </c>
      <c r="EO359" s="208">
        <v>175</v>
      </c>
      <c r="EP359" s="209">
        <v>175</v>
      </c>
      <c r="EQ359"/>
      <c r="ER359" s="2070"/>
      <c r="ES359" s="212" t="s">
        <v>3307</v>
      </c>
      <c r="ET359" s="192" t="s">
        <v>3308</v>
      </c>
      <c r="EU359" s="193">
        <v>89</v>
      </c>
      <c r="EV359" s="194">
        <v>51</v>
      </c>
      <c r="EW359" s="195">
        <v>25</v>
      </c>
      <c r="EX359"/>
      <c r="EY359" s="2071"/>
      <c r="EZ359" s="212" t="s">
        <v>3309</v>
      </c>
      <c r="FA359" s="192" t="s">
        <v>3310</v>
      </c>
      <c r="FB359" s="193">
        <v>20</v>
      </c>
      <c r="FC359" s="194">
        <v>148</v>
      </c>
      <c r="FD359" s="195">
        <v>20</v>
      </c>
      <c r="FE359" s="10">
        <v>1</v>
      </c>
    </row>
    <row r="360" spans="141:161" ht="21" customHeight="1">
      <c r="EK360" s="2072"/>
      <c r="EL360" s="205" t="s">
        <v>3311</v>
      </c>
      <c r="EM360" s="206" t="s">
        <v>3312</v>
      </c>
      <c r="EN360" s="207">
        <v>173</v>
      </c>
      <c r="EO360" s="208">
        <v>173</v>
      </c>
      <c r="EP360" s="209">
        <v>173</v>
      </c>
      <c r="EQ360"/>
      <c r="ER360" s="2073"/>
      <c r="ES360" s="212" t="s">
        <v>3313</v>
      </c>
      <c r="ET360" s="192" t="s">
        <v>3314</v>
      </c>
      <c r="EU360" s="193">
        <v>88</v>
      </c>
      <c r="EV360" s="194">
        <v>41</v>
      </c>
      <c r="EW360" s="195">
        <v>0</v>
      </c>
      <c r="EX360"/>
      <c r="EY360" s="2074"/>
      <c r="EZ360" s="212" t="s">
        <v>3315</v>
      </c>
      <c r="FA360" s="192" t="s">
        <v>3316</v>
      </c>
      <c r="FB360" s="193">
        <v>35</v>
      </c>
      <c r="FC360" s="194">
        <v>142</v>
      </c>
      <c r="FD360" s="195">
        <v>35</v>
      </c>
      <c r="FE360" s="10">
        <v>1</v>
      </c>
    </row>
    <row r="361" spans="141:161" ht="21" customHeight="1">
      <c r="EK361" s="2075"/>
      <c r="EL361" s="205" t="s">
        <v>3317</v>
      </c>
      <c r="EM361" s="206" t="s">
        <v>3318</v>
      </c>
      <c r="EN361" s="207">
        <v>171</v>
      </c>
      <c r="EO361" s="208">
        <v>171</v>
      </c>
      <c r="EP361" s="209">
        <v>171</v>
      </c>
      <c r="EQ361"/>
      <c r="ER361" s="2076"/>
      <c r="ES361" s="212" t="s">
        <v>3319</v>
      </c>
      <c r="ET361" s="192" t="s">
        <v>3320</v>
      </c>
      <c r="EU361" s="193">
        <v>62</v>
      </c>
      <c r="EV361" s="194">
        <v>50</v>
      </c>
      <c r="EW361" s="195">
        <v>44</v>
      </c>
      <c r="EX361"/>
      <c r="EY361" s="2077"/>
      <c r="EZ361" s="197" t="s">
        <v>3321</v>
      </c>
      <c r="FA361" s="192" t="s">
        <v>3322</v>
      </c>
      <c r="FB361" s="193">
        <v>34</v>
      </c>
      <c r="FC361" s="194">
        <v>139</v>
      </c>
      <c r="FD361" s="195">
        <v>34</v>
      </c>
      <c r="FE361" s="10">
        <v>1</v>
      </c>
    </row>
    <row r="362" spans="141:161" ht="21" customHeight="1">
      <c r="EK362" s="2078"/>
      <c r="EL362" s="205" t="s">
        <v>3323</v>
      </c>
      <c r="EM362" s="206" t="s">
        <v>3324</v>
      </c>
      <c r="EN362" s="207">
        <v>168</v>
      </c>
      <c r="EO362" s="208">
        <v>168</v>
      </c>
      <c r="EP362" s="209">
        <v>168</v>
      </c>
      <c r="EQ362"/>
      <c r="ER362" s="2079"/>
      <c r="ES362" s="212" t="s">
        <v>3325</v>
      </c>
      <c r="ET362" s="192" t="s">
        <v>3326</v>
      </c>
      <c r="EU362" s="193">
        <v>66</v>
      </c>
      <c r="EV362" s="194">
        <v>37</v>
      </c>
      <c r="EW362" s="195">
        <v>24</v>
      </c>
      <c r="EX362"/>
      <c r="EY362" s="2080"/>
      <c r="EZ362" s="197" t="s">
        <v>3327</v>
      </c>
      <c r="FA362" s="192" t="s">
        <v>3328</v>
      </c>
      <c r="FB362" s="193">
        <v>0</v>
      </c>
      <c r="FC362" s="194">
        <v>139</v>
      </c>
      <c r="FD362" s="195">
        <v>0</v>
      </c>
      <c r="FE362" s="10">
        <v>1</v>
      </c>
    </row>
    <row r="363" spans="141:161" ht="21" customHeight="1">
      <c r="EK363" s="2081"/>
      <c r="EL363" s="205" t="s">
        <v>3329</v>
      </c>
      <c r="EM363" s="206" t="s">
        <v>3330</v>
      </c>
      <c r="EN363" s="207">
        <v>166</v>
      </c>
      <c r="EO363" s="208">
        <v>166</v>
      </c>
      <c r="EP363" s="209">
        <v>166</v>
      </c>
      <c r="EQ363"/>
      <c r="ER363" s="2082"/>
      <c r="ES363" s="212" t="s">
        <v>3331</v>
      </c>
      <c r="ET363" s="192" t="s">
        <v>3332</v>
      </c>
      <c r="EU363" s="193">
        <v>63</v>
      </c>
      <c r="EV363" s="194">
        <v>34</v>
      </c>
      <c r="EW363" s="195">
        <v>4</v>
      </c>
      <c r="EX363"/>
      <c r="EY363" s="2083"/>
      <c r="EZ363" s="197" t="s">
        <v>3333</v>
      </c>
      <c r="FA363" s="192" t="s">
        <v>3334</v>
      </c>
      <c r="FB363" s="193">
        <v>0</v>
      </c>
      <c r="FC363" s="194">
        <v>128</v>
      </c>
      <c r="FD363" s="195">
        <v>0</v>
      </c>
      <c r="FE363" s="10">
        <v>1</v>
      </c>
    </row>
    <row r="364" spans="141:161" ht="21" customHeight="1">
      <c r="EK364" s="2084"/>
      <c r="EL364" s="205" t="s">
        <v>3335</v>
      </c>
      <c r="EM364" s="206" t="s">
        <v>3336</v>
      </c>
      <c r="EN364" s="207">
        <v>163</v>
      </c>
      <c r="EO364" s="208">
        <v>163</v>
      </c>
      <c r="EP364" s="209">
        <v>163</v>
      </c>
      <c r="EQ364"/>
      <c r="ER364" s="2085"/>
      <c r="ES364" s="212" t="s">
        <v>3337</v>
      </c>
      <c r="ET364" s="192" t="s">
        <v>3338</v>
      </c>
      <c r="EU364" s="193">
        <v>40</v>
      </c>
      <c r="EV364" s="194">
        <v>32</v>
      </c>
      <c r="EW364" s="195">
        <v>28</v>
      </c>
      <c r="EX364"/>
      <c r="EY364" s="2086"/>
      <c r="EZ364" s="197" t="s">
        <v>3339</v>
      </c>
      <c r="FA364" s="192" t="s">
        <v>3340</v>
      </c>
      <c r="FB364" s="193">
        <v>66</v>
      </c>
      <c r="FC364" s="194">
        <v>111</v>
      </c>
      <c r="FD364" s="195">
        <v>66</v>
      </c>
      <c r="FE364" s="10">
        <v>1</v>
      </c>
    </row>
    <row r="365" spans="141:161" ht="21" customHeight="1">
      <c r="EK365" s="2087"/>
      <c r="EL365" s="205" t="s">
        <v>3341</v>
      </c>
      <c r="EM365" s="206" t="s">
        <v>3342</v>
      </c>
      <c r="EN365" s="207">
        <v>161</v>
      </c>
      <c r="EO365" s="208">
        <v>161</v>
      </c>
      <c r="EP365" s="209">
        <v>161</v>
      </c>
      <c r="EQ365"/>
      <c r="ER365" s="2088"/>
      <c r="ES365" s="212" t="s">
        <v>3343</v>
      </c>
      <c r="ET365" s="192" t="s">
        <v>3344</v>
      </c>
      <c r="EU365" s="193">
        <v>47</v>
      </c>
      <c r="EV365" s="194">
        <v>27</v>
      </c>
      <c r="EW365" s="195">
        <v>12</v>
      </c>
      <c r="EX365"/>
      <c r="EY365" s="2089"/>
      <c r="EZ365" s="212" t="s">
        <v>3345</v>
      </c>
      <c r="FA365" s="192" t="s">
        <v>3346</v>
      </c>
      <c r="FB365" s="193">
        <v>34</v>
      </c>
      <c r="FC365" s="194">
        <v>120</v>
      </c>
      <c r="FD365" s="195">
        <v>15</v>
      </c>
      <c r="FE365" s="10">
        <v>1</v>
      </c>
    </row>
    <row r="366" spans="141:161" ht="21" customHeight="1">
      <c r="EK366" s="2090"/>
      <c r="EL366" s="236" t="s">
        <v>3347</v>
      </c>
      <c r="EM366" s="206" t="s">
        <v>3348</v>
      </c>
      <c r="EN366" s="207">
        <v>158</v>
      </c>
      <c r="EO366" s="208">
        <v>158</v>
      </c>
      <c r="EP366" s="209">
        <v>158</v>
      </c>
      <c r="EQ366"/>
      <c r="ER366" s="2091"/>
      <c r="ES366" s="197" t="s">
        <v>3349</v>
      </c>
      <c r="ET366" s="192" t="s">
        <v>3350</v>
      </c>
      <c r="EU366" s="193">
        <v>127</v>
      </c>
      <c r="EV366" s="194">
        <v>255</v>
      </c>
      <c r="EW366" s="195">
        <v>0</v>
      </c>
      <c r="EX366"/>
      <c r="EY366" s="2092"/>
      <c r="EZ366" s="212" t="s">
        <v>3351</v>
      </c>
      <c r="FA366" s="192" t="s">
        <v>3352</v>
      </c>
      <c r="FB366" s="193">
        <v>9</v>
      </c>
      <c r="FC366" s="194">
        <v>106</v>
      </c>
      <c r="FD366" s="195">
        <v>9</v>
      </c>
      <c r="FE366" s="10">
        <v>1</v>
      </c>
    </row>
    <row r="367" spans="141:161" ht="21" customHeight="1">
      <c r="EK367" s="2093"/>
      <c r="EL367" s="205" t="s">
        <v>3353</v>
      </c>
      <c r="EM367" s="206" t="s">
        <v>3354</v>
      </c>
      <c r="EN367" s="207">
        <v>156</v>
      </c>
      <c r="EO367" s="208">
        <v>156</v>
      </c>
      <c r="EP367" s="209">
        <v>156</v>
      </c>
      <c r="EQ367"/>
      <c r="ER367" s="2094"/>
      <c r="ES367" s="197" t="s">
        <v>3355</v>
      </c>
      <c r="ET367" s="192" t="s">
        <v>3356</v>
      </c>
      <c r="EU367" s="193">
        <v>124</v>
      </c>
      <c r="EV367" s="194">
        <v>252</v>
      </c>
      <c r="EW367" s="195">
        <v>0</v>
      </c>
      <c r="EX367"/>
      <c r="EY367" s="2095"/>
      <c r="EZ367" s="197" t="s">
        <v>3357</v>
      </c>
      <c r="FA367" s="192" t="s">
        <v>3358</v>
      </c>
      <c r="FB367" s="193">
        <v>0</v>
      </c>
      <c r="FC367" s="194">
        <v>100</v>
      </c>
      <c r="FD367" s="195">
        <v>0</v>
      </c>
      <c r="FE367" s="10">
        <v>1</v>
      </c>
    </row>
    <row r="368" spans="141:161" ht="21" customHeight="1">
      <c r="EK368" s="2096"/>
      <c r="EL368" s="205" t="s">
        <v>3359</v>
      </c>
      <c r="EM368" s="206" t="s">
        <v>3360</v>
      </c>
      <c r="EN368" s="207">
        <v>153</v>
      </c>
      <c r="EO368" s="208">
        <v>153</v>
      </c>
      <c r="EP368" s="209">
        <v>153</v>
      </c>
      <c r="EQ368"/>
      <c r="ER368" s="2097"/>
      <c r="ES368" s="197" t="s">
        <v>3361</v>
      </c>
      <c r="ET368" s="192" t="s">
        <v>3362</v>
      </c>
      <c r="EU368" s="193">
        <v>118</v>
      </c>
      <c r="EV368" s="194">
        <v>238</v>
      </c>
      <c r="EW368" s="195">
        <v>0</v>
      </c>
      <c r="EX368"/>
      <c r="EY368" s="2098"/>
      <c r="EZ368" s="197" t="s">
        <v>3357</v>
      </c>
      <c r="FA368" s="192" t="s">
        <v>3363</v>
      </c>
      <c r="FB368" s="193">
        <v>47</v>
      </c>
      <c r="FC368" s="194">
        <v>79</v>
      </c>
      <c r="FD368" s="195">
        <v>47</v>
      </c>
      <c r="FE368" s="10">
        <v>1</v>
      </c>
    </row>
    <row r="369" spans="41:161" ht="21" customHeight="1">
      <c r="EK369" s="2099"/>
      <c r="EL369" s="205" t="s">
        <v>3364</v>
      </c>
      <c r="EM369" s="206" t="s">
        <v>3365</v>
      </c>
      <c r="EN369" s="207">
        <v>150</v>
      </c>
      <c r="EO369" s="208">
        <v>150</v>
      </c>
      <c r="EP369" s="209">
        <v>150</v>
      </c>
      <c r="EQ369"/>
      <c r="ER369" s="2100"/>
      <c r="ES369" s="212" t="s">
        <v>3366</v>
      </c>
      <c r="ET369" s="192" t="s">
        <v>3367</v>
      </c>
      <c r="EU369" s="193">
        <v>127</v>
      </c>
      <c r="EV369" s="194">
        <v>221</v>
      </c>
      <c r="EW369" s="195">
        <v>76</v>
      </c>
      <c r="EX369"/>
      <c r="EY369" s="2101"/>
      <c r="EZ369" s="212" t="s">
        <v>3368</v>
      </c>
      <c r="FA369" s="192" t="s">
        <v>3369</v>
      </c>
      <c r="FB369" s="193">
        <v>182</v>
      </c>
      <c r="FC369" s="194">
        <v>229</v>
      </c>
      <c r="FD369" s="195">
        <v>175</v>
      </c>
      <c r="FE369" s="10">
        <v>1</v>
      </c>
    </row>
    <row r="370" spans="41:161" ht="21" customHeight="1">
      <c r="EK370" s="2102"/>
      <c r="EL370" s="205" t="s">
        <v>3370</v>
      </c>
      <c r="EM370" s="206" t="s">
        <v>3371</v>
      </c>
      <c r="EN370" s="207">
        <v>148</v>
      </c>
      <c r="EO370" s="208">
        <v>148</v>
      </c>
      <c r="EP370" s="209">
        <v>148</v>
      </c>
      <c r="EQ370"/>
      <c r="ER370" s="2103"/>
      <c r="ES370" s="197" t="s">
        <v>3372</v>
      </c>
      <c r="ET370" s="192" t="s">
        <v>3373</v>
      </c>
      <c r="EU370" s="193">
        <v>102</v>
      </c>
      <c r="EV370" s="194">
        <v>205</v>
      </c>
      <c r="EW370" s="195">
        <v>0</v>
      </c>
      <c r="EX370"/>
      <c r="EY370" s="2104"/>
      <c r="EZ370" s="212" t="s">
        <v>3374</v>
      </c>
      <c r="FA370" s="192" t="s">
        <v>3375</v>
      </c>
      <c r="FB370" s="193">
        <v>133</v>
      </c>
      <c r="FC370" s="194">
        <v>193</v>
      </c>
      <c r="FD370" s="195">
        <v>126</v>
      </c>
      <c r="FE370" s="10">
        <v>1</v>
      </c>
    </row>
    <row r="371" spans="41:161" ht="21" customHeight="1">
      <c r="EK371" s="2105"/>
      <c r="EL371" s="205" t="s">
        <v>3376</v>
      </c>
      <c r="EM371" s="206" t="s">
        <v>3377</v>
      </c>
      <c r="EN371" s="207">
        <v>145</v>
      </c>
      <c r="EO371" s="208">
        <v>145</v>
      </c>
      <c r="EP371" s="209">
        <v>145</v>
      </c>
      <c r="EQ371"/>
      <c r="ER371" s="2106"/>
      <c r="ES371" s="197" t="s">
        <v>3378</v>
      </c>
      <c r="ET371" s="192" t="s">
        <v>3379</v>
      </c>
      <c r="EU371" s="193">
        <v>69</v>
      </c>
      <c r="EV371" s="194">
        <v>139</v>
      </c>
      <c r="EW371" s="195">
        <v>0</v>
      </c>
      <c r="EX371"/>
      <c r="EY371" s="2107"/>
      <c r="EZ371" s="212" t="s">
        <v>3380</v>
      </c>
      <c r="FA371" s="192" t="s">
        <v>3381</v>
      </c>
      <c r="FB371" s="193">
        <v>87</v>
      </c>
      <c r="FC371" s="194">
        <v>213</v>
      </c>
      <c r="FD371" s="195">
        <v>59</v>
      </c>
      <c r="FE371" s="10">
        <v>1</v>
      </c>
    </row>
    <row r="372" spans="41:161" ht="21" customHeight="1">
      <c r="EK372" s="2108"/>
      <c r="EL372" s="205" t="s">
        <v>3382</v>
      </c>
      <c r="EM372" s="206" t="s">
        <v>3383</v>
      </c>
      <c r="EN372" s="207">
        <v>143</v>
      </c>
      <c r="EO372" s="208">
        <v>143</v>
      </c>
      <c r="EP372" s="209">
        <v>143</v>
      </c>
      <c r="EQ372"/>
      <c r="ER372" s="2109"/>
      <c r="ES372" s="212" t="s">
        <v>3384</v>
      </c>
      <c r="ET372" s="192" t="s">
        <v>3385</v>
      </c>
      <c r="EU372" s="193">
        <v>70</v>
      </c>
      <c r="EV372" s="194">
        <v>113</v>
      </c>
      <c r="EW372" s="195">
        <v>41</v>
      </c>
      <c r="EX372"/>
      <c r="EY372" s="2110"/>
      <c r="EZ372" s="212" t="s">
        <v>3386</v>
      </c>
      <c r="FA372" s="192" t="s">
        <v>3387</v>
      </c>
      <c r="FB372" s="193">
        <v>130</v>
      </c>
      <c r="FC372" s="194">
        <v>196</v>
      </c>
      <c r="FD372" s="195">
        <v>108</v>
      </c>
      <c r="FE372" s="10">
        <v>1</v>
      </c>
    </row>
    <row r="373" spans="41:161" ht="21" customHeight="1">
      <c r="EK373" s="2111"/>
      <c r="EL373" s="205" t="s">
        <v>3388</v>
      </c>
      <c r="EM373" s="206" t="s">
        <v>3389</v>
      </c>
      <c r="EN373" s="207">
        <v>140</v>
      </c>
      <c r="EO373" s="208">
        <v>140</v>
      </c>
      <c r="EP373" s="209">
        <v>140</v>
      </c>
      <c r="EQ373"/>
      <c r="ER373" s="2112"/>
      <c r="ES373" s="197" t="s">
        <v>3390</v>
      </c>
      <c r="ET373" s="192" t="s">
        <v>3391</v>
      </c>
      <c r="EU373" s="193">
        <v>0</v>
      </c>
      <c r="EV373" s="194">
        <v>255</v>
      </c>
      <c r="EW373" s="195">
        <v>127</v>
      </c>
      <c r="EX373"/>
      <c r="EY373" s="2113"/>
      <c r="EZ373" s="212" t="s">
        <v>3392</v>
      </c>
      <c r="FA373" s="192" t="s">
        <v>3393</v>
      </c>
      <c r="FB373" s="193">
        <v>103</v>
      </c>
      <c r="FC373" s="194">
        <v>159</v>
      </c>
      <c r="FD373" s="195">
        <v>90</v>
      </c>
      <c r="FE373" s="10">
        <v>1</v>
      </c>
    </row>
    <row r="374" spans="41:161" ht="21" customHeight="1">
      <c r="EK374" s="2114"/>
      <c r="EL374" s="205" t="s">
        <v>3394</v>
      </c>
      <c r="EM374" s="206" t="s">
        <v>3395</v>
      </c>
      <c r="EN374" s="207">
        <v>138</v>
      </c>
      <c r="EO374" s="208">
        <v>138</v>
      </c>
      <c r="EP374" s="209">
        <v>138</v>
      </c>
      <c r="EQ374"/>
      <c r="ER374" s="2115"/>
      <c r="ES374" s="212" t="s">
        <v>3396</v>
      </c>
      <c r="ET374" s="192" t="s">
        <v>3397</v>
      </c>
      <c r="EU374" s="193">
        <v>84</v>
      </c>
      <c r="EV374" s="194">
        <v>249</v>
      </c>
      <c r="EW374" s="195">
        <v>141</v>
      </c>
      <c r="EX374"/>
      <c r="EY374" s="2116"/>
      <c r="EZ374" s="212" t="s">
        <v>3398</v>
      </c>
      <c r="FA374" s="192" t="s">
        <v>3399</v>
      </c>
      <c r="FB374" s="193">
        <v>58</v>
      </c>
      <c r="FC374" s="194">
        <v>157</v>
      </c>
      <c r="FD374" s="195">
        <v>35</v>
      </c>
      <c r="FE374" s="10">
        <v>1</v>
      </c>
    </row>
    <row r="375" spans="41:161" ht="21" customHeight="1">
      <c r="EK375" s="2117"/>
      <c r="EL375" s="205"/>
      <c r="EM375" s="206" t="s">
        <v>3400</v>
      </c>
      <c r="EN375" s="207">
        <v>136</v>
      </c>
      <c r="EO375" s="208">
        <v>136</v>
      </c>
      <c r="EP375" s="209">
        <v>136</v>
      </c>
      <c r="EQ375"/>
      <c r="ER375" s="2118"/>
      <c r="ES375" s="197" t="s">
        <v>3401</v>
      </c>
      <c r="ET375" s="192" t="s">
        <v>3402</v>
      </c>
      <c r="EU375" s="193">
        <v>84</v>
      </c>
      <c r="EV375" s="194">
        <v>255</v>
      </c>
      <c r="EW375" s="195">
        <v>159</v>
      </c>
      <c r="EX375"/>
      <c r="EY375" s="2119"/>
      <c r="EZ375" s="212" t="s">
        <v>3403</v>
      </c>
      <c r="FA375" s="192" t="s">
        <v>3404</v>
      </c>
      <c r="FB375" s="193">
        <v>27</v>
      </c>
      <c r="FC375" s="194">
        <v>79</v>
      </c>
      <c r="FD375" s="195">
        <v>8</v>
      </c>
      <c r="FE375" s="10">
        <v>1</v>
      </c>
    </row>
    <row r="376" spans="41:161" ht="21" customHeight="1">
      <c r="EK376" s="2120"/>
      <c r="EL376" s="205" t="s">
        <v>3405</v>
      </c>
      <c r="EM376" s="206" t="s">
        <v>3406</v>
      </c>
      <c r="EN376" s="207">
        <v>135</v>
      </c>
      <c r="EO376" s="208">
        <v>135</v>
      </c>
      <c r="EP376" s="209">
        <v>135</v>
      </c>
      <c r="EQ376"/>
      <c r="ER376" s="2121"/>
      <c r="ES376" s="212" t="s">
        <v>3390</v>
      </c>
      <c r="ET376" s="192" t="s">
        <v>3407</v>
      </c>
      <c r="EU376" s="193">
        <v>0</v>
      </c>
      <c r="EV376" s="194">
        <v>254</v>
      </c>
      <c r="EW376" s="195">
        <v>126</v>
      </c>
      <c r="EX376"/>
      <c r="EY376" s="2122"/>
      <c r="EZ376" s="212" t="s">
        <v>3408</v>
      </c>
      <c r="FA376" s="192" t="s">
        <v>3409</v>
      </c>
      <c r="FB376" s="193">
        <v>43</v>
      </c>
      <c r="FC376" s="194">
        <v>61</v>
      </c>
      <c r="FD376" s="195">
        <v>38</v>
      </c>
      <c r="FE376" s="10">
        <v>1</v>
      </c>
    </row>
    <row r="377" spans="41:161" ht="21" customHeight="1">
      <c r="EK377" s="2123"/>
      <c r="EL377" s="205" t="s">
        <v>3410</v>
      </c>
      <c r="EM377" s="206" t="s">
        <v>3411</v>
      </c>
      <c r="EN377" s="207">
        <v>133</v>
      </c>
      <c r="EO377" s="208">
        <v>133</v>
      </c>
      <c r="EP377" s="209">
        <v>133</v>
      </c>
      <c r="EQ377"/>
      <c r="ER377" s="2124"/>
      <c r="ES377" s="212" t="s">
        <v>3412</v>
      </c>
      <c r="ET377" s="192" t="s">
        <v>3413</v>
      </c>
      <c r="EU377" s="193">
        <v>178</v>
      </c>
      <c r="EV377" s="194">
        <v>190</v>
      </c>
      <c r="EW377" s="195">
        <v>181</v>
      </c>
      <c r="EX377"/>
      <c r="EY377" s="2125"/>
      <c r="EZ377" s="212" t="s">
        <v>3414</v>
      </c>
      <c r="FA377" s="192" t="s">
        <v>3415</v>
      </c>
      <c r="FB377" s="193">
        <v>176</v>
      </c>
      <c r="FC377" s="194">
        <v>242</v>
      </c>
      <c r="FD377" s="195">
        <v>182</v>
      </c>
      <c r="FE377" s="10">
        <v>1</v>
      </c>
    </row>
    <row r="378" spans="41:161" ht="21" customHeight="1">
      <c r="EK378" s="2126"/>
      <c r="EL378" s="236" t="s">
        <v>3416</v>
      </c>
      <c r="EM378" s="206" t="s">
        <v>3417</v>
      </c>
      <c r="EN378" s="207">
        <v>132</v>
      </c>
      <c r="EO378" s="208">
        <v>132</v>
      </c>
      <c r="EP378" s="209">
        <v>132</v>
      </c>
      <c r="EQ378"/>
      <c r="ER378" s="2127"/>
      <c r="ES378" s="197" t="s">
        <v>3418</v>
      </c>
      <c r="ET378" s="192" t="s">
        <v>3419</v>
      </c>
      <c r="EU378" s="193">
        <v>78</v>
      </c>
      <c r="EV378" s="194">
        <v>238</v>
      </c>
      <c r="EW378" s="195">
        <v>148</v>
      </c>
      <c r="EX378"/>
      <c r="EY378" s="2128"/>
      <c r="EZ378" s="212" t="s">
        <v>3420</v>
      </c>
      <c r="FA378" s="192" t="s">
        <v>3421</v>
      </c>
      <c r="FB378" s="193">
        <v>1</v>
      </c>
      <c r="FC378" s="194">
        <v>215</v>
      </c>
      <c r="FD378" s="195">
        <v>88</v>
      </c>
      <c r="FE378" s="10">
        <v>1</v>
      </c>
    </row>
    <row r="379" spans="41:161" ht="21" customHeight="1">
      <c r="EK379" s="2129"/>
      <c r="EL379" s="205" t="s">
        <v>3422</v>
      </c>
      <c r="EM379" s="206" t="s">
        <v>3423</v>
      </c>
      <c r="EN379" s="207">
        <v>130</v>
      </c>
      <c r="EO379" s="208">
        <v>130</v>
      </c>
      <c r="EP379" s="209">
        <v>130</v>
      </c>
      <c r="EQ379"/>
      <c r="ER379" s="2130"/>
      <c r="ES379" s="197" t="s">
        <v>3424</v>
      </c>
      <c r="ET379" s="192" t="s">
        <v>3425</v>
      </c>
      <c r="EU379" s="193">
        <v>112</v>
      </c>
      <c r="EV379" s="194">
        <v>219</v>
      </c>
      <c r="EW379" s="195">
        <v>147</v>
      </c>
      <c r="EX379"/>
      <c r="EY379" s="2131"/>
      <c r="EZ379" s="212" t="s">
        <v>3426</v>
      </c>
      <c r="FA379" s="192" t="s">
        <v>3427</v>
      </c>
      <c r="FB379" s="193">
        <v>22</v>
      </c>
      <c r="FC379" s="194">
        <v>184</v>
      </c>
      <c r="FD379" s="195">
        <v>78</v>
      </c>
      <c r="FE379" s="10">
        <v>1</v>
      </c>
    </row>
    <row r="380" spans="41:161" ht="21" customHeight="1">
      <c r="EK380" s="2132"/>
      <c r="EL380" s="236" t="s">
        <v>3428</v>
      </c>
      <c r="EM380" s="206" t="s">
        <v>3429</v>
      </c>
      <c r="EN380" s="207">
        <v>127</v>
      </c>
      <c r="EO380" s="208">
        <v>127</v>
      </c>
      <c r="EP380" s="209">
        <v>127</v>
      </c>
      <c r="EQ380"/>
      <c r="ER380" s="2133"/>
      <c r="ES380" s="197" t="s">
        <v>3430</v>
      </c>
      <c r="ET380" s="192" t="s">
        <v>3431</v>
      </c>
      <c r="EU380" s="193">
        <v>0</v>
      </c>
      <c r="EV380" s="194">
        <v>238</v>
      </c>
      <c r="EW380" s="195">
        <v>118</v>
      </c>
      <c r="EX380"/>
      <c r="EY380" s="2134"/>
      <c r="EZ380" s="212" t="s">
        <v>3432</v>
      </c>
      <c r="FA380" s="192" t="s">
        <v>3433</v>
      </c>
      <c r="FB380" s="193">
        <v>104</v>
      </c>
      <c r="FC380" s="194">
        <v>157</v>
      </c>
      <c r="FD380" s="195">
        <v>113</v>
      </c>
      <c r="FE380" s="10">
        <v>1</v>
      </c>
    </row>
    <row r="381" spans="41:161" ht="21" customHeight="1">
      <c r="EK381" s="2135"/>
      <c r="EL381" s="205" t="s">
        <v>3434</v>
      </c>
      <c r="EM381" s="206" t="s">
        <v>3435</v>
      </c>
      <c r="EN381" s="207">
        <v>125</v>
      </c>
      <c r="EO381" s="208">
        <v>125</v>
      </c>
      <c r="EP381" s="209">
        <v>125</v>
      </c>
      <c r="EQ381"/>
      <c r="ER381" s="2136"/>
      <c r="ES381" s="197" t="s">
        <v>3436</v>
      </c>
      <c r="ET381" s="192" t="s">
        <v>3437</v>
      </c>
      <c r="EU381" s="193">
        <v>67</v>
      </c>
      <c r="EV381" s="194">
        <v>205</v>
      </c>
      <c r="EW381" s="195">
        <v>128</v>
      </c>
      <c r="EX381"/>
      <c r="EY381" s="2137"/>
      <c r="EZ381" s="212" t="s">
        <v>3438</v>
      </c>
      <c r="FA381" s="192" t="s">
        <v>3439</v>
      </c>
      <c r="FB381" s="193">
        <v>39</v>
      </c>
      <c r="FC381" s="194">
        <v>166</v>
      </c>
      <c r="FD381" s="195">
        <v>76</v>
      </c>
      <c r="FE381" s="10">
        <v>1</v>
      </c>
    </row>
    <row r="382" spans="41:161" ht="21" customHeight="1">
      <c r="EK382" s="2138"/>
      <c r="EL382" s="205" t="s">
        <v>3440</v>
      </c>
      <c r="EM382" s="206" t="s">
        <v>3441</v>
      </c>
      <c r="EN382" s="207">
        <v>122</v>
      </c>
      <c r="EO382" s="208">
        <v>122</v>
      </c>
      <c r="EP382" s="209">
        <v>122</v>
      </c>
      <c r="EQ382"/>
      <c r="ER382" s="2139"/>
      <c r="ES382" s="197" t="s">
        <v>3442</v>
      </c>
      <c r="ET382" s="192" t="s">
        <v>3443</v>
      </c>
      <c r="EU382" s="193">
        <v>0</v>
      </c>
      <c r="EV382" s="194">
        <v>205</v>
      </c>
      <c r="EW382" s="195">
        <v>102</v>
      </c>
      <c r="EX382"/>
      <c r="EY382" s="2140"/>
      <c r="EZ382" s="212" t="s">
        <v>3444</v>
      </c>
      <c r="FA382" s="192" t="s">
        <v>3445</v>
      </c>
      <c r="FB382" s="193">
        <v>53</v>
      </c>
      <c r="FC382" s="194">
        <v>94</v>
      </c>
      <c r="FD382" s="195">
        <v>59</v>
      </c>
      <c r="FE382" s="10">
        <v>1</v>
      </c>
    </row>
    <row r="383" spans="41:161" ht="21" customHeight="1">
      <c r="EK383" s="2141"/>
      <c r="EL383" s="205" t="s">
        <v>3446</v>
      </c>
      <c r="EM383" s="206" t="s">
        <v>3447</v>
      </c>
      <c r="EN383" s="207">
        <v>120</v>
      </c>
      <c r="EO383" s="208">
        <v>120</v>
      </c>
      <c r="EP383" s="209">
        <v>120</v>
      </c>
      <c r="EQ383"/>
      <c r="ER383" s="2142"/>
      <c r="ES383" s="197" t="s">
        <v>3339</v>
      </c>
      <c r="ET383" s="192" t="s">
        <v>3448</v>
      </c>
      <c r="EU383" s="193">
        <v>60</v>
      </c>
      <c r="EV383" s="194">
        <v>179</v>
      </c>
      <c r="EW383" s="195">
        <v>113</v>
      </c>
      <c r="EX383"/>
      <c r="EY383" s="2143"/>
      <c r="EZ383" s="212" t="s">
        <v>3449</v>
      </c>
      <c r="FA383" s="192" t="s">
        <v>3450</v>
      </c>
      <c r="FB383" s="193">
        <v>0</v>
      </c>
      <c r="FC383" s="194">
        <v>86</v>
      </c>
      <c r="FD383" s="195">
        <v>27</v>
      </c>
      <c r="FE383" s="10">
        <v>1</v>
      </c>
    </row>
    <row r="384" spans="41:161">
      <c r="AO384"/>
      <c r="AP384"/>
      <c r="AQ384"/>
      <c r="EK384" s="2144"/>
      <c r="EL384" s="205"/>
      <c r="EM384" s="206" t="s">
        <v>3451</v>
      </c>
      <c r="EN384" s="207">
        <v>119</v>
      </c>
      <c r="EO384" s="208">
        <v>119</v>
      </c>
      <c r="EP384" s="209">
        <v>119</v>
      </c>
      <c r="EQ384"/>
      <c r="ER384" s="2145"/>
      <c r="ES384" s="212" t="s">
        <v>3452</v>
      </c>
      <c r="ET384" s="192" t="s">
        <v>3453</v>
      </c>
      <c r="EU384" s="193">
        <v>76</v>
      </c>
      <c r="EV384" s="194">
        <v>166</v>
      </c>
      <c r="EW384" s="195">
        <v>107</v>
      </c>
      <c r="EX384"/>
      <c r="EY384" s="2146"/>
      <c r="EZ384" s="212" t="s">
        <v>3454</v>
      </c>
      <c r="FA384" s="192" t="s">
        <v>3455</v>
      </c>
      <c r="FB384" s="193">
        <v>24</v>
      </c>
      <c r="FC384" s="194">
        <v>57</v>
      </c>
      <c r="FD384" s="195">
        <v>30</v>
      </c>
      <c r="FE384" s="10">
        <v>1</v>
      </c>
    </row>
    <row r="385" spans="141:161">
      <c r="EK385" s="2147"/>
      <c r="EL385" s="205" t="s">
        <v>3456</v>
      </c>
      <c r="EM385" s="206" t="s">
        <v>3457</v>
      </c>
      <c r="EN385" s="207">
        <v>117</v>
      </c>
      <c r="EO385" s="208">
        <v>117</v>
      </c>
      <c r="EP385" s="209">
        <v>117</v>
      </c>
      <c r="EQ385"/>
      <c r="ER385" s="2148"/>
      <c r="ES385" s="212" t="s">
        <v>3458</v>
      </c>
      <c r="ET385" s="192" t="s">
        <v>3459</v>
      </c>
      <c r="EU385" s="193">
        <v>31</v>
      </c>
      <c r="EV385" s="194">
        <v>160</v>
      </c>
      <c r="EW385" s="195">
        <v>85</v>
      </c>
      <c r="EX385"/>
      <c r="EY385" s="2149"/>
      <c r="EZ385" s="197" t="s">
        <v>3460</v>
      </c>
      <c r="FA385" s="192" t="s">
        <v>3461</v>
      </c>
      <c r="FB385" s="193">
        <v>191</v>
      </c>
      <c r="FC385" s="194">
        <v>62</v>
      </c>
      <c r="FD385" s="195">
        <v>255</v>
      </c>
      <c r="FE385" s="10">
        <v>1</v>
      </c>
    </row>
    <row r="386" spans="141:161">
      <c r="EK386" s="2150"/>
      <c r="EL386" s="205" t="s">
        <v>3462</v>
      </c>
      <c r="EM386" s="206" t="s">
        <v>3463</v>
      </c>
      <c r="EN386" s="207">
        <v>115</v>
      </c>
      <c r="EO386" s="208">
        <v>115</v>
      </c>
      <c r="EP386" s="209">
        <v>115</v>
      </c>
      <c r="EQ386"/>
      <c r="ER386" s="2151"/>
      <c r="ES386" s="197" t="s">
        <v>3464</v>
      </c>
      <c r="ET386" s="192" t="s">
        <v>3465</v>
      </c>
      <c r="EU386" s="193">
        <v>46</v>
      </c>
      <c r="EV386" s="194">
        <v>139</v>
      </c>
      <c r="EW386" s="195">
        <v>87</v>
      </c>
      <c r="EX386"/>
      <c r="EY386" s="2152"/>
      <c r="EZ386" s="197" t="s">
        <v>3466</v>
      </c>
      <c r="FA386" s="192" t="s">
        <v>3467</v>
      </c>
      <c r="FB386" s="193">
        <v>178</v>
      </c>
      <c r="FC386" s="194">
        <v>58</v>
      </c>
      <c r="FD386" s="195">
        <v>238</v>
      </c>
      <c r="FE386" s="10">
        <v>1</v>
      </c>
    </row>
    <row r="387" spans="141:161">
      <c r="EK387" s="2153"/>
      <c r="EL387" s="205" t="s">
        <v>3468</v>
      </c>
      <c r="EM387" s="206" t="s">
        <v>3469</v>
      </c>
      <c r="EN387" s="207">
        <v>112</v>
      </c>
      <c r="EO387" s="208">
        <v>112</v>
      </c>
      <c r="EP387" s="209">
        <v>112</v>
      </c>
      <c r="EQ387"/>
      <c r="ER387" s="2154"/>
      <c r="ES387" s="197" t="s">
        <v>3470</v>
      </c>
      <c r="ET387" s="192" t="s">
        <v>3471</v>
      </c>
      <c r="EU387" s="193">
        <v>0</v>
      </c>
      <c r="EV387" s="194">
        <v>139</v>
      </c>
      <c r="EW387" s="195">
        <v>69</v>
      </c>
      <c r="EX387"/>
      <c r="EY387" s="2155"/>
      <c r="EZ387" s="197" t="s">
        <v>3472</v>
      </c>
      <c r="FA387" s="192" t="s">
        <v>3473</v>
      </c>
      <c r="FB387" s="193">
        <v>148</v>
      </c>
      <c r="FC387" s="194">
        <v>0</v>
      </c>
      <c r="FD387" s="195">
        <v>211</v>
      </c>
      <c r="FE387" s="10">
        <v>1</v>
      </c>
    </row>
    <row r="388" spans="141:161">
      <c r="EK388" s="2156"/>
      <c r="EL388" s="205" t="s">
        <v>3474</v>
      </c>
      <c r="EM388" s="206" t="s">
        <v>3475</v>
      </c>
      <c r="EN388" s="207">
        <v>110</v>
      </c>
      <c r="EO388" s="208">
        <v>110</v>
      </c>
      <c r="EP388" s="209">
        <v>110</v>
      </c>
      <c r="EQ388"/>
      <c r="ER388" s="2157"/>
      <c r="ES388" s="212" t="s">
        <v>3476</v>
      </c>
      <c r="ET388" s="192" t="s">
        <v>3477</v>
      </c>
      <c r="EU388" s="193">
        <v>56</v>
      </c>
      <c r="EV388" s="194">
        <v>111</v>
      </c>
      <c r="EW388" s="195">
        <v>72</v>
      </c>
      <c r="EX388"/>
      <c r="EY388" s="2158"/>
      <c r="EZ388" s="197" t="s">
        <v>3478</v>
      </c>
      <c r="FA388" s="192" t="s">
        <v>3479</v>
      </c>
      <c r="FB388" s="193">
        <v>153</v>
      </c>
      <c r="FC388" s="194">
        <v>50</v>
      </c>
      <c r="FD388" s="195">
        <v>205</v>
      </c>
      <c r="FE388" s="10">
        <v>1</v>
      </c>
    </row>
    <row r="389" spans="141:161">
      <c r="EK389" s="2159"/>
      <c r="EL389" s="205" t="s">
        <v>3480</v>
      </c>
      <c r="EM389" s="206" t="s">
        <v>3481</v>
      </c>
      <c r="EN389" s="207">
        <v>107</v>
      </c>
      <c r="EO389" s="208">
        <v>107</v>
      </c>
      <c r="EP389" s="209">
        <v>107</v>
      </c>
      <c r="EQ389"/>
      <c r="ER389" s="2160"/>
      <c r="ES389" s="212" t="s">
        <v>3482</v>
      </c>
      <c r="ET389" s="192" t="s">
        <v>3483</v>
      </c>
      <c r="EU389" s="193">
        <v>0</v>
      </c>
      <c r="EV389" s="194">
        <v>98</v>
      </c>
      <c r="EW389" s="195">
        <v>45</v>
      </c>
      <c r="EX389"/>
      <c r="EY389" s="2161"/>
      <c r="EZ389" s="197" t="s">
        <v>3484</v>
      </c>
      <c r="FA389" s="192" t="s">
        <v>3479</v>
      </c>
      <c r="FB389" s="193">
        <v>154</v>
      </c>
      <c r="FC389" s="194">
        <v>50</v>
      </c>
      <c r="FD389" s="195">
        <v>205</v>
      </c>
      <c r="FE389" s="10">
        <v>1</v>
      </c>
    </row>
    <row r="390" spans="141:161">
      <c r="EK390" s="2162"/>
      <c r="EL390" s="205" t="s">
        <v>3485</v>
      </c>
      <c r="EM390" s="206" t="s">
        <v>3486</v>
      </c>
      <c r="EN390" s="207">
        <v>105</v>
      </c>
      <c r="EO390" s="208">
        <v>105</v>
      </c>
      <c r="EP390" s="209">
        <v>105</v>
      </c>
      <c r="EQ390"/>
      <c r="ER390" s="2163"/>
      <c r="ES390" s="212" t="s">
        <v>3487</v>
      </c>
      <c r="ET390" s="192" t="s">
        <v>3488</v>
      </c>
      <c r="EU390" s="193">
        <v>23</v>
      </c>
      <c r="EV390" s="194">
        <v>87</v>
      </c>
      <c r="EW390" s="195">
        <v>50</v>
      </c>
      <c r="EX390"/>
      <c r="EY390" s="2164"/>
      <c r="EZ390" s="197" t="s">
        <v>3489</v>
      </c>
      <c r="FA390" s="192" t="s">
        <v>3490</v>
      </c>
      <c r="FB390" s="193">
        <v>153</v>
      </c>
      <c r="FC390" s="194">
        <v>50</v>
      </c>
      <c r="FD390" s="195">
        <v>204</v>
      </c>
      <c r="FE390" s="10">
        <v>1</v>
      </c>
    </row>
    <row r="391" spans="141:161">
      <c r="EK391" s="2165"/>
      <c r="EL391" s="205" t="s">
        <v>3491</v>
      </c>
      <c r="EM391" s="206" t="s">
        <v>3492</v>
      </c>
      <c r="EN391" s="207">
        <v>102</v>
      </c>
      <c r="EO391" s="208">
        <v>102</v>
      </c>
      <c r="EP391" s="209">
        <v>102</v>
      </c>
      <c r="EQ391"/>
      <c r="ER391" s="2166"/>
      <c r="ES391" s="212" t="s">
        <v>3493</v>
      </c>
      <c r="ET391" s="192" t="s">
        <v>3494</v>
      </c>
      <c r="EU391" s="193">
        <v>9</v>
      </c>
      <c r="EV391" s="194">
        <v>82</v>
      </c>
      <c r="EW391" s="195">
        <v>40</v>
      </c>
      <c r="EX391"/>
      <c r="EY391" s="2167"/>
      <c r="EZ391" s="212" t="s">
        <v>3495</v>
      </c>
      <c r="FA391" s="192" t="s">
        <v>3496</v>
      </c>
      <c r="FB391" s="193">
        <v>136</v>
      </c>
      <c r="FC391" s="194">
        <v>77</v>
      </c>
      <c r="FD391" s="195">
        <v>167</v>
      </c>
      <c r="FE391" s="10">
        <v>1</v>
      </c>
    </row>
    <row r="392" spans="141:161">
      <c r="EK392" s="2168"/>
      <c r="EL392" s="205" t="s">
        <v>3497</v>
      </c>
      <c r="EM392" s="206" t="s">
        <v>3498</v>
      </c>
      <c r="EN392" s="207">
        <v>99</v>
      </c>
      <c r="EO392" s="208">
        <v>99</v>
      </c>
      <c r="EP392" s="209">
        <v>99</v>
      </c>
      <c r="EQ392"/>
      <c r="ER392" s="2169"/>
      <c r="ES392" s="212" t="s">
        <v>3499</v>
      </c>
      <c r="ET392" s="192" t="s">
        <v>3500</v>
      </c>
      <c r="EU392" s="193">
        <v>23</v>
      </c>
      <c r="EV392" s="194">
        <v>54</v>
      </c>
      <c r="EW392" s="195">
        <v>32</v>
      </c>
      <c r="EX392"/>
      <c r="EY392" s="2170"/>
      <c r="EZ392" s="197" t="s">
        <v>3501</v>
      </c>
      <c r="FA392" s="192" t="s">
        <v>3502</v>
      </c>
      <c r="FB392" s="193">
        <v>104</v>
      </c>
      <c r="FC392" s="194">
        <v>34</v>
      </c>
      <c r="FD392" s="195">
        <v>139</v>
      </c>
      <c r="FE392" s="10">
        <v>1</v>
      </c>
    </row>
    <row r="393" spans="141:161">
      <c r="EK393" s="2171"/>
      <c r="EL393" s="205" t="s">
        <v>3503</v>
      </c>
      <c r="EM393" s="206" t="s">
        <v>3504</v>
      </c>
      <c r="EN393" s="207">
        <v>97</v>
      </c>
      <c r="EO393" s="208">
        <v>97</v>
      </c>
      <c r="EP393" s="209">
        <v>97</v>
      </c>
      <c r="EQ393"/>
      <c r="ER393" s="2172"/>
      <c r="ES393" s="212" t="s">
        <v>3505</v>
      </c>
      <c r="ET393" s="192" t="s">
        <v>3506</v>
      </c>
      <c r="EU393" s="193">
        <v>0</v>
      </c>
      <c r="EV393" s="194">
        <v>49</v>
      </c>
      <c r="EW393" s="195">
        <v>24</v>
      </c>
      <c r="EX393"/>
      <c r="EY393" s="2173"/>
      <c r="EZ393" s="212" t="s">
        <v>3507</v>
      </c>
      <c r="FA393" s="192" t="s">
        <v>3508</v>
      </c>
      <c r="FB393" s="193">
        <v>18</v>
      </c>
      <c r="FC393" s="194">
        <v>13</v>
      </c>
      <c r="FD393" s="195">
        <v>22</v>
      </c>
      <c r="FE393" s="10">
        <v>1</v>
      </c>
    </row>
    <row r="394" spans="141:161">
      <c r="EK394" s="2174"/>
      <c r="EL394" s="236" t="s">
        <v>3056</v>
      </c>
      <c r="EM394" s="206" t="s">
        <v>3509</v>
      </c>
      <c r="EN394" s="207">
        <v>96</v>
      </c>
      <c r="EO394" s="208">
        <v>96</v>
      </c>
      <c r="EP394" s="209">
        <v>96</v>
      </c>
      <c r="EQ394"/>
      <c r="ER394" s="2175"/>
      <c r="ES394" s="212" t="s">
        <v>3510</v>
      </c>
      <c r="ET394" s="192" t="s">
        <v>3510</v>
      </c>
      <c r="EU394" s="193">
        <v>0</v>
      </c>
      <c r="EV394" s="194">
        <v>0</v>
      </c>
      <c r="EW394" s="195">
        <v>0</v>
      </c>
      <c r="EX394"/>
      <c r="EY394" s="2176"/>
      <c r="EZ394" s="197" t="s">
        <v>3511</v>
      </c>
      <c r="FA394" s="192" t="s">
        <v>3512</v>
      </c>
      <c r="FB394" s="193">
        <v>160</v>
      </c>
      <c r="FC394" s="194">
        <v>32</v>
      </c>
      <c r="FD394" s="195">
        <v>240</v>
      </c>
      <c r="FE394" s="10">
        <v>1</v>
      </c>
    </row>
    <row r="395" spans="141:161">
      <c r="EK395" s="2177"/>
      <c r="EL395" s="205" t="s">
        <v>3513</v>
      </c>
      <c r="EM395" s="206" t="s">
        <v>3514</v>
      </c>
      <c r="EN395" s="207">
        <v>94</v>
      </c>
      <c r="EO395" s="208">
        <v>94</v>
      </c>
      <c r="EP395" s="209">
        <v>94</v>
      </c>
      <c r="EQ395"/>
      <c r="ER395" s="2178"/>
      <c r="ES395" s="197" t="s">
        <v>3515</v>
      </c>
      <c r="ET395" s="192" t="s">
        <v>3516</v>
      </c>
      <c r="EU395" s="193">
        <v>255</v>
      </c>
      <c r="EV395" s="194">
        <v>185</v>
      </c>
      <c r="EW395" s="195">
        <v>15</v>
      </c>
      <c r="EX395"/>
      <c r="EY395" s="2179"/>
      <c r="EZ395" s="197"/>
      <c r="FA395" s="192" t="s">
        <v>3517</v>
      </c>
      <c r="FB395" s="193">
        <v>153</v>
      </c>
      <c r="FC395" s="194">
        <v>102</v>
      </c>
      <c r="FD395" s="195">
        <v>204</v>
      </c>
      <c r="FE395" s="10">
        <v>1</v>
      </c>
    </row>
    <row r="396" spans="141:161">
      <c r="EK396" s="2180"/>
      <c r="EL396" s="205" t="s">
        <v>3518</v>
      </c>
      <c r="EM396" s="206" t="s">
        <v>3519</v>
      </c>
      <c r="EN396" s="207">
        <v>92</v>
      </c>
      <c r="EO396" s="208">
        <v>92</v>
      </c>
      <c r="EP396" s="209">
        <v>92</v>
      </c>
      <c r="EQ396"/>
      <c r="ER396" s="2181"/>
      <c r="ES396" s="197" t="s">
        <v>3520</v>
      </c>
      <c r="ET396" s="192" t="s">
        <v>3521</v>
      </c>
      <c r="EU396" s="193">
        <v>255</v>
      </c>
      <c r="EV396" s="194">
        <v>193</v>
      </c>
      <c r="EW396" s="195">
        <v>37</v>
      </c>
      <c r="EX396"/>
      <c r="EY396" s="2182"/>
      <c r="EZ396" s="212" t="s">
        <v>2124</v>
      </c>
      <c r="FA396" s="192" t="s">
        <v>3522</v>
      </c>
      <c r="FB396" s="193">
        <v>136</v>
      </c>
      <c r="FC396" s="194">
        <v>6</v>
      </c>
      <c r="FD396" s="195">
        <v>206</v>
      </c>
      <c r="FE396" s="10">
        <v>1</v>
      </c>
    </row>
    <row r="397" spans="141:161">
      <c r="EK397" s="2183"/>
      <c r="EL397" s="205" t="s">
        <v>3523</v>
      </c>
      <c r="EM397" s="206" t="s">
        <v>3524</v>
      </c>
      <c r="EN397" s="207">
        <v>89</v>
      </c>
      <c r="EO397" s="208">
        <v>89</v>
      </c>
      <c r="EP397" s="209">
        <v>89</v>
      </c>
      <c r="EQ397"/>
      <c r="ER397" s="2184"/>
      <c r="ES397" s="197" t="s">
        <v>3525</v>
      </c>
      <c r="ET397" s="192" t="s">
        <v>3526</v>
      </c>
      <c r="EU397" s="193">
        <v>205</v>
      </c>
      <c r="EV397" s="194">
        <v>192</v>
      </c>
      <c r="EW397" s="195">
        <v>176</v>
      </c>
      <c r="EX397"/>
      <c r="EY397" s="2185"/>
      <c r="EZ397" s="197" t="s">
        <v>3527</v>
      </c>
      <c r="FA397" s="192" t="s">
        <v>3528</v>
      </c>
      <c r="FB397" s="193">
        <v>85</v>
      </c>
      <c r="FC397" s="194">
        <v>26</v>
      </c>
      <c r="FD397" s="195">
        <v>139</v>
      </c>
      <c r="FE397" s="10">
        <v>1</v>
      </c>
    </row>
    <row r="398" spans="141:161">
      <c r="EK398" s="2186"/>
      <c r="EL398" s="205" t="s">
        <v>3529</v>
      </c>
      <c r="EM398" s="206" t="s">
        <v>3530</v>
      </c>
      <c r="EN398" s="207">
        <v>87</v>
      </c>
      <c r="EO398" s="208">
        <v>87</v>
      </c>
      <c r="EP398" s="209">
        <v>87</v>
      </c>
      <c r="EQ398"/>
      <c r="ER398" s="2187"/>
      <c r="ES398" s="212" t="s">
        <v>3531</v>
      </c>
      <c r="ET398" s="192" t="s">
        <v>3532</v>
      </c>
      <c r="EU398" s="193">
        <v>255</v>
      </c>
      <c r="EV398" s="194">
        <v>193</v>
      </c>
      <c r="EW398" s="195">
        <v>79</v>
      </c>
      <c r="EX398"/>
      <c r="EY398" s="2188"/>
      <c r="EZ398" s="212" t="s">
        <v>3533</v>
      </c>
      <c r="FA398" s="192" t="s">
        <v>3534</v>
      </c>
      <c r="FB398" s="193">
        <v>50</v>
      </c>
      <c r="FC398" s="194">
        <v>23</v>
      </c>
      <c r="FD398" s="195">
        <v>77</v>
      </c>
      <c r="FE398" s="10">
        <v>1</v>
      </c>
    </row>
    <row r="399" spans="141:161">
      <c r="EK399" s="2189"/>
      <c r="EL399" s="236" t="s">
        <v>3535</v>
      </c>
      <c r="EM399" s="206" t="s">
        <v>3536</v>
      </c>
      <c r="EN399" s="207">
        <v>85</v>
      </c>
      <c r="EO399" s="208">
        <v>85</v>
      </c>
      <c r="EP399" s="209">
        <v>85</v>
      </c>
      <c r="EQ399"/>
      <c r="ER399" s="2190"/>
      <c r="ES399" s="212" t="s">
        <v>3537</v>
      </c>
      <c r="ET399" s="192" t="s">
        <v>3538</v>
      </c>
      <c r="EU399" s="193">
        <v>255</v>
      </c>
      <c r="EV399" s="194">
        <v>203</v>
      </c>
      <c r="EW399" s="195">
        <v>96</v>
      </c>
      <c r="EX399"/>
      <c r="EY399" s="2191"/>
      <c r="EZ399" s="212" t="s">
        <v>3539</v>
      </c>
      <c r="FA399" s="192" t="s">
        <v>3540</v>
      </c>
      <c r="FB399" s="193">
        <v>47</v>
      </c>
      <c r="FC399" s="194">
        <v>33</v>
      </c>
      <c r="FD399" s="195">
        <v>64</v>
      </c>
      <c r="FE399" s="10">
        <v>1</v>
      </c>
    </row>
    <row r="400" spans="141:161">
      <c r="EK400" s="2192"/>
      <c r="EL400" s="205" t="s">
        <v>665</v>
      </c>
      <c r="EM400" s="206" t="s">
        <v>3541</v>
      </c>
      <c r="EN400" s="207">
        <v>84</v>
      </c>
      <c r="EO400" s="208">
        <v>84</v>
      </c>
      <c r="EP400" s="209">
        <v>84</v>
      </c>
      <c r="EQ400"/>
      <c r="ER400" s="2193"/>
      <c r="ES400" s="197" t="s">
        <v>3542</v>
      </c>
      <c r="ET400" s="192" t="s">
        <v>3543</v>
      </c>
      <c r="EU400" s="193">
        <v>238</v>
      </c>
      <c r="EV400" s="194">
        <v>197</v>
      </c>
      <c r="EW400" s="195">
        <v>145</v>
      </c>
      <c r="EX400"/>
      <c r="EY400" s="2194"/>
      <c r="EZ400" s="212" t="s">
        <v>3544</v>
      </c>
      <c r="FA400" s="192" t="s">
        <v>3545</v>
      </c>
      <c r="FB400" s="193">
        <v>201</v>
      </c>
      <c r="FC400" s="194">
        <v>160</v>
      </c>
      <c r="FD400" s="195">
        <v>220</v>
      </c>
      <c r="FE400" s="10">
        <v>1</v>
      </c>
    </row>
    <row r="401" spans="1:163">
      <c r="EK401" s="2195"/>
      <c r="EL401" s="205" t="s">
        <v>3546</v>
      </c>
      <c r="EM401" s="206" t="s">
        <v>3547</v>
      </c>
      <c r="EN401" s="207">
        <v>82</v>
      </c>
      <c r="EO401" s="208">
        <v>82</v>
      </c>
      <c r="EP401" s="209">
        <v>82</v>
      </c>
      <c r="EQ401"/>
      <c r="ER401" s="2196"/>
      <c r="ES401" s="212" t="s">
        <v>3548</v>
      </c>
      <c r="ET401" s="192" t="s">
        <v>3549</v>
      </c>
      <c r="EU401" s="193">
        <v>251</v>
      </c>
      <c r="EV401" s="194">
        <v>201</v>
      </c>
      <c r="EW401" s="195">
        <v>127</v>
      </c>
      <c r="EX401"/>
      <c r="EY401" s="2197"/>
      <c r="EZ401" s="212" t="s">
        <v>3550</v>
      </c>
      <c r="FA401" s="192" t="s">
        <v>3551</v>
      </c>
      <c r="FB401" s="193">
        <v>207</v>
      </c>
      <c r="FC401" s="194">
        <v>160</v>
      </c>
      <c r="FD401" s="195">
        <v>233</v>
      </c>
      <c r="FE401" s="10">
        <v>1</v>
      </c>
    </row>
    <row r="402" spans="1:163">
      <c r="EK402" s="2198"/>
      <c r="EL402" s="205" t="s">
        <v>3552</v>
      </c>
      <c r="EM402" s="206" t="s">
        <v>3553</v>
      </c>
      <c r="EN402" s="207">
        <v>79</v>
      </c>
      <c r="EO402" s="208">
        <v>79</v>
      </c>
      <c r="EP402" s="209">
        <v>79</v>
      </c>
      <c r="EQ402"/>
      <c r="ER402" s="2199"/>
      <c r="ES402" s="197" t="s">
        <v>3554</v>
      </c>
      <c r="ET402" s="192" t="s">
        <v>3555</v>
      </c>
      <c r="EU402" s="193">
        <v>235</v>
      </c>
      <c r="EV402" s="194">
        <v>199</v>
      </c>
      <c r="EW402" s="195">
        <v>158</v>
      </c>
      <c r="EX402"/>
      <c r="EY402" s="2200"/>
      <c r="EZ402" s="212" t="s">
        <v>3556</v>
      </c>
      <c r="FA402" s="192" t="s">
        <v>3557</v>
      </c>
      <c r="FB402" s="193">
        <v>214</v>
      </c>
      <c r="FC402" s="194">
        <v>202</v>
      </c>
      <c r="FD402" s="195">
        <v>221</v>
      </c>
      <c r="FE402" s="10">
        <v>1</v>
      </c>
    </row>
    <row r="403" spans="1:163">
      <c r="EK403" s="2201"/>
      <c r="EL403" s="205" t="s">
        <v>3558</v>
      </c>
      <c r="EM403" s="206" t="s">
        <v>3559</v>
      </c>
      <c r="EN403" s="207">
        <v>77</v>
      </c>
      <c r="EO403" s="208">
        <v>77</v>
      </c>
      <c r="EP403" s="209">
        <v>77</v>
      </c>
      <c r="EQ403"/>
      <c r="ER403" s="2202"/>
      <c r="ES403" s="197" t="s">
        <v>3560</v>
      </c>
      <c r="ET403" s="192" t="s">
        <v>3561</v>
      </c>
      <c r="EU403" s="193">
        <v>238</v>
      </c>
      <c r="EV403" s="194">
        <v>207</v>
      </c>
      <c r="EW403" s="195">
        <v>161</v>
      </c>
      <c r="EX403"/>
      <c r="EY403" s="2203"/>
      <c r="EZ403" s="212" t="s">
        <v>3562</v>
      </c>
      <c r="FA403" s="192" t="s">
        <v>3563</v>
      </c>
      <c r="FB403" s="193">
        <v>182</v>
      </c>
      <c r="FC403" s="194">
        <v>102</v>
      </c>
      <c r="FD403" s="195">
        <v>210</v>
      </c>
      <c r="FE403" s="10">
        <v>1</v>
      </c>
    </row>
    <row r="404" spans="1:163">
      <c r="EK404" s="2204"/>
      <c r="EL404" s="2205"/>
      <c r="EM404" s="2205"/>
      <c r="EN404" s="2206"/>
      <c r="EO404" s="2207"/>
      <c r="EP404" s="2207"/>
      <c r="EQ404"/>
      <c r="ER404" s="2208"/>
      <c r="ES404" s="197" t="s">
        <v>3564</v>
      </c>
      <c r="ET404" s="192" t="s">
        <v>3565</v>
      </c>
      <c r="EU404" s="193">
        <v>255</v>
      </c>
      <c r="EV404" s="194">
        <v>211</v>
      </c>
      <c r="EW404" s="195">
        <v>155</v>
      </c>
      <c r="EX404"/>
      <c r="EY404" s="2209"/>
      <c r="EZ404" s="2210" t="s">
        <v>3566</v>
      </c>
      <c r="FA404" s="2211" t="s">
        <v>3567</v>
      </c>
      <c r="FB404" s="2212">
        <v>64</v>
      </c>
      <c r="FC404" s="2213">
        <v>26</v>
      </c>
      <c r="FD404" s="2214">
        <v>76</v>
      </c>
      <c r="FE404" s="10">
        <v>1</v>
      </c>
    </row>
    <row r="405" spans="1:163">
      <c r="EK405" s="2215">
        <v>9</v>
      </c>
      <c r="EL405" s="2215">
        <v>23</v>
      </c>
      <c r="EM405" s="2215">
        <v>37</v>
      </c>
      <c r="EN405" s="2215">
        <v>8</v>
      </c>
      <c r="EO405" s="2215">
        <v>8</v>
      </c>
      <c r="EP405" s="2215">
        <v>8</v>
      </c>
      <c r="EQ405"/>
      <c r="ER405" s="2215">
        <v>9</v>
      </c>
      <c r="ES405" s="2215">
        <v>23</v>
      </c>
      <c r="ET405" s="2215">
        <v>37</v>
      </c>
      <c r="EU405" s="2215">
        <v>8</v>
      </c>
      <c r="EV405" s="2215">
        <v>8</v>
      </c>
      <c r="EW405" s="2215">
        <v>8</v>
      </c>
      <c r="EX405"/>
      <c r="EY405" s="2215">
        <v>9</v>
      </c>
      <c r="EZ405" s="2215">
        <v>23</v>
      </c>
      <c r="FA405" s="2215">
        <v>37</v>
      </c>
      <c r="FB405" s="2215">
        <v>8</v>
      </c>
      <c r="FC405" s="2215">
        <v>8</v>
      </c>
      <c r="FD405" s="2215">
        <v>8</v>
      </c>
      <c r="FE405" s="10">
        <v>1</v>
      </c>
    </row>
    <row r="406" spans="1:163">
      <c r="EK406" s="2216">
        <f t="shared" ref="EK406:EP406" ca="1" si="115">CELL("largeur",EK406)</f>
        <v>9</v>
      </c>
      <c r="EL406" s="2216">
        <f t="shared" ca="1" si="115"/>
        <v>23</v>
      </c>
      <c r="EM406" s="2216">
        <f t="shared" ca="1" si="115"/>
        <v>37</v>
      </c>
      <c r="EN406" s="2216">
        <f t="shared" ca="1" si="115"/>
        <v>8</v>
      </c>
      <c r="EO406" s="2216">
        <f t="shared" ca="1" si="115"/>
        <v>8</v>
      </c>
      <c r="EP406" s="2216">
        <f t="shared" ca="1" si="115"/>
        <v>8</v>
      </c>
      <c r="EQ406"/>
      <c r="ER406" s="2216">
        <f t="shared" ref="ER406:EW406" ca="1" si="116">CELL("largeur",ER406)</f>
        <v>9</v>
      </c>
      <c r="ES406" s="2216">
        <f t="shared" ca="1" si="116"/>
        <v>23</v>
      </c>
      <c r="ET406" s="2216">
        <f t="shared" ca="1" si="116"/>
        <v>37</v>
      </c>
      <c r="EU406" s="2216">
        <f t="shared" ca="1" si="116"/>
        <v>8</v>
      </c>
      <c r="EV406" s="2216">
        <f t="shared" ca="1" si="116"/>
        <v>8</v>
      </c>
      <c r="EW406" s="2216">
        <f t="shared" ca="1" si="116"/>
        <v>8</v>
      </c>
      <c r="EX406"/>
      <c r="EY406" s="2216">
        <f t="shared" ref="EY406:FD406" ca="1" si="117">CELL("largeur",EY406)</f>
        <v>9</v>
      </c>
      <c r="EZ406" s="2216">
        <f t="shared" ca="1" si="117"/>
        <v>23</v>
      </c>
      <c r="FA406" s="2216">
        <f t="shared" ca="1" si="117"/>
        <v>37</v>
      </c>
      <c r="FB406" s="2216">
        <f t="shared" ca="1" si="117"/>
        <v>8</v>
      </c>
      <c r="FC406" s="2216">
        <f t="shared" ca="1" si="117"/>
        <v>8</v>
      </c>
      <c r="FD406" s="2216">
        <f t="shared" ca="1" si="117"/>
        <v>8</v>
      </c>
      <c r="FE406" s="10">
        <v>1</v>
      </c>
    </row>
    <row r="407" spans="1:163">
      <c r="FE407" s="10">
        <v>1</v>
      </c>
    </row>
    <row r="408" spans="1:163">
      <c r="FE408" s="2217" t="s">
        <v>3568</v>
      </c>
    </row>
    <row r="409" spans="1:163">
      <c r="A409" s="10">
        <v>1</v>
      </c>
      <c r="B409" s="10">
        <v>1</v>
      </c>
      <c r="C409" s="10">
        <v>1</v>
      </c>
      <c r="D409" s="10">
        <v>1</v>
      </c>
      <c r="E409" s="10">
        <v>1</v>
      </c>
      <c r="F409" s="10">
        <v>1</v>
      </c>
      <c r="G409" s="10">
        <v>1</v>
      </c>
      <c r="H409" s="10">
        <v>1</v>
      </c>
      <c r="I409" s="10">
        <v>1</v>
      </c>
      <c r="J409" s="10">
        <v>1</v>
      </c>
      <c r="K409" s="10">
        <v>1</v>
      </c>
      <c r="L409" s="10">
        <v>1</v>
      </c>
      <c r="M409" s="10">
        <v>1</v>
      </c>
      <c r="N409" s="10">
        <v>1</v>
      </c>
      <c r="O409" s="10">
        <v>1</v>
      </c>
      <c r="P409" s="10">
        <v>1</v>
      </c>
      <c r="Q409" s="10">
        <v>1</v>
      </c>
      <c r="R409" s="10">
        <v>1</v>
      </c>
      <c r="S409" s="10">
        <v>1</v>
      </c>
      <c r="T409" s="10">
        <v>1</v>
      </c>
      <c r="U409" s="10">
        <v>1</v>
      </c>
      <c r="V409" s="10">
        <v>1</v>
      </c>
      <c r="W409" s="10">
        <v>1</v>
      </c>
      <c r="X409" s="10">
        <v>1</v>
      </c>
      <c r="Y409" s="10">
        <v>1</v>
      </c>
      <c r="Z409" s="10">
        <v>1</v>
      </c>
      <c r="AA409" s="10">
        <v>1</v>
      </c>
      <c r="AB409" s="10">
        <v>1</v>
      </c>
      <c r="AC409" s="10">
        <v>1</v>
      </c>
      <c r="AD409" s="10">
        <v>1</v>
      </c>
      <c r="AE409" s="10">
        <v>1</v>
      </c>
      <c r="AF409" s="10">
        <v>1</v>
      </c>
      <c r="AG409" s="10">
        <v>1</v>
      </c>
      <c r="AH409" s="10">
        <v>1</v>
      </c>
      <c r="AI409" s="10">
        <v>1</v>
      </c>
      <c r="AJ409" s="10">
        <v>1</v>
      </c>
      <c r="AK409" s="10">
        <v>1</v>
      </c>
      <c r="AL409" s="10">
        <v>1</v>
      </c>
      <c r="AM409" s="10">
        <v>1</v>
      </c>
      <c r="AN409" s="10">
        <v>1</v>
      </c>
      <c r="AO409" s="10">
        <v>1</v>
      </c>
      <c r="AP409" s="10">
        <v>1</v>
      </c>
      <c r="AQ409" s="10">
        <v>1</v>
      </c>
      <c r="AR409" s="10">
        <v>1</v>
      </c>
      <c r="AS409" s="10">
        <v>1</v>
      </c>
      <c r="AT409" s="10">
        <v>1</v>
      </c>
      <c r="AU409" s="10">
        <v>1</v>
      </c>
      <c r="AV409" s="10">
        <v>1</v>
      </c>
      <c r="AW409" s="10">
        <v>1</v>
      </c>
      <c r="AX409" s="10">
        <v>1</v>
      </c>
      <c r="AY409" s="10">
        <v>1</v>
      </c>
      <c r="AZ409" s="10">
        <v>1</v>
      </c>
      <c r="BR409" s="10">
        <v>1</v>
      </c>
      <c r="BS409" s="10">
        <v>1</v>
      </c>
      <c r="BT409" s="10">
        <v>1</v>
      </c>
      <c r="BU409" s="10">
        <v>1</v>
      </c>
      <c r="BV409" s="10">
        <v>1</v>
      </c>
      <c r="BW409" s="10">
        <v>1</v>
      </c>
      <c r="BX409" s="10">
        <v>1</v>
      </c>
      <c r="BY409" s="10">
        <v>1</v>
      </c>
      <c r="BZ409" s="10">
        <v>1</v>
      </c>
      <c r="CA409" s="10">
        <v>1</v>
      </c>
      <c r="CB409" s="10">
        <v>1</v>
      </c>
      <c r="CC409" s="10">
        <v>1</v>
      </c>
      <c r="CD409" s="10">
        <v>1</v>
      </c>
      <c r="CE409" s="10">
        <v>1</v>
      </c>
      <c r="CF409" s="10">
        <v>1</v>
      </c>
      <c r="CG409" s="10">
        <v>1</v>
      </c>
      <c r="CH409" s="10">
        <v>1</v>
      </c>
      <c r="CI409" s="10">
        <v>1</v>
      </c>
      <c r="CJ409" s="10">
        <v>1</v>
      </c>
      <c r="CK409" s="10">
        <v>1</v>
      </c>
      <c r="CL409" s="10">
        <v>1</v>
      </c>
      <c r="CM409" s="10">
        <v>1</v>
      </c>
      <c r="CN409" s="10">
        <v>1</v>
      </c>
      <c r="CO409" s="10">
        <v>1</v>
      </c>
      <c r="CP409" s="10">
        <v>1</v>
      </c>
      <c r="CQ409" s="10">
        <v>1</v>
      </c>
      <c r="CR409" s="10">
        <v>1</v>
      </c>
      <c r="CS409" s="10">
        <v>1</v>
      </c>
      <c r="CT409" s="10">
        <v>1</v>
      </c>
      <c r="CU409" s="10">
        <v>1</v>
      </c>
      <c r="CV409" s="10">
        <v>1</v>
      </c>
      <c r="CW409" s="10">
        <v>1</v>
      </c>
      <c r="CX409" s="10">
        <v>1</v>
      </c>
      <c r="CY409" s="10">
        <v>1</v>
      </c>
      <c r="CZ409" s="10">
        <v>1</v>
      </c>
      <c r="DA409" s="10">
        <v>1</v>
      </c>
      <c r="DB409" s="10">
        <v>1</v>
      </c>
      <c r="DC409" s="10">
        <v>1</v>
      </c>
      <c r="DD409" s="10">
        <v>1</v>
      </c>
      <c r="DE409" s="10">
        <v>1</v>
      </c>
      <c r="DF409" s="10">
        <v>1</v>
      </c>
      <c r="DG409" s="10">
        <v>1</v>
      </c>
      <c r="DH409" s="10">
        <v>1</v>
      </c>
      <c r="DI409" s="10">
        <v>1</v>
      </c>
      <c r="DJ409" s="10">
        <v>1</v>
      </c>
      <c r="DK409" s="10">
        <v>1</v>
      </c>
      <c r="DL409" s="10">
        <v>1</v>
      </c>
      <c r="DM409" s="10">
        <v>1</v>
      </c>
      <c r="DN409" s="10">
        <v>1</v>
      </c>
      <c r="DO409" s="10">
        <v>1</v>
      </c>
      <c r="DP409" s="10">
        <v>1</v>
      </c>
      <c r="DQ409" s="10">
        <v>1</v>
      </c>
      <c r="DR409" s="10">
        <v>1</v>
      </c>
      <c r="DS409" s="10">
        <v>1</v>
      </c>
      <c r="DT409" s="10">
        <v>1</v>
      </c>
      <c r="DU409" s="10">
        <v>1</v>
      </c>
      <c r="DV409" s="10">
        <v>1</v>
      </c>
      <c r="DW409" s="10">
        <v>1</v>
      </c>
      <c r="DX409" s="10">
        <v>1</v>
      </c>
      <c r="DY409" s="10">
        <v>1</v>
      </c>
      <c r="DZ409" s="10">
        <v>1</v>
      </c>
      <c r="EA409" s="10">
        <v>1</v>
      </c>
      <c r="EB409" s="10">
        <v>1</v>
      </c>
      <c r="EC409" s="10">
        <v>1</v>
      </c>
      <c r="ED409" s="10">
        <v>1</v>
      </c>
      <c r="EE409" s="10">
        <v>1</v>
      </c>
      <c r="EF409" s="10">
        <v>1</v>
      </c>
      <c r="EG409" s="10">
        <v>1</v>
      </c>
      <c r="EH409" s="10">
        <v>1</v>
      </c>
      <c r="EI409" s="10">
        <v>1</v>
      </c>
      <c r="EJ409" s="10">
        <v>1</v>
      </c>
      <c r="EK409" s="10">
        <v>1</v>
      </c>
      <c r="EL409" s="10">
        <v>1</v>
      </c>
      <c r="EM409" s="10">
        <v>1</v>
      </c>
      <c r="EN409" s="10">
        <v>1</v>
      </c>
      <c r="EO409" s="10">
        <v>1</v>
      </c>
      <c r="EP409" s="10">
        <v>1</v>
      </c>
      <c r="EQ409" s="10">
        <v>1</v>
      </c>
      <c r="ER409" s="10">
        <v>1</v>
      </c>
      <c r="ES409" s="10">
        <v>1</v>
      </c>
      <c r="ET409" s="10">
        <v>1</v>
      </c>
      <c r="EU409" s="10">
        <v>1</v>
      </c>
      <c r="EV409" s="10">
        <v>1</v>
      </c>
      <c r="EW409" s="10">
        <v>1</v>
      </c>
      <c r="EX409" s="10">
        <v>1</v>
      </c>
      <c r="EY409" s="10">
        <v>1</v>
      </c>
      <c r="EZ409" s="10">
        <v>1</v>
      </c>
      <c r="FA409" s="10">
        <v>1</v>
      </c>
      <c r="FB409" s="10">
        <v>1</v>
      </c>
      <c r="FC409" s="10">
        <v>1</v>
      </c>
      <c r="FD409" s="10">
        <v>1</v>
      </c>
      <c r="FE409" s="1" t="str">
        <f>ADDRESS(ROW(),COLUMN(),4)</f>
        <v>FE409</v>
      </c>
      <c r="FF409" s="2218"/>
      <c r="FG409" s="2219" t="str">
        <f>ADDRESS(ROW(),COLUMN(),4)</f>
        <v>FG409</v>
      </c>
    </row>
  </sheetData>
  <mergeCells count="448">
    <mergeCell ref="B4:B6"/>
    <mergeCell ref="J4:AE4"/>
    <mergeCell ref="J5:AE5"/>
    <mergeCell ref="AR5:AY6"/>
    <mergeCell ref="BS5:BW6"/>
    <mergeCell ref="BY5:CS6"/>
    <mergeCell ref="AR7:AY7"/>
    <mergeCell ref="ES7:EU7"/>
    <mergeCell ref="J8:AM9"/>
    <mergeCell ref="AP8:AP9"/>
    <mergeCell ref="AS8:AY8"/>
    <mergeCell ref="DQ8:DX10"/>
    <mergeCell ref="ES9:EU9"/>
    <mergeCell ref="BY10:CA11"/>
    <mergeCell ref="CC10:CE11"/>
    <mergeCell ref="CS10:CY11"/>
    <mergeCell ref="DZ11:EG11"/>
    <mergeCell ref="ES11:EU11"/>
    <mergeCell ref="DQ11:DX12"/>
    <mergeCell ref="C12:G13"/>
    <mergeCell ref="Q12:Q13"/>
    <mergeCell ref="R12:AI13"/>
    <mergeCell ref="AJ12:AL13"/>
    <mergeCell ref="AM12:AM13"/>
    <mergeCell ref="CZ10:DB11"/>
    <mergeCell ref="DC10:DC11"/>
    <mergeCell ref="DE10:DK11"/>
    <mergeCell ref="DL10:DN11"/>
    <mergeCell ref="J11:AM11"/>
    <mergeCell ref="C14:H15"/>
    <mergeCell ref="V14:AC15"/>
    <mergeCell ref="BY14:CA15"/>
    <mergeCell ref="J17:Z18"/>
    <mergeCell ref="AP17:AP20"/>
    <mergeCell ref="BY17:CA18"/>
    <mergeCell ref="I19:I22"/>
    <mergeCell ref="J19:S22"/>
    <mergeCell ref="V20:AB20"/>
    <mergeCell ref="BY20:CA21"/>
    <mergeCell ref="DA17:DC18"/>
    <mergeCell ref="DE17:DG18"/>
    <mergeCell ref="DA20:DC21"/>
    <mergeCell ref="DE20:DG21"/>
    <mergeCell ref="BD20:BD21"/>
    <mergeCell ref="BK16:BP18"/>
    <mergeCell ref="DI17:DK18"/>
    <mergeCell ref="DM17:DO18"/>
    <mergeCell ref="BK13:BO15"/>
    <mergeCell ref="BI14:BI15"/>
    <mergeCell ref="BD17:BD18"/>
    <mergeCell ref="BI17:BI18"/>
    <mergeCell ref="DQ17:DR18"/>
    <mergeCell ref="DT17:DU18"/>
    <mergeCell ref="CC17:CE18"/>
    <mergeCell ref="CG17:CI18"/>
    <mergeCell ref="CK17:CM18"/>
    <mergeCell ref="CO17:CQ18"/>
    <mergeCell ref="CS17:CU18"/>
    <mergeCell ref="CW17:CY18"/>
    <mergeCell ref="DI20:DK21"/>
    <mergeCell ref="DM20:DO21"/>
    <mergeCell ref="DQ20:DR21"/>
    <mergeCell ref="CC20:CE21"/>
    <mergeCell ref="CG20:CI21"/>
    <mergeCell ref="CK20:CM21"/>
    <mergeCell ref="CO20:CQ21"/>
    <mergeCell ref="CS20:CU21"/>
    <mergeCell ref="CW20:CY21"/>
    <mergeCell ref="CG23:CI24"/>
    <mergeCell ref="CK23:CM24"/>
    <mergeCell ref="CO23:CQ24"/>
    <mergeCell ref="CS23:CU24"/>
    <mergeCell ref="DT23:DU24"/>
    <mergeCell ref="DW23:DX23"/>
    <mergeCell ref="I24:K25"/>
    <mergeCell ref="L24:N25"/>
    <mergeCell ref="O24:Q25"/>
    <mergeCell ref="DW24:DX26"/>
    <mergeCell ref="BY26:CA27"/>
    <mergeCell ref="CW23:CY24"/>
    <mergeCell ref="DA23:DC24"/>
    <mergeCell ref="DE23:DG24"/>
    <mergeCell ref="DI23:DK24"/>
    <mergeCell ref="DM23:DO24"/>
    <mergeCell ref="DQ23:DR24"/>
    <mergeCell ref="DM26:DO27"/>
    <mergeCell ref="DQ26:DR27"/>
    <mergeCell ref="BK20:BM23"/>
    <mergeCell ref="BI24:BI25"/>
    <mergeCell ref="BI27:BI28"/>
    <mergeCell ref="BB28:BC28"/>
    <mergeCell ref="BL28:BO29"/>
    <mergeCell ref="DZ20:EG21"/>
    <mergeCell ref="DT26:DU27"/>
    <mergeCell ref="H28:H29"/>
    <mergeCell ref="I28:K29"/>
    <mergeCell ref="L28:N29"/>
    <mergeCell ref="O28:Q29"/>
    <mergeCell ref="U28:V29"/>
    <mergeCell ref="W28:Z29"/>
    <mergeCell ref="AA28:AD29"/>
    <mergeCell ref="CO26:CQ27"/>
    <mergeCell ref="CS26:CU27"/>
    <mergeCell ref="CW26:CY27"/>
    <mergeCell ref="DA26:DC27"/>
    <mergeCell ref="DE26:DG27"/>
    <mergeCell ref="DI26:DK27"/>
    <mergeCell ref="CC26:CE27"/>
    <mergeCell ref="CG26:CI27"/>
    <mergeCell ref="CK26:CM27"/>
    <mergeCell ref="DZ22:EI22"/>
    <mergeCell ref="I23:Q23"/>
    <mergeCell ref="AJ23:AK23"/>
    <mergeCell ref="AR23:AR24"/>
    <mergeCell ref="BY23:CA24"/>
    <mergeCell ref="CC23:CE24"/>
    <mergeCell ref="I30:I31"/>
    <mergeCell ref="J30:J31"/>
    <mergeCell ref="K30:K31"/>
    <mergeCell ref="L30:L31"/>
    <mergeCell ref="M30:M31"/>
    <mergeCell ref="N30:N31"/>
    <mergeCell ref="DW28:DX29"/>
    <mergeCell ref="BY29:CA30"/>
    <mergeCell ref="CC29:CE30"/>
    <mergeCell ref="CG29:CI30"/>
    <mergeCell ref="CK29:CM30"/>
    <mergeCell ref="CO29:CQ30"/>
    <mergeCell ref="CS29:CU30"/>
    <mergeCell ref="CW29:CY30"/>
    <mergeCell ref="DA29:DC30"/>
    <mergeCell ref="DE29:DG30"/>
    <mergeCell ref="AE28:AH29"/>
    <mergeCell ref="AI28:AI29"/>
    <mergeCell ref="AJ28:AJ29"/>
    <mergeCell ref="AK28:AK29"/>
    <mergeCell ref="AL28:AL29"/>
    <mergeCell ref="AM28:AM29"/>
    <mergeCell ref="O30:O31"/>
    <mergeCell ref="P30:P31"/>
    <mergeCell ref="Q30:Q31"/>
    <mergeCell ref="W30:Z31"/>
    <mergeCell ref="AA30:AD31"/>
    <mergeCell ref="AE30:AH31"/>
    <mergeCell ref="DI29:DK30"/>
    <mergeCell ref="DM29:DO30"/>
    <mergeCell ref="DQ29:DR30"/>
    <mergeCell ref="DE32:DG33"/>
    <mergeCell ref="DI32:DK33"/>
    <mergeCell ref="DM32:DO33"/>
    <mergeCell ref="DQ32:DR33"/>
    <mergeCell ref="BP28:BQ29"/>
    <mergeCell ref="DT32:DU33"/>
    <mergeCell ref="DW32:DX32"/>
    <mergeCell ref="AP30:AP32"/>
    <mergeCell ref="DW31:DX31"/>
    <mergeCell ref="BY32:CA33"/>
    <mergeCell ref="CC32:CE33"/>
    <mergeCell ref="CG32:CI33"/>
    <mergeCell ref="CK32:CM33"/>
    <mergeCell ref="CO32:CQ33"/>
    <mergeCell ref="CS32:CU33"/>
    <mergeCell ref="CW32:CY33"/>
    <mergeCell ref="DA32:DC33"/>
    <mergeCell ref="DT29:DU30"/>
    <mergeCell ref="DT35:DU36"/>
    <mergeCell ref="BT36:BW37"/>
    <mergeCell ref="DW36:DX36"/>
    <mergeCell ref="DW34:DX34"/>
    <mergeCell ref="BY35:CA36"/>
    <mergeCell ref="CC35:CE36"/>
    <mergeCell ref="CG35:CI36"/>
    <mergeCell ref="CK35:CM36"/>
    <mergeCell ref="CO35:CQ36"/>
    <mergeCell ref="CS35:CU36"/>
    <mergeCell ref="CW35:CY36"/>
    <mergeCell ref="DA35:DC36"/>
    <mergeCell ref="DE35:DG36"/>
    <mergeCell ref="AP38:AP40"/>
    <mergeCell ref="BY38:CA39"/>
    <mergeCell ref="CC38:CE39"/>
    <mergeCell ref="CG38:CI39"/>
    <mergeCell ref="CK38:CM39"/>
    <mergeCell ref="CO38:CQ39"/>
    <mergeCell ref="DI35:DK36"/>
    <mergeCell ref="DM35:DO36"/>
    <mergeCell ref="DQ35:DR36"/>
    <mergeCell ref="DQ38:DR39"/>
    <mergeCell ref="DT38:DU39"/>
    <mergeCell ref="DW39:DX39"/>
    <mergeCell ref="BY41:CA42"/>
    <mergeCell ref="CC41:CE42"/>
    <mergeCell ref="CG41:CI42"/>
    <mergeCell ref="CK41:CM42"/>
    <mergeCell ref="CO41:CQ42"/>
    <mergeCell ref="CS41:CU42"/>
    <mergeCell ref="CW41:CY42"/>
    <mergeCell ref="CS38:CU39"/>
    <mergeCell ref="CW38:CY39"/>
    <mergeCell ref="DA38:DC39"/>
    <mergeCell ref="DE38:DG39"/>
    <mergeCell ref="DI38:DK39"/>
    <mergeCell ref="DM38:DO39"/>
    <mergeCell ref="DW41:DX41"/>
    <mergeCell ref="DA41:DC42"/>
    <mergeCell ref="DE41:DG42"/>
    <mergeCell ref="DI41:DK42"/>
    <mergeCell ref="DM41:DO41"/>
    <mergeCell ref="DQ41:DR41"/>
    <mergeCell ref="DT41:DU41"/>
    <mergeCell ref="AP42:AP46"/>
    <mergeCell ref="BS44:BW45"/>
    <mergeCell ref="BY44:CA45"/>
    <mergeCell ref="CC44:CE45"/>
    <mergeCell ref="CG44:CI45"/>
    <mergeCell ref="CK44:CM45"/>
    <mergeCell ref="CO44:CQ45"/>
    <mergeCell ref="CS44:CU45"/>
    <mergeCell ref="CW44:CY45"/>
    <mergeCell ref="DA44:DC45"/>
    <mergeCell ref="DE44:DG45"/>
    <mergeCell ref="DI44:DK45"/>
    <mergeCell ref="DM44:DO45"/>
    <mergeCell ref="BY47:CA48"/>
    <mergeCell ref="CC47:CE48"/>
    <mergeCell ref="CG47:CI48"/>
    <mergeCell ref="CK47:CM48"/>
    <mergeCell ref="CO47:CQ48"/>
    <mergeCell ref="CS47:CU48"/>
    <mergeCell ref="DT48:DU49"/>
    <mergeCell ref="BY50:CA51"/>
    <mergeCell ref="CC50:CE51"/>
    <mergeCell ref="CG50:CI51"/>
    <mergeCell ref="CK50:CM51"/>
    <mergeCell ref="CO50:CQ51"/>
    <mergeCell ref="CS50:CU51"/>
    <mergeCell ref="CW50:CY51"/>
    <mergeCell ref="DA50:DC51"/>
    <mergeCell ref="DE50:DG51"/>
    <mergeCell ref="CW47:CY48"/>
    <mergeCell ref="DA47:DC48"/>
    <mergeCell ref="DE47:DG48"/>
    <mergeCell ref="DI47:DK48"/>
    <mergeCell ref="DM47:DO48"/>
    <mergeCell ref="DQ48:DR49"/>
    <mergeCell ref="DI50:DK51"/>
    <mergeCell ref="DM50:DO51"/>
    <mergeCell ref="DI53:DK54"/>
    <mergeCell ref="DM53:DO54"/>
    <mergeCell ref="BY56:CA57"/>
    <mergeCell ref="CC56:CE57"/>
    <mergeCell ref="CG56:CI57"/>
    <mergeCell ref="CK56:CM57"/>
    <mergeCell ref="CO56:CQ57"/>
    <mergeCell ref="CS56:CU57"/>
    <mergeCell ref="CW56:CY57"/>
    <mergeCell ref="DA56:DC57"/>
    <mergeCell ref="DE56:DG57"/>
    <mergeCell ref="DI56:DK57"/>
    <mergeCell ref="DM56:DO57"/>
    <mergeCell ref="BY53:CA54"/>
    <mergeCell ref="CC53:CE54"/>
    <mergeCell ref="CG53:CI54"/>
    <mergeCell ref="CK53:CM54"/>
    <mergeCell ref="CO53:CQ54"/>
    <mergeCell ref="CS53:CU54"/>
    <mergeCell ref="CW53:CY54"/>
    <mergeCell ref="DA53:DC54"/>
    <mergeCell ref="DE53:DG54"/>
    <mergeCell ref="BY59:CA60"/>
    <mergeCell ref="CC59:CE60"/>
    <mergeCell ref="CG59:CI60"/>
    <mergeCell ref="CK59:CM60"/>
    <mergeCell ref="CO59:CQ60"/>
    <mergeCell ref="CS59:CU60"/>
    <mergeCell ref="CW59:CY60"/>
    <mergeCell ref="DA59:DC60"/>
    <mergeCell ref="DE59:DG60"/>
    <mergeCell ref="DI59:DK60"/>
    <mergeCell ref="DM59:DO60"/>
    <mergeCell ref="AM62:AM63"/>
    <mergeCell ref="BY62:CA63"/>
    <mergeCell ref="CC62:CE63"/>
    <mergeCell ref="CG62:CI63"/>
    <mergeCell ref="CK62:CM63"/>
    <mergeCell ref="DM62:DO63"/>
    <mergeCell ref="BY65:CA66"/>
    <mergeCell ref="CC65:CE66"/>
    <mergeCell ref="CG65:CI66"/>
    <mergeCell ref="CK65:CM66"/>
    <mergeCell ref="CO65:CQ66"/>
    <mergeCell ref="CS65:CU66"/>
    <mergeCell ref="CW65:CY66"/>
    <mergeCell ref="DA65:DC66"/>
    <mergeCell ref="DE65:DG66"/>
    <mergeCell ref="CO62:CQ63"/>
    <mergeCell ref="CS62:CU63"/>
    <mergeCell ref="CW62:CY63"/>
    <mergeCell ref="DA62:DC63"/>
    <mergeCell ref="DE62:DG63"/>
    <mergeCell ref="DI62:DK63"/>
    <mergeCell ref="DI65:DK66"/>
    <mergeCell ref="DM65:DO66"/>
    <mergeCell ref="BY68:CA69"/>
    <mergeCell ref="CC68:CE69"/>
    <mergeCell ref="CG68:CI69"/>
    <mergeCell ref="CK68:CM69"/>
    <mergeCell ref="CS68:CU69"/>
    <mergeCell ref="CW68:CY69"/>
    <mergeCell ref="DA68:DC69"/>
    <mergeCell ref="DE68:DG69"/>
    <mergeCell ref="DI68:DK69"/>
    <mergeCell ref="DM68:DO69"/>
    <mergeCell ref="DM71:DO72"/>
    <mergeCell ref="BY74:CA75"/>
    <mergeCell ref="CC74:CE75"/>
    <mergeCell ref="CG74:CI75"/>
    <mergeCell ref="CK74:CM75"/>
    <mergeCell ref="CS74:CU75"/>
    <mergeCell ref="CW74:CY75"/>
    <mergeCell ref="DA74:DC75"/>
    <mergeCell ref="DE74:DG75"/>
    <mergeCell ref="DI74:DK75"/>
    <mergeCell ref="DM74:DO75"/>
    <mergeCell ref="BY71:CA72"/>
    <mergeCell ref="CC71:CE72"/>
    <mergeCell ref="CG71:CI72"/>
    <mergeCell ref="CK71:CM72"/>
    <mergeCell ref="CS71:CU72"/>
    <mergeCell ref="CW71:CY72"/>
    <mergeCell ref="DA71:DC72"/>
    <mergeCell ref="DE71:DG72"/>
    <mergeCell ref="DI71:DK72"/>
    <mergeCell ref="DM77:DO78"/>
    <mergeCell ref="BY80:CA81"/>
    <mergeCell ref="CC80:CE81"/>
    <mergeCell ref="CG80:CI81"/>
    <mergeCell ref="CK80:CM81"/>
    <mergeCell ref="CS80:CU81"/>
    <mergeCell ref="CW80:CY81"/>
    <mergeCell ref="DA80:DC81"/>
    <mergeCell ref="DE80:DG81"/>
    <mergeCell ref="DI80:DK81"/>
    <mergeCell ref="DM80:DO81"/>
    <mergeCell ref="BY77:CA78"/>
    <mergeCell ref="CC77:CE78"/>
    <mergeCell ref="CG77:CI78"/>
    <mergeCell ref="CK77:CM78"/>
    <mergeCell ref="CS77:CU78"/>
    <mergeCell ref="CW77:CY78"/>
    <mergeCell ref="DA77:DC78"/>
    <mergeCell ref="DE77:DG78"/>
    <mergeCell ref="DI77:DK78"/>
    <mergeCell ref="BS81:BS82"/>
    <mergeCell ref="BY83:CA84"/>
    <mergeCell ref="CC83:CE84"/>
    <mergeCell ref="CG83:CI84"/>
    <mergeCell ref="CK83:CM84"/>
    <mergeCell ref="CS83:CU84"/>
    <mergeCell ref="CW83:CY84"/>
    <mergeCell ref="DA83:DC84"/>
    <mergeCell ref="BY92:CA93"/>
    <mergeCell ref="CC92:CE93"/>
    <mergeCell ref="CG92:CI93"/>
    <mergeCell ref="CK92:CM93"/>
    <mergeCell ref="CW92:CY93"/>
    <mergeCell ref="DA92:DC93"/>
    <mergeCell ref="DA86:DC87"/>
    <mergeCell ref="BY89:CA90"/>
    <mergeCell ref="CC89:CE90"/>
    <mergeCell ref="CG89:CI90"/>
    <mergeCell ref="CK89:CM90"/>
    <mergeCell ref="CW89:CY90"/>
    <mergeCell ref="DA89:DC90"/>
    <mergeCell ref="BY86:CA87"/>
    <mergeCell ref="CC86:CE87"/>
    <mergeCell ref="CG86:CI87"/>
    <mergeCell ref="CK86:CM87"/>
    <mergeCell ref="CS86:CU87"/>
    <mergeCell ref="CW86:CY87"/>
    <mergeCell ref="BY98:CA99"/>
    <mergeCell ref="CC98:CE99"/>
    <mergeCell ref="CG98:CI99"/>
    <mergeCell ref="CK98:CM99"/>
    <mergeCell ref="CW98:CY99"/>
    <mergeCell ref="DA98:DC99"/>
    <mergeCell ref="BY95:CA96"/>
    <mergeCell ref="CC95:CE96"/>
    <mergeCell ref="CG95:CI96"/>
    <mergeCell ref="CK95:CM96"/>
    <mergeCell ref="CW95:CY96"/>
    <mergeCell ref="DA95:DC96"/>
    <mergeCell ref="BY104:CA105"/>
    <mergeCell ref="CC104:CE105"/>
    <mergeCell ref="CG104:CI105"/>
    <mergeCell ref="CK104:CM105"/>
    <mergeCell ref="CW104:CY105"/>
    <mergeCell ref="DA104:DC105"/>
    <mergeCell ref="BY101:CA102"/>
    <mergeCell ref="CC101:CE102"/>
    <mergeCell ref="CG101:CI102"/>
    <mergeCell ref="CK101:CM102"/>
    <mergeCell ref="CW101:CY102"/>
    <mergeCell ref="DA101:DC102"/>
    <mergeCell ref="CC107:CE108"/>
    <mergeCell ref="CG107:CI108"/>
    <mergeCell ref="CK107:CM108"/>
    <mergeCell ref="CW107:CY108"/>
    <mergeCell ref="DA107:DC108"/>
    <mergeCell ref="CC110:CE111"/>
    <mergeCell ref="CK110:CM111"/>
    <mergeCell ref="CW110:CY111"/>
    <mergeCell ref="DA110:DC111"/>
    <mergeCell ref="CW119:CY120"/>
    <mergeCell ref="DA119:DC120"/>
    <mergeCell ref="CC122:CE123"/>
    <mergeCell ref="CW122:CY123"/>
    <mergeCell ref="DA122:DC123"/>
    <mergeCell ref="CC113:CE114"/>
    <mergeCell ref="CW113:CY114"/>
    <mergeCell ref="DA113:DC114"/>
    <mergeCell ref="CC116:CE117"/>
    <mergeCell ref="CW116:CY117"/>
    <mergeCell ref="DA116:DC117"/>
    <mergeCell ref="BD3:BG5"/>
    <mergeCell ref="BI5:BI6"/>
    <mergeCell ref="BI8:BI9"/>
    <mergeCell ref="BI20:BI21"/>
    <mergeCell ref="BS214:BW215"/>
    <mergeCell ref="DA158:DC159"/>
    <mergeCell ref="DA161:DC162"/>
    <mergeCell ref="DA164:DC165"/>
    <mergeCell ref="BS169:BS180"/>
    <mergeCell ref="BT172:BU173"/>
    <mergeCell ref="BS183:BS188"/>
    <mergeCell ref="DA140:DC141"/>
    <mergeCell ref="DA143:DC144"/>
    <mergeCell ref="DA146:DC147"/>
    <mergeCell ref="DA149:DC150"/>
    <mergeCell ref="DA152:DC153"/>
    <mergeCell ref="DA155:DC156"/>
    <mergeCell ref="CW125:CY126"/>
    <mergeCell ref="DA125:DC126"/>
    <mergeCell ref="DA128:DC129"/>
    <mergeCell ref="DA131:DC132"/>
    <mergeCell ref="DA134:DC135"/>
    <mergeCell ref="DA137:DC138"/>
    <mergeCell ref="CC119:CE120"/>
  </mergeCells>
  <hyperlinks>
    <hyperlink ref="AP55" r:id="rId1" xr:uid="{48BA722F-91D8-481A-9506-6B9992FD38D3}"/>
    <hyperlink ref="AP57" r:id="rId2" xr:uid="{5A237CF4-4C82-49D9-A449-102A481BB76D}"/>
    <hyperlink ref="DZ20" r:id="rId3" xr:uid="{A1412E51-BEEC-4B50-A0A7-C517AEAB60CA}"/>
    <hyperlink ref="ES13" r:id="rId4" xr:uid="{9109344D-B08F-40B9-ADE0-159165FCFDFF}"/>
    <hyperlink ref="ES15" r:id="rId5" xr:uid="{7DBBB4CD-F911-4C0C-86DB-7BC6E1E36275}"/>
    <hyperlink ref="ES17" r:id="rId6" xr:uid="{E9308E90-1F02-46BD-873D-C94459D6064C}"/>
    <hyperlink ref="ES19" r:id="rId7" xr:uid="{3799F07B-20D6-4E8D-94C1-47A0D489E000}"/>
    <hyperlink ref="ES9" r:id="rId8" xr:uid="{752F389D-C0B3-4766-94EE-33992F7792D1}"/>
    <hyperlink ref="ES7" r:id="rId9" xr:uid="{E0535BB7-E147-438D-9083-5AFE0A1FCBA1}"/>
    <hyperlink ref="ES11" r:id="rId10" xr:uid="{050E8A82-EE28-4104-8116-54EC70D7D110}"/>
    <hyperlink ref="ES21" r:id="rId11" xr:uid="{6E1DF27D-F09F-4293-8F67-DC2ECBB50D66}"/>
    <hyperlink ref="DZ54" r:id="rId12" xr:uid="{E09D01B9-2A27-4A56-AA64-7671E68C76BE}"/>
    <hyperlink ref="EK16" r:id="rId13" xr:uid="{32651E86-2100-46F4-823C-0E79F86A4705}"/>
    <hyperlink ref="EK15" r:id="rId14" xr:uid="{408784C4-7BE6-4271-A027-56CD2B8520BC}"/>
    <hyperlink ref="EK19" r:id="rId15" xr:uid="{8BC99F2A-EE38-47AF-93EE-79BB4E0E78E8}"/>
    <hyperlink ref="BS190" r:id="rId16" xr:uid="{E32EAEE2-CA76-4454-925B-FAD38945215B}"/>
  </hyperlinks>
  <pageMargins left="0.7" right="0.7" top="0.75" bottom="0.75" header="0.3" footer="0.3"/>
  <pageSetup paperSize="9" orientation="portrait" r:id="rId17"/>
  <drawing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4EDB2-4F41-4737-8AA4-D53412F8B1AE}">
  <dimension ref="A1:EF408"/>
  <sheetViews>
    <sheetView showZeros="0" topLeftCell="AO1" zoomScaleNormal="100" workbookViewId="0">
      <selection activeCell="AV14" sqref="AV14"/>
    </sheetView>
  </sheetViews>
  <sheetFormatPr baseColWidth="10" defaultRowHeight="15"/>
  <cols>
    <col min="1" max="1" width="4.140625" customWidth="1"/>
    <col min="2" max="2" width="3.7109375" customWidth="1"/>
    <col min="3" max="3" width="6.42578125" customWidth="1"/>
    <col min="4" max="4" width="8" customWidth="1"/>
    <col min="5" max="5" width="8.5703125" customWidth="1"/>
    <col min="6" max="14" width="10.7109375" customWidth="1"/>
    <col min="15" max="15" width="9.7109375" customWidth="1"/>
    <col min="16" max="24" width="10.7109375" customWidth="1"/>
    <col min="25" max="25" width="12.5703125" customWidth="1"/>
    <col min="26" max="31" width="10.7109375" customWidth="1"/>
    <col min="32" max="32" width="9.85546875" customWidth="1"/>
    <col min="33" max="33" width="5.5703125" style="1503" customWidth="1"/>
    <col min="34" max="34" width="41.7109375" style="1504" customWidth="1"/>
    <col min="35" max="35" width="6" style="1503" customWidth="1"/>
    <col min="36" max="36" width="9.7109375" customWidth="1"/>
    <col min="37" max="38" width="12.7109375" style="9" customWidth="1"/>
    <col min="39" max="39" width="4" style="9" customWidth="1"/>
    <col min="40" max="40" width="9.7109375" style="9" customWidth="1"/>
    <col min="41" max="41" width="13" style="9" customWidth="1"/>
    <col min="42" max="42" width="13.5703125" style="9" customWidth="1"/>
    <col min="43" max="43" width="40.7109375" style="9" customWidth="1"/>
    <col min="44" max="44" width="6" style="1503" customWidth="1"/>
    <col min="45" max="45" width="19.7109375" customWidth="1"/>
    <col min="46" max="46" width="19" customWidth="1"/>
    <col min="47" max="47" width="25.7109375" customWidth="1"/>
    <col min="48" max="48" width="16.7109375" customWidth="1"/>
    <col min="49" max="49" width="6" style="1503" customWidth="1"/>
    <col min="50" max="52" width="13.7109375" style="8" customWidth="1"/>
    <col min="53" max="53" width="2.140625" style="8" customWidth="1"/>
    <col min="54" max="56" width="13.7109375" style="8" customWidth="1"/>
    <col min="57" max="57" width="2.140625" style="8" customWidth="1"/>
    <col min="58" max="60" width="13.7109375" style="8" customWidth="1"/>
    <col min="61" max="61" width="2.140625" style="8" customWidth="1"/>
    <col min="62" max="64" width="13.7109375" style="8" customWidth="1"/>
    <col min="65" max="65" width="2.140625" style="8" customWidth="1"/>
    <col min="66" max="68" width="13.7109375" style="8" customWidth="1"/>
    <col min="69" max="69" width="2.140625" style="8" customWidth="1"/>
    <col min="70" max="72" width="13.7109375" style="8" customWidth="1"/>
    <col min="73" max="73" width="2.140625" style="8" customWidth="1"/>
    <col min="74" max="76" width="13.7109375" style="8" customWidth="1"/>
    <col min="77" max="77" width="6.7109375" style="8" customWidth="1"/>
    <col min="78" max="80" width="13.7109375" style="8" customWidth="1"/>
    <col min="81" max="81" width="2.140625" style="8" customWidth="1"/>
    <col min="82" max="84" width="13.7109375" style="8" customWidth="1"/>
    <col min="85" max="85" width="4.85546875" style="9" customWidth="1"/>
    <col min="86" max="88" width="13.7109375" style="8" customWidth="1"/>
    <col min="89" max="89" width="4.85546875" style="9" customWidth="1"/>
    <col min="90" max="92" width="13.7109375" style="8" customWidth="1"/>
    <col min="93" max="93" width="4.85546875" style="9" customWidth="1"/>
    <col min="94" max="94" width="11.7109375" style="8" customWidth="1"/>
    <col min="95" max="95" width="12.7109375" style="8" customWidth="1"/>
    <col min="96" max="96" width="4.5703125" style="8" customWidth="1"/>
    <col min="97" max="97" width="11.7109375" style="8" customWidth="1"/>
    <col min="98" max="98" width="12.5703125" style="8" customWidth="1"/>
    <col min="99" max="99" width="2.140625" style="8" customWidth="1"/>
    <col min="100" max="101" width="12.7109375" style="8" customWidth="1"/>
    <col min="102" max="102" width="4.42578125" customWidth="1"/>
    <col min="103" max="111" width="12.7109375" style="8" customWidth="1"/>
    <col min="112" max="113" width="11.42578125" style="8"/>
    <col min="114" max="114" width="9.7109375" style="8" customWidth="1"/>
    <col min="115" max="115" width="23.7109375" style="8" customWidth="1"/>
    <col min="116" max="116" width="37.7109375" style="8" customWidth="1"/>
    <col min="117" max="119" width="8.7109375" style="8" customWidth="1"/>
    <col min="120" max="120" width="11.42578125" style="8"/>
    <col min="121" max="121" width="9.7109375" style="8" customWidth="1"/>
    <col min="122" max="122" width="23.7109375" style="8" customWidth="1"/>
    <col min="123" max="123" width="37.7109375" style="8" customWidth="1"/>
    <col min="124" max="126" width="8.7109375" style="8" customWidth="1"/>
    <col min="127" max="127" width="11.42578125" style="8"/>
    <col min="128" max="128" width="9.7109375" style="8" customWidth="1"/>
    <col min="129" max="129" width="23.7109375" style="8" customWidth="1"/>
    <col min="130" max="130" width="37.7109375" style="8" customWidth="1"/>
    <col min="131" max="133" width="8.7109375" style="8" customWidth="1"/>
    <col min="134" max="134" width="8.7109375" customWidth="1"/>
    <col min="136" max="136" width="76.85546875" customWidth="1"/>
  </cols>
  <sheetData>
    <row r="1" spans="1:136" ht="15.75" thickTop="1">
      <c r="A1" s="1" t="str">
        <f>ADDRESS(ROW(),COLUMN(),4)</f>
        <v>A1</v>
      </c>
      <c r="B1" s="2" t="str">
        <f t="shared" ref="B1:AE1" si="0">SUBSTITUTE(ADDRESS(1,COLUMN(),4),"1","")</f>
        <v>B</v>
      </c>
      <c r="C1" s="2" t="str">
        <f t="shared" si="0"/>
        <v>C</v>
      </c>
      <c r="D1" s="2" t="str">
        <f t="shared" si="0"/>
        <v>D</v>
      </c>
      <c r="E1" s="2" t="str">
        <f t="shared" si="0"/>
        <v>E</v>
      </c>
      <c r="F1" s="2" t="str">
        <f t="shared" si="0"/>
        <v>F</v>
      </c>
      <c r="G1" s="2" t="str">
        <f t="shared" si="0"/>
        <v>G</v>
      </c>
      <c r="H1" s="2" t="str">
        <f t="shared" si="0"/>
        <v>H</v>
      </c>
      <c r="I1" s="2" t="str">
        <f t="shared" si="0"/>
        <v>I</v>
      </c>
      <c r="J1" s="2" t="str">
        <f t="shared" si="0"/>
        <v>J</v>
      </c>
      <c r="K1" s="2" t="str">
        <f t="shared" si="0"/>
        <v>K</v>
      </c>
      <c r="L1" s="2" t="str">
        <f t="shared" si="0"/>
        <v>L</v>
      </c>
      <c r="M1" s="2" t="str">
        <f t="shared" si="0"/>
        <v>M</v>
      </c>
      <c r="N1" s="2" t="str">
        <f t="shared" si="0"/>
        <v>N</v>
      </c>
      <c r="O1" s="2" t="str">
        <f t="shared" si="0"/>
        <v>O</v>
      </c>
      <c r="P1" s="2" t="str">
        <f t="shared" si="0"/>
        <v>P</v>
      </c>
      <c r="Q1" s="2" t="str">
        <f t="shared" si="0"/>
        <v>Q</v>
      </c>
      <c r="R1" s="2" t="str">
        <f t="shared" si="0"/>
        <v>R</v>
      </c>
      <c r="S1" s="2" t="str">
        <f t="shared" si="0"/>
        <v>S</v>
      </c>
      <c r="T1" s="2" t="str">
        <f t="shared" si="0"/>
        <v>T</v>
      </c>
      <c r="U1" s="2" t="str">
        <f t="shared" si="0"/>
        <v>U</v>
      </c>
      <c r="V1" s="2" t="str">
        <f t="shared" si="0"/>
        <v>V</v>
      </c>
      <c r="W1" s="2" t="str">
        <f t="shared" si="0"/>
        <v>W</v>
      </c>
      <c r="X1" s="2" t="str">
        <f t="shared" si="0"/>
        <v>X</v>
      </c>
      <c r="Y1" s="2" t="str">
        <f t="shared" si="0"/>
        <v>Y</v>
      </c>
      <c r="Z1" s="2" t="str">
        <f t="shared" si="0"/>
        <v>Z</v>
      </c>
      <c r="AA1" s="2" t="str">
        <f t="shared" si="0"/>
        <v>AA</v>
      </c>
      <c r="AB1" s="2" t="str">
        <f t="shared" si="0"/>
        <v>AB</v>
      </c>
      <c r="AC1" s="2" t="str">
        <f t="shared" si="0"/>
        <v>AC</v>
      </c>
      <c r="AD1" s="2" t="str">
        <f t="shared" si="0"/>
        <v>AD</v>
      </c>
      <c r="AE1" s="2" t="str">
        <f t="shared" si="0"/>
        <v>AE</v>
      </c>
      <c r="AF1" s="3"/>
      <c r="AG1" s="4"/>
      <c r="AH1" s="5">
        <v>1</v>
      </c>
      <c r="AI1" s="3"/>
      <c r="AJ1" s="6" t="str">
        <f t="shared" ref="AJ1:AQ1" si="1">SUBSTITUTE(ADDRESS(1,COLUMN(),4),"1","")</f>
        <v>AJ</v>
      </c>
      <c r="AK1" s="6" t="str">
        <f t="shared" si="1"/>
        <v>AK</v>
      </c>
      <c r="AL1" s="6" t="str">
        <f t="shared" si="1"/>
        <v>AL</v>
      </c>
      <c r="AM1" s="6" t="str">
        <f t="shared" si="1"/>
        <v>AM</v>
      </c>
      <c r="AN1" s="6" t="str">
        <f t="shared" si="1"/>
        <v>AN</v>
      </c>
      <c r="AO1" s="6" t="str">
        <f t="shared" si="1"/>
        <v>AO</v>
      </c>
      <c r="AP1" s="6" t="str">
        <f t="shared" si="1"/>
        <v>AP</v>
      </c>
      <c r="AQ1" s="6" t="str">
        <f t="shared" si="1"/>
        <v>AQ</v>
      </c>
      <c r="AR1" s="3"/>
      <c r="AS1" s="2" t="str">
        <f>SUBSTITUTE(ADDRESS(1,COLUMN(),4),"1","")</f>
        <v>AS</v>
      </c>
      <c r="AT1" s="2" t="str">
        <f>SUBSTITUTE(ADDRESS(1,COLUMN(),4),"1","")</f>
        <v>AT</v>
      </c>
      <c r="AU1" s="2" t="str">
        <f>SUBSTITUTE(ADDRESS(1,COLUMN(),4),"1","")</f>
        <v>AU</v>
      </c>
      <c r="AV1" s="2" t="str">
        <f>SUBSTITUTE(ADDRESS(1,COLUMN(),4),"1","")</f>
        <v>AV</v>
      </c>
      <c r="AW1" s="3"/>
      <c r="AX1" s="7" t="str">
        <f>SUBSTITUTE(ADDRESS(1,COLUMN(),4),"1","")</f>
        <v>AX</v>
      </c>
      <c r="AY1" s="7" t="str">
        <f>SUBSTITUTE(ADDRESS(1,COLUMN(),4),"1","")</f>
        <v>AY</v>
      </c>
      <c r="AZ1" s="7" t="str">
        <f>SUBSTITUTE(ADDRESS(1,COLUMN(),4),"1","")</f>
        <v>AZ</v>
      </c>
      <c r="BB1" s="7" t="str">
        <f>SUBSTITUTE(ADDRESS(1,COLUMN(),4),"1","")</f>
        <v>BB</v>
      </c>
      <c r="BC1" s="7" t="str">
        <f>SUBSTITUTE(ADDRESS(1,COLUMN(),4),"1","")</f>
        <v>BC</v>
      </c>
      <c r="BD1" s="7" t="str">
        <f>SUBSTITUTE(ADDRESS(1,COLUMN(),4),"1","")</f>
        <v>BD</v>
      </c>
      <c r="BF1" s="7" t="str">
        <f>SUBSTITUTE(ADDRESS(1,COLUMN(),4),"1","")</f>
        <v>BF</v>
      </c>
      <c r="BG1" s="7" t="str">
        <f>SUBSTITUTE(ADDRESS(1,COLUMN(),4),"1","")</f>
        <v>BG</v>
      </c>
      <c r="BH1" s="7" t="str">
        <f>SUBSTITUTE(ADDRESS(1,COLUMN(),4),"1","")</f>
        <v>BH</v>
      </c>
      <c r="BJ1" s="7" t="str">
        <f>SUBSTITUTE(ADDRESS(1,COLUMN(),4),"1","")</f>
        <v>BJ</v>
      </c>
      <c r="BK1" s="7" t="str">
        <f>SUBSTITUTE(ADDRESS(1,COLUMN(),4),"1","")</f>
        <v>BK</v>
      </c>
      <c r="BL1" s="7" t="str">
        <f>SUBSTITUTE(ADDRESS(1,COLUMN(),4),"1","")</f>
        <v>BL</v>
      </c>
      <c r="BN1" s="7" t="str">
        <f>SUBSTITUTE(ADDRESS(1,COLUMN(),4),"1","")</f>
        <v>BN</v>
      </c>
      <c r="BO1" s="7" t="str">
        <f>SUBSTITUTE(ADDRESS(1,COLUMN(),4),"1","")</f>
        <v>BO</v>
      </c>
      <c r="BP1" s="7" t="str">
        <f>SUBSTITUTE(ADDRESS(1,COLUMN(),4),"1","")</f>
        <v>BP</v>
      </c>
      <c r="BR1" s="7" t="str">
        <f>SUBSTITUTE(ADDRESS(1,COLUMN(),4),"1","")</f>
        <v>BR</v>
      </c>
      <c r="BS1" s="7" t="str">
        <f>SUBSTITUTE(ADDRESS(1,COLUMN(),4),"1","")</f>
        <v>BS</v>
      </c>
      <c r="BT1" s="7" t="str">
        <f>SUBSTITUTE(ADDRESS(1,COLUMN(),4),"1","")</f>
        <v>BT</v>
      </c>
      <c r="BV1" s="7" t="str">
        <f>SUBSTITUTE(ADDRESS(1,COLUMN(),4),"1","")</f>
        <v>BV</v>
      </c>
      <c r="BW1" s="7" t="str">
        <f>SUBSTITUTE(ADDRESS(1,COLUMN(),4),"1","")</f>
        <v>BW</v>
      </c>
      <c r="BX1" s="7" t="str">
        <f>SUBSTITUTE(ADDRESS(1,COLUMN(),4),"1","")</f>
        <v>BX</v>
      </c>
      <c r="BZ1" s="7" t="str">
        <f>SUBSTITUTE(ADDRESS(1,COLUMN(),4),"1","")</f>
        <v>BZ</v>
      </c>
      <c r="CA1" s="7" t="str">
        <f>SUBSTITUTE(ADDRESS(1,COLUMN(),4),"1","")</f>
        <v>CA</v>
      </c>
      <c r="CB1" s="7" t="str">
        <f>SUBSTITUTE(ADDRESS(1,COLUMN(),4),"1","")</f>
        <v>CB</v>
      </c>
      <c r="CD1" s="7" t="str">
        <f>SUBSTITUTE(ADDRESS(1,COLUMN(),4),"1","")</f>
        <v>CD</v>
      </c>
      <c r="CE1" s="7" t="str">
        <f>SUBSTITUTE(ADDRESS(1,COLUMN(),4),"1","")</f>
        <v>CE</v>
      </c>
      <c r="CF1" s="7" t="str">
        <f>SUBSTITUTE(ADDRESS(1,COLUMN(),4),"1","")</f>
        <v>CF</v>
      </c>
      <c r="CH1" s="7" t="str">
        <f>SUBSTITUTE(ADDRESS(1,COLUMN(),4),"1","")</f>
        <v>CH</v>
      </c>
      <c r="CI1" s="7" t="str">
        <f>SUBSTITUTE(ADDRESS(1,COLUMN(),4),"1","")</f>
        <v>CI</v>
      </c>
      <c r="CJ1" s="7" t="str">
        <f>SUBSTITUTE(ADDRESS(1,COLUMN(),4),"1","")</f>
        <v>CJ</v>
      </c>
      <c r="CL1" s="7" t="str">
        <f>SUBSTITUTE(ADDRESS(1,COLUMN(),4),"1","")</f>
        <v>CL</v>
      </c>
      <c r="CM1" s="7" t="str">
        <f>SUBSTITUTE(ADDRESS(1,COLUMN(),4),"1","")</f>
        <v>CM</v>
      </c>
      <c r="CN1" s="7" t="str">
        <f>SUBSTITUTE(ADDRESS(1,COLUMN(),4),"1","")</f>
        <v>CN</v>
      </c>
      <c r="CP1" s="7" t="str">
        <f>SUBSTITUTE(ADDRESS(1,COLUMN(),4),"1","")</f>
        <v>CP</v>
      </c>
      <c r="CQ1" s="7" t="str">
        <f>SUBSTITUTE(ADDRESS(1,COLUMN(),4),"1","")</f>
        <v>CQ</v>
      </c>
      <c r="CS1" s="7" t="str">
        <f>SUBSTITUTE(ADDRESS(1,COLUMN(),4),"1","")</f>
        <v>CS</v>
      </c>
      <c r="CT1" s="7" t="str">
        <f>SUBSTITUTE(ADDRESS(1,COLUMN(),4),"1","")</f>
        <v>CT</v>
      </c>
      <c r="CU1"/>
      <c r="CV1" s="7" t="str">
        <f>SUBSTITUTE(ADDRESS(1,COLUMN(),4),"1","")</f>
        <v>CV</v>
      </c>
      <c r="CW1" s="7" t="str">
        <f>SUBSTITUTE(ADDRESS(1,COLUMN(),4),"1","")</f>
        <v>CW</v>
      </c>
      <c r="CX1" s="3"/>
      <c r="CY1" s="7" t="str">
        <f t="shared" ref="CY1:DH1" si="2">SUBSTITUTE(ADDRESS(1,COLUMN(),4),"1","")</f>
        <v>CY</v>
      </c>
      <c r="CZ1" s="7" t="str">
        <f t="shared" si="2"/>
        <v>CZ</v>
      </c>
      <c r="DA1" s="7" t="str">
        <f t="shared" si="2"/>
        <v>DA</v>
      </c>
      <c r="DB1" s="7" t="str">
        <f t="shared" si="2"/>
        <v>DB</v>
      </c>
      <c r="DC1" s="7" t="str">
        <f t="shared" si="2"/>
        <v>DC</v>
      </c>
      <c r="DD1" s="7" t="str">
        <f t="shared" si="2"/>
        <v>DD</v>
      </c>
      <c r="DE1" s="7" t="str">
        <f t="shared" si="2"/>
        <v>DE</v>
      </c>
      <c r="DF1" s="7" t="str">
        <f t="shared" si="2"/>
        <v>DF</v>
      </c>
      <c r="DG1" s="7" t="str">
        <f t="shared" si="2"/>
        <v>DG</v>
      </c>
      <c r="DH1" s="7" t="str">
        <f t="shared" si="2"/>
        <v>DH</v>
      </c>
      <c r="DI1"/>
      <c r="DJ1" s="7" t="str">
        <f>SUBSTITUTE(ADDRESS(1,COLUMN(),4),"1","")</f>
        <v>DJ</v>
      </c>
      <c r="DK1" s="7" t="str">
        <f>SUBSTITUTE(ADDRESS(1,COLUMN(),4),"1","")</f>
        <v>DK</v>
      </c>
      <c r="DL1" s="7" t="str">
        <f>SUBSTITUTE(ADDRESS(1,COLUMN(),4),"1","")</f>
        <v>DL</v>
      </c>
      <c r="DM1" s="7" t="str">
        <f>SUBSTITUTE(ADDRESS(1,COLUMN(),4),"1","")</f>
        <v>DM</v>
      </c>
      <c r="DN1" s="7" t="str">
        <f>SUBSTITUTE(ADDRESS(1,COLUMN(),4),"1","")</f>
        <v>DN</v>
      </c>
      <c r="DO1"/>
      <c r="DP1"/>
      <c r="DQ1" s="7" t="str">
        <f t="shared" ref="DQ1:DV1" si="3">SUBSTITUTE(ADDRESS(1,COLUMN(),4),"1","")</f>
        <v>DQ</v>
      </c>
      <c r="DR1" s="7" t="str">
        <f t="shared" si="3"/>
        <v>DR</v>
      </c>
      <c r="DS1" s="7" t="str">
        <f t="shared" si="3"/>
        <v>DS</v>
      </c>
      <c r="DT1" s="7" t="str">
        <f t="shared" si="3"/>
        <v>DT</v>
      </c>
      <c r="DU1" s="7" t="str">
        <f t="shared" si="3"/>
        <v>DU</v>
      </c>
      <c r="DV1" s="7" t="str">
        <f t="shared" si="3"/>
        <v>DV</v>
      </c>
      <c r="DW1"/>
      <c r="DX1" s="7" t="str">
        <f t="shared" ref="DX1:EC1" si="4">SUBSTITUTE(ADDRESS(1,COLUMN(),4),"1","")</f>
        <v>DX</v>
      </c>
      <c r="DY1" s="7" t="str">
        <f t="shared" si="4"/>
        <v>DY</v>
      </c>
      <c r="DZ1" s="7" t="str">
        <f t="shared" si="4"/>
        <v>DZ</v>
      </c>
      <c r="EA1" s="7" t="str">
        <f t="shared" si="4"/>
        <v>EA</v>
      </c>
      <c r="EB1" s="7" t="str">
        <f t="shared" si="4"/>
        <v>EB</v>
      </c>
      <c r="EC1" s="7" t="str">
        <f t="shared" si="4"/>
        <v>EC</v>
      </c>
      <c r="ED1" s="10">
        <v>1</v>
      </c>
      <c r="EE1" s="11" t="str">
        <f>SUBSTITUTE(ADDRESS(1,COLUMN(),4),"1","")</f>
        <v>EE</v>
      </c>
      <c r="EF1" s="12" t="str">
        <f>SUBSTITUTE(ADDRESS(1,COLUMN(),4),"1","")</f>
        <v>EF</v>
      </c>
    </row>
    <row r="2" spans="1:136" ht="15.75" thickBot="1">
      <c r="A2" s="3"/>
      <c r="B2" s="13">
        <f t="shared" ref="B2:AE2" ca="1" si="5">CELL("largeur",B2)</f>
        <v>3</v>
      </c>
      <c r="C2" s="13">
        <f t="shared" ca="1" si="5"/>
        <v>6</v>
      </c>
      <c r="D2" s="13">
        <f t="shared" ca="1" si="5"/>
        <v>7</v>
      </c>
      <c r="E2" s="13">
        <f t="shared" ca="1" si="5"/>
        <v>8</v>
      </c>
      <c r="F2" s="13">
        <f t="shared" ca="1" si="5"/>
        <v>10</v>
      </c>
      <c r="G2" s="13">
        <f t="shared" ca="1" si="5"/>
        <v>10</v>
      </c>
      <c r="H2" s="13">
        <f t="shared" ca="1" si="5"/>
        <v>10</v>
      </c>
      <c r="I2" s="13">
        <f t="shared" ca="1" si="5"/>
        <v>10</v>
      </c>
      <c r="J2" s="13">
        <f t="shared" ca="1" si="5"/>
        <v>10</v>
      </c>
      <c r="K2" s="13">
        <f t="shared" ca="1" si="5"/>
        <v>10</v>
      </c>
      <c r="L2" s="13">
        <f t="shared" ca="1" si="5"/>
        <v>10</v>
      </c>
      <c r="M2" s="13">
        <f t="shared" ca="1" si="5"/>
        <v>10</v>
      </c>
      <c r="N2" s="13">
        <f t="shared" ca="1" si="5"/>
        <v>10</v>
      </c>
      <c r="O2" s="13">
        <f t="shared" ca="1" si="5"/>
        <v>9</v>
      </c>
      <c r="P2" s="13">
        <f t="shared" ca="1" si="5"/>
        <v>10</v>
      </c>
      <c r="Q2" s="13">
        <f t="shared" ca="1" si="5"/>
        <v>10</v>
      </c>
      <c r="R2" s="13">
        <f t="shared" ca="1" si="5"/>
        <v>10</v>
      </c>
      <c r="S2" s="13">
        <f t="shared" ca="1" si="5"/>
        <v>10</v>
      </c>
      <c r="T2" s="13">
        <f t="shared" ca="1" si="5"/>
        <v>10</v>
      </c>
      <c r="U2" s="13">
        <f t="shared" ca="1" si="5"/>
        <v>10</v>
      </c>
      <c r="V2" s="13">
        <f t="shared" ca="1" si="5"/>
        <v>10</v>
      </c>
      <c r="W2" s="13">
        <f t="shared" ca="1" si="5"/>
        <v>10</v>
      </c>
      <c r="X2" s="13">
        <f t="shared" ca="1" si="5"/>
        <v>10</v>
      </c>
      <c r="Y2" s="13">
        <f t="shared" ca="1" si="5"/>
        <v>12</v>
      </c>
      <c r="Z2" s="13">
        <f t="shared" ca="1" si="5"/>
        <v>10</v>
      </c>
      <c r="AA2" s="13">
        <f t="shared" ca="1" si="5"/>
        <v>10</v>
      </c>
      <c r="AB2" s="13">
        <f t="shared" ca="1" si="5"/>
        <v>10</v>
      </c>
      <c r="AC2" s="13">
        <f t="shared" ca="1" si="5"/>
        <v>10</v>
      </c>
      <c r="AD2" s="13">
        <f t="shared" ca="1" si="5"/>
        <v>10</v>
      </c>
      <c r="AE2" s="13">
        <f t="shared" ca="1" si="5"/>
        <v>10</v>
      </c>
      <c r="AF2" s="3"/>
      <c r="AG2" s="4"/>
      <c r="AH2" s="5">
        <v>1</v>
      </c>
      <c r="AI2" s="3"/>
      <c r="AJ2" s="14">
        <f t="shared" ref="AJ2:AQ2" ca="1" si="6">CELL("largeur",AJ2)</f>
        <v>9</v>
      </c>
      <c r="AK2" s="14">
        <f t="shared" ca="1" si="6"/>
        <v>12</v>
      </c>
      <c r="AL2" s="14">
        <f t="shared" ca="1" si="6"/>
        <v>12</v>
      </c>
      <c r="AM2" s="14">
        <f t="shared" ca="1" si="6"/>
        <v>3</v>
      </c>
      <c r="AN2" s="14">
        <f t="shared" ca="1" si="6"/>
        <v>9</v>
      </c>
      <c r="AO2" s="14">
        <f t="shared" ca="1" si="6"/>
        <v>12</v>
      </c>
      <c r="AP2" s="14">
        <f t="shared" ca="1" si="6"/>
        <v>13</v>
      </c>
      <c r="AQ2" s="14">
        <f t="shared" ca="1" si="6"/>
        <v>40</v>
      </c>
      <c r="AR2" s="3"/>
      <c r="AS2" s="15">
        <v>19</v>
      </c>
      <c r="AT2" s="15">
        <v>18</v>
      </c>
      <c r="AU2" s="15">
        <v>25</v>
      </c>
      <c r="AV2" s="15">
        <v>16</v>
      </c>
      <c r="AW2" s="3"/>
      <c r="AX2" s="13">
        <f ca="1">CELL("largeur",AX2)</f>
        <v>13</v>
      </c>
      <c r="AY2" s="13">
        <f ca="1">CELL("largeur",AY2)</f>
        <v>13</v>
      </c>
      <c r="AZ2" s="13">
        <f ca="1">CELL("largeur",AZ2)</f>
        <v>13</v>
      </c>
      <c r="BB2" s="13">
        <f ca="1">CELL("largeur",BB2)</f>
        <v>13</v>
      </c>
      <c r="BC2" s="13">
        <f ca="1">CELL("largeur",BC2)</f>
        <v>13</v>
      </c>
      <c r="BD2" s="13">
        <f ca="1">CELL("largeur",BD2)</f>
        <v>13</v>
      </c>
      <c r="BF2" s="13">
        <f ca="1">CELL("largeur",BF2)</f>
        <v>13</v>
      </c>
      <c r="BG2" s="13">
        <f ca="1">CELL("largeur",BG2)</f>
        <v>13</v>
      </c>
      <c r="BH2" s="13">
        <f ca="1">CELL("largeur",BH2)</f>
        <v>13</v>
      </c>
      <c r="BJ2" s="13">
        <f ca="1">CELL("largeur",BJ2)</f>
        <v>13</v>
      </c>
      <c r="BK2" s="13">
        <f ca="1">CELL("largeur",BK2)</f>
        <v>13</v>
      </c>
      <c r="BL2" s="13">
        <f ca="1">CELL("largeur",BL2)</f>
        <v>13</v>
      </c>
      <c r="BN2" s="13">
        <f ca="1">CELL("largeur",BN2)</f>
        <v>13</v>
      </c>
      <c r="BO2" s="13">
        <f ca="1">CELL("largeur",BO2)</f>
        <v>13</v>
      </c>
      <c r="BP2" s="13">
        <f ca="1">CELL("largeur",BP2)</f>
        <v>13</v>
      </c>
      <c r="BR2" s="13">
        <f ca="1">CELL("largeur",BR2)</f>
        <v>13</v>
      </c>
      <c r="BS2" s="13">
        <f ca="1">CELL("largeur",BS2)</f>
        <v>13</v>
      </c>
      <c r="BT2" s="13">
        <f ca="1">CELL("largeur",BT2)</f>
        <v>13</v>
      </c>
      <c r="BV2" s="13">
        <f ca="1">CELL("largeur",BV2)</f>
        <v>13</v>
      </c>
      <c r="BW2" s="13">
        <f ca="1">CELL("largeur",BW2)</f>
        <v>13</v>
      </c>
      <c r="BX2" s="13">
        <f ca="1">CELL("largeur",BX2)</f>
        <v>13</v>
      </c>
      <c r="BZ2" s="13">
        <f ca="1">CELL("largeur",BZ2)</f>
        <v>13</v>
      </c>
      <c r="CA2" s="13">
        <f ca="1">CELL("largeur",CA2)</f>
        <v>13</v>
      </c>
      <c r="CB2" s="13">
        <f ca="1">CELL("largeur",CB2)</f>
        <v>13</v>
      </c>
      <c r="CD2" s="13">
        <f ca="1">CELL("largeur",CD2)</f>
        <v>13</v>
      </c>
      <c r="CE2" s="13">
        <f ca="1">CELL("largeur",CE2)</f>
        <v>13</v>
      </c>
      <c r="CF2" s="13">
        <f ca="1">CELL("largeur",CF2)</f>
        <v>13</v>
      </c>
      <c r="CH2" s="13">
        <f ca="1">CELL("largeur",CH2)</f>
        <v>13</v>
      </c>
      <c r="CI2" s="13">
        <f ca="1">CELL("largeur",CI2)</f>
        <v>13</v>
      </c>
      <c r="CJ2" s="13">
        <f ca="1">CELL("largeur",CJ2)</f>
        <v>13</v>
      </c>
      <c r="CL2" s="13">
        <f ca="1">CELL("largeur",CL2)</f>
        <v>13</v>
      </c>
      <c r="CM2" s="13">
        <f ca="1">CELL("largeur",CM2)</f>
        <v>13</v>
      </c>
      <c r="CN2" s="13">
        <f ca="1">CELL("largeur",CN2)</f>
        <v>13</v>
      </c>
      <c r="CP2" s="13">
        <f ca="1">CELL("largeur",CP2)</f>
        <v>11</v>
      </c>
      <c r="CQ2" s="13">
        <f ca="1">CELL("largeur",CQ2)</f>
        <v>12</v>
      </c>
      <c r="CS2" s="13">
        <f ca="1">CELL("largeur",CS2)</f>
        <v>11</v>
      </c>
      <c r="CT2" s="13">
        <f ca="1">CELL("largeur",CT2)</f>
        <v>12</v>
      </c>
      <c r="CU2"/>
      <c r="CV2" s="13">
        <f ca="1">CELL("largeur",CV2)</f>
        <v>12</v>
      </c>
      <c r="CW2" s="13">
        <f ca="1">CELL("largeur",CW2)</f>
        <v>12</v>
      </c>
      <c r="CX2" s="3"/>
      <c r="CY2" s="13">
        <f t="shared" ref="CY2:DH2" ca="1" si="7">CELL("largeur",CY2)</f>
        <v>12</v>
      </c>
      <c r="CZ2" s="13">
        <f t="shared" ca="1" si="7"/>
        <v>12</v>
      </c>
      <c r="DA2" s="13">
        <f t="shared" ca="1" si="7"/>
        <v>12</v>
      </c>
      <c r="DB2" s="13">
        <f t="shared" ca="1" si="7"/>
        <v>12</v>
      </c>
      <c r="DC2" s="13">
        <f t="shared" ca="1" si="7"/>
        <v>12</v>
      </c>
      <c r="DD2" s="13">
        <f t="shared" ca="1" si="7"/>
        <v>12</v>
      </c>
      <c r="DE2" s="13">
        <f t="shared" ca="1" si="7"/>
        <v>12</v>
      </c>
      <c r="DF2" s="13">
        <f t="shared" ca="1" si="7"/>
        <v>12</v>
      </c>
      <c r="DG2" s="13">
        <f t="shared" ca="1" si="7"/>
        <v>12</v>
      </c>
      <c r="DH2" s="13">
        <f t="shared" ca="1" si="7"/>
        <v>11</v>
      </c>
      <c r="DI2"/>
      <c r="DJ2" s="13">
        <f ca="1">CELL("largeur",DJ2)</f>
        <v>9</v>
      </c>
      <c r="DK2" s="13">
        <f ca="1">CELL("largeur",DK2)</f>
        <v>23</v>
      </c>
      <c r="DL2" s="13">
        <f ca="1">CELL("largeur",DL2)</f>
        <v>37</v>
      </c>
      <c r="DM2" s="13">
        <f ca="1">CELL("largeur",DM2)</f>
        <v>8</v>
      </c>
      <c r="DN2" s="13">
        <f ca="1">CELL("largeur",DN2)</f>
        <v>8</v>
      </c>
      <c r="DO2"/>
      <c r="DP2"/>
      <c r="DQ2" s="13">
        <f t="shared" ref="DQ2:DV2" ca="1" si="8">CELL("largeur",DQ2)</f>
        <v>9</v>
      </c>
      <c r="DR2" s="13">
        <f t="shared" ca="1" si="8"/>
        <v>23</v>
      </c>
      <c r="DS2" s="13">
        <f t="shared" ca="1" si="8"/>
        <v>37</v>
      </c>
      <c r="DT2" s="13">
        <f t="shared" ca="1" si="8"/>
        <v>8</v>
      </c>
      <c r="DU2" s="13">
        <f t="shared" ca="1" si="8"/>
        <v>8</v>
      </c>
      <c r="DV2" s="13">
        <f t="shared" ca="1" si="8"/>
        <v>8</v>
      </c>
      <c r="DW2"/>
      <c r="DX2" s="13">
        <f t="shared" ref="DX2:EC2" ca="1" si="9">CELL("largeur",DX2)</f>
        <v>9</v>
      </c>
      <c r="DY2" s="13">
        <f t="shared" ca="1" si="9"/>
        <v>23</v>
      </c>
      <c r="DZ2" s="13">
        <f t="shared" ca="1" si="9"/>
        <v>37</v>
      </c>
      <c r="EA2" s="13">
        <f t="shared" ca="1" si="9"/>
        <v>8</v>
      </c>
      <c r="EB2" s="13">
        <f t="shared" ca="1" si="9"/>
        <v>8</v>
      </c>
      <c r="EC2" s="13">
        <f t="shared" ca="1" si="9"/>
        <v>8</v>
      </c>
      <c r="ED2" s="10">
        <v>1</v>
      </c>
      <c r="EE2" s="16" t="s">
        <v>0</v>
      </c>
      <c r="EF2" s="17"/>
    </row>
    <row r="3" spans="1:136" ht="15.75" customHeight="1" thickBot="1">
      <c r="A3" s="3"/>
      <c r="G3" s="18"/>
      <c r="H3" s="18"/>
      <c r="I3" s="18"/>
      <c r="J3" s="18"/>
      <c r="K3" s="18"/>
      <c r="L3" s="18"/>
      <c r="M3" s="18"/>
      <c r="N3" s="18"/>
      <c r="O3" s="18"/>
      <c r="P3" s="18"/>
      <c r="Q3" s="18"/>
      <c r="R3" s="18"/>
      <c r="S3" s="19"/>
      <c r="T3" s="19"/>
      <c r="U3" s="19"/>
      <c r="V3" s="19"/>
      <c r="W3" s="19"/>
      <c r="X3" s="19"/>
      <c r="Y3" s="20" t="s">
        <v>4275</v>
      </c>
      <c r="Z3" s="21"/>
      <c r="AA3" s="22"/>
      <c r="AB3" s="22"/>
      <c r="AC3" s="2560"/>
      <c r="AD3" s="2560"/>
      <c r="AE3" s="23" t="s">
        <v>1</v>
      </c>
      <c r="AF3" s="3"/>
      <c r="AG3" s="4"/>
      <c r="AH3" s="5">
        <v>1</v>
      </c>
      <c r="AI3" s="3"/>
      <c r="AJ3" s="24"/>
      <c r="AK3" s="24"/>
      <c r="AL3" s="24"/>
      <c r="AM3" s="24"/>
      <c r="AN3" s="24"/>
      <c r="AO3" s="24"/>
      <c r="AP3" s="24"/>
      <c r="AQ3" s="24"/>
      <c r="AR3" s="3"/>
      <c r="AS3" s="13">
        <f ca="1">CELL("largeur",AS3)</f>
        <v>19</v>
      </c>
      <c r="AT3" s="13">
        <f ca="1">CELL("largeur",AT3)</f>
        <v>18</v>
      </c>
      <c r="AU3" s="13">
        <f ca="1">CELL("largeur",AU3)</f>
        <v>25</v>
      </c>
      <c r="AV3" s="13">
        <f ca="1">CELL("largeur",AV3)</f>
        <v>16</v>
      </c>
      <c r="AW3" s="3"/>
      <c r="AX3" t="s">
        <v>2</v>
      </c>
      <c r="AY3"/>
      <c r="AZ3"/>
      <c r="BA3"/>
      <c r="BB3"/>
      <c r="BC3"/>
      <c r="BD3"/>
      <c r="BE3"/>
      <c r="BF3"/>
      <c r="BG3"/>
      <c r="BH3"/>
      <c r="BI3"/>
      <c r="BJ3"/>
      <c r="BK3"/>
      <c r="BL3"/>
      <c r="BM3"/>
      <c r="BN3"/>
      <c r="BO3"/>
      <c r="BP3"/>
      <c r="BQ3"/>
      <c r="BR3"/>
      <c r="BS3"/>
      <c r="BT3"/>
      <c r="BU3" s="25"/>
      <c r="BV3" s="25"/>
      <c r="BW3" s="25"/>
      <c r="BX3" s="25"/>
      <c r="BY3" s="25"/>
      <c r="BZ3" s="25"/>
      <c r="CA3" s="25"/>
      <c r="CB3" s="25"/>
      <c r="CC3" s="25"/>
      <c r="CD3" s="25"/>
      <c r="CE3" s="25"/>
      <c r="CF3" s="25"/>
      <c r="CG3" s="25"/>
      <c r="CH3" s="25"/>
      <c r="CI3" s="25"/>
      <c r="CJ3" s="25"/>
      <c r="CK3" s="25"/>
      <c r="CL3" s="25"/>
      <c r="CM3" s="25"/>
      <c r="CN3" s="25"/>
      <c r="CO3" s="25"/>
      <c r="CP3" s="25"/>
      <c r="CQ3" s="25"/>
      <c r="CR3" s="26"/>
      <c r="CS3" s="25"/>
      <c r="CT3" s="25"/>
      <c r="CU3" s="25"/>
      <c r="CV3" s="25"/>
      <c r="CW3" s="25"/>
      <c r="CX3" s="3"/>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10">
        <v>1</v>
      </c>
      <c r="EE3" s="27">
        <f ca="1">COUNTA(A1:ED408) + COUNTBLANK(A1:ED408)</f>
        <v>54738</v>
      </c>
      <c r="EF3" s="28" t="str">
        <f>"cellules entre -cells -celdas  "&amp;" " &amp;A1&amp;" et  "&amp;ED408</f>
        <v>cellules entre -cells -celdas   A1 et  ED408</v>
      </c>
    </row>
    <row r="4" spans="1:136" ht="21.75" thickBot="1">
      <c r="A4" s="3"/>
      <c r="B4" s="3317"/>
      <c r="C4" s="2720"/>
      <c r="D4" s="2720"/>
      <c r="E4" s="2720"/>
      <c r="F4" s="2720"/>
      <c r="G4" s="3320" t="s">
        <v>4276</v>
      </c>
      <c r="H4" s="3320"/>
      <c r="I4" s="3320"/>
      <c r="J4" s="3320"/>
      <c r="K4" s="3320"/>
      <c r="L4" s="3320"/>
      <c r="M4" s="3320"/>
      <c r="N4" s="3320"/>
      <c r="O4" s="3320"/>
      <c r="P4" s="3320"/>
      <c r="Q4" s="3320"/>
      <c r="R4" s="3320"/>
      <c r="S4" s="3320"/>
      <c r="T4" s="3320"/>
      <c r="U4" s="3320"/>
      <c r="V4" s="3320"/>
      <c r="W4" s="3320"/>
      <c r="X4" s="3320"/>
      <c r="Y4" s="3453"/>
      <c r="Z4" s="19"/>
      <c r="AA4" s="29"/>
      <c r="AB4" s="29"/>
      <c r="AC4" s="29"/>
      <c r="AD4" s="29"/>
      <c r="AE4" s="30" t="str" cm="1">
        <f t="array" aca="1" ref="AE4" ca="1">IF(COUNTIF(B2:AE2,"&gt;0.5")=0,"Aucune",COUNTIF(B2:AE2,"&lt;0.5") &amp; " " &amp; IF(COUNTIF(B2:AE2,"&lt;0.5")&gt;1,"colonnes masquées","colonne masquée") &amp; " " &amp; _xlfn.TEXTJOIN(" ", TRUE, IF(B2:AE2&lt;0.5,B1:AE1,"")))&amp;" "</f>
        <v xml:space="preserve">0 colonne masquée  </v>
      </c>
      <c r="AF4" s="3"/>
      <c r="AG4" s="4"/>
      <c r="AH4" s="31" t="s">
        <v>3</v>
      </c>
      <c r="AI4" s="3"/>
      <c r="AJ4" s="32"/>
      <c r="AK4" s="33"/>
      <c r="AL4" s="33"/>
      <c r="AM4" s="33"/>
      <c r="AN4" s="33"/>
      <c r="AO4" s="33"/>
      <c r="AP4" s="33"/>
      <c r="AQ4" s="33"/>
      <c r="AR4" s="3"/>
      <c r="AS4" s="2568"/>
      <c r="AT4" s="2568"/>
      <c r="AU4" s="2568"/>
      <c r="AV4" s="2568"/>
      <c r="AW4" s="3"/>
      <c r="BU4" s="26"/>
      <c r="BV4" s="26"/>
      <c r="BW4" s="26"/>
      <c r="BX4" s="26"/>
      <c r="BY4" s="26"/>
      <c r="BZ4" s="26"/>
      <c r="CA4" s="26"/>
      <c r="CB4" s="26"/>
      <c r="CC4" s="26"/>
      <c r="CD4" s="26"/>
      <c r="CE4" s="26"/>
      <c r="CF4" s="26"/>
      <c r="CG4" s="34"/>
      <c r="CH4" s="26"/>
      <c r="CI4" s="26"/>
      <c r="CJ4" s="26"/>
      <c r="CK4" s="34"/>
      <c r="CL4" s="26"/>
      <c r="CM4" s="26"/>
      <c r="CN4" s="26"/>
      <c r="CO4" s="34"/>
      <c r="CP4" s="26"/>
      <c r="CQ4" s="26"/>
      <c r="CR4" s="26"/>
      <c r="CS4" s="26"/>
      <c r="CT4" s="26"/>
      <c r="CU4" s="26"/>
      <c r="CV4" s="26"/>
      <c r="CW4" s="26"/>
      <c r="CX4" s="3"/>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10">
        <v>1</v>
      </c>
      <c r="EE4" s="27">
        <f ca="1">COUNTA(A1:ED408)</f>
        <v>9038</v>
      </c>
      <c r="EF4" s="28" t="s">
        <v>4</v>
      </c>
    </row>
    <row r="5" spans="1:136" ht="23.25" customHeight="1">
      <c r="A5" s="3"/>
      <c r="B5" s="3318"/>
      <c r="C5" s="2721"/>
      <c r="D5" s="2721"/>
      <c r="E5" s="2721"/>
      <c r="F5" s="2721"/>
      <c r="G5" s="3321" t="s">
        <v>4277</v>
      </c>
      <c r="H5" s="3321"/>
      <c r="I5" s="3321"/>
      <c r="J5" s="3321"/>
      <c r="K5" s="3321"/>
      <c r="L5" s="3321"/>
      <c r="M5" s="3321"/>
      <c r="N5" s="3321"/>
      <c r="O5" s="3321"/>
      <c r="P5" s="3321"/>
      <c r="Q5" s="3321"/>
      <c r="R5" s="3321"/>
      <c r="S5" s="3321"/>
      <c r="T5" s="3321"/>
      <c r="U5" s="3321"/>
      <c r="V5" s="3321"/>
      <c r="W5" s="3321"/>
      <c r="X5" s="3321"/>
      <c r="Y5" s="3454"/>
      <c r="Z5" s="19"/>
      <c r="AB5" s="35">
        <f ca="1">COUNTIF(B2:AE2,"&gt;0.5")</f>
        <v>30</v>
      </c>
      <c r="AC5" s="36" t="s">
        <v>5</v>
      </c>
      <c r="AD5" s="36"/>
      <c r="AE5" s="36"/>
      <c r="AF5" s="3"/>
      <c r="AG5" s="37"/>
      <c r="AH5" s="38" t="str">
        <f>AH8-SUBTOTAL(103,AG11:AG75)&amp;" "&amp;"Lignes masquées"</f>
        <v>0 Lignes masquées</v>
      </c>
      <c r="AI5" s="3"/>
      <c r="AJ5" s="3322" t="s">
        <v>6</v>
      </c>
      <c r="AK5" s="3323"/>
      <c r="AL5" s="3323"/>
      <c r="AM5" s="3323"/>
      <c r="AN5" s="3323"/>
      <c r="AO5" s="3323"/>
      <c r="AP5" s="3323"/>
      <c r="AQ5" s="3324"/>
      <c r="AR5" s="3"/>
      <c r="AS5" s="3362" t="s">
        <v>4337</v>
      </c>
      <c r="AT5" s="3363"/>
      <c r="AU5" s="3363"/>
      <c r="AV5" s="3364"/>
      <c r="AW5" s="3"/>
      <c r="AX5" s="3328" t="s">
        <v>7</v>
      </c>
      <c r="AY5" s="3328"/>
      <c r="AZ5" s="3328"/>
      <c r="BA5" s="3328"/>
      <c r="BB5" s="3328"/>
      <c r="BC5" s="3328"/>
      <c r="BD5" s="3328"/>
      <c r="BE5" s="3328"/>
      <c r="BF5" s="3328"/>
      <c r="BG5" s="3328"/>
      <c r="BH5" s="3328"/>
      <c r="BI5" s="3328"/>
      <c r="BJ5" s="3328"/>
      <c r="BK5" s="3328"/>
      <c r="BL5" s="3328"/>
      <c r="BM5" s="3328"/>
      <c r="BN5" s="3328"/>
      <c r="BO5" s="3328"/>
      <c r="BP5" s="3328"/>
      <c r="BQ5" s="3328"/>
      <c r="BR5" s="3328"/>
      <c r="BS5" s="39"/>
      <c r="BT5" s="40" t="str">
        <f ca="1">"Page N°"&amp;_xlfn.SHEET()</f>
        <v>Page N°5</v>
      </c>
      <c r="BU5" s="26"/>
      <c r="BV5" s="41" t="s">
        <v>8</v>
      </c>
      <c r="BW5" s="41"/>
      <c r="BX5" s="26"/>
      <c r="BY5" s="26"/>
      <c r="BZ5" s="26"/>
      <c r="CA5" s="26"/>
      <c r="CB5" s="26"/>
      <c r="CC5" s="26"/>
      <c r="CD5" s="26"/>
      <c r="CE5" s="26"/>
      <c r="CF5" s="26"/>
      <c r="CG5" s="42"/>
      <c r="CH5" s="26"/>
      <c r="CI5" s="26"/>
      <c r="CJ5" s="26"/>
      <c r="CK5" s="42"/>
      <c r="CL5" s="26"/>
      <c r="CM5" s="26"/>
      <c r="CN5" s="26"/>
      <c r="CO5" s="42"/>
      <c r="CP5" s="26"/>
      <c r="CQ5" s="26"/>
      <c r="CR5" s="26"/>
      <c r="CS5" s="26"/>
      <c r="CT5" s="26"/>
      <c r="CU5" s="26"/>
      <c r="CV5" s="26"/>
      <c r="CW5" s="26"/>
      <c r="CX5" s="3"/>
      <c r="CY5" s="26"/>
      <c r="CZ5" s="26"/>
      <c r="DA5" s="26"/>
      <c r="DB5" s="26"/>
      <c r="DC5" s="26"/>
      <c r="DD5" s="26"/>
      <c r="DE5" s="26"/>
      <c r="DF5" s="26"/>
      <c r="DG5" s="26"/>
      <c r="DH5" s="26"/>
      <c r="DI5" s="26"/>
      <c r="DJ5" s="26"/>
      <c r="DK5" s="26"/>
      <c r="DL5" s="26"/>
      <c r="DM5" s="26"/>
      <c r="DN5" s="26"/>
      <c r="DO5" s="26"/>
      <c r="DP5" s="26"/>
      <c r="DQ5" s="43"/>
      <c r="DR5" s="44"/>
      <c r="DS5" s="44"/>
      <c r="DT5" s="44"/>
      <c r="DU5" s="26"/>
      <c r="DV5" s="26"/>
      <c r="DW5" s="26"/>
      <c r="DX5" s="26"/>
      <c r="DY5" s="26"/>
      <c r="DZ5" s="26"/>
      <c r="EA5" s="26"/>
      <c r="EB5" s="26"/>
      <c r="EC5" s="26"/>
      <c r="ED5" s="10">
        <v>1</v>
      </c>
      <c r="EE5" s="27">
        <f ca="1">COUNTBLANK(A1:ED408)</f>
        <v>45700</v>
      </c>
      <c r="EF5" s="28" t="s">
        <v>9</v>
      </c>
    </row>
    <row r="6" spans="1:136" ht="24" thickBot="1">
      <c r="A6" s="3"/>
      <c r="B6" s="3319"/>
      <c r="C6" s="2722"/>
      <c r="D6" s="2722"/>
      <c r="E6" s="2722"/>
      <c r="F6" s="2722"/>
      <c r="G6" s="45" t="s">
        <v>4338</v>
      </c>
      <c r="H6" s="45"/>
      <c r="I6" s="45"/>
      <c r="J6" s="45"/>
      <c r="K6" s="45"/>
      <c r="L6" s="45"/>
      <c r="M6" s="45"/>
      <c r="N6" s="45"/>
      <c r="O6" s="45"/>
      <c r="P6" s="45"/>
      <c r="Q6" s="45"/>
      <c r="R6" s="45"/>
      <c r="S6" s="45"/>
      <c r="T6" s="45"/>
      <c r="U6" s="45"/>
      <c r="V6" s="45"/>
      <c r="W6" s="45"/>
      <c r="X6" s="45"/>
      <c r="Y6" s="2973"/>
      <c r="Z6" s="2974"/>
      <c r="AA6" s="35"/>
      <c r="AB6" s="35"/>
      <c r="AC6" s="36"/>
      <c r="AD6" s="36"/>
      <c r="AE6" s="2975" t="s">
        <v>10</v>
      </c>
      <c r="AF6" s="3"/>
      <c r="AG6" s="5">
        <v>1</v>
      </c>
      <c r="AH6" s="46" t="str">
        <f>COUNTIF(AG11:AG75,"A")&amp;" "&amp;"Lignes"&amp;" "&amp;"A"</f>
        <v>46 Lignes A</v>
      </c>
      <c r="AI6" s="3"/>
      <c r="AJ6" s="3325"/>
      <c r="AK6" s="3326"/>
      <c r="AL6" s="3326"/>
      <c r="AM6" s="3326"/>
      <c r="AN6" s="3326"/>
      <c r="AO6" s="3326"/>
      <c r="AP6" s="3326"/>
      <c r="AQ6" s="3327"/>
      <c r="AR6" s="3"/>
      <c r="AS6" s="3365"/>
      <c r="AT6" s="3366"/>
      <c r="AU6" s="3366"/>
      <c r="AV6" s="3367"/>
      <c r="AW6" s="3"/>
      <c r="AX6" s="3328"/>
      <c r="AY6" s="3328"/>
      <c r="AZ6" s="3328"/>
      <c r="BA6" s="3328"/>
      <c r="BB6" s="3328"/>
      <c r="BC6" s="3328"/>
      <c r="BD6" s="3328"/>
      <c r="BE6" s="3328"/>
      <c r="BF6" s="3328"/>
      <c r="BG6" s="3328"/>
      <c r="BH6" s="3328"/>
      <c r="BI6" s="3328"/>
      <c r="BJ6" s="3328"/>
      <c r="BK6" s="3328"/>
      <c r="BL6" s="3328"/>
      <c r="BM6" s="3328"/>
      <c r="BN6" s="3328"/>
      <c r="BO6" s="3328"/>
      <c r="BP6" s="3328"/>
      <c r="BQ6" s="3328"/>
      <c r="BR6" s="3328"/>
      <c r="BS6" s="39"/>
      <c r="BU6" s="26"/>
      <c r="BV6" s="26"/>
      <c r="BW6" s="26"/>
      <c r="BX6" s="26"/>
      <c r="BY6" s="26"/>
      <c r="BZ6" s="26"/>
      <c r="CA6" s="26"/>
      <c r="CB6" s="47"/>
      <c r="CC6" s="26"/>
      <c r="CD6" s="26"/>
      <c r="CE6" s="26"/>
      <c r="CF6" s="26"/>
      <c r="CG6" s="34"/>
      <c r="CH6" s="26"/>
      <c r="CI6" s="26"/>
      <c r="CJ6" s="26"/>
      <c r="CK6" s="34"/>
      <c r="CL6" s="26"/>
      <c r="CM6" s="26"/>
      <c r="CN6" s="47"/>
      <c r="CO6" s="34"/>
      <c r="CP6" s="26"/>
      <c r="CQ6" s="26"/>
      <c r="CR6" s="26"/>
      <c r="CS6" s="26"/>
      <c r="CT6" s="26"/>
      <c r="CU6" s="26"/>
      <c r="CV6" s="26"/>
      <c r="CW6" s="26"/>
      <c r="CX6" s="3"/>
      <c r="CY6" s="26"/>
      <c r="CZ6" s="26"/>
      <c r="DA6" s="26"/>
      <c r="DB6" s="26"/>
      <c r="DC6" s="26"/>
      <c r="DD6" s="26"/>
      <c r="DE6" s="26"/>
      <c r="DF6" s="26"/>
      <c r="DG6" s="26"/>
      <c r="DH6" s="26"/>
      <c r="DI6" s="26"/>
      <c r="DJ6" s="26"/>
      <c r="DK6" s="26"/>
      <c r="DL6" s="26"/>
      <c r="DM6" s="26"/>
      <c r="DN6" s="26"/>
      <c r="DO6" s="26"/>
      <c r="DP6" s="26"/>
      <c r="DQ6" s="43" t="s">
        <v>11</v>
      </c>
      <c r="DR6" s="44"/>
      <c r="DS6" s="44"/>
      <c r="DT6" s="44"/>
      <c r="DU6" s="26"/>
      <c r="DV6" s="26"/>
      <c r="DW6" s="26"/>
      <c r="DX6" s="26"/>
      <c r="DY6" s="26"/>
      <c r="DZ6" s="26"/>
      <c r="EA6" s="26"/>
      <c r="EB6" s="26"/>
      <c r="EC6" s="26"/>
      <c r="ED6" s="10">
        <v>1</v>
      </c>
      <c r="EE6" s="27">
        <f>SUM(ED1:ED406)+2</f>
        <v>408</v>
      </c>
      <c r="EF6" s="28" t="s">
        <v>12</v>
      </c>
    </row>
    <row r="7" spans="1:136" ht="19.5" thickBot="1">
      <c r="A7" s="3"/>
      <c r="B7" s="2723"/>
      <c r="C7" s="2723"/>
      <c r="D7" s="2723"/>
      <c r="E7" s="2723"/>
      <c r="F7" s="2723"/>
      <c r="G7" s="2976" t="s">
        <v>13</v>
      </c>
      <c r="H7" s="2976"/>
      <c r="I7" s="2976"/>
      <c r="J7" s="49" t="str">
        <f ca="1">CELL("nomfichier")</f>
        <v>D:\Données\1.UPRT\0-UPRT.fait\1-UPRT.FR-SITE-WEB\ff-fiches-fabrications\ff.fiches.fabrication.2023\ffr.restaurant.2023\[ff.3.OU.6.RECETTES.29.11.2025.xlsx]62.col.55.lignes</v>
      </c>
      <c r="K7" s="49"/>
      <c r="L7" s="49"/>
      <c r="M7" s="50"/>
      <c r="N7" s="50"/>
      <c r="O7" s="2977"/>
      <c r="P7" s="2977"/>
      <c r="Q7" s="51"/>
      <c r="R7" s="51"/>
      <c r="S7" s="51"/>
      <c r="T7" s="51"/>
      <c r="W7" t="s">
        <v>14</v>
      </c>
      <c r="AC7" s="52"/>
      <c r="AD7" s="52" t="s">
        <v>15</v>
      </c>
      <c r="AE7" s="1" t="str">
        <f>$ED$408</f>
        <v>ED408</v>
      </c>
      <c r="AF7" s="3"/>
      <c r="AG7" s="5">
        <v>1</v>
      </c>
      <c r="AH7" s="46" t="str">
        <f>COUNTIF(AG11:AG75,"►")&amp;" "&amp;"Lignes"&amp;" "&amp;"►"</f>
        <v>19 Lignes ►</v>
      </c>
      <c r="AI7" s="3"/>
      <c r="AJ7" s="3329" t="s">
        <v>16</v>
      </c>
      <c r="AK7" s="3330"/>
      <c r="AL7" s="3330"/>
      <c r="AM7" s="3330"/>
      <c r="AN7" s="3330"/>
      <c r="AO7" s="3330"/>
      <c r="AP7" s="3330"/>
      <c r="AQ7" s="3331"/>
      <c r="AR7" s="3"/>
      <c r="AS7" s="3365"/>
      <c r="AT7" s="3366"/>
      <c r="AU7" s="3366"/>
      <c r="AV7" s="3367"/>
      <c r="AW7" s="3"/>
      <c r="AX7" s="53" t="s">
        <v>17</v>
      </c>
      <c r="AY7" s="53"/>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47"/>
      <c r="CC7" s="26"/>
      <c r="CD7" s="26"/>
      <c r="CE7" s="26"/>
      <c r="CF7" s="26"/>
      <c r="CG7" s="34"/>
      <c r="CH7" s="26"/>
      <c r="CI7" s="26"/>
      <c r="CJ7" s="26"/>
      <c r="CK7" s="34"/>
      <c r="CL7" s="26"/>
      <c r="CM7" s="26"/>
      <c r="CN7" s="47"/>
      <c r="CO7" s="34"/>
      <c r="CP7" s="26"/>
      <c r="CQ7" s="26"/>
      <c r="CR7" s="26"/>
      <c r="CS7" s="26"/>
      <c r="CT7" s="26"/>
      <c r="CU7" s="26"/>
      <c r="CV7" s="26"/>
      <c r="CW7" s="26"/>
      <c r="CX7" s="3"/>
      <c r="CY7" s="26"/>
      <c r="CZ7" s="26"/>
      <c r="DA7" s="26"/>
      <c r="DB7" s="26"/>
      <c r="DC7" s="26"/>
      <c r="DD7" s="26"/>
      <c r="DE7" s="26"/>
      <c r="DF7" s="26"/>
      <c r="DG7" s="26"/>
      <c r="DH7" s="26"/>
      <c r="DI7" s="26"/>
      <c r="DJ7" s="26"/>
      <c r="DK7" s="26"/>
      <c r="DL7" s="26"/>
      <c r="DM7" s="26"/>
      <c r="DN7" s="26"/>
      <c r="DO7" s="26"/>
      <c r="DP7" s="26"/>
      <c r="DQ7" s="54" t="s">
        <v>18</v>
      </c>
      <c r="DR7" s="3296" t="s">
        <v>19</v>
      </c>
      <c r="DS7" s="3296"/>
      <c r="DT7" s="3296"/>
      <c r="DU7" s="26"/>
      <c r="DV7" s="26"/>
      <c r="DW7" s="26"/>
      <c r="DX7" s="26"/>
      <c r="DY7" s="26"/>
      <c r="DZ7" s="26"/>
      <c r="EA7" s="26"/>
      <c r="EB7" s="26"/>
      <c r="EC7" s="26"/>
      <c r="ED7" s="10">
        <v>1</v>
      </c>
      <c r="EE7" s="27">
        <f>SUM(A408:EC408)+1</f>
        <v>134</v>
      </c>
      <c r="EF7" s="28" t="s">
        <v>20</v>
      </c>
    </row>
    <row r="8" spans="1:136" ht="15" customHeight="1">
      <c r="A8" s="3"/>
      <c r="B8" s="2273"/>
      <c r="C8" s="2273"/>
      <c r="D8" s="2273"/>
      <c r="E8" s="2273"/>
      <c r="F8" s="2273"/>
      <c r="G8" s="3297" t="s">
        <v>4278</v>
      </c>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9"/>
      <c r="AF8" s="3"/>
      <c r="AG8" s="5">
        <v>1</v>
      </c>
      <c r="AH8" s="57">
        <f>ROWS(AG11:AG75)</f>
        <v>65</v>
      </c>
      <c r="AI8" s="3"/>
      <c r="AJ8" s="58"/>
      <c r="AK8" s="3303" t="s">
        <v>21</v>
      </c>
      <c r="AL8" s="3303"/>
      <c r="AM8" s="3303"/>
      <c r="AN8" s="3303"/>
      <c r="AO8" s="3303"/>
      <c r="AP8" s="3303"/>
      <c r="AQ8" s="3304"/>
      <c r="AR8" s="3"/>
      <c r="AS8" s="81" t="s">
        <v>4282</v>
      </c>
      <c r="AT8" s="82"/>
      <c r="AU8" s="44"/>
      <c r="AV8" s="83"/>
      <c r="AW8" s="3"/>
      <c r="AX8" s="53" t="s">
        <v>22</v>
      </c>
      <c r="AY8" s="53"/>
      <c r="AZ8" s="26"/>
      <c r="BA8" s="26"/>
      <c r="BB8" s="26"/>
      <c r="BC8" s="26"/>
      <c r="BD8" s="26"/>
      <c r="BE8" s="26"/>
      <c r="BF8" s="26"/>
      <c r="BG8" s="26"/>
      <c r="BH8" s="26"/>
      <c r="BI8" s="26"/>
      <c r="BJ8" s="26"/>
      <c r="BK8" s="26"/>
      <c r="BL8" s="26"/>
      <c r="BM8" s="26"/>
      <c r="BN8" s="26"/>
      <c r="BO8" s="26"/>
      <c r="BP8" s="26"/>
      <c r="BQ8" s="26"/>
      <c r="BR8" s="59" t="s">
        <v>23</v>
      </c>
      <c r="BS8" s="26"/>
      <c r="BT8" s="26"/>
      <c r="BU8" s="26"/>
      <c r="BV8" s="26"/>
      <c r="BW8" s="26"/>
      <c r="BX8" s="26"/>
      <c r="BY8" s="26"/>
      <c r="BZ8" s="26"/>
      <c r="CA8" s="26"/>
      <c r="CB8" s="47"/>
      <c r="CC8" s="26"/>
      <c r="CD8" s="26"/>
      <c r="CE8" s="26"/>
      <c r="CF8" s="26"/>
      <c r="CG8" s="34"/>
      <c r="CH8" s="26"/>
      <c r="CI8" s="26"/>
      <c r="CJ8" s="26"/>
      <c r="CK8" s="34"/>
      <c r="CL8" s="26"/>
      <c r="CM8" s="26"/>
      <c r="CN8" s="47"/>
      <c r="CO8" s="34"/>
      <c r="CP8" s="3305" t="str">
        <f ca="1">CN10&amp;"  Formule ► "&amp;_xlfn.FORMULATEXT(CN10)</f>
        <v>pâti--ENT  Formule ► =SIERREUR(MINUSCULE(GAUCHE(SUPPRESPACE(GAUCHE(CK10;TROUVE("-";CK10)-1));4))&amp;"-"&amp;MAJUSCULE(GAUCHE(SUPPRESPACE(STXT(CK10;TROUVE("-";CK10)+1;99));4));"")</v>
      </c>
      <c r="CQ8" s="3305"/>
      <c r="CR8" s="3305"/>
      <c r="CS8" s="3305"/>
      <c r="CT8" s="3305"/>
      <c r="CU8" s="3305"/>
      <c r="CV8" s="3305"/>
      <c r="CW8" s="3305"/>
      <c r="CX8" s="3"/>
      <c r="CY8" s="26"/>
      <c r="CZ8" s="26"/>
      <c r="DA8" s="26"/>
      <c r="DB8" s="26"/>
      <c r="DC8" s="26"/>
      <c r="DD8" s="26"/>
      <c r="DE8" s="26"/>
      <c r="DF8" s="26"/>
      <c r="DG8" s="26"/>
      <c r="DH8" s="26"/>
      <c r="DI8" s="26"/>
      <c r="DJ8" s="26"/>
      <c r="DK8" s="26"/>
      <c r="DL8" s="26"/>
      <c r="DM8" s="26"/>
      <c r="DN8" s="26"/>
      <c r="DO8" s="26"/>
      <c r="DP8" s="26"/>
      <c r="DQ8" s="26" t="s">
        <v>24</v>
      </c>
      <c r="DR8" s="44"/>
      <c r="DS8" s="44"/>
      <c r="DT8" s="44"/>
      <c r="DU8" s="26"/>
      <c r="DV8" s="26"/>
      <c r="DW8" s="26"/>
      <c r="DX8" s="26"/>
      <c r="DY8" s="26"/>
      <c r="DZ8" s="26"/>
      <c r="EA8" s="26"/>
      <c r="EB8" s="26"/>
      <c r="EC8" s="26"/>
      <c r="ED8" s="10">
        <v>1</v>
      </c>
    </row>
    <row r="9" spans="1:136" ht="15.75" customHeight="1" thickBot="1">
      <c r="A9" s="3"/>
      <c r="B9" s="2273"/>
      <c r="C9" s="2273"/>
      <c r="D9" s="2273"/>
      <c r="E9" s="2273"/>
      <c r="F9" s="2273"/>
      <c r="G9" s="3300"/>
      <c r="H9" s="3301"/>
      <c r="I9" s="3301"/>
      <c r="J9" s="3301"/>
      <c r="K9" s="3301"/>
      <c r="L9" s="3301"/>
      <c r="M9" s="3301"/>
      <c r="N9" s="3301"/>
      <c r="O9" s="3301"/>
      <c r="P9" s="3301"/>
      <c r="Q9" s="3301"/>
      <c r="R9" s="3301"/>
      <c r="S9" s="3301"/>
      <c r="T9" s="3301"/>
      <c r="U9" s="3301"/>
      <c r="V9" s="3301"/>
      <c r="W9" s="3301"/>
      <c r="X9" s="3301"/>
      <c r="Y9" s="3301"/>
      <c r="Z9" s="3301"/>
      <c r="AA9" s="3301"/>
      <c r="AB9" s="3301"/>
      <c r="AC9" s="3301"/>
      <c r="AD9" s="3301"/>
      <c r="AE9" s="3302"/>
      <c r="AF9" s="3"/>
      <c r="AG9" s="5">
        <v>1</v>
      </c>
      <c r="AH9" s="5">
        <v>1</v>
      </c>
      <c r="AI9" s="3"/>
      <c r="AJ9" s="60"/>
      <c r="AK9" s="34"/>
      <c r="AL9" s="34"/>
      <c r="AM9" s="34"/>
      <c r="AN9" s="34"/>
      <c r="AO9" s="34"/>
      <c r="AP9" s="34"/>
      <c r="AQ9" s="61"/>
      <c r="AR9" s="3"/>
      <c r="AS9" s="81"/>
      <c r="AT9" s="82"/>
      <c r="AU9" s="44"/>
      <c r="AV9" s="83"/>
      <c r="AW9" s="3"/>
      <c r="AX9" s="25"/>
      <c r="AY9" s="25"/>
      <c r="AZ9" s="25"/>
      <c r="BA9" s="25"/>
      <c r="BB9" s="25"/>
      <c r="BC9" s="25"/>
      <c r="BD9" s="25"/>
      <c r="BE9" s="25"/>
      <c r="BF9" s="25"/>
      <c r="BG9" s="25"/>
      <c r="BH9" s="25"/>
      <c r="BI9" s="25"/>
      <c r="BJ9" s="25"/>
      <c r="BK9" s="25"/>
      <c r="BL9" s="25"/>
      <c r="BM9" s="25"/>
      <c r="BN9" s="25"/>
      <c r="BO9" s="25"/>
      <c r="BP9" s="25"/>
      <c r="BQ9" s="25"/>
      <c r="BR9" s="25"/>
      <c r="BS9" s="25"/>
      <c r="BT9" s="25"/>
      <c r="BU9" s="26"/>
      <c r="BV9" s="26"/>
      <c r="BW9" s="26"/>
      <c r="BX9" s="26"/>
      <c r="BY9" s="26"/>
      <c r="BZ9" s="26"/>
      <c r="CA9" s="26"/>
      <c r="CB9" s="47" t="s">
        <v>25</v>
      </c>
      <c r="CC9" s="26"/>
      <c r="CD9" s="26"/>
      <c r="CE9" s="26"/>
      <c r="CF9" s="26"/>
      <c r="CG9" s="34"/>
      <c r="CH9" s="26"/>
      <c r="CI9" s="26"/>
      <c r="CJ9" s="26"/>
      <c r="CK9" s="34"/>
      <c r="CL9" s="26"/>
      <c r="CM9" s="26"/>
      <c r="CN9" s="47" t="s">
        <v>26</v>
      </c>
      <c r="CO9" s="34"/>
      <c r="CP9" s="3305"/>
      <c r="CQ9" s="3305"/>
      <c r="CR9" s="3305"/>
      <c r="CS9" s="3305"/>
      <c r="CT9" s="3305"/>
      <c r="CU9" s="3305"/>
      <c r="CV9" s="3305"/>
      <c r="CW9" s="3305"/>
      <c r="CX9" s="3"/>
      <c r="CY9" s="26"/>
      <c r="CZ9" s="26"/>
      <c r="DA9" s="26"/>
      <c r="DB9" s="26"/>
      <c r="DC9" s="26"/>
      <c r="DD9" s="26"/>
      <c r="DE9" s="26"/>
      <c r="DF9" s="26"/>
      <c r="DG9" s="26"/>
      <c r="DH9" s="26"/>
      <c r="DI9" s="26"/>
      <c r="DJ9" s="26"/>
      <c r="DK9" s="26"/>
      <c r="DL9" s="26"/>
      <c r="DM9" s="26"/>
      <c r="DN9" s="26"/>
      <c r="DO9" s="26"/>
      <c r="DP9" s="26"/>
      <c r="DQ9" s="54" t="s">
        <v>18</v>
      </c>
      <c r="DR9" s="3296" t="s">
        <v>27</v>
      </c>
      <c r="DS9" s="3296"/>
      <c r="DT9" s="3296"/>
      <c r="DU9" s="26"/>
      <c r="DV9" s="26"/>
      <c r="DW9" s="26"/>
      <c r="DX9" s="26"/>
      <c r="DY9" s="26"/>
      <c r="DZ9" s="26"/>
      <c r="EA9" s="26"/>
      <c r="EB9" s="26"/>
      <c r="EC9" s="26"/>
      <c r="ED9" s="10">
        <v>1</v>
      </c>
    </row>
    <row r="10" spans="1:136" ht="19.5" customHeight="1" thickBot="1">
      <c r="A10" s="3"/>
      <c r="B10" s="56">
        <v>1</v>
      </c>
      <c r="C10" s="56">
        <v>2</v>
      </c>
      <c r="D10" s="56">
        <v>3</v>
      </c>
      <c r="E10" s="56">
        <v>4</v>
      </c>
      <c r="F10" s="56">
        <v>5</v>
      </c>
      <c r="G10" s="56">
        <v>6</v>
      </c>
      <c r="H10" s="56">
        <v>7</v>
      </c>
      <c r="I10" s="56">
        <v>8</v>
      </c>
      <c r="J10" s="56">
        <v>9</v>
      </c>
      <c r="K10" s="56">
        <v>10</v>
      </c>
      <c r="L10" s="56">
        <v>11</v>
      </c>
      <c r="M10" s="56">
        <v>12</v>
      </c>
      <c r="N10" s="56">
        <v>13</v>
      </c>
      <c r="O10" s="56">
        <v>14</v>
      </c>
      <c r="P10" s="56">
        <v>15</v>
      </c>
      <c r="Q10" s="56">
        <v>16</v>
      </c>
      <c r="R10" s="56">
        <v>17</v>
      </c>
      <c r="S10" s="56">
        <v>18</v>
      </c>
      <c r="T10" s="56">
        <v>19</v>
      </c>
      <c r="U10" s="56">
        <v>20</v>
      </c>
      <c r="V10" s="56">
        <v>21</v>
      </c>
      <c r="W10" s="56">
        <v>22</v>
      </c>
      <c r="X10" s="56">
        <v>23</v>
      </c>
      <c r="Y10" s="56">
        <v>24</v>
      </c>
      <c r="Z10" s="56">
        <v>25</v>
      </c>
      <c r="AA10" s="56">
        <v>26</v>
      </c>
      <c r="AB10" s="56">
        <v>27</v>
      </c>
      <c r="AC10" s="56">
        <v>28</v>
      </c>
      <c r="AD10" s="56">
        <v>29</v>
      </c>
      <c r="AE10" s="56">
        <v>30</v>
      </c>
      <c r="AF10" s="3"/>
      <c r="AG10" s="62" t="s">
        <v>28</v>
      </c>
      <c r="AH10" s="63" t="s">
        <v>29</v>
      </c>
      <c r="AI10" s="3"/>
      <c r="AJ10" s="60"/>
      <c r="AK10" s="34"/>
      <c r="AL10" s="34"/>
      <c r="AM10" s="34"/>
      <c r="AN10" s="34"/>
      <c r="AO10" s="34"/>
      <c r="AP10" s="34"/>
      <c r="AQ10" s="61"/>
      <c r="AR10" s="3"/>
      <c r="AS10" s="81" t="s">
        <v>4284</v>
      </c>
      <c r="AT10" s="82"/>
      <c r="AU10" s="44"/>
      <c r="AV10" s="83"/>
      <c r="AW10" s="3"/>
      <c r="AX10" s="3306" t="s">
        <v>30</v>
      </c>
      <c r="AY10" s="3306"/>
      <c r="AZ10" s="3306"/>
      <c r="BB10" s="3306" t="s">
        <v>31</v>
      </c>
      <c r="BC10" s="3306"/>
      <c r="BD10" s="3306"/>
      <c r="BF10" s="64" t="s">
        <v>32</v>
      </c>
      <c r="BG10" s="64"/>
      <c r="BH10" s="26"/>
      <c r="BI10" s="26"/>
      <c r="BJ10" s="26"/>
      <c r="BK10" s="26"/>
      <c r="BL10" s="26"/>
      <c r="BM10" s="26"/>
      <c r="BN10" s="25"/>
      <c r="BO10" s="25"/>
      <c r="BP10" s="25"/>
      <c r="BQ10" s="26"/>
      <c r="BR10" s="3307" t="s">
        <v>33</v>
      </c>
      <c r="BS10" s="3307"/>
      <c r="BT10" s="3307"/>
      <c r="BU10" s="3307"/>
      <c r="BV10" s="3307"/>
      <c r="BW10" s="3307"/>
      <c r="BX10" s="3307"/>
      <c r="BY10" s="3309" t="s">
        <v>34</v>
      </c>
      <c r="BZ10" s="3309"/>
      <c r="CA10" s="3309"/>
      <c r="CB10" s="3310" t="str">
        <f>UPPER(LEFT(BR10,1))</f>
        <v>C</v>
      </c>
      <c r="CD10" s="3307" t="s">
        <v>33</v>
      </c>
      <c r="CE10" s="3307"/>
      <c r="CF10" s="3307"/>
      <c r="CG10" s="3307"/>
      <c r="CH10" s="3307"/>
      <c r="CI10" s="3307"/>
      <c r="CJ10" s="3307"/>
      <c r="CK10" s="3309" t="s">
        <v>34</v>
      </c>
      <c r="CL10" s="3309"/>
      <c r="CM10" s="3309"/>
      <c r="CN10" s="65" t="str">
        <f>IFERROR(LOWER(LEFT(TRIM(LEFT(CK10,FIND("-",CK10)-1)),4))&amp;"-"&amp;UPPER(LEFT(TRIM(MID(CK10,FIND("-",CK10)+1,99)),4)),"")</f>
        <v>pâti--ENT</v>
      </c>
      <c r="CP10" s="3305"/>
      <c r="CQ10" s="3305"/>
      <c r="CR10" s="3305"/>
      <c r="CS10" s="3305"/>
      <c r="CT10" s="3305"/>
      <c r="CU10" s="3305"/>
      <c r="CV10" s="3305"/>
      <c r="CW10" s="3305"/>
      <c r="CX10" s="3"/>
      <c r="CY10" s="26"/>
      <c r="CZ10" s="26"/>
      <c r="DA10" s="26"/>
      <c r="DB10" s="26"/>
      <c r="DC10" s="26"/>
      <c r="DD10" s="26"/>
      <c r="DE10" s="26"/>
      <c r="DF10" s="26"/>
      <c r="DG10" s="26"/>
      <c r="DH10" s="26"/>
      <c r="DI10" s="26"/>
      <c r="DJ10" s="26"/>
      <c r="DK10" s="26"/>
      <c r="DL10" s="26"/>
      <c r="DM10" s="26"/>
      <c r="DN10" s="26"/>
      <c r="DO10" s="26"/>
      <c r="DP10" s="26"/>
      <c r="DQ10" s="26" t="s">
        <v>35</v>
      </c>
      <c r="DR10" s="44"/>
      <c r="DS10" s="44"/>
      <c r="DT10" s="44"/>
      <c r="DU10" s="26"/>
      <c r="DV10" s="26"/>
      <c r="DW10" s="26"/>
      <c r="DX10" s="26"/>
      <c r="DY10" s="26"/>
      <c r="DZ10" s="26"/>
      <c r="EA10" s="26"/>
      <c r="EB10" s="26"/>
      <c r="EC10" s="26"/>
      <c r="ED10" s="10">
        <v>1</v>
      </c>
    </row>
    <row r="11" spans="1:136" ht="21" customHeight="1">
      <c r="A11" s="3"/>
      <c r="B11" s="66" t="s">
        <v>28</v>
      </c>
      <c r="C11" s="67"/>
      <c r="D11" s="67"/>
      <c r="E11" s="67"/>
      <c r="F11" s="67"/>
      <c r="G11" s="3312" t="s">
        <v>4279</v>
      </c>
      <c r="H11" s="3312"/>
      <c r="I11" s="3312"/>
      <c r="J11" s="3312"/>
      <c r="K11" s="3312"/>
      <c r="L11" s="3312"/>
      <c r="M11" s="3312"/>
      <c r="N11" s="3312"/>
      <c r="O11" s="3312"/>
      <c r="P11" s="3312"/>
      <c r="Q11" s="3312"/>
      <c r="R11" s="3312"/>
      <c r="S11" s="3312"/>
      <c r="T11" s="3312"/>
      <c r="U11" s="3312"/>
      <c r="V11" s="3312"/>
      <c r="W11" s="3312"/>
      <c r="X11" s="3312"/>
      <c r="Y11" s="3312"/>
      <c r="Z11" s="3312"/>
      <c r="AA11" s="3312"/>
      <c r="AB11" s="3312"/>
      <c r="AC11" s="3312"/>
      <c r="AD11" s="3312"/>
      <c r="AE11" s="3313"/>
      <c r="AF11" s="3"/>
      <c r="AG11" s="2978" t="str">
        <f t="shared" ref="AG11:AG74" si="10">B11</f>
        <v>A</v>
      </c>
      <c r="AH11" s="68" t="s">
        <v>36</v>
      </c>
      <c r="AI11" s="3"/>
      <c r="AJ11" s="69"/>
      <c r="AK11" s="44"/>
      <c r="AL11" s="44"/>
      <c r="AM11" s="44"/>
      <c r="AN11" s="44"/>
      <c r="AO11" s="44"/>
      <c r="AP11" s="44"/>
      <c r="AQ11" s="70"/>
      <c r="AR11" s="3"/>
      <c r="AS11" s="81"/>
      <c r="AT11" s="82"/>
      <c r="AU11" s="44"/>
      <c r="AV11" s="83"/>
      <c r="AW11" s="3"/>
      <c r="AX11" s="3306"/>
      <c r="AY11" s="3306"/>
      <c r="AZ11" s="3306"/>
      <c r="BB11" s="3306"/>
      <c r="BC11" s="3306"/>
      <c r="BD11" s="3306"/>
      <c r="BF11" s="71" t="s">
        <v>37</v>
      </c>
      <c r="BG11" s="71"/>
      <c r="BH11" s="26"/>
      <c r="BI11" s="26"/>
      <c r="BJ11" s="26"/>
      <c r="BK11" s="26"/>
      <c r="BL11" s="26"/>
      <c r="BM11" s="26"/>
      <c r="BN11" s="25"/>
      <c r="BO11" s="25"/>
      <c r="BP11" s="25"/>
      <c r="BQ11" s="26"/>
      <c r="BR11" s="3308"/>
      <c r="BS11" s="3308"/>
      <c r="BT11" s="3308"/>
      <c r="BU11" s="3308"/>
      <c r="BV11" s="3308"/>
      <c r="BW11" s="3308"/>
      <c r="BX11" s="3308"/>
      <c r="BY11" s="3225"/>
      <c r="BZ11" s="3225"/>
      <c r="CA11" s="3225"/>
      <c r="CB11" s="3311"/>
      <c r="CD11" s="3308"/>
      <c r="CE11" s="3308"/>
      <c r="CF11" s="3308"/>
      <c r="CG11" s="3308"/>
      <c r="CH11" s="3308"/>
      <c r="CI11" s="3308"/>
      <c r="CJ11" s="3308"/>
      <c r="CK11" s="3225"/>
      <c r="CL11" s="3225"/>
      <c r="CM11" s="3225"/>
      <c r="CN11" s="72" t="str">
        <f>IFERROR(LOWER(TRIM(MID(CK10, FIND("-",CK10, FIND("-",CK10)+1)+1, 999))), "")</f>
        <v>entremet</v>
      </c>
      <c r="CP11" s="3305" t="str">
        <f ca="1">CN11&amp;"  Formule ► "&amp;_xlfn.FORMULATEXT(CN11)</f>
        <v>entremet  Formule ► =SIERREUR(MINUSCULE(SUPPRESPACE(STXT(CK10; TROUVE("-";CK10; TROUVE("-";CK10)+1)+1; 999))); "")</v>
      </c>
      <c r="CQ11" s="3305"/>
      <c r="CR11" s="3305"/>
      <c r="CS11" s="3305"/>
      <c r="CT11" s="3305"/>
      <c r="CU11" s="3305"/>
      <c r="CV11" s="3305"/>
      <c r="CW11" s="3305"/>
      <c r="CX11" s="3"/>
      <c r="CY11" s="3314" t="s">
        <v>38</v>
      </c>
      <c r="CZ11" s="3314"/>
      <c r="DA11" s="3314"/>
      <c r="DB11" s="3314"/>
      <c r="DC11" s="3314"/>
      <c r="DD11" s="3314"/>
      <c r="DE11" s="3314"/>
      <c r="DF11" s="3314"/>
      <c r="DG11" s="26"/>
      <c r="DH11" s="26"/>
      <c r="DI11" s="26"/>
      <c r="DJ11" s="73" t="s">
        <v>39</v>
      </c>
      <c r="DK11" s="26"/>
      <c r="DL11" s="26"/>
      <c r="DM11" s="26"/>
      <c r="DN11" s="26"/>
      <c r="DO11" s="26"/>
      <c r="DP11" s="26"/>
      <c r="DQ11" s="54" t="s">
        <v>18</v>
      </c>
      <c r="DR11" s="3296" t="s">
        <v>40</v>
      </c>
      <c r="DS11" s="3296"/>
      <c r="DT11" s="3296"/>
      <c r="DU11" s="26"/>
      <c r="DV11" s="26"/>
      <c r="DW11" s="26"/>
      <c r="DX11" s="26"/>
      <c r="DY11" s="26"/>
      <c r="DZ11" s="26"/>
      <c r="EA11" s="26"/>
      <c r="EB11" s="26"/>
      <c r="EC11" s="26"/>
      <c r="ED11" s="10">
        <v>1</v>
      </c>
    </row>
    <row r="12" spans="1:136" ht="21" customHeight="1">
      <c r="A12" s="3"/>
      <c r="B12" s="74" t="s">
        <v>28</v>
      </c>
      <c r="C12" s="3196"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D12" s="3197"/>
      <c r="E12" s="3197"/>
      <c r="F12" s="3197"/>
      <c r="G12" s="3197"/>
      <c r="H12" s="3197"/>
      <c r="I12" s="3197"/>
      <c r="J12" s="2537"/>
      <c r="K12" s="2535" t="s">
        <v>41</v>
      </c>
      <c r="L12" s="2537"/>
      <c r="M12" s="2537"/>
      <c r="N12" s="3452" t="s">
        <v>42</v>
      </c>
      <c r="O12" s="3348" t="s">
        <v>4280</v>
      </c>
      <c r="P12" s="3348"/>
      <c r="Q12" s="3348"/>
      <c r="R12" s="3348"/>
      <c r="S12" s="3348"/>
      <c r="T12" s="3348"/>
      <c r="U12" s="3348"/>
      <c r="V12" s="3348"/>
      <c r="W12" s="3348"/>
      <c r="X12" s="3348"/>
      <c r="Y12" s="3348"/>
      <c r="Z12" s="3348"/>
      <c r="AA12" s="3348"/>
      <c r="AB12" s="3549" t="s">
        <v>4281</v>
      </c>
      <c r="AC12" s="3549"/>
      <c r="AD12" s="3549"/>
      <c r="AE12" s="3332" t="str">
        <f>LEFT(O12,1)</f>
        <v>F</v>
      </c>
      <c r="AF12" s="3"/>
      <c r="AG12" s="74" t="str">
        <f t="shared" si="10"/>
        <v>A</v>
      </c>
      <c r="AH12" s="75" t="s">
        <v>43</v>
      </c>
      <c r="AI12" s="3"/>
      <c r="AJ12" s="69"/>
      <c r="AK12" s="44"/>
      <c r="AL12" s="44"/>
      <c r="AM12" s="44"/>
      <c r="AN12" s="44"/>
      <c r="AO12" s="44"/>
      <c r="AP12" s="44"/>
      <c r="AQ12" s="70"/>
      <c r="AR12" s="3"/>
      <c r="AS12" s="2989" t="s">
        <v>4286</v>
      </c>
      <c r="AT12" s="25"/>
      <c r="AU12" s="25"/>
      <c r="AV12" s="83"/>
      <c r="AW12" s="3"/>
      <c r="AX12" s="25"/>
      <c r="AY12" s="25"/>
      <c r="AZ12" s="25"/>
      <c r="BA12" s="25"/>
      <c r="BB12" s="25" t="s">
        <v>44</v>
      </c>
      <c r="BC12" s="25"/>
      <c r="BD12" s="25"/>
      <c r="BE12" s="25"/>
      <c r="BF12" s="25"/>
      <c r="BG12" s="25"/>
      <c r="BH12" s="25"/>
      <c r="BI12" s="25"/>
      <c r="BJ12" s="25"/>
      <c r="BK12" s="25"/>
      <c r="BL12" s="25"/>
      <c r="BM12" s="25"/>
      <c r="BN12" s="25"/>
      <c r="BO12" s="25"/>
      <c r="BP12" s="25"/>
      <c r="BQ12" s="25"/>
      <c r="BR12" s="25"/>
      <c r="BS12" s="25"/>
      <c r="BT12" s="25"/>
      <c r="BU12" s="25"/>
      <c r="BV12" s="25"/>
      <c r="BW12" s="25"/>
      <c r="BY12" s="25"/>
      <c r="BZ12" s="76"/>
      <c r="CA12" s="76" t="str">
        <f>CC10&amp;"  Formule ►"</f>
        <v xml:space="preserve">  Formule ►</v>
      </c>
      <c r="CB12" s="77" t="str">
        <f ca="1">_xlfn.FORMULATEXT(CB10)</f>
        <v>=MAJUSCULE(GAUCHE(BR10;1))</v>
      </c>
      <c r="CC12" s="25"/>
      <c r="CD12" s="25"/>
      <c r="CE12" s="25"/>
      <c r="CF12" s="25"/>
      <c r="CG12" s="25"/>
      <c r="CH12" s="25"/>
      <c r="CI12" s="25"/>
      <c r="CJ12" s="25"/>
      <c r="CK12" s="25"/>
      <c r="CL12" s="25"/>
      <c r="CM12" s="25"/>
      <c r="CN12" s="25"/>
      <c r="CO12" s="25"/>
      <c r="CP12" s="3305"/>
      <c r="CQ12" s="3305"/>
      <c r="CR12" s="3305"/>
      <c r="CS12" s="3305"/>
      <c r="CT12" s="3305"/>
      <c r="CU12" s="3305"/>
      <c r="CV12" s="3305"/>
      <c r="CW12" s="3305"/>
      <c r="CX12" s="3"/>
      <c r="CY12" s="78"/>
      <c r="CZ12" s="78"/>
      <c r="DA12" s="78"/>
      <c r="DB12" s="78"/>
      <c r="DC12" s="78"/>
      <c r="DD12" s="78"/>
      <c r="DE12" s="79" t="str">
        <f ca="1">"Page "&amp;_xlfn.SHEET()&amp;" sur "&amp;_xlfn.SHEETS()</f>
        <v>Page 5 sur 6</v>
      </c>
      <c r="DF12" s="79"/>
      <c r="DG12" s="26"/>
      <c r="DH12" s="26"/>
      <c r="DI12" s="54" t="s">
        <v>18</v>
      </c>
      <c r="DJ12" s="55" t="s">
        <v>45</v>
      </c>
      <c r="DK12" s="26"/>
      <c r="DL12" s="26"/>
      <c r="DM12" s="26"/>
      <c r="DN12" s="26"/>
      <c r="DO12" s="26"/>
      <c r="DP12" s="26">
        <v>0</v>
      </c>
      <c r="DQ12" s="26" t="s">
        <v>46</v>
      </c>
      <c r="DR12" s="26"/>
      <c r="DS12" s="26"/>
      <c r="DT12" s="26"/>
      <c r="DU12" s="26"/>
      <c r="DV12" s="26"/>
      <c r="DW12" s="26"/>
      <c r="DX12" s="26"/>
      <c r="DY12" s="26"/>
      <c r="DZ12" s="26"/>
      <c r="EA12" s="26"/>
      <c r="EB12" s="26"/>
      <c r="EC12" s="26"/>
      <c r="ED12" s="10">
        <v>1</v>
      </c>
    </row>
    <row r="13" spans="1:136" ht="21" customHeight="1" thickBot="1">
      <c r="A13" s="3"/>
      <c r="B13" s="74" t="s">
        <v>28</v>
      </c>
      <c r="C13" s="3196"/>
      <c r="D13" s="3197"/>
      <c r="E13" s="3197"/>
      <c r="F13" s="3197"/>
      <c r="G13" s="3197"/>
      <c r="H13" s="3197"/>
      <c r="I13" s="3197"/>
      <c r="J13" s="2537"/>
      <c r="K13" s="2538" t="s">
        <v>47</v>
      </c>
      <c r="L13" s="2537"/>
      <c r="M13" s="2537"/>
      <c r="N13" s="3452"/>
      <c r="O13" s="3348"/>
      <c r="P13" s="3348"/>
      <c r="Q13" s="3348"/>
      <c r="R13" s="3348"/>
      <c r="S13" s="3348"/>
      <c r="T13" s="3348"/>
      <c r="U13" s="3348"/>
      <c r="V13" s="3348"/>
      <c r="W13" s="3348"/>
      <c r="X13" s="3348"/>
      <c r="Y13" s="3348"/>
      <c r="Z13" s="3348"/>
      <c r="AA13" s="3348"/>
      <c r="AB13" s="3549"/>
      <c r="AC13" s="3549"/>
      <c r="AD13" s="3549"/>
      <c r="AE13" s="3332"/>
      <c r="AF13" s="3"/>
      <c r="AG13" s="74" t="str">
        <f t="shared" si="10"/>
        <v>A</v>
      </c>
      <c r="AH13" s="80" t="s">
        <v>48</v>
      </c>
      <c r="AI13" s="3"/>
      <c r="AJ13" s="69"/>
      <c r="AK13" s="44"/>
      <c r="AL13" s="44"/>
      <c r="AM13" s="44"/>
      <c r="AN13" s="44"/>
      <c r="AO13" s="44"/>
      <c r="AP13" s="44"/>
      <c r="AQ13" s="70"/>
      <c r="AR13" s="3"/>
      <c r="AS13" s="142"/>
      <c r="AT13" s="25"/>
      <c r="AU13" s="25"/>
      <c r="AV13" s="83"/>
      <c r="AW13" s="3"/>
      <c r="AX13" s="25"/>
      <c r="AY13" s="25"/>
      <c r="AZ13" s="25"/>
      <c r="BA13"/>
      <c r="BB13" s="84" t="s">
        <v>49</v>
      </c>
      <c r="BC13" s="84"/>
      <c r="BD13" s="85"/>
      <c r="BE13" s="85"/>
      <c r="BF13" s="85"/>
      <c r="BG13" s="85"/>
      <c r="BH13" s="8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6"/>
      <c r="CS13" s="26"/>
      <c r="CT13" s="26"/>
      <c r="CU13" s="26"/>
      <c r="CV13" s="26"/>
      <c r="CW13" s="26"/>
      <c r="CX13" s="3"/>
      <c r="CY13" s="86">
        <v>1</v>
      </c>
      <c r="CZ13" s="87">
        <v>2</v>
      </c>
      <c r="DA13" s="88">
        <v>3</v>
      </c>
      <c r="DB13" s="89">
        <v>4</v>
      </c>
      <c r="DC13" s="90">
        <v>5</v>
      </c>
      <c r="DD13" s="91">
        <v>6</v>
      </c>
      <c r="DE13" s="92">
        <v>7</v>
      </c>
      <c r="DF13" s="93">
        <v>8</v>
      </c>
      <c r="DG13" s="26"/>
      <c r="DH13" s="26"/>
      <c r="DJ13" s="94"/>
      <c r="DK13" s="26"/>
      <c r="DL13" s="26"/>
      <c r="DM13" s="26"/>
      <c r="DN13" s="26"/>
      <c r="DO13" s="26"/>
      <c r="DP13" s="26"/>
      <c r="DQ13" s="54" t="s">
        <v>18</v>
      </c>
      <c r="DR13" s="95" t="s">
        <v>50</v>
      </c>
      <c r="DS13" s="26"/>
      <c r="DT13" s="26"/>
      <c r="DU13" s="26"/>
      <c r="DV13" s="26"/>
      <c r="DW13" s="26"/>
      <c r="DX13" s="26"/>
      <c r="DY13" s="26"/>
      <c r="DZ13" s="26"/>
      <c r="EA13" s="26"/>
      <c r="EB13" s="26"/>
      <c r="EC13" s="26"/>
      <c r="ED13" s="10">
        <v>1</v>
      </c>
    </row>
    <row r="14" spans="1:136" ht="21" customHeight="1">
      <c r="A14" s="3"/>
      <c r="B14" s="74" t="s">
        <v>28</v>
      </c>
      <c r="C14" s="2534"/>
      <c r="D14" s="2534"/>
      <c r="E14" s="2534"/>
      <c r="F14" s="2534"/>
      <c r="G14" s="2539"/>
      <c r="H14" s="2539"/>
      <c r="I14" s="2537"/>
      <c r="J14" s="2537"/>
      <c r="K14" s="2539"/>
      <c r="L14" s="2537"/>
      <c r="M14" s="2537"/>
      <c r="N14" s="2540" t="s">
        <v>51</v>
      </c>
      <c r="O14" s="96" t="s">
        <v>52</v>
      </c>
      <c r="P14" s="97" t="s">
        <v>4283</v>
      </c>
      <c r="Q14" s="98"/>
      <c r="R14" s="99"/>
      <c r="S14" s="99"/>
      <c r="T14" s="99"/>
      <c r="U14" s="25"/>
      <c r="W14" s="100"/>
      <c r="X14" s="100"/>
      <c r="Y14" s="3541" t="str">
        <f>Y16&amp;" "&amp;Z16&amp;" ► Recette = "&amp;AB12&amp;" ► "&amp;O12</f>
        <v>③Recette mère ► La pâte à choux ► Recette = pâtisserie-PATE A-CHOUX ► FONDANT POUR GLACER</v>
      </c>
      <c r="Z14" s="3541"/>
      <c r="AA14" s="3541"/>
      <c r="AB14" s="3541"/>
      <c r="AC14" s="3541"/>
      <c r="AD14" s="3541"/>
      <c r="AE14" s="3542"/>
      <c r="AF14" s="3"/>
      <c r="AG14" s="74" t="str">
        <f t="shared" si="10"/>
        <v>A</v>
      </c>
      <c r="AH14" s="68" t="s">
        <v>53</v>
      </c>
      <c r="AI14" s="3"/>
      <c r="AJ14" s="69"/>
      <c r="AK14" s="44"/>
      <c r="AL14" s="44"/>
      <c r="AM14" s="44"/>
      <c r="AN14" s="44"/>
      <c r="AO14" s="44"/>
      <c r="AP14" s="44"/>
      <c r="AQ14" s="70"/>
      <c r="AR14" s="3"/>
      <c r="AS14" s="2990" t="s">
        <v>4288</v>
      </c>
      <c r="AT14" s="2989"/>
      <c r="AU14" s="44"/>
      <c r="AV14" s="83"/>
      <c r="AW14" s="3"/>
      <c r="AX14" s="3333" t="s">
        <v>54</v>
      </c>
      <c r="AY14" s="3333"/>
      <c r="AZ14" s="3333"/>
      <c r="BA14"/>
      <c r="BB14" s="101" t="str">
        <f>IFERROR(LOWER(LEFT(TRIM(LEFT(AX14,FIND("-",AX14)-1)),4))&amp;"-"&amp;UPPER(LEFT(TRIM(MID(AX14,FIND("-",AX14)+1,99)),4)),"")</f>
        <v>cuis-CRUD</v>
      </c>
      <c r="BC14" s="102" t="str">
        <f ca="1">_xlfn.FORMULATEXT(BB14)</f>
        <v>=SIERREUR(MINUSCULE(GAUCHE(SUPPRESPACE(GAUCHE(AX14;TROUVE("-";AX14)-1));4))&amp;"-"&amp;MAJUSCULE(GAUCHE(SUPPRESPACE(STXT(AX14;TROUVE("-";AX14)+1;99));4));"")</v>
      </c>
      <c r="BE14" s="25"/>
      <c r="BF14" s="25"/>
      <c r="BG14" s="25"/>
      <c r="BH14" s="25"/>
      <c r="BI14" s="25"/>
      <c r="BJ14" s="25"/>
      <c r="BK14" s="25"/>
      <c r="BL14" s="25"/>
      <c r="BM14" s="25"/>
      <c r="BN14" s="25"/>
      <c r="BO14" s="25"/>
      <c r="BP14" s="25"/>
      <c r="BQ14" s="25"/>
      <c r="BR14" s="25"/>
      <c r="BS14" s="25"/>
      <c r="BT14" s="25"/>
      <c r="BU14" s="25"/>
      <c r="BV14" s="25"/>
      <c r="BW14" s="25"/>
      <c r="BX14" s="26"/>
      <c r="BY14" s="26"/>
      <c r="BZ14" s="26"/>
      <c r="CA14" s="26"/>
      <c r="CB14" s="26"/>
      <c r="CC14" s="26"/>
      <c r="CD14" s="26"/>
      <c r="CE14" s="26"/>
      <c r="CF14" s="26"/>
      <c r="CG14" s="34"/>
      <c r="CH14" s="26"/>
      <c r="CI14" s="26"/>
      <c r="CJ14" s="26"/>
      <c r="CK14" s="34"/>
      <c r="CL14" s="26"/>
      <c r="CM14" s="26"/>
      <c r="CN14" s="26"/>
      <c r="CO14" s="34"/>
      <c r="CP14" s="26"/>
      <c r="CQ14" s="103"/>
      <c r="CR14" s="26"/>
      <c r="CS14" s="26"/>
      <c r="CT14" s="26"/>
      <c r="CU14" s="26"/>
      <c r="CV14" s="26"/>
      <c r="CW14" s="26"/>
      <c r="CX14" s="3"/>
      <c r="CY14" s="104">
        <v>9</v>
      </c>
      <c r="CZ14" s="105">
        <v>10</v>
      </c>
      <c r="DA14" s="106">
        <v>11</v>
      </c>
      <c r="DB14" s="107">
        <v>12</v>
      </c>
      <c r="DC14" s="108">
        <v>13</v>
      </c>
      <c r="DD14" s="109">
        <v>14</v>
      </c>
      <c r="DE14" s="110">
        <v>15</v>
      </c>
      <c r="DF14" s="111">
        <v>16</v>
      </c>
      <c r="DG14" s="26"/>
      <c r="DH14" s="26"/>
      <c r="DJ14" s="73" t="s">
        <v>55</v>
      </c>
      <c r="DK14" s="26"/>
      <c r="DL14" s="26"/>
      <c r="DM14" s="26"/>
      <c r="DN14" s="26"/>
      <c r="DO14" s="26"/>
      <c r="DP14" s="26"/>
      <c r="DQ14" s="26" t="s">
        <v>56</v>
      </c>
      <c r="DR14" s="26"/>
      <c r="DS14" s="26"/>
      <c r="DT14" s="26"/>
      <c r="DU14" s="26"/>
      <c r="DV14" s="26"/>
      <c r="DW14" s="26"/>
      <c r="DX14" s="26"/>
      <c r="DY14" s="26"/>
      <c r="DZ14" s="26"/>
      <c r="EA14" s="26"/>
      <c r="EB14" s="26"/>
      <c r="EC14" s="26"/>
      <c r="ED14" s="10">
        <v>1</v>
      </c>
    </row>
    <row r="15" spans="1:136" ht="21" customHeight="1">
      <c r="A15" s="3"/>
      <c r="B15" s="74" t="s">
        <v>28</v>
      </c>
      <c r="C15" s="2534"/>
      <c r="D15" s="2534"/>
      <c r="E15" s="2534"/>
      <c r="F15" s="2534"/>
      <c r="G15" s="2541"/>
      <c r="H15" s="3103"/>
      <c r="I15" s="2542"/>
      <c r="J15" s="2542"/>
      <c r="K15" s="2541" t="s">
        <v>57</v>
      </c>
      <c r="L15" s="2542"/>
      <c r="M15" s="2542"/>
      <c r="N15" s="2542"/>
      <c r="O15" s="112"/>
      <c r="P15" s="112"/>
      <c r="Q15" s="113"/>
      <c r="R15" s="113"/>
      <c r="S15" s="113"/>
      <c r="T15" s="113"/>
      <c r="U15" s="114"/>
      <c r="V15" s="114"/>
      <c r="W15" s="114"/>
      <c r="X15" s="114"/>
      <c r="Y15" s="3543"/>
      <c r="Z15" s="3543"/>
      <c r="AA15" s="3543"/>
      <c r="AB15" s="3543"/>
      <c r="AC15" s="3543"/>
      <c r="AD15" s="3543"/>
      <c r="AE15" s="3544"/>
      <c r="AF15" s="3"/>
      <c r="AG15" s="74" t="str">
        <f t="shared" si="10"/>
        <v>A</v>
      </c>
      <c r="AH15" s="68" t="s">
        <v>58</v>
      </c>
      <c r="AI15" s="3"/>
      <c r="AJ15" s="69"/>
      <c r="AK15" s="44"/>
      <c r="AL15" s="44"/>
      <c r="AM15" s="44"/>
      <c r="AN15" s="44"/>
      <c r="AO15" s="44"/>
      <c r="AP15" s="44"/>
      <c r="AQ15" s="70"/>
      <c r="AR15" s="3"/>
      <c r="AS15" s="142"/>
      <c r="AT15" s="25"/>
      <c r="AU15" s="25"/>
      <c r="AV15" s="83"/>
      <c r="AW15" s="3"/>
      <c r="AX15" s="3224"/>
      <c r="AY15" s="3224"/>
      <c r="AZ15" s="3224"/>
      <c r="BA15"/>
      <c r="BB15" s="115" t="str">
        <f>IFERROR(LOWER(TRIM(MID(AX14, FIND("-",AX14, FIND("-",AX14)+1)+1, 999))), "")</f>
        <v>céléri branche</v>
      </c>
      <c r="BC15" s="102" t="str">
        <f ca="1">_xlfn.FORMULATEXT(BB15)</f>
        <v>=SIERREUR(MINUSCULE(SUPPRESPACE(STXT(AX14; TROUVE("-";AX14; TROUVE("-";AX14)+1)+1; 999))); "")</v>
      </c>
      <c r="BE15" s="25"/>
      <c r="BF15" s="64"/>
      <c r="BG15" s="64"/>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34"/>
      <c r="CH15" s="25"/>
      <c r="CI15" s="25"/>
      <c r="CJ15" s="25"/>
      <c r="CK15" s="34"/>
      <c r="CL15" s="25"/>
      <c r="CM15" s="25"/>
      <c r="CN15" s="25"/>
      <c r="CO15" s="34"/>
      <c r="CP15" s="103"/>
      <c r="CQ15" s="103"/>
      <c r="CR15" s="26"/>
      <c r="CS15" s="26"/>
      <c r="CT15" s="26"/>
      <c r="CU15" s="26"/>
      <c r="CV15" s="26"/>
      <c r="CW15" s="26"/>
      <c r="CX15" s="3"/>
      <c r="CY15" s="116">
        <v>17</v>
      </c>
      <c r="CZ15" s="117">
        <v>18</v>
      </c>
      <c r="DA15" s="118">
        <v>19</v>
      </c>
      <c r="DB15" s="119">
        <v>20</v>
      </c>
      <c r="DC15" s="120">
        <v>21</v>
      </c>
      <c r="DD15" s="121">
        <v>22</v>
      </c>
      <c r="DE15" s="122">
        <v>23</v>
      </c>
      <c r="DF15" s="123">
        <v>24</v>
      </c>
      <c r="DG15" s="26"/>
      <c r="DH15" s="26"/>
      <c r="DI15" s="54" t="s">
        <v>18</v>
      </c>
      <c r="DJ15" s="55" t="s">
        <v>59</v>
      </c>
      <c r="DK15" s="26"/>
      <c r="DL15" s="26"/>
      <c r="DM15" s="26"/>
      <c r="DN15" s="26"/>
      <c r="DO15" s="26"/>
      <c r="DP15" s="26"/>
      <c r="DQ15" s="54" t="s">
        <v>18</v>
      </c>
      <c r="DR15" s="95" t="s">
        <v>60</v>
      </c>
      <c r="DS15" s="26"/>
      <c r="DT15" s="26"/>
      <c r="DU15" s="26"/>
      <c r="DV15" s="26"/>
      <c r="DW15" s="26"/>
      <c r="DX15" s="26"/>
      <c r="DY15" s="26"/>
      <c r="DZ15" s="26"/>
      <c r="EA15" s="26"/>
      <c r="EB15" s="26"/>
      <c r="EC15" s="26"/>
      <c r="ED15" s="10">
        <v>1</v>
      </c>
    </row>
    <row r="16" spans="1:136" ht="21" customHeight="1">
      <c r="A16" s="3"/>
      <c r="B16" s="74" t="s">
        <v>28</v>
      </c>
      <c r="C16" s="3105" t="s">
        <v>4285</v>
      </c>
      <c r="D16" s="3106"/>
      <c r="E16" s="3106"/>
      <c r="F16" s="3106"/>
      <c r="G16" s="3106"/>
      <c r="H16" s="3106"/>
      <c r="I16" s="3106"/>
      <c r="J16" s="3106"/>
      <c r="K16" s="3106"/>
      <c r="L16" s="3106"/>
      <c r="M16" s="3106"/>
      <c r="N16" s="3104" t="s">
        <v>4340</v>
      </c>
      <c r="O16" s="2979"/>
      <c r="P16" s="2979"/>
      <c r="Q16" s="2979"/>
      <c r="R16" s="2979"/>
      <c r="S16" s="2979"/>
      <c r="T16" s="2979"/>
      <c r="U16" s="2980" t="str">
        <f>UPPER(LEFT(O12,1))&amp;" "&amp;O12&amp;" | "&amp;AB12&amp;"| "&amp;O14&amp;" "&amp;P14</f>
        <v>F FONDANT POUR GLACER | pâtisserie-PATE A-CHOUX| Auteur Mickaël RABEAU - Formateur AFPA - Rochefort sur mer</v>
      </c>
      <c r="V16" s="2981"/>
      <c r="W16" s="2982" t="s">
        <v>61</v>
      </c>
      <c r="X16" s="2983" t="s">
        <v>62</v>
      </c>
      <c r="Y16" s="2984" t="str">
        <f>IF(ISTEXT(Z16),"③Recette mère ►",X16)</f>
        <v>③Recette mère ►</v>
      </c>
      <c r="Z16" s="2985" t="s">
        <v>4278</v>
      </c>
      <c r="AA16" s="2986"/>
      <c r="AB16" s="2986"/>
      <c r="AC16" s="2986"/>
      <c r="AD16" s="2986"/>
      <c r="AE16" s="2987"/>
      <c r="AF16" s="3"/>
      <c r="AG16" s="74" t="str">
        <f t="shared" si="10"/>
        <v>A</v>
      </c>
      <c r="AH16" s="68" t="s">
        <v>63</v>
      </c>
      <c r="AI16" s="3"/>
      <c r="AJ16" s="69"/>
      <c r="AK16" s="44"/>
      <c r="AL16" s="44"/>
      <c r="AM16" s="44"/>
      <c r="AN16" s="44"/>
      <c r="AO16" s="44"/>
      <c r="AP16" s="44"/>
      <c r="AQ16" s="70"/>
      <c r="AR16" s="3"/>
      <c r="AS16" s="2996" t="s">
        <v>4292</v>
      </c>
      <c r="AT16" s="82"/>
      <c r="AU16" s="44"/>
      <c r="AV16" s="83"/>
      <c r="AW16" s="3"/>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34"/>
      <c r="CH16" s="25"/>
      <c r="CI16" s="25"/>
      <c r="CJ16" s="25"/>
      <c r="CK16" s="34"/>
      <c r="CL16" s="25"/>
      <c r="CM16" s="25"/>
      <c r="CN16" s="25"/>
      <c r="CO16" s="34"/>
      <c r="CP16" s="26"/>
      <c r="CQ16" s="26"/>
      <c r="CR16" s="26"/>
      <c r="CS16" s="26"/>
      <c r="CT16" s="26"/>
      <c r="CU16" s="26"/>
      <c r="CV16" s="26"/>
      <c r="CW16" s="26"/>
      <c r="CX16" s="3"/>
      <c r="CY16" s="124">
        <v>25</v>
      </c>
      <c r="CZ16" s="125">
        <v>26</v>
      </c>
      <c r="DA16" s="126">
        <v>27</v>
      </c>
      <c r="DB16" s="127">
        <v>28</v>
      </c>
      <c r="DC16" s="128">
        <v>29</v>
      </c>
      <c r="DD16" s="129">
        <v>30</v>
      </c>
      <c r="DE16" s="130">
        <v>31</v>
      </c>
      <c r="DF16" s="131">
        <v>32</v>
      </c>
      <c r="DG16" s="26"/>
      <c r="DH16" s="26"/>
      <c r="DI16" s="54" t="s">
        <v>18</v>
      </c>
      <c r="DJ16" s="55" t="s">
        <v>64</v>
      </c>
      <c r="DK16" s="26"/>
      <c r="DL16" s="26"/>
      <c r="DM16" s="26"/>
      <c r="DN16" s="26"/>
      <c r="DO16" s="26"/>
      <c r="DP16" s="26"/>
      <c r="DQ16" s="26" t="s">
        <v>65</v>
      </c>
      <c r="DR16" s="26"/>
      <c r="DS16" s="26"/>
      <c r="DT16" s="26"/>
      <c r="DU16" s="26"/>
      <c r="DV16" s="26"/>
      <c r="DW16" s="26"/>
      <c r="DX16" s="26"/>
      <c r="DY16" s="26"/>
      <c r="DZ16" s="26"/>
      <c r="EA16" s="26"/>
      <c r="EB16" s="26"/>
      <c r="EC16" s="26"/>
      <c r="ED16" s="10">
        <v>1</v>
      </c>
    </row>
    <row r="17" spans="1:134" ht="21" customHeight="1">
      <c r="A17" s="3"/>
      <c r="B17" s="74" t="s">
        <v>28</v>
      </c>
      <c r="C17" s="2534"/>
      <c r="D17" s="2534"/>
      <c r="E17" s="2534"/>
      <c r="F17" s="132"/>
      <c r="G17" s="3473" t="s">
        <v>66</v>
      </c>
      <c r="H17" s="3473"/>
      <c r="I17" s="3473"/>
      <c r="J17" s="3473"/>
      <c r="K17" s="3473"/>
      <c r="L17" s="3473"/>
      <c r="M17" s="3473"/>
      <c r="N17" s="3473"/>
      <c r="O17" s="3458"/>
      <c r="P17" s="3458"/>
      <c r="Q17" s="3458"/>
      <c r="R17" s="3458"/>
      <c r="S17" s="3458"/>
      <c r="T17" s="3458"/>
      <c r="U17" s="3458"/>
      <c r="V17" s="3458"/>
      <c r="W17" s="3458"/>
      <c r="X17" s="2988"/>
      <c r="Y17" s="3545">
        <f ca="1">NOW()</f>
        <v>45990.764813657406</v>
      </c>
      <c r="Z17" s="3545"/>
      <c r="AA17" s="3545"/>
      <c r="AB17" s="3545"/>
      <c r="AC17" s="3545"/>
      <c r="AD17" s="3545"/>
      <c r="AE17" s="3546"/>
      <c r="AF17" s="3"/>
      <c r="AG17" s="74" t="str">
        <f t="shared" si="10"/>
        <v>A</v>
      </c>
      <c r="AH17" s="3203" t="s">
        <v>67</v>
      </c>
      <c r="AI17" s="3"/>
      <c r="AJ17" s="69"/>
      <c r="AK17" s="44"/>
      <c r="AL17" s="44"/>
      <c r="AM17" s="44"/>
      <c r="AN17" s="44"/>
      <c r="AO17" s="44"/>
      <c r="AP17" s="44"/>
      <c r="AQ17" s="70"/>
      <c r="AR17" s="3"/>
      <c r="AS17" s="142"/>
      <c r="AT17" s="25"/>
      <c r="AU17" s="25"/>
      <c r="AV17" s="83"/>
      <c r="AW17" s="3"/>
      <c r="AX17" s="3228" t="s">
        <v>68</v>
      </c>
      <c r="AY17" s="3228"/>
      <c r="AZ17" s="3228"/>
      <c r="BA17" s="25"/>
      <c r="BB17" s="3225" t="s">
        <v>68</v>
      </c>
      <c r="BC17" s="3225"/>
      <c r="BD17" s="3225"/>
      <c r="BE17" s="25"/>
      <c r="BF17" s="3226" t="s">
        <v>68</v>
      </c>
      <c r="BG17" s="3226"/>
      <c r="BH17" s="3226"/>
      <c r="BI17" s="25"/>
      <c r="BJ17" s="3227" t="s">
        <v>68</v>
      </c>
      <c r="BK17" s="3227"/>
      <c r="BL17" s="3227"/>
      <c r="BM17" s="25"/>
      <c r="BN17" s="3236" t="s">
        <v>68</v>
      </c>
      <c r="BO17" s="3236"/>
      <c r="BP17" s="3236"/>
      <c r="BQ17" s="25"/>
      <c r="BR17" s="3232" t="s">
        <v>68</v>
      </c>
      <c r="BS17" s="3232"/>
      <c r="BT17" s="3232"/>
      <c r="BU17" s="25"/>
      <c r="BV17" s="3223" t="s">
        <v>68</v>
      </c>
      <c r="BW17" s="3223"/>
      <c r="BX17" s="3223"/>
      <c r="BY17" s="25"/>
      <c r="BZ17" s="3224" t="s">
        <v>68</v>
      </c>
      <c r="CA17" s="3224"/>
      <c r="CB17" s="3224"/>
      <c r="CC17" s="25"/>
      <c r="CD17" s="3229" t="s">
        <v>68</v>
      </c>
      <c r="CE17" s="3229"/>
      <c r="CF17" s="3229"/>
      <c r="CG17" s="34"/>
      <c r="CH17" s="3230" t="s">
        <v>68</v>
      </c>
      <c r="CI17" s="3230"/>
      <c r="CJ17" s="3230"/>
      <c r="CK17" s="34"/>
      <c r="CL17" s="3231" t="s">
        <v>68</v>
      </c>
      <c r="CM17" s="3231"/>
      <c r="CN17" s="3231"/>
      <c r="CO17" s="34"/>
      <c r="CP17" s="3282" t="s">
        <v>69</v>
      </c>
      <c r="CQ17" s="3282"/>
      <c r="CS17" s="3282" t="s">
        <v>69</v>
      </c>
      <c r="CT17" s="3282"/>
      <c r="CV17" s="26"/>
      <c r="CW17" s="26"/>
      <c r="CX17" s="3"/>
      <c r="CY17" s="134">
        <v>33</v>
      </c>
      <c r="CZ17" s="135">
        <v>34</v>
      </c>
      <c r="DA17" s="136">
        <v>35</v>
      </c>
      <c r="DB17" s="137">
        <v>36</v>
      </c>
      <c r="DC17" s="138">
        <v>37</v>
      </c>
      <c r="DD17" s="139">
        <v>38</v>
      </c>
      <c r="DE17" s="140">
        <v>39</v>
      </c>
      <c r="DF17" s="141">
        <v>40</v>
      </c>
      <c r="DG17" s="26"/>
      <c r="DH17" s="26"/>
      <c r="DJ17" s="94"/>
      <c r="DK17" s="26"/>
      <c r="DL17" s="26"/>
      <c r="DM17" s="26"/>
      <c r="DN17" s="26"/>
      <c r="DO17" s="26"/>
      <c r="DP17" s="26"/>
      <c r="DQ17" s="54" t="s">
        <v>18</v>
      </c>
      <c r="DR17" s="95" t="s">
        <v>70</v>
      </c>
      <c r="DS17" s="26"/>
      <c r="DT17" s="26"/>
      <c r="DU17" s="26"/>
      <c r="DV17" s="26"/>
      <c r="DW17" s="26"/>
      <c r="DX17" s="26"/>
      <c r="DY17" s="26"/>
      <c r="DZ17" s="26"/>
      <c r="EA17" s="26"/>
      <c r="EB17" s="26"/>
      <c r="EC17" s="26"/>
      <c r="ED17" s="10">
        <v>1</v>
      </c>
    </row>
    <row r="18" spans="1:134" ht="21" customHeight="1" thickBot="1">
      <c r="A18" s="3"/>
      <c r="B18" s="74" t="s">
        <v>28</v>
      </c>
      <c r="C18" s="2534"/>
      <c r="D18" s="2534"/>
      <c r="E18" s="2534"/>
      <c r="F18" s="132"/>
      <c r="G18" s="3458"/>
      <c r="H18" s="3458"/>
      <c r="I18" s="3458"/>
      <c r="J18" s="3458"/>
      <c r="K18" s="3458"/>
      <c r="L18" s="3458"/>
      <c r="M18" s="3458"/>
      <c r="N18" s="3458"/>
      <c r="O18" s="3458"/>
      <c r="P18" s="3458"/>
      <c r="Q18" s="3458"/>
      <c r="R18" s="3458"/>
      <c r="S18" s="3458"/>
      <c r="T18" s="3458"/>
      <c r="U18" s="3458"/>
      <c r="V18" s="3458"/>
      <c r="W18" s="3458"/>
      <c r="X18" s="2988"/>
      <c r="Y18" s="3545"/>
      <c r="Z18" s="3545"/>
      <c r="AA18" s="3545"/>
      <c r="AB18" s="3545"/>
      <c r="AC18" s="3545"/>
      <c r="AD18" s="3545"/>
      <c r="AE18" s="3546"/>
      <c r="AF18" s="3"/>
      <c r="AG18" s="74" t="str">
        <f t="shared" si="10"/>
        <v>A</v>
      </c>
      <c r="AH18" s="3203"/>
      <c r="AI18" s="3"/>
      <c r="AJ18" s="69"/>
      <c r="AK18" s="44"/>
      <c r="AL18" s="44"/>
      <c r="AM18" s="44"/>
      <c r="AN18" s="44"/>
      <c r="AO18" s="44"/>
      <c r="AP18" s="44"/>
      <c r="AQ18" s="70"/>
      <c r="AR18" s="3"/>
      <c r="AS18" s="3513" t="s">
        <v>98</v>
      </c>
      <c r="AT18" s="3515" t="s">
        <v>99</v>
      </c>
      <c r="AU18" s="3547" t="s">
        <v>100</v>
      </c>
      <c r="AV18" s="170"/>
      <c r="AW18" s="3"/>
      <c r="AX18" s="3228"/>
      <c r="AY18" s="3228"/>
      <c r="AZ18" s="3228"/>
      <c r="BA18" s="25"/>
      <c r="BB18" s="3225"/>
      <c r="BC18" s="3225"/>
      <c r="BD18" s="3225"/>
      <c r="BE18" s="25"/>
      <c r="BF18" s="3226"/>
      <c r="BG18" s="3226"/>
      <c r="BH18" s="3226"/>
      <c r="BI18" s="25"/>
      <c r="BJ18" s="3227"/>
      <c r="BK18" s="3227"/>
      <c r="BL18" s="3227"/>
      <c r="BM18" s="25"/>
      <c r="BN18" s="3236"/>
      <c r="BO18" s="3236"/>
      <c r="BP18" s="3236"/>
      <c r="BQ18" s="25"/>
      <c r="BR18" s="3232"/>
      <c r="BS18" s="3232"/>
      <c r="BT18" s="3232"/>
      <c r="BU18" s="25"/>
      <c r="BV18" s="3223"/>
      <c r="BW18" s="3223"/>
      <c r="BX18" s="3223"/>
      <c r="BY18" s="25"/>
      <c r="BZ18" s="3224"/>
      <c r="CA18" s="3224"/>
      <c r="CB18" s="3224"/>
      <c r="CC18" s="25"/>
      <c r="CD18" s="3229"/>
      <c r="CE18" s="3229"/>
      <c r="CF18" s="3229"/>
      <c r="CG18" s="34"/>
      <c r="CH18" s="3230"/>
      <c r="CI18" s="3230"/>
      <c r="CJ18" s="3230"/>
      <c r="CK18" s="34"/>
      <c r="CL18" s="3231"/>
      <c r="CM18" s="3231"/>
      <c r="CN18" s="3231"/>
      <c r="CO18" s="34"/>
      <c r="CP18" s="3282"/>
      <c r="CQ18" s="3282"/>
      <c r="CS18" s="3282"/>
      <c r="CT18" s="3282"/>
      <c r="CV18" s="26"/>
      <c r="CW18" s="26"/>
      <c r="CX18" s="3"/>
      <c r="CY18" s="143">
        <v>41</v>
      </c>
      <c r="CZ18" s="144">
        <v>42</v>
      </c>
      <c r="DA18" s="145">
        <v>43</v>
      </c>
      <c r="DB18" s="146">
        <v>44</v>
      </c>
      <c r="DC18" s="147">
        <v>45</v>
      </c>
      <c r="DD18" s="148">
        <v>46</v>
      </c>
      <c r="DE18" s="149">
        <v>47</v>
      </c>
      <c r="DF18" s="150">
        <v>48</v>
      </c>
      <c r="DG18" s="26"/>
      <c r="DH18" s="26"/>
      <c r="DJ18" s="73" t="s">
        <v>71</v>
      </c>
      <c r="DK18" s="26"/>
      <c r="DL18" s="26"/>
      <c r="DM18" s="26"/>
      <c r="DN18" s="26"/>
      <c r="DO18" s="26"/>
      <c r="DP18" s="26"/>
      <c r="DQ18" s="26" t="s">
        <v>72</v>
      </c>
      <c r="DR18" s="26"/>
      <c r="DS18" s="26"/>
      <c r="DT18" s="26"/>
      <c r="DU18" s="26"/>
      <c r="DV18" s="26"/>
      <c r="DW18" s="26"/>
      <c r="DX18" s="26"/>
      <c r="DY18" s="26"/>
      <c r="DZ18" s="26"/>
      <c r="EA18" s="26"/>
      <c r="EB18" s="26"/>
      <c r="EC18" s="26"/>
      <c r="ED18" s="10">
        <v>1</v>
      </c>
    </row>
    <row r="19" spans="1:134" ht="21" customHeight="1">
      <c r="A19" s="3"/>
      <c r="B19" s="74" t="s">
        <v>28</v>
      </c>
      <c r="C19" s="2534"/>
      <c r="D19" s="2534"/>
      <c r="E19" s="2534"/>
      <c r="F19" s="3526" t="s">
        <v>73</v>
      </c>
      <c r="G19" s="3529" t="s">
        <v>74</v>
      </c>
      <c r="H19" s="3529"/>
      <c r="I19" s="3529"/>
      <c r="J19" s="3529"/>
      <c r="K19" s="3529"/>
      <c r="L19" s="3529"/>
      <c r="M19" s="3529"/>
      <c r="N19" s="3529"/>
      <c r="O19" s="3529"/>
      <c r="P19" s="3529"/>
      <c r="Q19" s="3529"/>
      <c r="R19" s="3529"/>
      <c r="S19" s="3530"/>
      <c r="T19" s="3533" t="s">
        <v>4287</v>
      </c>
      <c r="U19" s="3534"/>
      <c r="V19" s="3534"/>
      <c r="W19" s="3534"/>
      <c r="X19" s="3534"/>
      <c r="Y19" s="3534"/>
      <c r="Z19" s="3534"/>
      <c r="AA19" s="3534"/>
      <c r="AB19" s="3534"/>
      <c r="AC19" s="3534"/>
      <c r="AD19" s="3534"/>
      <c r="AE19" s="3535"/>
      <c r="AF19" s="3"/>
      <c r="AG19" s="74" t="str">
        <f t="shared" si="10"/>
        <v>A</v>
      </c>
      <c r="AH19" s="3203"/>
      <c r="AI19" s="3"/>
      <c r="AJ19" s="69"/>
      <c r="AK19" s="44"/>
      <c r="AL19" s="44"/>
      <c r="AM19" s="44"/>
      <c r="AN19" s="44"/>
      <c r="AO19" s="44"/>
      <c r="AP19" s="44"/>
      <c r="AQ19" s="70"/>
      <c r="AR19" s="3"/>
      <c r="AS19" s="3514"/>
      <c r="AT19" s="3516"/>
      <c r="AU19" s="3548"/>
      <c r="AV19" s="170"/>
      <c r="AW19" s="3"/>
      <c r="AX19" s="151" t="s">
        <v>75</v>
      </c>
      <c r="AY19" s="151"/>
      <c r="AZ19" s="152"/>
      <c r="BA19" s="26"/>
      <c r="BB19" s="151"/>
      <c r="BC19" s="151"/>
      <c r="BD19" s="152"/>
      <c r="BE19" s="26"/>
      <c r="BF19" s="151"/>
      <c r="BG19" s="151"/>
      <c r="BH19" s="152"/>
      <c r="BI19" s="26"/>
      <c r="BJ19" s="151"/>
      <c r="BK19" s="151"/>
      <c r="BL19" s="152"/>
      <c r="BM19" s="26"/>
      <c r="BN19" s="151"/>
      <c r="BO19" s="151"/>
      <c r="BP19" s="152"/>
      <c r="BQ19" s="26"/>
      <c r="BR19" s="151" t="s">
        <v>75</v>
      </c>
      <c r="BS19" s="151"/>
      <c r="BT19" s="152"/>
      <c r="BU19" s="26"/>
      <c r="BV19" s="151" t="s">
        <v>75</v>
      </c>
      <c r="BW19" s="151"/>
      <c r="BX19" s="152"/>
      <c r="BY19" s="26"/>
      <c r="BZ19" s="151" t="s">
        <v>75</v>
      </c>
      <c r="CA19" s="151"/>
      <c r="CB19" s="152"/>
      <c r="CC19" s="26"/>
      <c r="CD19" s="151" t="s">
        <v>75</v>
      </c>
      <c r="CE19" s="151"/>
      <c r="CF19" s="152"/>
      <c r="CG19" s="34"/>
      <c r="CH19" s="151"/>
      <c r="CI19" s="151"/>
      <c r="CJ19" s="152"/>
      <c r="CK19" s="34"/>
      <c r="CL19" s="151"/>
      <c r="CM19" s="151"/>
      <c r="CN19" s="152"/>
      <c r="CO19" s="34"/>
      <c r="CS19" s="26"/>
      <c r="CT19" s="26"/>
      <c r="CV19" s="26"/>
      <c r="CW19" s="26"/>
      <c r="CX19" s="3"/>
      <c r="CY19" s="153">
        <v>49</v>
      </c>
      <c r="CZ19" s="154">
        <v>50</v>
      </c>
      <c r="DA19" s="155">
        <v>51</v>
      </c>
      <c r="DB19" s="156">
        <v>52</v>
      </c>
      <c r="DC19" s="157">
        <v>53</v>
      </c>
      <c r="DD19" s="158">
        <v>54</v>
      </c>
      <c r="DE19" s="159">
        <v>55</v>
      </c>
      <c r="DF19" s="160">
        <v>56</v>
      </c>
      <c r="DG19" s="26"/>
      <c r="DH19" s="26"/>
      <c r="DI19" s="54" t="s">
        <v>18</v>
      </c>
      <c r="DJ19" s="55" t="s">
        <v>76</v>
      </c>
      <c r="DK19" s="26"/>
      <c r="DL19" s="26"/>
      <c r="DM19" s="26"/>
      <c r="DN19" s="26"/>
      <c r="DO19" s="26"/>
      <c r="DP19" s="26"/>
      <c r="DQ19" s="54" t="s">
        <v>18</v>
      </c>
      <c r="DR19" s="95" t="s">
        <v>77</v>
      </c>
      <c r="DS19" s="26"/>
      <c r="DT19" s="26"/>
      <c r="DU19" s="26"/>
      <c r="DV19" s="26"/>
      <c r="DW19" s="26"/>
      <c r="DX19" s="26"/>
      <c r="DY19" s="26"/>
      <c r="DZ19" s="26"/>
      <c r="EA19" s="26"/>
      <c r="EB19" s="26"/>
      <c r="EC19" s="26"/>
      <c r="ED19" s="10">
        <v>1</v>
      </c>
    </row>
    <row r="20" spans="1:134" ht="21" customHeight="1">
      <c r="A20" s="3"/>
      <c r="B20" s="74" t="s">
        <v>28</v>
      </c>
      <c r="C20" s="2534"/>
      <c r="D20" s="2534"/>
      <c r="E20" s="2534"/>
      <c r="F20" s="3527"/>
      <c r="G20" s="3461"/>
      <c r="H20" s="3461"/>
      <c r="I20" s="3461"/>
      <c r="J20" s="3461"/>
      <c r="K20" s="3461"/>
      <c r="L20" s="3461"/>
      <c r="M20" s="3461"/>
      <c r="N20" s="3461"/>
      <c r="O20" s="3461"/>
      <c r="P20" s="3461"/>
      <c r="Q20" s="3461"/>
      <c r="R20" s="3461"/>
      <c r="S20" s="3531"/>
      <c r="T20" s="3536">
        <v>1</v>
      </c>
      <c r="U20" s="3537"/>
      <c r="V20" s="3537"/>
      <c r="W20" s="3537"/>
      <c r="X20" s="3538">
        <v>1</v>
      </c>
      <c r="Y20" s="3538"/>
      <c r="Z20" s="3538"/>
      <c r="AA20" s="3538"/>
      <c r="AB20" s="3539">
        <v>1</v>
      </c>
      <c r="AC20" s="3539"/>
      <c r="AD20" s="3539"/>
      <c r="AE20" s="3540"/>
      <c r="AF20" s="3"/>
      <c r="AG20" s="74" t="str">
        <f t="shared" si="10"/>
        <v>A</v>
      </c>
      <c r="AH20" s="3203"/>
      <c r="AI20" s="3"/>
      <c r="AJ20" s="69"/>
      <c r="AK20" s="44"/>
      <c r="AL20" s="44"/>
      <c r="AM20" s="44"/>
      <c r="AN20" s="44"/>
      <c r="AO20" s="44"/>
      <c r="AP20" s="44"/>
      <c r="AQ20" s="70"/>
      <c r="AR20" s="3"/>
      <c r="AS20" s="3004" t="s">
        <v>4297</v>
      </c>
      <c r="AT20" s="3005"/>
      <c r="AU20" s="25"/>
      <c r="AV20" s="170"/>
      <c r="AW20" s="3"/>
      <c r="AX20" s="3228" t="s">
        <v>78</v>
      </c>
      <c r="AY20" s="3228"/>
      <c r="AZ20" s="3228"/>
      <c r="BB20" s="3235" t="s">
        <v>79</v>
      </c>
      <c r="BC20" s="3235"/>
      <c r="BD20" s="3235"/>
      <c r="BF20" s="3226" t="s">
        <v>80</v>
      </c>
      <c r="BG20" s="3226"/>
      <c r="BH20" s="3226"/>
      <c r="BJ20" s="3227" t="s">
        <v>81</v>
      </c>
      <c r="BK20" s="3227"/>
      <c r="BL20" s="3227"/>
      <c r="BN20" s="3236" t="s">
        <v>82</v>
      </c>
      <c r="BO20" s="3236"/>
      <c r="BP20" s="3236"/>
      <c r="BR20" s="3232" t="s">
        <v>83</v>
      </c>
      <c r="BS20" s="3232"/>
      <c r="BT20" s="3232"/>
      <c r="BV20" s="3223" t="s">
        <v>84</v>
      </c>
      <c r="BW20" s="3223"/>
      <c r="BX20" s="3223"/>
      <c r="BZ20" s="3224" t="s">
        <v>85</v>
      </c>
      <c r="CA20" s="3224"/>
      <c r="CB20" s="3224"/>
      <c r="CD20" s="3229" t="s">
        <v>86</v>
      </c>
      <c r="CE20" s="3229"/>
      <c r="CF20" s="3229"/>
      <c r="CH20" s="3230" t="s">
        <v>87</v>
      </c>
      <c r="CI20" s="3230"/>
      <c r="CJ20" s="3230"/>
      <c r="CL20" s="3231" t="s">
        <v>88</v>
      </c>
      <c r="CM20" s="3231"/>
      <c r="CN20" s="3231"/>
      <c r="CP20" s="3283" t="s">
        <v>89</v>
      </c>
      <c r="CQ20" s="3283"/>
      <c r="CS20" s="26"/>
      <c r="CT20" s="26"/>
      <c r="CV20" s="26"/>
      <c r="CW20" s="26"/>
      <c r="CX20" s="3"/>
      <c r="CY20" s="3315" t="s">
        <v>90</v>
      </c>
      <c r="CZ20" s="3315"/>
      <c r="DA20" s="3315"/>
      <c r="DB20" s="3315"/>
      <c r="DC20" s="3315"/>
      <c r="DD20" s="3315"/>
      <c r="DE20" s="3315"/>
      <c r="DF20" s="3315"/>
      <c r="DG20" s="26"/>
      <c r="DH20" s="26"/>
      <c r="DJ20" s="26"/>
      <c r="DK20" s="26"/>
      <c r="DL20" s="26"/>
      <c r="DM20" s="26"/>
      <c r="DN20" s="26"/>
      <c r="DO20" s="26"/>
      <c r="DP20" s="26"/>
      <c r="DQ20" s="26" t="s">
        <v>91</v>
      </c>
      <c r="DR20" s="53"/>
      <c r="DS20" s="53"/>
      <c r="DT20" s="53"/>
      <c r="DU20" s="26"/>
      <c r="DV20" s="26"/>
      <c r="DW20" s="26"/>
      <c r="DX20" s="26"/>
      <c r="DY20" s="26"/>
      <c r="DZ20" s="26"/>
      <c r="EA20" s="26"/>
      <c r="EB20" s="26"/>
      <c r="EC20" s="26"/>
      <c r="ED20" s="10">
        <v>1</v>
      </c>
    </row>
    <row r="21" spans="1:134" ht="21" customHeight="1" thickBot="1">
      <c r="A21" s="3"/>
      <c r="B21" s="74" t="s">
        <v>28</v>
      </c>
      <c r="C21" s="2534"/>
      <c r="D21" s="2534"/>
      <c r="E21" s="2534"/>
      <c r="F21" s="3528"/>
      <c r="G21" s="3463"/>
      <c r="H21" s="3463"/>
      <c r="I21" s="3463"/>
      <c r="J21" s="3463"/>
      <c r="K21" s="3463"/>
      <c r="L21" s="3463"/>
      <c r="M21" s="3463"/>
      <c r="N21" s="3463"/>
      <c r="O21" s="3463"/>
      <c r="P21" s="3463"/>
      <c r="Q21" s="3463"/>
      <c r="R21" s="3463"/>
      <c r="S21" s="3532"/>
      <c r="T21" s="3517" t="s">
        <v>4289</v>
      </c>
      <c r="U21" s="3518"/>
      <c r="V21" s="3518"/>
      <c r="W21" s="3518"/>
      <c r="X21" s="2991"/>
      <c r="Y21" s="2992" t="s">
        <v>4290</v>
      </c>
      <c r="Z21" s="2992"/>
      <c r="AA21" s="2992"/>
      <c r="AB21" s="2993"/>
      <c r="AC21" s="2994" t="s">
        <v>4291</v>
      </c>
      <c r="AD21" s="2994"/>
      <c r="AE21" s="2995"/>
      <c r="AF21" s="3"/>
      <c r="AG21" s="74" t="str">
        <f t="shared" si="10"/>
        <v>A</v>
      </c>
      <c r="AH21" s="5">
        <v>1</v>
      </c>
      <c r="AI21" s="3"/>
      <c r="AJ21" s="69"/>
      <c r="AK21" s="44"/>
      <c r="AL21" s="44"/>
      <c r="AM21" s="44"/>
      <c r="AN21" s="44"/>
      <c r="AO21" s="44"/>
      <c r="AP21" s="44"/>
      <c r="AQ21" s="70"/>
      <c r="AR21" s="3"/>
      <c r="AS21" s="3012" t="s">
        <v>4298</v>
      </c>
      <c r="AT21" s="82"/>
      <c r="AU21" s="44"/>
      <c r="AV21" s="83"/>
      <c r="AW21" s="3"/>
      <c r="AX21" s="3228"/>
      <c r="AY21" s="3228"/>
      <c r="AZ21" s="3228"/>
      <c r="BB21" s="3235"/>
      <c r="BC21" s="3235"/>
      <c r="BD21" s="3235"/>
      <c r="BF21" s="3226"/>
      <c r="BG21" s="3226"/>
      <c r="BH21" s="3226"/>
      <c r="BJ21" s="3227"/>
      <c r="BK21" s="3227"/>
      <c r="BL21" s="3227"/>
      <c r="BN21" s="3236"/>
      <c r="BO21" s="3236"/>
      <c r="BP21" s="3236"/>
      <c r="BR21" s="3232"/>
      <c r="BS21" s="3232"/>
      <c r="BT21" s="3232"/>
      <c r="BV21" s="3223"/>
      <c r="BW21" s="3223"/>
      <c r="BX21" s="3223"/>
      <c r="BZ21" s="3224"/>
      <c r="CA21" s="3224"/>
      <c r="CB21" s="3224"/>
      <c r="CD21" s="3229"/>
      <c r="CE21" s="3229"/>
      <c r="CF21" s="3229"/>
      <c r="CH21" s="3230"/>
      <c r="CI21" s="3230"/>
      <c r="CJ21" s="3230"/>
      <c r="CL21" s="3231"/>
      <c r="CM21" s="3231"/>
      <c r="CN21" s="3231"/>
      <c r="CP21" s="3283"/>
      <c r="CQ21" s="3283"/>
      <c r="CS21" s="26"/>
      <c r="CT21" s="26"/>
      <c r="CV21" s="44">
        <v>1</v>
      </c>
      <c r="CW21" s="44">
        <v>1</v>
      </c>
      <c r="CX21" s="3"/>
      <c r="CY21" s="3316"/>
      <c r="CZ21" s="3316"/>
      <c r="DA21" s="3316"/>
      <c r="DB21" s="3316"/>
      <c r="DC21" s="3316"/>
      <c r="DD21" s="3316"/>
      <c r="DE21" s="3316"/>
      <c r="DF21" s="3316"/>
      <c r="DG21" s="26"/>
      <c r="DH21" s="26"/>
      <c r="DJ21" s="26"/>
      <c r="DK21" s="26"/>
      <c r="DL21" s="26"/>
      <c r="DM21" s="26"/>
      <c r="DN21" s="26"/>
      <c r="DO21" s="26"/>
      <c r="DP21" s="26"/>
      <c r="DQ21" s="54" t="s">
        <v>18</v>
      </c>
      <c r="DR21" s="95" t="s">
        <v>92</v>
      </c>
      <c r="DS21" s="26"/>
      <c r="DT21" s="26"/>
      <c r="DU21" s="26"/>
      <c r="DV21" s="26"/>
      <c r="DW21" s="26"/>
      <c r="DX21" s="26"/>
      <c r="DY21" s="26"/>
      <c r="DZ21" s="26"/>
      <c r="EA21" s="26"/>
      <c r="EB21" s="26"/>
      <c r="EC21" s="26"/>
      <c r="ED21" s="10">
        <v>1</v>
      </c>
    </row>
    <row r="22" spans="1:134" ht="21" customHeight="1">
      <c r="A22" s="3"/>
      <c r="B22" s="74" t="s">
        <v>28</v>
      </c>
      <c r="C22" s="2534"/>
      <c r="D22" s="2534"/>
      <c r="E22" s="2534"/>
      <c r="F22" s="3519" t="s">
        <v>93</v>
      </c>
      <c r="G22" s="3520"/>
      <c r="H22" s="3520"/>
      <c r="I22" s="3520"/>
      <c r="J22" s="3520"/>
      <c r="K22" s="3520"/>
      <c r="L22" s="3520"/>
      <c r="M22" s="3520"/>
      <c r="N22" s="3520"/>
      <c r="O22" s="161"/>
      <c r="P22" s="161"/>
      <c r="Q22" s="161"/>
      <c r="R22" s="52"/>
      <c r="S22" s="162"/>
      <c r="T22" s="2997"/>
      <c r="U22" s="3521" t="s">
        <v>94</v>
      </c>
      <c r="V22" s="3521"/>
      <c r="W22" s="3521"/>
      <c r="X22" s="3521"/>
      <c r="Y22" s="3521"/>
      <c r="Z22" s="3521"/>
      <c r="AA22" s="3521"/>
      <c r="AB22" s="3521"/>
      <c r="AC22" s="3521"/>
      <c r="AD22" s="3521"/>
      <c r="AE22" s="3522"/>
      <c r="AF22" s="3"/>
      <c r="AG22" s="74" t="str">
        <f t="shared" si="10"/>
        <v>A</v>
      </c>
      <c r="AH22" s="5">
        <v>1</v>
      </c>
      <c r="AI22" s="3"/>
      <c r="AJ22" s="69"/>
      <c r="AK22" s="44"/>
      <c r="AL22" s="44"/>
      <c r="AM22" s="44"/>
      <c r="AN22" s="44"/>
      <c r="AO22" s="44"/>
      <c r="AP22" s="44"/>
      <c r="AQ22" s="70"/>
      <c r="AR22" s="3"/>
      <c r="AS22" s="3028" t="s">
        <v>172</v>
      </c>
      <c r="AT22" s="82"/>
      <c r="AU22" s="44"/>
      <c r="AV22" s="83"/>
      <c r="AW22" s="3"/>
      <c r="BR22" s="163"/>
      <c r="BS22" s="163"/>
      <c r="BT22" s="163"/>
      <c r="CS22" s="26"/>
      <c r="CT22" s="26"/>
      <c r="CV22" s="164" t="s">
        <v>95</v>
      </c>
      <c r="CW22" s="26"/>
      <c r="CX22" s="3"/>
      <c r="CY22" s="3523" t="s">
        <v>38</v>
      </c>
      <c r="CZ22" s="3524"/>
      <c r="DA22" s="3524"/>
      <c r="DB22" s="3524"/>
      <c r="DC22" s="3524"/>
      <c r="DD22" s="3524"/>
      <c r="DE22" s="3524"/>
      <c r="DF22" s="3524"/>
      <c r="DG22" s="3524"/>
      <c r="DH22" s="3525"/>
      <c r="DJ22" s="26"/>
      <c r="DK22" s="26"/>
      <c r="DL22" s="26"/>
      <c r="DM22" s="26"/>
      <c r="DN22" s="26"/>
      <c r="DO22" s="26"/>
      <c r="DP22" s="26"/>
      <c r="DU22" s="26"/>
      <c r="DV22" s="26"/>
      <c r="DW22" s="26"/>
      <c r="DX22" s="26"/>
      <c r="DY22" s="26"/>
      <c r="DZ22" s="26"/>
      <c r="EA22" s="26"/>
      <c r="EB22" s="26"/>
      <c r="EC22" s="26"/>
      <c r="ED22" s="10">
        <v>1</v>
      </c>
    </row>
    <row r="23" spans="1:134" ht="21" customHeight="1" thickBot="1">
      <c r="A23" s="3"/>
      <c r="B23" s="74" t="s">
        <v>28</v>
      </c>
      <c r="C23" s="2534"/>
      <c r="D23" s="2534"/>
      <c r="E23" s="2534"/>
      <c r="F23" s="2998"/>
      <c r="G23" s="165"/>
      <c r="H23" s="2999" t="str">
        <f>SUBSTITUTE(ADDRESS(1,COLUMN(),4),"1","")</f>
        <v>H</v>
      </c>
      <c r="I23" s="165"/>
      <c r="J23" s="165"/>
      <c r="K23" s="3000" t="str">
        <f>SUBSTITUTE(ADDRESS(1,COLUMN(),4),"1","")</f>
        <v>K</v>
      </c>
      <c r="L23" s="165"/>
      <c r="M23" s="165"/>
      <c r="N23" s="3001" t="str">
        <f>SUBSTITUTE(ADDRESS(1,COLUMN(),4),"1","")</f>
        <v>N</v>
      </c>
      <c r="O23" s="161"/>
      <c r="P23" s="161"/>
      <c r="Q23" s="161"/>
      <c r="R23" s="161"/>
      <c r="S23" s="3002" t="s">
        <v>4288</v>
      </c>
      <c r="T23" s="3508" t="s">
        <v>4293</v>
      </c>
      <c r="U23" s="3508"/>
      <c r="V23" s="3508"/>
      <c r="W23" s="3508"/>
      <c r="X23" s="3509" t="s">
        <v>4294</v>
      </c>
      <c r="Y23" s="3509"/>
      <c r="Z23" s="3509"/>
      <c r="AA23" s="3509"/>
      <c r="AB23" s="3510" t="s">
        <v>4295</v>
      </c>
      <c r="AC23" s="3511"/>
      <c r="AD23" s="3511"/>
      <c r="AE23" s="3512"/>
      <c r="AF23" s="3"/>
      <c r="AG23" s="74" t="str">
        <f t="shared" si="10"/>
        <v>A</v>
      </c>
      <c r="AH23" s="5">
        <v>1</v>
      </c>
      <c r="AI23" s="3"/>
      <c r="AJ23" s="3345" t="s">
        <v>96</v>
      </c>
      <c r="AK23" s="166" t="s">
        <v>97</v>
      </c>
      <c r="AL23" s="167"/>
      <c r="AM23" s="168"/>
      <c r="AN23" s="168"/>
      <c r="AO23" s="168"/>
      <c r="AP23" s="168"/>
      <c r="AQ23" s="169"/>
      <c r="AR23" s="3"/>
      <c r="AS23" s="142"/>
      <c r="AT23" s="25"/>
      <c r="AU23" s="25"/>
      <c r="AV23" s="170"/>
      <c r="AW23" s="3"/>
      <c r="AX23" s="3251" t="s">
        <v>101</v>
      </c>
      <c r="AY23" s="3251"/>
      <c r="AZ23" s="3251"/>
      <c r="BB23" s="3225" t="s">
        <v>102</v>
      </c>
      <c r="BC23" s="3225"/>
      <c r="BD23" s="3225"/>
      <c r="BF23" s="3226" t="s">
        <v>103</v>
      </c>
      <c r="BG23" s="3226"/>
      <c r="BH23" s="3226"/>
      <c r="BJ23" s="3227" t="s">
        <v>104</v>
      </c>
      <c r="BK23" s="3227"/>
      <c r="BL23" s="3227"/>
      <c r="BN23" s="3236" t="s">
        <v>105</v>
      </c>
      <c r="BO23" s="3236"/>
      <c r="BP23" s="3236"/>
      <c r="BR23" s="3232" t="s">
        <v>106</v>
      </c>
      <c r="BS23" s="3232"/>
      <c r="BT23" s="3232"/>
      <c r="BV23" s="3223" t="s">
        <v>107</v>
      </c>
      <c r="BW23" s="3223"/>
      <c r="BX23" s="3223"/>
      <c r="BZ23" s="3224" t="s">
        <v>108</v>
      </c>
      <c r="CA23" s="3224"/>
      <c r="CB23" s="3224"/>
      <c r="CD23" s="3229" t="s">
        <v>109</v>
      </c>
      <c r="CE23" s="3229"/>
      <c r="CF23" s="3229"/>
      <c r="CH23" s="3230" t="s">
        <v>110</v>
      </c>
      <c r="CI23" s="3230"/>
      <c r="CJ23" s="3230"/>
      <c r="CL23" s="3231" t="s">
        <v>111</v>
      </c>
      <c r="CM23" s="3231"/>
      <c r="CN23" s="3231"/>
      <c r="CP23" s="3223" t="s">
        <v>112</v>
      </c>
      <c r="CQ23" s="3223"/>
      <c r="CS23" s="3224" t="s">
        <v>113</v>
      </c>
      <c r="CT23" s="3224"/>
      <c r="CV23" s="3355" t="s">
        <v>114</v>
      </c>
      <c r="CW23" s="3355"/>
      <c r="CX23" s="3"/>
      <c r="CY23" s="171" t="s">
        <v>115</v>
      </c>
      <c r="CZ23" s="172" t="s">
        <v>116</v>
      </c>
      <c r="DA23" s="172" t="s">
        <v>117</v>
      </c>
      <c r="DB23" s="171" t="s">
        <v>118</v>
      </c>
      <c r="DC23" s="171" t="s">
        <v>119</v>
      </c>
      <c r="DD23" s="171" t="s">
        <v>115</v>
      </c>
      <c r="DE23" s="172" t="s">
        <v>116</v>
      </c>
      <c r="DF23" s="172" t="s">
        <v>117</v>
      </c>
      <c r="DG23" s="171" t="s">
        <v>118</v>
      </c>
      <c r="DH23" s="171" t="s">
        <v>119</v>
      </c>
      <c r="DJ23" s="171" t="s">
        <v>115</v>
      </c>
      <c r="DK23" s="173" t="s">
        <v>120</v>
      </c>
      <c r="DL23" s="173" t="s">
        <v>121</v>
      </c>
      <c r="DM23" s="172" t="s">
        <v>117</v>
      </c>
      <c r="DN23" s="171" t="s">
        <v>118</v>
      </c>
      <c r="DO23" s="174" t="s">
        <v>119</v>
      </c>
      <c r="DP23"/>
      <c r="DQ23" s="171" t="s">
        <v>115</v>
      </c>
      <c r="DR23" s="173" t="s">
        <v>120</v>
      </c>
      <c r="DS23" s="173" t="s">
        <v>121</v>
      </c>
      <c r="DT23" s="172" t="s">
        <v>117</v>
      </c>
      <c r="DU23" s="171" t="s">
        <v>118</v>
      </c>
      <c r="DV23" s="174" t="s">
        <v>119</v>
      </c>
      <c r="DW23"/>
      <c r="DX23" s="171" t="s">
        <v>115</v>
      </c>
      <c r="DY23" s="173" t="s">
        <v>120</v>
      </c>
      <c r="DZ23" s="173" t="s">
        <v>121</v>
      </c>
      <c r="EA23" s="175" t="s">
        <v>117</v>
      </c>
      <c r="EB23" s="171" t="s">
        <v>118</v>
      </c>
      <c r="EC23" s="176" t="s">
        <v>119</v>
      </c>
      <c r="ED23" s="10">
        <v>1</v>
      </c>
    </row>
    <row r="24" spans="1:134" ht="21" customHeight="1">
      <c r="A24" s="3"/>
      <c r="B24" s="74" t="s">
        <v>28</v>
      </c>
      <c r="C24" s="2534"/>
      <c r="D24" s="2534"/>
      <c r="E24" s="2534"/>
      <c r="F24" s="3487" t="str">
        <f>T23</f>
        <v>Fondant Blanc</v>
      </c>
      <c r="G24" s="3488"/>
      <c r="H24" s="3489"/>
      <c r="I24" s="3490" t="str">
        <f>X23</f>
        <v>Fondant chocolat</v>
      </c>
      <c r="J24" s="3491"/>
      <c r="K24" s="3492"/>
      <c r="L24" s="3493" t="str">
        <f>AB23</f>
        <v>Fondant café</v>
      </c>
      <c r="M24" s="3494"/>
      <c r="N24" s="3495"/>
      <c r="O24" s="161"/>
      <c r="P24" s="161"/>
      <c r="Q24" s="161"/>
      <c r="R24" s="52"/>
      <c r="S24" s="162"/>
      <c r="T24" s="3508"/>
      <c r="U24" s="3508"/>
      <c r="V24" s="3508"/>
      <c r="W24" s="3508"/>
      <c r="X24" s="3509"/>
      <c r="Y24" s="3509"/>
      <c r="Z24" s="3509"/>
      <c r="AA24" s="3509"/>
      <c r="AB24" s="3510"/>
      <c r="AC24" s="3511"/>
      <c r="AD24" s="3511"/>
      <c r="AE24" s="3512"/>
      <c r="AF24" s="3"/>
      <c r="AG24" s="74" t="str">
        <f t="shared" si="10"/>
        <v>A</v>
      </c>
      <c r="AH24" s="5">
        <v>1</v>
      </c>
      <c r="AI24" s="3"/>
      <c r="AJ24" s="3346"/>
      <c r="AK24" s="177" t="s">
        <v>122</v>
      </c>
      <c r="AL24" s="178"/>
      <c r="AM24" s="178"/>
      <c r="AN24" s="178"/>
      <c r="AO24" s="178"/>
      <c r="AP24" s="178"/>
      <c r="AQ24" s="179"/>
      <c r="AR24" s="3"/>
      <c r="AS24" s="3012" t="s">
        <v>4287</v>
      </c>
      <c r="AT24" s="82"/>
      <c r="AU24" s="44"/>
      <c r="AV24" s="83"/>
      <c r="AW24" s="3"/>
      <c r="AX24" s="3251"/>
      <c r="AY24" s="3251"/>
      <c r="AZ24" s="3251"/>
      <c r="BB24" s="3225"/>
      <c r="BC24" s="3225"/>
      <c r="BD24" s="3225"/>
      <c r="BF24" s="3226"/>
      <c r="BG24" s="3226"/>
      <c r="BH24" s="3226"/>
      <c r="BJ24" s="3227"/>
      <c r="BK24" s="3227"/>
      <c r="BL24" s="3227"/>
      <c r="BN24" s="3236"/>
      <c r="BO24" s="3236"/>
      <c r="BP24" s="3236"/>
      <c r="BR24" s="3232"/>
      <c r="BS24" s="3232"/>
      <c r="BT24" s="3232"/>
      <c r="BV24" s="3223"/>
      <c r="BW24" s="3223"/>
      <c r="BX24" s="3223"/>
      <c r="BZ24" s="3224"/>
      <c r="CA24" s="3224"/>
      <c r="CB24" s="3224"/>
      <c r="CD24" s="3229"/>
      <c r="CE24" s="3229"/>
      <c r="CF24" s="3229"/>
      <c r="CH24" s="3230"/>
      <c r="CI24" s="3230"/>
      <c r="CJ24" s="3230"/>
      <c r="CL24" s="3231"/>
      <c r="CM24" s="3231"/>
      <c r="CN24" s="3231"/>
      <c r="CP24" s="3223"/>
      <c r="CQ24" s="3223"/>
      <c r="CS24" s="3224"/>
      <c r="CT24" s="3224"/>
      <c r="CV24" s="3496" t="s">
        <v>123</v>
      </c>
      <c r="CW24" s="3497"/>
      <c r="CX24" s="3"/>
      <c r="CY24" s="3003" t="s">
        <v>124</v>
      </c>
      <c r="CZ24" s="2888" t="s">
        <v>125</v>
      </c>
      <c r="DA24" s="2889">
        <v>0</v>
      </c>
      <c r="DB24" s="2889">
        <v>0</v>
      </c>
      <c r="DC24" s="2889">
        <v>0</v>
      </c>
      <c r="DD24" s="2909" t="s">
        <v>126</v>
      </c>
      <c r="DE24" s="2888" t="s">
        <v>127</v>
      </c>
      <c r="DF24" s="2889">
        <v>128</v>
      </c>
      <c r="DG24" s="2889">
        <v>0</v>
      </c>
      <c r="DH24" s="2889">
        <v>128</v>
      </c>
      <c r="DJ24" s="184"/>
      <c r="DK24" s="185" t="s">
        <v>128</v>
      </c>
      <c r="DL24" s="186" t="s">
        <v>129</v>
      </c>
      <c r="DM24" s="187">
        <v>0</v>
      </c>
      <c r="DN24" s="188">
        <v>191</v>
      </c>
      <c r="DO24" s="189">
        <v>255</v>
      </c>
      <c r="DP24"/>
      <c r="DQ24" s="190"/>
      <c r="DR24" s="191" t="s">
        <v>130</v>
      </c>
      <c r="DS24" s="192" t="s">
        <v>131</v>
      </c>
      <c r="DT24" s="193">
        <v>74</v>
      </c>
      <c r="DU24" s="194">
        <v>74</v>
      </c>
      <c r="DV24" s="195">
        <v>74</v>
      </c>
      <c r="DW24"/>
      <c r="DX24" s="196"/>
      <c r="DY24" s="197" t="s">
        <v>132</v>
      </c>
      <c r="DZ24" s="192" t="s">
        <v>133</v>
      </c>
      <c r="EA24" s="193">
        <v>238</v>
      </c>
      <c r="EB24" s="194">
        <v>213</v>
      </c>
      <c r="EC24" s="195">
        <v>183</v>
      </c>
      <c r="ED24" s="10">
        <v>1</v>
      </c>
    </row>
    <row r="25" spans="1:134" ht="21" customHeight="1">
      <c r="A25" s="3"/>
      <c r="B25" s="74" t="s">
        <v>28</v>
      </c>
      <c r="C25" s="2534"/>
      <c r="D25" s="2534"/>
      <c r="E25" s="2534"/>
      <c r="F25" s="3498" t="s">
        <v>98</v>
      </c>
      <c r="G25" s="3386" t="s">
        <v>99</v>
      </c>
      <c r="H25" s="3500" t="s">
        <v>100</v>
      </c>
      <c r="I25" s="3502" t="s">
        <v>98</v>
      </c>
      <c r="J25" s="3504" t="s">
        <v>99</v>
      </c>
      <c r="K25" s="3506" t="s">
        <v>100</v>
      </c>
      <c r="L25" s="3215" t="s">
        <v>98</v>
      </c>
      <c r="M25" s="3215" t="s">
        <v>99</v>
      </c>
      <c r="N25" s="3217" t="s">
        <v>100</v>
      </c>
      <c r="O25" s="161"/>
      <c r="P25" s="161"/>
      <c r="Q25" s="161"/>
      <c r="R25" s="162"/>
      <c r="S25" s="52" t="s">
        <v>4296</v>
      </c>
      <c r="T25" s="3219" t="s">
        <v>134</v>
      </c>
      <c r="U25" s="3219"/>
      <c r="V25" s="3219"/>
      <c r="W25" s="3219"/>
      <c r="X25" s="3484" t="s">
        <v>135</v>
      </c>
      <c r="Y25" s="3484"/>
      <c r="Z25" s="3484"/>
      <c r="AA25" s="3484"/>
      <c r="AB25" s="3485" t="s">
        <v>136</v>
      </c>
      <c r="AC25" s="3485"/>
      <c r="AD25" s="3485"/>
      <c r="AE25" s="3486"/>
      <c r="AF25" s="3"/>
      <c r="AG25" s="74" t="str">
        <f t="shared" si="10"/>
        <v>A</v>
      </c>
      <c r="AH25" s="3203" t="s">
        <v>137</v>
      </c>
      <c r="AI25" s="3"/>
      <c r="AJ25" s="198" cm="1">
        <f t="array" ref="AJ25">SUMPRODUCT(LEN(AK25:AQ25))</f>
        <v>0</v>
      </c>
      <c r="AK25" s="199"/>
      <c r="AL25" s="200"/>
      <c r="AM25" s="200"/>
      <c r="AN25" s="200"/>
      <c r="AO25" s="200"/>
      <c r="AP25" s="200"/>
      <c r="AQ25" s="201"/>
      <c r="AR25" s="3"/>
      <c r="AS25" s="142"/>
      <c r="AT25" s="25"/>
      <c r="AU25" s="25"/>
      <c r="AV25" s="170"/>
      <c r="AW25" s="3"/>
      <c r="BR25" s="163"/>
      <c r="BS25" s="163"/>
      <c r="BT25" s="163"/>
      <c r="CV25" s="3358"/>
      <c r="CW25" s="3359"/>
      <c r="CX25" s="3"/>
      <c r="CY25" s="3006" t="s">
        <v>138</v>
      </c>
      <c r="CZ25" s="2888" t="s">
        <v>139</v>
      </c>
      <c r="DA25" s="2889">
        <v>255</v>
      </c>
      <c r="DB25" s="2889">
        <v>255</v>
      </c>
      <c r="DC25" s="2889">
        <v>255</v>
      </c>
      <c r="DD25" s="3007" t="s">
        <v>140</v>
      </c>
      <c r="DE25" s="2888" t="s">
        <v>141</v>
      </c>
      <c r="DF25" s="2889">
        <v>128</v>
      </c>
      <c r="DG25" s="2889">
        <v>0</v>
      </c>
      <c r="DH25" s="2889">
        <v>0</v>
      </c>
      <c r="DJ25" s="204"/>
      <c r="DK25" s="205"/>
      <c r="DL25" s="206" t="s">
        <v>142</v>
      </c>
      <c r="DM25" s="207">
        <v>170</v>
      </c>
      <c r="DN25" s="208">
        <v>187</v>
      </c>
      <c r="DO25" s="209">
        <v>204</v>
      </c>
      <c r="DP25"/>
      <c r="DQ25" s="210"/>
      <c r="DR25" s="191" t="s">
        <v>143</v>
      </c>
      <c r="DS25" s="192" t="s">
        <v>144</v>
      </c>
      <c r="DT25" s="193">
        <v>71</v>
      </c>
      <c r="DU25" s="194">
        <v>71</v>
      </c>
      <c r="DV25" s="195">
        <v>71</v>
      </c>
      <c r="DW25"/>
      <c r="DX25" s="211"/>
      <c r="DY25" s="212" t="s">
        <v>145</v>
      </c>
      <c r="DZ25" s="192" t="s">
        <v>146</v>
      </c>
      <c r="EA25" s="193">
        <v>250</v>
      </c>
      <c r="EB25" s="194">
        <v>214</v>
      </c>
      <c r="EC25" s="195">
        <v>165</v>
      </c>
      <c r="ED25" s="10">
        <v>1</v>
      </c>
    </row>
    <row r="26" spans="1:134" ht="21" customHeight="1">
      <c r="A26" s="3"/>
      <c r="B26" s="74" t="s">
        <v>28</v>
      </c>
      <c r="C26" s="3008" t="s">
        <v>4289</v>
      </c>
      <c r="D26" s="3009" t="s">
        <v>4290</v>
      </c>
      <c r="E26" s="3010" t="s">
        <v>4291</v>
      </c>
      <c r="F26" s="3499"/>
      <c r="G26" s="3387"/>
      <c r="H26" s="3501"/>
      <c r="I26" s="3503"/>
      <c r="J26" s="3505"/>
      <c r="K26" s="3507"/>
      <c r="L26" s="3216"/>
      <c r="M26" s="3216"/>
      <c r="N26" s="3218"/>
      <c r="O26" s="161"/>
      <c r="P26" s="161"/>
      <c r="Q26" s="161"/>
      <c r="R26" s="3011" t="s">
        <v>147</v>
      </c>
      <c r="S26" s="162" t="s">
        <v>3898</v>
      </c>
      <c r="T26" s="3219"/>
      <c r="U26" s="3219"/>
      <c r="V26" s="3219"/>
      <c r="W26" s="3219"/>
      <c r="X26" s="3484"/>
      <c r="Y26" s="3484"/>
      <c r="Z26" s="3484"/>
      <c r="AA26" s="3484"/>
      <c r="AB26" s="3485"/>
      <c r="AC26" s="3485"/>
      <c r="AD26" s="3485"/>
      <c r="AE26" s="3486"/>
      <c r="AF26" s="3"/>
      <c r="AG26" s="74" t="str">
        <f t="shared" si="10"/>
        <v>A</v>
      </c>
      <c r="AH26" s="3203"/>
      <c r="AI26" s="3"/>
      <c r="AJ26" s="198" cm="1">
        <f t="array" ref="AJ26">SUMPRODUCT(LEN(AK26:AQ26))</f>
        <v>0</v>
      </c>
      <c r="AK26" s="199"/>
      <c r="AL26" s="200"/>
      <c r="AM26" s="200"/>
      <c r="AN26" s="200"/>
      <c r="AO26" s="200"/>
      <c r="AP26" s="200"/>
      <c r="AQ26" s="201"/>
      <c r="AR26" s="3"/>
      <c r="AS26" s="3479" t="s">
        <v>66</v>
      </c>
      <c r="AT26" s="3480"/>
      <c r="AU26" s="3480"/>
      <c r="AV26" s="3481"/>
      <c r="AW26" s="3"/>
      <c r="AX26" s="3351" t="s">
        <v>148</v>
      </c>
      <c r="AY26" s="3351"/>
      <c r="AZ26" s="3351"/>
      <c r="BB26" s="3235" t="s">
        <v>149</v>
      </c>
      <c r="BC26" s="3235"/>
      <c r="BD26" s="3235"/>
      <c r="BF26" s="3226" t="s">
        <v>150</v>
      </c>
      <c r="BG26" s="3226"/>
      <c r="BH26" s="3226"/>
      <c r="BJ26" s="3227" t="s">
        <v>151</v>
      </c>
      <c r="BK26" s="3227"/>
      <c r="BL26" s="3227"/>
      <c r="BN26" s="3236" t="s">
        <v>152</v>
      </c>
      <c r="BO26" s="3236"/>
      <c r="BP26" s="3236"/>
      <c r="BR26" s="3232" t="s">
        <v>153</v>
      </c>
      <c r="BS26" s="3232"/>
      <c r="BT26" s="3232"/>
      <c r="BV26" s="3223" t="s">
        <v>154</v>
      </c>
      <c r="BW26" s="3223"/>
      <c r="BX26" s="3223"/>
      <c r="BZ26" s="3224" t="s">
        <v>155</v>
      </c>
      <c r="CA26" s="3224"/>
      <c r="CB26" s="3224"/>
      <c r="CD26" s="3229" t="s">
        <v>156</v>
      </c>
      <c r="CE26" s="3229"/>
      <c r="CF26" s="3229"/>
      <c r="CH26" s="3230" t="s">
        <v>157</v>
      </c>
      <c r="CI26" s="3230"/>
      <c r="CJ26" s="3230"/>
      <c r="CL26" s="3231" t="s">
        <v>158</v>
      </c>
      <c r="CM26" s="3231"/>
      <c r="CN26" s="3231"/>
      <c r="CP26" s="3229" t="s">
        <v>159</v>
      </c>
      <c r="CQ26" s="3229"/>
      <c r="CS26" s="3251" t="s">
        <v>160</v>
      </c>
      <c r="CT26" s="3251"/>
      <c r="CV26" s="3360"/>
      <c r="CW26" s="3361"/>
      <c r="CX26" s="3"/>
      <c r="CY26" s="3013" t="s">
        <v>161</v>
      </c>
      <c r="CZ26" s="2888" t="s">
        <v>162</v>
      </c>
      <c r="DA26" s="2889">
        <v>255</v>
      </c>
      <c r="DB26" s="2889">
        <v>0</v>
      </c>
      <c r="DC26" s="2889">
        <v>0</v>
      </c>
      <c r="DD26" s="2911" t="s">
        <v>163</v>
      </c>
      <c r="DE26" s="2888" t="s">
        <v>164</v>
      </c>
      <c r="DF26" s="2889">
        <v>0</v>
      </c>
      <c r="DG26" s="2889">
        <v>128</v>
      </c>
      <c r="DH26" s="2889">
        <v>128</v>
      </c>
      <c r="DJ26" s="215"/>
      <c r="DK26" s="205" t="s">
        <v>165</v>
      </c>
      <c r="DL26" s="206" t="s">
        <v>166</v>
      </c>
      <c r="DM26" s="207">
        <v>126</v>
      </c>
      <c r="DN26" s="208">
        <v>192</v>
      </c>
      <c r="DO26" s="209">
        <v>238</v>
      </c>
      <c r="DP26"/>
      <c r="DQ26" s="216"/>
      <c r="DR26" s="191" t="s">
        <v>167</v>
      </c>
      <c r="DS26" s="192" t="s">
        <v>168</v>
      </c>
      <c r="DT26" s="193">
        <v>69</v>
      </c>
      <c r="DU26" s="194">
        <v>69</v>
      </c>
      <c r="DV26" s="195">
        <v>69</v>
      </c>
      <c r="DW26"/>
      <c r="DX26" s="217"/>
      <c r="DY26" s="197" t="s">
        <v>169</v>
      </c>
      <c r="DZ26" s="192" t="s">
        <v>170</v>
      </c>
      <c r="EA26" s="193">
        <v>255</v>
      </c>
      <c r="EB26" s="194">
        <v>222</v>
      </c>
      <c r="EC26" s="195">
        <v>173</v>
      </c>
      <c r="ED26" s="10">
        <v>1</v>
      </c>
    </row>
    <row r="27" spans="1:134" ht="21" customHeight="1">
      <c r="A27" s="3"/>
      <c r="B27" s="218" t="str">
        <f t="shared" ref="B27:B41" si="11">IF(COUNTA(P27:R27)&gt;0, "A", "►")</f>
        <v>A</v>
      </c>
      <c r="C27" s="219" cm="1">
        <f t="array" ref="C27">IFERROR(_xlfn.LET(_xlpm.k,UPPER(TRIM(H27)),_xlpm.r,IFERROR(_xlfn.XLOOKUP(_xlpm.k,UPPER(TRIM($O$44:$AE$44)),$O$45:$AE$45),IFERROR(_xlfn.XLOOKUP(_xlpm.k,UPPER(TRIM($O$46:$AE$46)),$O$47:$AE$47),0.001)),_xlpm.r*G27),0)</f>
        <v>0.5</v>
      </c>
      <c r="D27" s="3014" cm="1">
        <f t="array" ref="D27">IFERROR(_xlfn.LET(_xlpm.k,UPPER(TRIM(K27)),_xlpm.r,IFERROR(_xlfn.XLOOKUP(_xlpm.k,UPPER(TRIM($O$44:$AE$44)),$O$45:$AE$45),IFERROR(_xlfn.XLOOKUP(_xlpm.k,UPPER(TRIM($O$46:$AE$46)),$O$47:$AE$47),0.001)),_xlpm.r*J27),0)</f>
        <v>0.5</v>
      </c>
      <c r="E27" s="220" cm="1">
        <f t="array" ref="E27">IFERROR(_xlfn.LET(_xlpm.k,UPPER(TRIM(N27)),_xlpm.r,IFERROR(_xlfn.XLOOKUP(_xlpm.k,UPPER(TRIM($O$44:$AE$44)),$O$45:$AE$45),IFERROR(_xlfn.XLOOKUP(_xlpm.k,UPPER(TRIM($O$46:$AE$46)),$O$47:$AE$47),0.001)),_xlpm.r*M27),0)</f>
        <v>0.5</v>
      </c>
      <c r="F27" s="3015"/>
      <c r="G27" s="3016">
        <v>500</v>
      </c>
      <c r="H27" s="221" t="s">
        <v>171</v>
      </c>
      <c r="I27" s="3017"/>
      <c r="J27" s="3018">
        <v>500</v>
      </c>
      <c r="K27" s="221" t="s">
        <v>171</v>
      </c>
      <c r="L27" s="3017"/>
      <c r="M27" s="3018">
        <v>500</v>
      </c>
      <c r="N27" s="2220" t="s">
        <v>171</v>
      </c>
      <c r="O27" s="222" t="s">
        <v>4299</v>
      </c>
      <c r="P27" s="3478" t="s">
        <v>4300</v>
      </c>
      <c r="Q27" s="3478"/>
      <c r="R27" s="3478"/>
      <c r="S27" s="3019">
        <v>1</v>
      </c>
      <c r="T27" s="223">
        <f t="shared" ref="T27:T41" si="12">IFERROR(F27*C$42,0)</f>
        <v>0</v>
      </c>
      <c r="U27" s="224">
        <f t="shared" ref="U27:U41" si="13">IFERROR(C27*C$42,0)</f>
        <v>0.90909090909090906</v>
      </c>
      <c r="V27" s="224" t="str">
        <f t="shared" ref="V27:V41" si="14">_xlfn.LET(_xlpm.unite,SUBSTITUTE(TRIM(H27)," (s)",""),_xlpm.val,U27,_xlpm.estVol,COUNTIF($T$44:$AE$44,_xlpm.unite)+COUNTIF($T$46:$AE$46,_xlpm.unite)&gt;0,_xlpm.estPoids,COUNTIF($O$44:$S$44,_xlpm.unite)+COUNTIF($O$46:$S$46,_xlpm.unite)&gt;0,IF(_xlpm.estVol,IF(ROUND(_xlpm.val,3)&gt;=1,ROUND(_xlpm.val,3)&amp;" L",MAX(1,ROUND(_xlpm.val*100,0))&amp;" cl"),IF(_xlpm.estPoids,IF(ROUND(_xlpm.val,3)&gt;=1,ROUND(_xlpm.val,3)&amp;" Kg",MAX(1,ROUND(_xlpm.val*1000,0))&amp;" g"),"")))</f>
        <v>909 g</v>
      </c>
      <c r="W27" s="225">
        <f t="shared" ref="W27:W41" si="15">IFERROR(IF(T27=0, U27*$S27, T27*$S27), 0)</f>
        <v>0.90909090909090906</v>
      </c>
      <c r="X27" s="3020">
        <f t="shared" ref="X27:X41" si="16">IFERROR(I27*D$42,0)</f>
        <v>0</v>
      </c>
      <c r="Y27" s="3021">
        <f t="shared" ref="Y27:Y41" si="17">IFERROR(D27*D$42,0)</f>
        <v>0.41493775933609955</v>
      </c>
      <c r="Z27" s="3022" t="str">
        <f t="shared" ref="Z27:Z41" si="18">_xlfn.LET(_xlpm.unite,SUBSTITUTE(TRIM(K27)," (s)",""),_xlpm.val,Y27,_xlpm.estVol,COUNTIF($T$44:$AE$44,_xlpm.unite)+COUNTIF($T$46:$AE$46,_xlpm.unite)&gt;0,_xlpm.estPoids,COUNTIF($O$44:$S$44,_xlpm.unite)+COUNTIF($O$46:$S$46,_xlpm.unite)&gt;0,IF(_xlpm.estVol,IF(ROUND(_xlpm.val,3)&gt;=1,ROUND(_xlpm.val,3)&amp;" L",MAX(1,ROUND(_xlpm.val*100,0))&amp;" cl"),IF(_xlpm.estPoids,IF(ROUND(_xlpm.val,3)&gt;=1,ROUND(_xlpm.val,3)&amp;" Kg",MAX(1,ROUND(_xlpm.val*1000,0))&amp;" g"),"")))</f>
        <v>415 g</v>
      </c>
      <c r="AA27" s="3023">
        <f t="shared" ref="AA27:AA41" si="19">IFERROR(IF(X27=0, Y27*$S27, X27*$S27), 0)</f>
        <v>0.41493775933609955</v>
      </c>
      <c r="AB27" s="3024">
        <f t="shared" ref="AB27:AB41" si="20">IFERROR(L27*E$42,0)</f>
        <v>0</v>
      </c>
      <c r="AC27" s="3025">
        <f t="shared" ref="AC27:AC41" si="21">IFERROR(E27*E$42,0)</f>
        <v>0.86206896551724133</v>
      </c>
      <c r="AD27" s="3026" t="str">
        <f t="shared" ref="AD27:AD41" si="22">_xlfn.LET(_xlpm.unite,SUBSTITUTE(TRIM(N27)," (s)",""),_xlpm.val,AC27,_xlpm.estVol,COUNTIF($T$44:$AE$44,_xlpm.unite)+COUNTIF($T$46:$AE$46,_xlpm.unite)&gt;0,_xlpm.estPoids,COUNTIF($O$44:$S$44,_xlpm.unite)+COUNTIF($O$46:$S$46,_xlpm.unite)&gt;0,IF(_xlpm.estVol,IF(ROUND(_xlpm.val,3)&gt;=1,ROUND(_xlpm.val,3)&amp;" L",MAX(1,ROUND(_xlpm.val*100,0))&amp;" cl"),IF(_xlpm.estPoids,IF(ROUND(_xlpm.val,3)&gt;=1,ROUND(_xlpm.val,3)&amp;" Kg",MAX(1,ROUND(_xlpm.val*1000,0))&amp;" g"),"")))</f>
        <v>862 g</v>
      </c>
      <c r="AE27" s="3027">
        <f t="shared" ref="AE27:AE41" si="23">IFERROR(IF(AB27=0, AC27*$S27, AB27*$S27), 0)</f>
        <v>0.86206896551724133</v>
      </c>
      <c r="AF27" s="3"/>
      <c r="AG27" s="218" t="str">
        <f t="shared" si="10"/>
        <v>A</v>
      </c>
      <c r="AH27" s="3203"/>
      <c r="AI27" s="3"/>
      <c r="AJ27" s="198" cm="1">
        <f t="array" ref="AJ27">SUMPRODUCT(LEN(AK27:AQ27))</f>
        <v>0</v>
      </c>
      <c r="AK27" s="199"/>
      <c r="AL27" s="200"/>
      <c r="AM27" s="200"/>
      <c r="AN27" s="200"/>
      <c r="AO27" s="200"/>
      <c r="AP27" s="200"/>
      <c r="AQ27" s="201"/>
      <c r="AR27" s="3"/>
      <c r="AS27" s="3479"/>
      <c r="AT27" s="3480"/>
      <c r="AU27" s="3480"/>
      <c r="AV27" s="3481"/>
      <c r="AW27" s="3"/>
      <c r="AX27" s="3351"/>
      <c r="AY27" s="3351"/>
      <c r="AZ27" s="3351"/>
      <c r="BB27" s="3235"/>
      <c r="BC27" s="3235"/>
      <c r="BD27" s="3235"/>
      <c r="BF27" s="3226"/>
      <c r="BG27" s="3226"/>
      <c r="BH27" s="3226"/>
      <c r="BJ27" s="3227"/>
      <c r="BK27" s="3227"/>
      <c r="BL27" s="3227"/>
      <c r="BN27" s="3236"/>
      <c r="BO27" s="3236"/>
      <c r="BP27" s="3236"/>
      <c r="BR27" s="3232"/>
      <c r="BS27" s="3232"/>
      <c r="BT27" s="3232"/>
      <c r="BV27" s="3223"/>
      <c r="BW27" s="3223"/>
      <c r="BX27" s="3223"/>
      <c r="BZ27" s="3224"/>
      <c r="CA27" s="3224"/>
      <c r="CB27" s="3224"/>
      <c r="CD27" s="3229"/>
      <c r="CE27" s="3229"/>
      <c r="CF27" s="3229"/>
      <c r="CH27" s="3230"/>
      <c r="CI27" s="3230"/>
      <c r="CJ27" s="3230"/>
      <c r="CL27" s="3231"/>
      <c r="CM27" s="3231"/>
      <c r="CN27" s="3231"/>
      <c r="CP27" s="3229"/>
      <c r="CQ27" s="3229"/>
      <c r="CS27" s="3251"/>
      <c r="CT27" s="3251"/>
      <c r="CV27" s="226" t="s">
        <v>173</v>
      </c>
      <c r="CW27" s="226"/>
      <c r="CX27" s="3"/>
      <c r="CY27" s="3029" t="s">
        <v>174</v>
      </c>
      <c r="CZ27" s="3030" t="s">
        <v>175</v>
      </c>
      <c r="DA27" s="3031">
        <v>0</v>
      </c>
      <c r="DB27" s="3031">
        <v>255</v>
      </c>
      <c r="DC27" s="3031">
        <v>0</v>
      </c>
      <c r="DD27" s="3032" t="s">
        <v>176</v>
      </c>
      <c r="DE27" s="3030" t="s">
        <v>177</v>
      </c>
      <c r="DF27" s="3031">
        <v>0</v>
      </c>
      <c r="DG27" s="3031">
        <v>0</v>
      </c>
      <c r="DH27" s="3031">
        <v>255</v>
      </c>
      <c r="DJ27" s="229"/>
      <c r="DK27" s="205" t="s">
        <v>178</v>
      </c>
      <c r="DL27" s="206" t="s">
        <v>179</v>
      </c>
      <c r="DM27" s="207">
        <v>135</v>
      </c>
      <c r="DN27" s="208">
        <v>206</v>
      </c>
      <c r="DO27" s="209">
        <v>250</v>
      </c>
      <c r="DP27"/>
      <c r="DQ27" s="230"/>
      <c r="DR27" s="191" t="s">
        <v>180</v>
      </c>
      <c r="DS27" s="192" t="s">
        <v>181</v>
      </c>
      <c r="DT27" s="193">
        <v>66</v>
      </c>
      <c r="DU27" s="194">
        <v>66</v>
      </c>
      <c r="DV27" s="195">
        <v>66</v>
      </c>
      <c r="DW27"/>
      <c r="DX27" s="231"/>
      <c r="DY27" s="197" t="s">
        <v>182</v>
      </c>
      <c r="DZ27" s="192" t="s">
        <v>183</v>
      </c>
      <c r="EA27" s="193">
        <v>238</v>
      </c>
      <c r="EB27" s="194">
        <v>223</v>
      </c>
      <c r="EC27" s="195">
        <v>204</v>
      </c>
      <c r="ED27" s="10">
        <v>1</v>
      </c>
    </row>
    <row r="28" spans="1:134" ht="21" customHeight="1">
      <c r="A28" s="3"/>
      <c r="B28" s="218" t="str">
        <f t="shared" si="11"/>
        <v>A</v>
      </c>
      <c r="C28" s="219" cm="1">
        <f t="array" ref="C28">IFERROR(_xlfn.LET(_xlpm.k,UPPER(TRIM(H28)),_xlpm.r,IFERROR(_xlfn.XLOOKUP(_xlpm.k,UPPER(TRIM($O$44:$AE$44)),$O$45:$AE$45),IFERROR(_xlfn.XLOOKUP(_xlpm.k,UPPER(TRIM($O$46:$AE$46)),$O$47:$AE$47),0.001)),_xlpm.r*G28),0)</f>
        <v>0.05</v>
      </c>
      <c r="D28" s="3014" cm="1">
        <f t="array" ref="D28">IFERROR(_xlfn.LET(_xlpm.k,UPPER(TRIM(K28)),_xlpm.r,IFERROR(_xlfn.XLOOKUP(_xlpm.k,UPPER(TRIM($O$44:$AE$44)),$O$45:$AE$45),IFERROR(_xlfn.XLOOKUP(_xlpm.k,UPPER(TRIM($O$46:$AE$46)),$O$47:$AE$47),0.001)),_xlpm.r*J28),0)</f>
        <v>0</v>
      </c>
      <c r="E28" s="220" cm="1">
        <f t="array" ref="E28">IFERROR(_xlfn.LET(_xlpm.k,UPPER(TRIM(N28)),_xlpm.r,IFERROR(_xlfn.XLOOKUP(_xlpm.k,UPPER(TRIM($O$44:$AE$44)),$O$45:$AE$45),IFERROR(_xlfn.XLOOKUP(_xlpm.k,UPPER(TRIM($O$46:$AE$46)),$O$47:$AE$47),0.001)),_xlpm.r*M28),0)</f>
        <v>0.05</v>
      </c>
      <c r="F28" s="3015"/>
      <c r="G28" s="3016">
        <v>50</v>
      </c>
      <c r="H28" s="3033" t="s">
        <v>171</v>
      </c>
      <c r="I28" s="3017"/>
      <c r="J28" s="3018"/>
      <c r="K28" s="3034"/>
      <c r="L28" s="3017"/>
      <c r="M28" s="3018">
        <v>50</v>
      </c>
      <c r="N28" s="3035" t="s">
        <v>171</v>
      </c>
      <c r="O28" s="222" t="s">
        <v>4301</v>
      </c>
      <c r="P28" s="3478" t="s">
        <v>4302</v>
      </c>
      <c r="Q28" s="3478"/>
      <c r="R28" s="3478"/>
      <c r="S28" s="3019">
        <v>1</v>
      </c>
      <c r="T28" s="223">
        <f t="shared" si="12"/>
        <v>0</v>
      </c>
      <c r="U28" s="224">
        <f t="shared" si="13"/>
        <v>9.0909090909090912E-2</v>
      </c>
      <c r="V28" s="224" t="str">
        <f t="shared" si="14"/>
        <v>91 g</v>
      </c>
      <c r="W28" s="225">
        <f t="shared" si="15"/>
        <v>9.0909090909090912E-2</v>
      </c>
      <c r="X28" s="3020">
        <f t="shared" si="16"/>
        <v>0</v>
      </c>
      <c r="Y28" s="3021">
        <f t="shared" si="17"/>
        <v>0</v>
      </c>
      <c r="Z28" s="3022" t="str">
        <f t="shared" si="18"/>
        <v/>
      </c>
      <c r="AA28" s="3023">
        <f t="shared" si="19"/>
        <v>0</v>
      </c>
      <c r="AB28" s="3024">
        <f t="shared" si="20"/>
        <v>0</v>
      </c>
      <c r="AC28" s="3025">
        <f t="shared" si="21"/>
        <v>8.6206896551724144E-2</v>
      </c>
      <c r="AD28" s="3026" t="str">
        <f t="shared" si="22"/>
        <v>86 g</v>
      </c>
      <c r="AE28" s="3027">
        <f t="shared" si="23"/>
        <v>8.6206896551724144E-2</v>
      </c>
      <c r="AF28" s="3"/>
      <c r="AG28" s="218" t="str">
        <f t="shared" si="10"/>
        <v>A</v>
      </c>
      <c r="AH28" s="5">
        <v>1</v>
      </c>
      <c r="AI28" s="3"/>
      <c r="AJ28" s="198" cm="1">
        <f t="array" ref="AJ28">SUMPRODUCT(LEN(AK28:AQ28))</f>
        <v>0</v>
      </c>
      <c r="AK28" s="199"/>
      <c r="AL28" s="200"/>
      <c r="AM28" s="200"/>
      <c r="AN28" s="200"/>
      <c r="AO28" s="200"/>
      <c r="AP28" s="200"/>
      <c r="AQ28" s="201"/>
      <c r="AR28" s="3"/>
      <c r="AS28" s="2996" t="s">
        <v>267</v>
      </c>
      <c r="AT28" s="82"/>
      <c r="AU28" s="44"/>
      <c r="AV28" s="83"/>
      <c r="AW28" s="3"/>
      <c r="BF28"/>
      <c r="BG28"/>
      <c r="BH28"/>
      <c r="BR28" s="163"/>
      <c r="BS28" s="163"/>
      <c r="BT28" s="163"/>
      <c r="CV28" s="3428" t="s">
        <v>184</v>
      </c>
      <c r="CW28" s="3483"/>
      <c r="CX28" s="3"/>
      <c r="CY28" s="2831" t="s">
        <v>185</v>
      </c>
      <c r="CZ28" s="3030" t="s">
        <v>186</v>
      </c>
      <c r="DA28" s="3031">
        <v>0</v>
      </c>
      <c r="DB28" s="3031">
        <v>0</v>
      </c>
      <c r="DC28" s="3031">
        <v>255</v>
      </c>
      <c r="DD28" s="2832" t="s">
        <v>187</v>
      </c>
      <c r="DE28" s="3030" t="s">
        <v>188</v>
      </c>
      <c r="DF28" s="3031">
        <v>0</v>
      </c>
      <c r="DG28" s="3031">
        <v>204</v>
      </c>
      <c r="DH28" s="3031">
        <v>255</v>
      </c>
      <c r="DJ28" s="235"/>
      <c r="DK28" s="236" t="s">
        <v>189</v>
      </c>
      <c r="DL28" s="206" t="s">
        <v>190</v>
      </c>
      <c r="DM28" s="207">
        <v>161</v>
      </c>
      <c r="DN28" s="208">
        <v>202</v>
      </c>
      <c r="DO28" s="209">
        <v>241</v>
      </c>
      <c r="DP28"/>
      <c r="DQ28" s="237"/>
      <c r="DR28" s="191" t="s">
        <v>191</v>
      </c>
      <c r="DS28" s="192" t="s">
        <v>192</v>
      </c>
      <c r="DT28" s="193">
        <v>64</v>
      </c>
      <c r="DU28" s="194">
        <v>64</v>
      </c>
      <c r="DV28" s="195">
        <v>64</v>
      </c>
      <c r="DW28"/>
      <c r="DX28" s="238"/>
      <c r="DY28" s="212" t="s">
        <v>193</v>
      </c>
      <c r="DZ28" s="192" t="s">
        <v>194</v>
      </c>
      <c r="EA28" s="193">
        <v>255</v>
      </c>
      <c r="EB28" s="194">
        <v>228</v>
      </c>
      <c r="EC28" s="195">
        <v>196</v>
      </c>
      <c r="ED28" s="10">
        <v>1</v>
      </c>
    </row>
    <row r="29" spans="1:134" ht="21" customHeight="1">
      <c r="A29" s="3"/>
      <c r="B29" s="218" t="str">
        <f t="shared" si="11"/>
        <v>A</v>
      </c>
      <c r="C29" s="219" cm="1">
        <f t="array" ref="C29">IFERROR(_xlfn.LET(_xlpm.k,UPPER(TRIM(H29)),_xlpm.r,IFERROR(_xlfn.XLOOKUP(_xlpm.k,UPPER(TRIM($O$44:$AE$44)),$O$45:$AE$45),IFERROR(_xlfn.XLOOKUP(_xlpm.k,UPPER(TRIM($O$46:$AE$46)),$O$47:$AE$47),0.001)),_xlpm.r*G29),0)</f>
        <v>0</v>
      </c>
      <c r="D29" s="3014" cm="1">
        <f t="array" ref="D29">IFERROR(_xlfn.LET(_xlpm.k,UPPER(TRIM(K29)),_xlpm.r,IFERROR(_xlfn.XLOOKUP(_xlpm.k,UPPER(TRIM($O$44:$AE$44)),$O$45:$AE$45),IFERROR(_xlfn.XLOOKUP(_xlpm.k,UPPER(TRIM($O$46:$AE$46)),$O$47:$AE$47),0.001)),_xlpm.r*J29),0)</f>
        <v>0.375</v>
      </c>
      <c r="E29" s="220" cm="1">
        <f t="array" ref="E29">IFERROR(_xlfn.LET(_xlpm.k,UPPER(TRIM(N29)),_xlpm.r,IFERROR(_xlfn.XLOOKUP(_xlpm.k,UPPER(TRIM($O$44:$AE$44)),$O$45:$AE$45),IFERROR(_xlfn.XLOOKUP(_xlpm.k,UPPER(TRIM($O$46:$AE$46)),$O$47:$AE$47),0.001)),_xlpm.r*M29),0)</f>
        <v>0</v>
      </c>
      <c r="F29" s="3015"/>
      <c r="G29" s="3016"/>
      <c r="H29" s="3036"/>
      <c r="I29" s="3017"/>
      <c r="J29" s="3018">
        <v>375</v>
      </c>
      <c r="K29" s="3033" t="s">
        <v>171</v>
      </c>
      <c r="L29" s="3017"/>
      <c r="M29" s="3018"/>
      <c r="N29" s="3034"/>
      <c r="O29" s="222" t="s">
        <v>4303</v>
      </c>
      <c r="P29" s="3478" t="s">
        <v>4304</v>
      </c>
      <c r="Q29" s="3478"/>
      <c r="R29" s="3478"/>
      <c r="S29" s="3019">
        <v>1</v>
      </c>
      <c r="T29" s="223">
        <f t="shared" si="12"/>
        <v>0</v>
      </c>
      <c r="U29" s="224">
        <f t="shared" si="13"/>
        <v>0</v>
      </c>
      <c r="V29" s="224" t="str">
        <f t="shared" si="14"/>
        <v/>
      </c>
      <c r="W29" s="225">
        <f t="shared" si="15"/>
        <v>0</v>
      </c>
      <c r="X29" s="3020">
        <f t="shared" si="16"/>
        <v>0</v>
      </c>
      <c r="Y29" s="3021">
        <f t="shared" si="17"/>
        <v>0.31120331950207469</v>
      </c>
      <c r="Z29" s="3022" t="str">
        <f t="shared" si="18"/>
        <v>311 g</v>
      </c>
      <c r="AA29" s="3023">
        <f t="shared" si="19"/>
        <v>0.31120331950207469</v>
      </c>
      <c r="AB29" s="3024">
        <f t="shared" si="20"/>
        <v>0</v>
      </c>
      <c r="AC29" s="3025">
        <f t="shared" si="21"/>
        <v>0</v>
      </c>
      <c r="AD29" s="3026" t="str">
        <f t="shared" si="22"/>
        <v/>
      </c>
      <c r="AE29" s="3027">
        <f t="shared" si="23"/>
        <v>0</v>
      </c>
      <c r="AF29" s="3"/>
      <c r="AG29" s="218" t="str">
        <f t="shared" si="10"/>
        <v>A</v>
      </c>
      <c r="AH29" s="5">
        <v>1</v>
      </c>
      <c r="AI29" s="3"/>
      <c r="AJ29" s="198" cm="1">
        <f t="array" ref="AJ29">SUMPRODUCT(LEN(AK29:AQ29))</f>
        <v>0</v>
      </c>
      <c r="AK29" s="199"/>
      <c r="AL29" s="200"/>
      <c r="AM29" s="200"/>
      <c r="AN29" s="200"/>
      <c r="AO29" s="200"/>
      <c r="AP29" s="200"/>
      <c r="AQ29" s="201"/>
      <c r="AR29" s="3"/>
      <c r="AS29" s="142"/>
      <c r="AT29" s="25"/>
      <c r="AU29" s="25"/>
      <c r="AV29" s="170"/>
      <c r="AW29" s="3"/>
      <c r="AX29" s="3281" t="s">
        <v>195</v>
      </c>
      <c r="AY29" s="3281"/>
      <c r="AZ29" s="3281"/>
      <c r="BB29" s="3225" t="s">
        <v>196</v>
      </c>
      <c r="BC29" s="3225"/>
      <c r="BD29" s="3225"/>
      <c r="BF29" s="3226" t="s">
        <v>197</v>
      </c>
      <c r="BG29" s="3226"/>
      <c r="BH29" s="3226"/>
      <c r="BJ29" s="3227" t="s">
        <v>198</v>
      </c>
      <c r="BK29" s="3227"/>
      <c r="BL29" s="3227"/>
      <c r="BN29" s="3236" t="s">
        <v>199</v>
      </c>
      <c r="BO29" s="3236"/>
      <c r="BP29" s="3236"/>
      <c r="BR29" s="3232" t="s">
        <v>200</v>
      </c>
      <c r="BS29" s="3232"/>
      <c r="BT29" s="3232"/>
      <c r="BV29" s="3223" t="s">
        <v>201</v>
      </c>
      <c r="BW29" s="3223"/>
      <c r="BX29" s="3223"/>
      <c r="BZ29" s="3224" t="s">
        <v>202</v>
      </c>
      <c r="CA29" s="3224"/>
      <c r="CB29" s="3224"/>
      <c r="CD29" s="3229" t="s">
        <v>203</v>
      </c>
      <c r="CE29" s="3229"/>
      <c r="CF29" s="3229"/>
      <c r="CH29" s="3230" t="s">
        <v>204</v>
      </c>
      <c r="CI29" s="3230"/>
      <c r="CJ29" s="3230"/>
      <c r="CL29" s="3231" t="s">
        <v>205</v>
      </c>
      <c r="CM29" s="3231"/>
      <c r="CN29" s="3231"/>
      <c r="CP29" s="3294" t="s">
        <v>206</v>
      </c>
      <c r="CQ29" s="3294"/>
      <c r="CS29" s="3295" t="s">
        <v>207</v>
      </c>
      <c r="CT29" s="3295"/>
      <c r="CV29" s="3292"/>
      <c r="CW29" s="3293"/>
      <c r="CX29" s="3"/>
      <c r="CY29" s="2893" t="s">
        <v>208</v>
      </c>
      <c r="CZ29" s="3030" t="s">
        <v>209</v>
      </c>
      <c r="DA29" s="3031">
        <v>255</v>
      </c>
      <c r="DB29" s="3031">
        <v>255</v>
      </c>
      <c r="DC29" s="3031">
        <v>0</v>
      </c>
      <c r="DD29" s="2894" t="s">
        <v>210</v>
      </c>
      <c r="DE29" s="3030" t="s">
        <v>211</v>
      </c>
      <c r="DF29" s="3031">
        <v>204</v>
      </c>
      <c r="DG29" s="3031">
        <v>0</v>
      </c>
      <c r="DH29" s="3031">
        <v>0</v>
      </c>
      <c r="DJ29" s="241"/>
      <c r="DK29" s="205" t="s">
        <v>212</v>
      </c>
      <c r="DL29" s="206" t="s">
        <v>213</v>
      </c>
      <c r="DM29" s="207">
        <v>135</v>
      </c>
      <c r="DN29" s="208">
        <v>206</v>
      </c>
      <c r="DO29" s="209">
        <v>255</v>
      </c>
      <c r="DP29"/>
      <c r="DQ29" s="242"/>
      <c r="DR29" s="191" t="s">
        <v>214</v>
      </c>
      <c r="DS29" s="192" t="s">
        <v>215</v>
      </c>
      <c r="DT29" s="193">
        <v>61</v>
      </c>
      <c r="DU29" s="194">
        <v>61</v>
      </c>
      <c r="DV29" s="195">
        <v>61</v>
      </c>
      <c r="DW29"/>
      <c r="DX29" s="243"/>
      <c r="DY29" s="197" t="s">
        <v>216</v>
      </c>
      <c r="DZ29" s="192" t="s">
        <v>217</v>
      </c>
      <c r="EA29" s="193">
        <v>250</v>
      </c>
      <c r="EB29" s="194">
        <v>235</v>
      </c>
      <c r="EC29" s="195">
        <v>215</v>
      </c>
      <c r="ED29" s="10">
        <v>1</v>
      </c>
    </row>
    <row r="30" spans="1:134" ht="21" customHeight="1">
      <c r="A30" s="3"/>
      <c r="B30" s="218" t="str">
        <f t="shared" si="11"/>
        <v>A</v>
      </c>
      <c r="C30" s="219" cm="1">
        <f t="array" ref="C30">IFERROR(_xlfn.LET(_xlpm.k,UPPER(TRIM(H30)),_xlpm.r,IFERROR(_xlfn.XLOOKUP(_xlpm.k,UPPER(TRIM($O$44:$AE$44)),$O$45:$AE$45),IFERROR(_xlfn.XLOOKUP(_xlpm.k,UPPER(TRIM($O$46:$AE$46)),$O$47:$AE$47),0.001)),_xlpm.r*G30),0)</f>
        <v>0</v>
      </c>
      <c r="D30" s="3014" cm="1">
        <f t="array" ref="D30">IFERROR(_xlfn.LET(_xlpm.k,UPPER(TRIM(K30)),_xlpm.r,IFERROR(_xlfn.XLOOKUP(_xlpm.k,UPPER(TRIM($O$44:$AE$44)),$O$45:$AE$45),IFERROR(_xlfn.XLOOKUP(_xlpm.k,UPPER(TRIM($O$46:$AE$46)),$O$47:$AE$47),0.001)),_xlpm.r*J30),0)</f>
        <v>5.0000000000000001E-3</v>
      </c>
      <c r="E30" s="220" cm="1">
        <f t="array" ref="E30">IFERROR(_xlfn.LET(_xlpm.k,UPPER(TRIM(N30)),_xlpm.r,IFERROR(_xlfn.XLOOKUP(_xlpm.k,UPPER(TRIM($O$44:$AE$44)),$O$45:$AE$45),IFERROR(_xlfn.XLOOKUP(_xlpm.k,UPPER(TRIM($O$46:$AE$46)),$O$47:$AE$47),0.001)),_xlpm.r*M30),0)</f>
        <v>0</v>
      </c>
      <c r="F30" s="3015"/>
      <c r="G30" s="3016"/>
      <c r="H30" s="3036"/>
      <c r="I30" s="3017"/>
      <c r="J30" s="3018">
        <v>5</v>
      </c>
      <c r="K30" s="3033" t="s">
        <v>171</v>
      </c>
      <c r="L30" s="3017"/>
      <c r="M30" s="3018"/>
      <c r="N30" s="3034"/>
      <c r="O30" s="222" t="s">
        <v>4305</v>
      </c>
      <c r="P30" s="3478" t="s">
        <v>4306</v>
      </c>
      <c r="Q30" s="3478"/>
      <c r="R30" s="3478"/>
      <c r="S30" s="3019">
        <v>1</v>
      </c>
      <c r="T30" s="223">
        <f t="shared" si="12"/>
        <v>0</v>
      </c>
      <c r="U30" s="224">
        <f t="shared" si="13"/>
        <v>0</v>
      </c>
      <c r="V30" s="224" t="str">
        <f t="shared" si="14"/>
        <v/>
      </c>
      <c r="W30" s="225">
        <f t="shared" si="15"/>
        <v>0</v>
      </c>
      <c r="X30" s="3020">
        <f t="shared" si="16"/>
        <v>0</v>
      </c>
      <c r="Y30" s="3021">
        <f t="shared" si="17"/>
        <v>4.1493775933609959E-3</v>
      </c>
      <c r="Z30" s="3022" t="str">
        <f t="shared" si="18"/>
        <v>4 g</v>
      </c>
      <c r="AA30" s="3023">
        <f t="shared" si="19"/>
        <v>4.1493775933609959E-3</v>
      </c>
      <c r="AB30" s="3024">
        <f t="shared" si="20"/>
        <v>0</v>
      </c>
      <c r="AC30" s="3025">
        <f t="shared" si="21"/>
        <v>0</v>
      </c>
      <c r="AD30" s="3026" t="str">
        <f t="shared" si="22"/>
        <v/>
      </c>
      <c r="AE30" s="3027">
        <f t="shared" si="23"/>
        <v>0</v>
      </c>
      <c r="AF30" s="3"/>
      <c r="AG30" s="218" t="str">
        <f t="shared" si="10"/>
        <v>A</v>
      </c>
      <c r="AH30" s="5">
        <v>1</v>
      </c>
      <c r="AI30" s="3"/>
      <c r="AJ30" s="198" cm="1">
        <f t="array" ref="AJ30">SUMPRODUCT(LEN(AK30:AQ30))</f>
        <v>0</v>
      </c>
      <c r="AK30" s="199"/>
      <c r="AL30" s="200"/>
      <c r="AM30" s="200"/>
      <c r="AN30" s="200"/>
      <c r="AO30" s="200"/>
      <c r="AP30" s="200"/>
      <c r="AQ30" s="201"/>
      <c r="AR30" s="3"/>
      <c r="AS30" s="3037" t="s">
        <v>4315</v>
      </c>
      <c r="AT30" s="2669" t="s">
        <v>4316</v>
      </c>
      <c r="AU30" s="25"/>
      <c r="AV30" s="170"/>
      <c r="AW30" s="3"/>
      <c r="AX30" s="3281"/>
      <c r="AY30" s="3281"/>
      <c r="AZ30" s="3281"/>
      <c r="BB30" s="3225"/>
      <c r="BC30" s="3225"/>
      <c r="BD30" s="3225"/>
      <c r="BF30" s="3226"/>
      <c r="BG30" s="3226"/>
      <c r="BH30" s="3226"/>
      <c r="BJ30" s="3227"/>
      <c r="BK30" s="3227"/>
      <c r="BL30" s="3227"/>
      <c r="BN30" s="3236"/>
      <c r="BO30" s="3236"/>
      <c r="BP30" s="3236"/>
      <c r="BR30" s="3232"/>
      <c r="BS30" s="3232"/>
      <c r="BT30" s="3232"/>
      <c r="BV30" s="3223"/>
      <c r="BW30" s="3223"/>
      <c r="BX30" s="3223"/>
      <c r="BZ30" s="3224"/>
      <c r="CA30" s="3224"/>
      <c r="CB30" s="3224"/>
      <c r="CD30" s="3229"/>
      <c r="CE30" s="3229"/>
      <c r="CF30" s="3229"/>
      <c r="CH30" s="3230"/>
      <c r="CI30" s="3230"/>
      <c r="CJ30" s="3230"/>
      <c r="CL30" s="3231"/>
      <c r="CM30" s="3231"/>
      <c r="CN30" s="3231"/>
      <c r="CP30" s="3294"/>
      <c r="CQ30" s="3294"/>
      <c r="CS30" s="3295"/>
      <c r="CT30" s="3295"/>
      <c r="CV30" s="56">
        <v>1</v>
      </c>
      <c r="CW30" s="56">
        <v>1</v>
      </c>
      <c r="CX30" s="3"/>
      <c r="CY30" s="2895" t="s">
        <v>218</v>
      </c>
      <c r="CZ30" s="3030" t="s">
        <v>219</v>
      </c>
      <c r="DA30" s="3031">
        <v>255</v>
      </c>
      <c r="DB30" s="3031">
        <v>0</v>
      </c>
      <c r="DC30" s="3031">
        <v>255</v>
      </c>
      <c r="DD30" s="2896" t="s">
        <v>220</v>
      </c>
      <c r="DE30" s="3030" t="s">
        <v>221</v>
      </c>
      <c r="DF30" s="3031">
        <v>204</v>
      </c>
      <c r="DG30" s="3031">
        <v>0</v>
      </c>
      <c r="DH30" s="3031">
        <v>0</v>
      </c>
      <c r="DJ30" s="246"/>
      <c r="DK30" s="236" t="s">
        <v>222</v>
      </c>
      <c r="DL30" s="206" t="s">
        <v>223</v>
      </c>
      <c r="DM30" s="207">
        <v>188</v>
      </c>
      <c r="DN30" s="208">
        <v>212</v>
      </c>
      <c r="DO30" s="209">
        <v>230</v>
      </c>
      <c r="DP30"/>
      <c r="DQ30" s="247"/>
      <c r="DR30" s="191" t="s">
        <v>224</v>
      </c>
      <c r="DS30" s="192" t="s">
        <v>225</v>
      </c>
      <c r="DT30" s="193">
        <v>59</v>
      </c>
      <c r="DU30" s="194">
        <v>59</v>
      </c>
      <c r="DV30" s="195">
        <v>59</v>
      </c>
      <c r="DW30"/>
      <c r="DX30" s="248"/>
      <c r="DY30" s="197" t="s">
        <v>226</v>
      </c>
      <c r="DZ30" s="192" t="s">
        <v>227</v>
      </c>
      <c r="EA30" s="193">
        <v>255</v>
      </c>
      <c r="EB30" s="194">
        <v>239</v>
      </c>
      <c r="EC30" s="195">
        <v>219</v>
      </c>
      <c r="ED30" s="10">
        <v>1</v>
      </c>
    </row>
    <row r="31" spans="1:134" ht="21" customHeight="1">
      <c r="A31" s="3"/>
      <c r="B31" s="218" t="str">
        <f t="shared" si="11"/>
        <v>A</v>
      </c>
      <c r="C31" s="219" cm="1">
        <f t="array" ref="C31">IFERROR(_xlfn.LET(_xlpm.k,UPPER(TRIM(H31)),_xlpm.r,IFERROR(_xlfn.XLOOKUP(_xlpm.k,UPPER(TRIM($O$44:$AE$44)),$O$45:$AE$45),IFERROR(_xlfn.XLOOKUP(_xlpm.k,UPPER(TRIM($O$46:$AE$46)),$O$47:$AE$47),0.001)),_xlpm.r*G31),0)</f>
        <v>0</v>
      </c>
      <c r="D31" s="3014" cm="1">
        <f t="array" ref="D31">IFERROR(_xlfn.LET(_xlpm.k,UPPER(TRIM(K31)),_xlpm.r,IFERROR(_xlfn.XLOOKUP(_xlpm.k,UPPER(TRIM($O$44:$AE$44)),$O$45:$AE$45),IFERROR(_xlfn.XLOOKUP(_xlpm.k,UPPER(TRIM($O$46:$AE$46)),$O$47:$AE$47),0.001)),_xlpm.r*J31),0)</f>
        <v>0</v>
      </c>
      <c r="E31" s="220" cm="1">
        <f t="array" ref="E31">IFERROR(_xlfn.LET(_xlpm.k,UPPER(TRIM(N31)),_xlpm.r,IFERROR(_xlfn.XLOOKUP(_xlpm.k,UPPER(TRIM($O$44:$AE$44)),$O$45:$AE$45),IFERROR(_xlfn.XLOOKUP(_xlpm.k,UPPER(TRIM($O$46:$AE$46)),$O$47:$AE$47),0.001)),_xlpm.r*M31),0)</f>
        <v>0</v>
      </c>
      <c r="F31" s="3015"/>
      <c r="G31" s="3016"/>
      <c r="H31" s="3036"/>
      <c r="I31" s="3017"/>
      <c r="J31" s="3018"/>
      <c r="K31" s="3034"/>
      <c r="L31" s="3017"/>
      <c r="M31" s="3018"/>
      <c r="N31" s="3034"/>
      <c r="O31" s="222" t="s">
        <v>4307</v>
      </c>
      <c r="P31" s="3478" t="s">
        <v>4308</v>
      </c>
      <c r="Q31" s="3478"/>
      <c r="R31" s="3478"/>
      <c r="S31" s="3019">
        <v>1</v>
      </c>
      <c r="T31" s="223">
        <f t="shared" si="12"/>
        <v>0</v>
      </c>
      <c r="U31" s="224">
        <f t="shared" si="13"/>
        <v>0</v>
      </c>
      <c r="V31" s="224" t="str">
        <f t="shared" si="14"/>
        <v/>
      </c>
      <c r="W31" s="225">
        <f t="shared" si="15"/>
        <v>0</v>
      </c>
      <c r="X31" s="3020">
        <f t="shared" si="16"/>
        <v>0</v>
      </c>
      <c r="Y31" s="3021">
        <f t="shared" si="17"/>
        <v>0</v>
      </c>
      <c r="Z31" s="3022" t="str">
        <f t="shared" si="18"/>
        <v/>
      </c>
      <c r="AA31" s="3023">
        <f t="shared" si="19"/>
        <v>0</v>
      </c>
      <c r="AB31" s="3024">
        <f t="shared" si="20"/>
        <v>0</v>
      </c>
      <c r="AC31" s="3025">
        <f t="shared" si="21"/>
        <v>0</v>
      </c>
      <c r="AD31" s="3026" t="str">
        <f t="shared" si="22"/>
        <v/>
      </c>
      <c r="AE31" s="3027">
        <f t="shared" si="23"/>
        <v>0</v>
      </c>
      <c r="AF31" s="3"/>
      <c r="AG31" s="218" t="str">
        <f t="shared" si="10"/>
        <v>A</v>
      </c>
      <c r="AH31" s="5">
        <v>1</v>
      </c>
      <c r="AI31" s="3"/>
      <c r="AJ31" s="198" cm="1">
        <f t="array" ref="AJ31">SUMPRODUCT(LEN(AK31:AQ31))</f>
        <v>34</v>
      </c>
      <c r="AK31" s="199"/>
      <c r="AL31" s="200" t="s">
        <v>228</v>
      </c>
      <c r="AM31" s="200"/>
      <c r="AN31" s="200"/>
      <c r="AO31" s="200"/>
      <c r="AP31" s="200"/>
      <c r="AQ31" s="201"/>
      <c r="AR31" s="3"/>
      <c r="AS31" s="3038" t="s">
        <v>4318</v>
      </c>
      <c r="AT31" s="25"/>
      <c r="AU31" s="25"/>
      <c r="AV31" s="170"/>
      <c r="AW31" s="3"/>
      <c r="BR31" s="163"/>
      <c r="BS31" s="163"/>
      <c r="BT31" s="163"/>
      <c r="CV31" s="3468" t="s">
        <v>229</v>
      </c>
      <c r="CW31" s="3482"/>
      <c r="CX31" s="3"/>
      <c r="CY31" s="2899" t="s">
        <v>230</v>
      </c>
      <c r="CZ31" s="3030" t="s">
        <v>231</v>
      </c>
      <c r="DA31" s="3031">
        <v>0</v>
      </c>
      <c r="DB31" s="3031">
        <v>255</v>
      </c>
      <c r="DC31" s="3031">
        <v>255</v>
      </c>
      <c r="DD31" s="2900" t="s">
        <v>232</v>
      </c>
      <c r="DE31" s="3030" t="s">
        <v>233</v>
      </c>
      <c r="DF31" s="3031">
        <v>255</v>
      </c>
      <c r="DG31" s="3031">
        <v>0</v>
      </c>
      <c r="DH31" s="3031">
        <v>0</v>
      </c>
      <c r="DJ31" s="251"/>
      <c r="DK31" s="205" t="s">
        <v>234</v>
      </c>
      <c r="DL31" s="206" t="s">
        <v>235</v>
      </c>
      <c r="DM31" s="207">
        <v>185</v>
      </c>
      <c r="DN31" s="208">
        <v>211</v>
      </c>
      <c r="DO31" s="209">
        <v>238</v>
      </c>
      <c r="DP31"/>
      <c r="DQ31" s="252"/>
      <c r="DR31" s="191" t="s">
        <v>236</v>
      </c>
      <c r="DS31" s="192" t="s">
        <v>237</v>
      </c>
      <c r="DT31" s="193">
        <v>56</v>
      </c>
      <c r="DU31" s="194">
        <v>56</v>
      </c>
      <c r="DV31" s="195">
        <v>56</v>
      </c>
      <c r="DW31"/>
      <c r="DX31" s="253"/>
      <c r="DY31" s="212" t="s">
        <v>238</v>
      </c>
      <c r="DZ31" s="192" t="s">
        <v>239</v>
      </c>
      <c r="EA31" s="193">
        <v>250</v>
      </c>
      <c r="EB31" s="194">
        <v>240</v>
      </c>
      <c r="EC31" s="195">
        <v>230</v>
      </c>
      <c r="ED31" s="10">
        <v>1</v>
      </c>
    </row>
    <row r="32" spans="1:134" ht="21" customHeight="1">
      <c r="A32" s="3"/>
      <c r="B32" s="218" t="str">
        <f t="shared" si="11"/>
        <v>A</v>
      </c>
      <c r="C32" s="219" cm="1">
        <f t="array" ref="C32">IFERROR(_xlfn.LET(_xlpm.k,UPPER(TRIM(H32)),_xlpm.r,IFERROR(_xlfn.XLOOKUP(_xlpm.k,UPPER(TRIM($O$44:$AE$44)),$O$45:$AE$45),IFERROR(_xlfn.XLOOKUP(_xlpm.k,UPPER(TRIM($O$46:$AE$46)),$O$47:$AE$47),0.001)),_xlpm.r*G32),0)</f>
        <v>0</v>
      </c>
      <c r="D32" s="3014" cm="1">
        <f t="array" ref="D32">IFERROR(_xlfn.LET(_xlpm.k,UPPER(TRIM(K32)),_xlpm.r,IFERROR(_xlfn.XLOOKUP(_xlpm.k,UPPER(TRIM($O$44:$AE$44)),$O$45:$AE$45),IFERROR(_xlfn.XLOOKUP(_xlpm.k,UPPER(TRIM($O$46:$AE$46)),$O$47:$AE$47),0.001)),_xlpm.r*J32),0)</f>
        <v>0</v>
      </c>
      <c r="E32" s="220" cm="1">
        <f t="array" ref="E32">IFERROR(_xlfn.LET(_xlpm.k,UPPER(TRIM(N32)),_xlpm.r,IFERROR(_xlfn.XLOOKUP(_xlpm.k,UPPER(TRIM($O$44:$AE$44)),$O$45:$AE$45),IFERROR(_xlfn.XLOOKUP(_xlpm.k,UPPER(TRIM($O$46:$AE$46)),$O$47:$AE$47),0.001)),_xlpm.r*M32),0)</f>
        <v>0.01</v>
      </c>
      <c r="F32" s="3015"/>
      <c r="G32" s="3016"/>
      <c r="H32" s="3036"/>
      <c r="I32" s="3017"/>
      <c r="J32" s="3018"/>
      <c r="K32" s="3034"/>
      <c r="L32" s="3017"/>
      <c r="M32" s="3018">
        <v>10</v>
      </c>
      <c r="N32" s="3035" t="s">
        <v>171</v>
      </c>
      <c r="O32" s="222" t="s">
        <v>4309</v>
      </c>
      <c r="P32" s="3478" t="s">
        <v>4310</v>
      </c>
      <c r="Q32" s="3478"/>
      <c r="R32" s="3478"/>
      <c r="S32" s="3019">
        <v>1</v>
      </c>
      <c r="T32" s="223">
        <f t="shared" si="12"/>
        <v>0</v>
      </c>
      <c r="U32" s="224">
        <f t="shared" si="13"/>
        <v>0</v>
      </c>
      <c r="V32" s="224" t="str">
        <f t="shared" si="14"/>
        <v/>
      </c>
      <c r="W32" s="225">
        <f t="shared" si="15"/>
        <v>0</v>
      </c>
      <c r="X32" s="3020">
        <f t="shared" si="16"/>
        <v>0</v>
      </c>
      <c r="Y32" s="3021">
        <f t="shared" si="17"/>
        <v>0</v>
      </c>
      <c r="Z32" s="3022" t="str">
        <f t="shared" si="18"/>
        <v/>
      </c>
      <c r="AA32" s="3023">
        <f t="shared" si="19"/>
        <v>0</v>
      </c>
      <c r="AB32" s="3024">
        <f t="shared" si="20"/>
        <v>0</v>
      </c>
      <c r="AC32" s="3025">
        <f t="shared" si="21"/>
        <v>1.7241379310344827E-2</v>
      </c>
      <c r="AD32" s="3026" t="str">
        <f t="shared" si="22"/>
        <v>17 g</v>
      </c>
      <c r="AE32" s="3027">
        <f t="shared" si="23"/>
        <v>1.7241379310344827E-2</v>
      </c>
      <c r="AF32" s="3"/>
      <c r="AG32" s="218" t="str">
        <f t="shared" si="10"/>
        <v>A</v>
      </c>
      <c r="AH32" s="5">
        <v>1</v>
      </c>
      <c r="AI32" s="3"/>
      <c r="AJ32" s="198" cm="1">
        <f t="array" ref="AJ32">SUMPRODUCT(LEN(AK32:AQ32))</f>
        <v>71</v>
      </c>
      <c r="AK32" s="199"/>
      <c r="AL32" s="200" t="s">
        <v>240</v>
      </c>
      <c r="AM32" s="200"/>
      <c r="AN32" s="200"/>
      <c r="AO32" s="200"/>
      <c r="AP32" s="200"/>
      <c r="AQ32" s="201"/>
      <c r="AR32" s="3"/>
      <c r="AS32" s="142"/>
      <c r="AT32" s="25"/>
      <c r="AU32" s="25"/>
      <c r="AV32" s="170"/>
      <c r="AW32" s="3"/>
      <c r="AX32" s="3255" t="s">
        <v>241</v>
      </c>
      <c r="AY32" s="3255"/>
      <c r="AZ32" s="3255"/>
      <c r="BB32" s="3225" t="s">
        <v>242</v>
      </c>
      <c r="BC32" s="3225"/>
      <c r="BD32" s="3225"/>
      <c r="BF32" s="3226" t="s">
        <v>243</v>
      </c>
      <c r="BG32" s="3226"/>
      <c r="BH32" s="3226"/>
      <c r="BJ32" s="3227" t="s">
        <v>244</v>
      </c>
      <c r="BK32" s="3227"/>
      <c r="BL32" s="3227"/>
      <c r="BN32" s="3236" t="s">
        <v>245</v>
      </c>
      <c r="BO32" s="3236"/>
      <c r="BP32" s="3236"/>
      <c r="BR32" s="3232" t="s">
        <v>246</v>
      </c>
      <c r="BS32" s="3232"/>
      <c r="BT32" s="3232"/>
      <c r="BV32" s="3223" t="s">
        <v>247</v>
      </c>
      <c r="BW32" s="3223"/>
      <c r="BX32" s="3223"/>
      <c r="BZ32" s="3224" t="s">
        <v>248</v>
      </c>
      <c r="CA32" s="3224"/>
      <c r="CB32" s="3224"/>
      <c r="CD32" s="3229" t="s">
        <v>249</v>
      </c>
      <c r="CE32" s="3229"/>
      <c r="CF32" s="3229"/>
      <c r="CH32" s="3230" t="s">
        <v>250</v>
      </c>
      <c r="CI32" s="3230"/>
      <c r="CJ32" s="3230"/>
      <c r="CL32" s="3231" t="s">
        <v>251</v>
      </c>
      <c r="CM32" s="3231"/>
      <c r="CN32" s="3231"/>
      <c r="CP32" s="3288" t="s">
        <v>252</v>
      </c>
      <c r="CQ32" s="3288"/>
      <c r="CS32" s="3289" t="s">
        <v>253</v>
      </c>
      <c r="CT32" s="3289"/>
      <c r="CV32" s="3284" t="s">
        <v>254</v>
      </c>
      <c r="CW32" s="3285"/>
      <c r="CX32" s="3"/>
      <c r="CY32" s="2901" t="s">
        <v>255</v>
      </c>
      <c r="CZ32" s="3030" t="s">
        <v>256</v>
      </c>
      <c r="DA32" s="3031">
        <v>128</v>
      </c>
      <c r="DB32" s="3031">
        <v>0</v>
      </c>
      <c r="DC32" s="3031">
        <v>0</v>
      </c>
      <c r="DD32" s="2902" t="s">
        <v>257</v>
      </c>
      <c r="DE32" s="3030" t="s">
        <v>258</v>
      </c>
      <c r="DF32" s="3031">
        <v>153</v>
      </c>
      <c r="DG32" s="3031">
        <v>0</v>
      </c>
      <c r="DH32" s="3031">
        <v>0</v>
      </c>
      <c r="DJ32" s="256"/>
      <c r="DK32" s="205" t="s">
        <v>259</v>
      </c>
      <c r="DL32" s="206" t="s">
        <v>260</v>
      </c>
      <c r="DM32" s="207">
        <v>198</v>
      </c>
      <c r="DN32" s="208">
        <v>226</v>
      </c>
      <c r="DO32" s="209">
        <v>255</v>
      </c>
      <c r="DP32"/>
      <c r="DQ32" s="257"/>
      <c r="DR32" s="191" t="s">
        <v>261</v>
      </c>
      <c r="DS32" s="192" t="s">
        <v>262</v>
      </c>
      <c r="DT32" s="193">
        <v>54</v>
      </c>
      <c r="DU32" s="194">
        <v>54</v>
      </c>
      <c r="DV32" s="195">
        <v>54</v>
      </c>
      <c r="DW32"/>
      <c r="DX32" s="258"/>
      <c r="DY32" s="197" t="s">
        <v>263</v>
      </c>
      <c r="DZ32" s="192" t="s">
        <v>264</v>
      </c>
      <c r="EA32" s="193">
        <v>222</v>
      </c>
      <c r="EB32" s="194">
        <v>184</v>
      </c>
      <c r="EC32" s="195">
        <v>135</v>
      </c>
      <c r="ED32" s="10">
        <v>1</v>
      </c>
    </row>
    <row r="33" spans="1:134" ht="21" customHeight="1">
      <c r="A33" s="3"/>
      <c r="B33" s="218" t="str">
        <f t="shared" si="11"/>
        <v>A</v>
      </c>
      <c r="C33" s="219" cm="1">
        <f t="array" ref="C33">IFERROR(_xlfn.LET(_xlpm.k,UPPER(TRIM(H33)),_xlpm.r,IFERROR(_xlfn.XLOOKUP(_xlpm.k,UPPER(TRIM($O$44:$AE$44)),$O$45:$AE$45),IFERROR(_xlfn.XLOOKUP(_xlpm.k,UPPER(TRIM($O$46:$AE$46)),$O$47:$AE$47),0.001)),_xlpm.r*G33),0)</f>
        <v>0</v>
      </c>
      <c r="D33" s="3014" cm="1">
        <f t="array" ref="D33">IFERROR(_xlfn.LET(_xlpm.k,UPPER(TRIM(K33)),_xlpm.r,IFERROR(_xlfn.XLOOKUP(_xlpm.k,UPPER(TRIM($O$44:$AE$44)),$O$45:$AE$45),IFERROR(_xlfn.XLOOKUP(_xlpm.k,UPPER(TRIM($O$46:$AE$46)),$O$47:$AE$47),0.001)),_xlpm.r*J33),0)</f>
        <v>0.32500000000000001</v>
      </c>
      <c r="E33" s="220" cm="1">
        <f t="array" ref="E33">IFERROR(_xlfn.LET(_xlpm.k,UPPER(TRIM(N33)),_xlpm.r,IFERROR(_xlfn.XLOOKUP(_xlpm.k,UPPER(TRIM($O$44:$AE$44)),$O$45:$AE$45),IFERROR(_xlfn.XLOOKUP(_xlpm.k,UPPER(TRIM($O$46:$AE$46)),$O$47:$AE$47),0.001)),_xlpm.r*M33),0)</f>
        <v>0.02</v>
      </c>
      <c r="F33" s="3015"/>
      <c r="G33" s="3016"/>
      <c r="H33" s="3036"/>
      <c r="I33" s="3017"/>
      <c r="J33" s="3018">
        <v>325</v>
      </c>
      <c r="K33" s="3033" t="s">
        <v>171</v>
      </c>
      <c r="L33" s="3017"/>
      <c r="M33" s="3018">
        <v>20</v>
      </c>
      <c r="N33" s="3035" t="s">
        <v>171</v>
      </c>
      <c r="O33" s="222" t="s">
        <v>4311</v>
      </c>
      <c r="P33" s="3478" t="s">
        <v>4312</v>
      </c>
      <c r="Q33" s="3478"/>
      <c r="R33" s="3478"/>
      <c r="S33" s="3019">
        <v>1</v>
      </c>
      <c r="T33" s="223">
        <f t="shared" si="12"/>
        <v>0</v>
      </c>
      <c r="U33" s="224">
        <f t="shared" si="13"/>
        <v>0</v>
      </c>
      <c r="V33" s="224" t="str">
        <f t="shared" si="14"/>
        <v/>
      </c>
      <c r="W33" s="225">
        <f t="shared" si="15"/>
        <v>0</v>
      </c>
      <c r="X33" s="3020">
        <f t="shared" si="16"/>
        <v>0</v>
      </c>
      <c r="Y33" s="3021">
        <f t="shared" si="17"/>
        <v>0.26970954356846472</v>
      </c>
      <c r="Z33" s="3022" t="str">
        <f t="shared" si="18"/>
        <v>270 g</v>
      </c>
      <c r="AA33" s="3023">
        <f t="shared" si="19"/>
        <v>0.26970954356846472</v>
      </c>
      <c r="AB33" s="3024">
        <f t="shared" si="20"/>
        <v>0</v>
      </c>
      <c r="AC33" s="3025">
        <f t="shared" si="21"/>
        <v>3.4482758620689655E-2</v>
      </c>
      <c r="AD33" s="3026" t="str">
        <f t="shared" si="22"/>
        <v>34 g</v>
      </c>
      <c r="AE33" s="3027">
        <f t="shared" si="23"/>
        <v>3.4482758620689655E-2</v>
      </c>
      <c r="AF33" s="3"/>
      <c r="AG33" s="218" t="str">
        <f t="shared" si="10"/>
        <v>A</v>
      </c>
      <c r="AH33" s="3203" t="s">
        <v>265</v>
      </c>
      <c r="AI33" s="3"/>
      <c r="AJ33" s="198" cm="1">
        <f t="array" ref="AJ33">SUMPRODUCT(LEN(AK33:AQ33))</f>
        <v>78</v>
      </c>
      <c r="AK33" s="199"/>
      <c r="AL33" s="200" t="s">
        <v>266</v>
      </c>
      <c r="AM33" s="200"/>
      <c r="AN33" s="200"/>
      <c r="AO33" s="200"/>
      <c r="AP33" s="200"/>
      <c r="AQ33" s="201"/>
      <c r="AR33" s="3"/>
      <c r="AS33" s="287" t="s">
        <v>334</v>
      </c>
      <c r="AT33" s="102"/>
      <c r="AU33" s="102"/>
      <c r="AV33" s="2664"/>
      <c r="AW33" s="3"/>
      <c r="AX33" s="3255"/>
      <c r="AY33" s="3255"/>
      <c r="AZ33" s="3255"/>
      <c r="BB33" s="3225"/>
      <c r="BC33" s="3225"/>
      <c r="BD33" s="3225"/>
      <c r="BF33" s="3226"/>
      <c r="BG33" s="3226"/>
      <c r="BH33" s="3226"/>
      <c r="BJ33" s="3227"/>
      <c r="BK33" s="3227"/>
      <c r="BL33" s="3227"/>
      <c r="BN33" s="3236"/>
      <c r="BO33" s="3236"/>
      <c r="BP33" s="3236"/>
      <c r="BR33" s="3232"/>
      <c r="BS33" s="3232"/>
      <c r="BT33" s="3232"/>
      <c r="BV33" s="3223"/>
      <c r="BW33" s="3223"/>
      <c r="BX33" s="3223"/>
      <c r="BZ33" s="3224"/>
      <c r="CA33" s="3224"/>
      <c r="CB33" s="3224"/>
      <c r="CD33" s="3229"/>
      <c r="CE33" s="3229"/>
      <c r="CF33" s="3229"/>
      <c r="CH33" s="3230"/>
      <c r="CI33" s="3230"/>
      <c r="CJ33" s="3230"/>
      <c r="CL33" s="3231"/>
      <c r="CM33" s="3231"/>
      <c r="CN33" s="3231"/>
      <c r="CP33" s="3288"/>
      <c r="CQ33" s="3288"/>
      <c r="CS33" s="3289"/>
      <c r="CT33" s="3289"/>
      <c r="CV33" s="259" t="s">
        <v>268</v>
      </c>
      <c r="CW33" s="260"/>
      <c r="CX33" s="3"/>
      <c r="CY33" s="2903" t="s">
        <v>269</v>
      </c>
      <c r="CZ33" s="3030" t="s">
        <v>270</v>
      </c>
      <c r="DA33" s="3031">
        <v>0</v>
      </c>
      <c r="DB33" s="3031">
        <v>128</v>
      </c>
      <c r="DC33" s="3031">
        <v>0</v>
      </c>
      <c r="DD33" s="2904" t="s">
        <v>271</v>
      </c>
      <c r="DE33" s="3030" t="s">
        <v>272</v>
      </c>
      <c r="DF33" s="3031">
        <v>255</v>
      </c>
      <c r="DG33" s="3031">
        <v>0</v>
      </c>
      <c r="DH33" s="3031">
        <v>0</v>
      </c>
      <c r="DJ33" s="263"/>
      <c r="DK33" s="236" t="s">
        <v>273</v>
      </c>
      <c r="DL33" s="206" t="s">
        <v>274</v>
      </c>
      <c r="DM33" s="207">
        <v>242</v>
      </c>
      <c r="DN33" s="208">
        <v>243</v>
      </c>
      <c r="DO33" s="209">
        <v>244</v>
      </c>
      <c r="DP33"/>
      <c r="DQ33" s="264"/>
      <c r="DR33" s="191" t="s">
        <v>275</v>
      </c>
      <c r="DS33" s="192" t="s">
        <v>276</v>
      </c>
      <c r="DT33" s="193">
        <v>51</v>
      </c>
      <c r="DU33" s="194">
        <v>51</v>
      </c>
      <c r="DV33" s="195">
        <v>51</v>
      </c>
      <c r="DW33"/>
      <c r="DX33" s="265"/>
      <c r="DY33" s="197" t="s">
        <v>277</v>
      </c>
      <c r="DZ33" s="192" t="s">
        <v>278</v>
      </c>
      <c r="EA33" s="193">
        <v>205</v>
      </c>
      <c r="EB33" s="194">
        <v>183</v>
      </c>
      <c r="EC33" s="195">
        <v>158</v>
      </c>
      <c r="ED33" s="10">
        <v>1</v>
      </c>
    </row>
    <row r="34" spans="1:134" ht="21" customHeight="1" thickBot="1">
      <c r="A34" s="3"/>
      <c r="B34" s="218" t="str">
        <f t="shared" si="11"/>
        <v>►</v>
      </c>
      <c r="C34" s="219" cm="1">
        <f t="array" ref="C34">IFERROR(_xlfn.LET(_xlpm.k,UPPER(TRIM(H34)),_xlpm.r,IFERROR(_xlfn.XLOOKUP(_xlpm.k,UPPER(TRIM($O$44:$AE$44)),$O$45:$AE$45),IFERROR(_xlfn.XLOOKUP(_xlpm.k,UPPER(TRIM($O$46:$AE$46)),$O$47:$AE$47),0.001)),_xlpm.r*G34),0)</f>
        <v>0</v>
      </c>
      <c r="D34" s="3014" cm="1">
        <f t="array" ref="D34">IFERROR(_xlfn.LET(_xlpm.k,UPPER(TRIM(K34)),_xlpm.r,IFERROR(_xlfn.XLOOKUP(_xlpm.k,UPPER(TRIM($O$44:$AE$44)),$O$45:$AE$45),IFERROR(_xlfn.XLOOKUP(_xlpm.k,UPPER(TRIM($O$46:$AE$46)),$O$47:$AE$47),0.001)),_xlpm.r*J34),0)</f>
        <v>0</v>
      </c>
      <c r="E34" s="220" cm="1">
        <f t="array" ref="E34">IFERROR(_xlfn.LET(_xlpm.k,UPPER(TRIM(N34)),_xlpm.r,IFERROR(_xlfn.XLOOKUP(_xlpm.k,UPPER(TRIM($O$44:$AE$44)),$O$45:$AE$45),IFERROR(_xlfn.XLOOKUP(_xlpm.k,UPPER(TRIM($O$46:$AE$46)),$O$47:$AE$47),0.001)),_xlpm.r*M34),0)</f>
        <v>0</v>
      </c>
      <c r="F34" s="3015"/>
      <c r="G34" s="3016"/>
      <c r="H34" s="3036"/>
      <c r="I34" s="3017"/>
      <c r="J34" s="3018"/>
      <c r="K34" s="3034"/>
      <c r="L34" s="3017"/>
      <c r="M34" s="3018"/>
      <c r="N34" s="3034"/>
      <c r="O34" s="222" t="s">
        <v>4313</v>
      </c>
      <c r="P34" s="3478"/>
      <c r="Q34" s="3478"/>
      <c r="R34" s="3478"/>
      <c r="S34" s="3019"/>
      <c r="T34" s="223">
        <f t="shared" si="12"/>
        <v>0</v>
      </c>
      <c r="U34" s="224">
        <f t="shared" si="13"/>
        <v>0</v>
      </c>
      <c r="V34" s="224" t="str">
        <f t="shared" si="14"/>
        <v/>
      </c>
      <c r="W34" s="225">
        <f t="shared" si="15"/>
        <v>0</v>
      </c>
      <c r="X34" s="3020">
        <f t="shared" si="16"/>
        <v>0</v>
      </c>
      <c r="Y34" s="3021">
        <f t="shared" si="17"/>
        <v>0</v>
      </c>
      <c r="Z34" s="3022" t="str">
        <f t="shared" si="18"/>
        <v/>
      </c>
      <c r="AA34" s="3023">
        <f t="shared" si="19"/>
        <v>0</v>
      </c>
      <c r="AB34" s="3024">
        <f t="shared" si="20"/>
        <v>0</v>
      </c>
      <c r="AC34" s="3025">
        <f t="shared" si="21"/>
        <v>0</v>
      </c>
      <c r="AD34" s="3026" t="str">
        <f t="shared" si="22"/>
        <v/>
      </c>
      <c r="AE34" s="3027">
        <f t="shared" si="23"/>
        <v>0</v>
      </c>
      <c r="AF34" s="3"/>
      <c r="AG34" s="218" t="str">
        <f t="shared" si="10"/>
        <v>►</v>
      </c>
      <c r="AH34" s="3203"/>
      <c r="AI34" s="3"/>
      <c r="AJ34" s="198" cm="1">
        <f t="array" ref="AJ34">SUMPRODUCT(LEN(AK34:AQ34))</f>
        <v>0</v>
      </c>
      <c r="AK34" s="199"/>
      <c r="AL34" s="200"/>
      <c r="AM34" s="200"/>
      <c r="AN34" s="200"/>
      <c r="AO34" s="200"/>
      <c r="AP34" s="200"/>
      <c r="AQ34" s="201"/>
      <c r="AR34" s="3"/>
      <c r="AS34" s="3039">
        <v>12</v>
      </c>
      <c r="AT34" s="102" t="s">
        <v>357</v>
      </c>
      <c r="AU34" s="102"/>
      <c r="AV34" s="2664"/>
      <c r="AW34" s="3"/>
      <c r="BR34" s="163"/>
      <c r="BS34" s="163"/>
      <c r="BT34" s="163"/>
      <c r="CV34" s="3247" t="s">
        <v>279</v>
      </c>
      <c r="CW34" s="3248"/>
      <c r="CX34" s="3"/>
      <c r="CY34" s="2905" t="s">
        <v>280</v>
      </c>
      <c r="CZ34" s="3030" t="s">
        <v>281</v>
      </c>
      <c r="DA34" s="3031">
        <v>0</v>
      </c>
      <c r="DB34" s="3031">
        <v>0</v>
      </c>
      <c r="DC34" s="3031">
        <v>128</v>
      </c>
      <c r="DD34" s="2906" t="s">
        <v>282</v>
      </c>
      <c r="DE34" s="3030" t="s">
        <v>283</v>
      </c>
      <c r="DF34" s="3031">
        <v>204</v>
      </c>
      <c r="DG34" s="3031">
        <v>0</v>
      </c>
      <c r="DH34" s="3031">
        <v>0</v>
      </c>
      <c r="DJ34" s="270"/>
      <c r="DK34" s="205" t="s">
        <v>284</v>
      </c>
      <c r="DL34" s="206" t="s">
        <v>285</v>
      </c>
      <c r="DM34" s="207">
        <v>240</v>
      </c>
      <c r="DN34" s="208">
        <v>248</v>
      </c>
      <c r="DO34" s="209">
        <v>255</v>
      </c>
      <c r="DP34"/>
      <c r="DQ34" s="271"/>
      <c r="DR34" s="272" t="s">
        <v>286</v>
      </c>
      <c r="DS34" s="192" t="s">
        <v>287</v>
      </c>
      <c r="DT34" s="193">
        <v>48</v>
      </c>
      <c r="DU34" s="194">
        <v>48</v>
      </c>
      <c r="DV34" s="195">
        <v>48</v>
      </c>
      <c r="DW34"/>
      <c r="DX34" s="273"/>
      <c r="DY34" s="197" t="s">
        <v>288</v>
      </c>
      <c r="DZ34" s="192" t="s">
        <v>289</v>
      </c>
      <c r="EA34" s="193">
        <v>210</v>
      </c>
      <c r="EB34" s="194">
        <v>180</v>
      </c>
      <c r="EC34" s="195">
        <v>140</v>
      </c>
      <c r="ED34" s="10">
        <v>1</v>
      </c>
    </row>
    <row r="35" spans="1:134" ht="21" customHeight="1">
      <c r="A35" s="3"/>
      <c r="B35" s="218" t="str">
        <f t="shared" si="11"/>
        <v>►</v>
      </c>
      <c r="C35" s="219" cm="1">
        <f t="array" ref="C35">IFERROR(_xlfn.LET(_xlpm.k,UPPER(TRIM(H35)),_xlpm.r,IFERROR(_xlfn.XLOOKUP(_xlpm.k,UPPER(TRIM($O$44:$AE$44)),$O$45:$AE$45),IFERROR(_xlfn.XLOOKUP(_xlpm.k,UPPER(TRIM($O$46:$AE$46)),$O$47:$AE$47),0.001)),_xlpm.r*G35),0)</f>
        <v>0</v>
      </c>
      <c r="D35" s="3014" cm="1">
        <f t="array" ref="D35">IFERROR(_xlfn.LET(_xlpm.k,UPPER(TRIM(K35)),_xlpm.r,IFERROR(_xlfn.XLOOKUP(_xlpm.k,UPPER(TRIM($O$44:$AE$44)),$O$45:$AE$45),IFERROR(_xlfn.XLOOKUP(_xlpm.k,UPPER(TRIM($O$46:$AE$46)),$O$47:$AE$47),0.001)),_xlpm.r*J35),0)</f>
        <v>0</v>
      </c>
      <c r="E35" s="220" cm="1">
        <f t="array" ref="E35">IFERROR(_xlfn.LET(_xlpm.k,UPPER(TRIM(N35)),_xlpm.r,IFERROR(_xlfn.XLOOKUP(_xlpm.k,UPPER(TRIM($O$44:$AE$44)),$O$45:$AE$45),IFERROR(_xlfn.XLOOKUP(_xlpm.k,UPPER(TRIM($O$46:$AE$46)),$O$47:$AE$47),0.001)),_xlpm.r*M35),0)</f>
        <v>0</v>
      </c>
      <c r="F35" s="3015"/>
      <c r="G35" s="3016"/>
      <c r="H35" s="3036"/>
      <c r="I35" s="3017"/>
      <c r="J35" s="3018"/>
      <c r="K35" s="3034"/>
      <c r="L35" s="3017"/>
      <c r="M35" s="3018"/>
      <c r="N35" s="3034"/>
      <c r="O35" s="222" t="s">
        <v>4314</v>
      </c>
      <c r="P35" s="3478"/>
      <c r="Q35" s="3478"/>
      <c r="R35" s="3478"/>
      <c r="S35" s="3019"/>
      <c r="T35" s="223">
        <f t="shared" si="12"/>
        <v>0</v>
      </c>
      <c r="U35" s="224">
        <f t="shared" si="13"/>
        <v>0</v>
      </c>
      <c r="V35" s="224" t="str">
        <f t="shared" si="14"/>
        <v/>
      </c>
      <c r="W35" s="225">
        <f t="shared" si="15"/>
        <v>0</v>
      </c>
      <c r="X35" s="3020">
        <f t="shared" si="16"/>
        <v>0</v>
      </c>
      <c r="Y35" s="3021">
        <f t="shared" si="17"/>
        <v>0</v>
      </c>
      <c r="Z35" s="3022" t="str">
        <f t="shared" si="18"/>
        <v/>
      </c>
      <c r="AA35" s="3023">
        <f t="shared" si="19"/>
        <v>0</v>
      </c>
      <c r="AB35" s="3024">
        <f t="shared" si="20"/>
        <v>0</v>
      </c>
      <c r="AC35" s="3025">
        <f t="shared" si="21"/>
        <v>0</v>
      </c>
      <c r="AD35" s="3026" t="str">
        <f t="shared" si="22"/>
        <v/>
      </c>
      <c r="AE35" s="3027">
        <f t="shared" si="23"/>
        <v>0</v>
      </c>
      <c r="AF35" s="3"/>
      <c r="AG35" s="218" t="str">
        <f t="shared" si="10"/>
        <v>►</v>
      </c>
      <c r="AH35" s="3203"/>
      <c r="AI35" s="3"/>
      <c r="AJ35" s="198" cm="1">
        <f t="array" ref="AJ35">SUMPRODUCT(LEN(AK35:AQ35))</f>
        <v>0</v>
      </c>
      <c r="AK35" s="199"/>
      <c r="AL35" s="200"/>
      <c r="AM35" s="200"/>
      <c r="AN35" s="200"/>
      <c r="AO35" s="200"/>
      <c r="AP35" s="200"/>
      <c r="AQ35" s="201"/>
      <c r="AR35" s="3"/>
      <c r="AS35" s="3040">
        <f ca="1">CELL("largeur",AS35)</f>
        <v>19</v>
      </c>
      <c r="AT35" s="102" t="s">
        <v>369</v>
      </c>
      <c r="AU35" s="102"/>
      <c r="AV35" s="2664"/>
      <c r="AW35" s="3"/>
      <c r="AX35" s="3252" t="s">
        <v>290</v>
      </c>
      <c r="AY35" s="3252"/>
      <c r="AZ35" s="3252"/>
      <c r="BB35" s="3225" t="s">
        <v>291</v>
      </c>
      <c r="BC35" s="3225"/>
      <c r="BD35" s="3225"/>
      <c r="BF35" s="3226" t="s">
        <v>292</v>
      </c>
      <c r="BG35" s="3226"/>
      <c r="BH35" s="3226"/>
      <c r="BJ35" s="3227" t="s">
        <v>293</v>
      </c>
      <c r="BK35" s="3227"/>
      <c r="BL35" s="3227"/>
      <c r="BN35" s="3236" t="s">
        <v>294</v>
      </c>
      <c r="BO35" s="3236"/>
      <c r="BP35" s="3236"/>
      <c r="BR35" s="3232" t="s">
        <v>295</v>
      </c>
      <c r="BS35" s="3232"/>
      <c r="BT35" s="3232"/>
      <c r="BV35" s="3223" t="s">
        <v>296</v>
      </c>
      <c r="BW35" s="3223"/>
      <c r="BX35" s="3223"/>
      <c r="BZ35" s="3224" t="s">
        <v>54</v>
      </c>
      <c r="CA35" s="3224"/>
      <c r="CB35" s="3224"/>
      <c r="CD35" s="3229" t="s">
        <v>297</v>
      </c>
      <c r="CE35" s="3229"/>
      <c r="CF35" s="3229"/>
      <c r="CH35" s="3230" t="s">
        <v>298</v>
      </c>
      <c r="CI35" s="3230"/>
      <c r="CJ35" s="3230"/>
      <c r="CL35" s="3231" t="s">
        <v>299</v>
      </c>
      <c r="CM35" s="3231"/>
      <c r="CN35" s="3231"/>
      <c r="CP35" s="3253" t="s">
        <v>300</v>
      </c>
      <c r="CQ35" s="3232"/>
      <c r="CS35" s="3254" t="s">
        <v>301</v>
      </c>
      <c r="CT35" s="3254"/>
      <c r="CV35" s="259" t="s">
        <v>302</v>
      </c>
      <c r="CW35" s="260"/>
      <c r="CX35" s="3"/>
      <c r="CY35" s="2907" t="s">
        <v>303</v>
      </c>
      <c r="CZ35" s="3030" t="s">
        <v>304</v>
      </c>
      <c r="DA35" s="3031">
        <v>128</v>
      </c>
      <c r="DB35" s="3031">
        <v>128</v>
      </c>
      <c r="DC35" s="3031">
        <v>0</v>
      </c>
      <c r="DD35" s="2908" t="s">
        <v>305</v>
      </c>
      <c r="DE35" s="3030" t="s">
        <v>306</v>
      </c>
      <c r="DF35" s="3031">
        <v>255</v>
      </c>
      <c r="DG35" s="3031">
        <v>0</v>
      </c>
      <c r="DH35" s="3031">
        <v>0</v>
      </c>
      <c r="DJ35" s="276"/>
      <c r="DK35" s="205" t="s">
        <v>307</v>
      </c>
      <c r="DL35" s="206" t="s">
        <v>308</v>
      </c>
      <c r="DM35" s="207">
        <v>159</v>
      </c>
      <c r="DN35" s="208">
        <v>182</v>
      </c>
      <c r="DO35" s="209">
        <v>205</v>
      </c>
      <c r="DP35"/>
      <c r="DQ35" s="277"/>
      <c r="DR35" s="191" t="s">
        <v>309</v>
      </c>
      <c r="DS35" s="192" t="s">
        <v>310</v>
      </c>
      <c r="DT35" s="193">
        <v>46</v>
      </c>
      <c r="DU35" s="194">
        <v>46</v>
      </c>
      <c r="DV35" s="195">
        <v>46</v>
      </c>
      <c r="DW35"/>
      <c r="DX35" s="278"/>
      <c r="DY35" s="197" t="s">
        <v>311</v>
      </c>
      <c r="DZ35" s="192" t="s">
        <v>312</v>
      </c>
      <c r="EA35" s="193">
        <v>205</v>
      </c>
      <c r="EB35" s="194">
        <v>179</v>
      </c>
      <c r="EC35" s="195">
        <v>139</v>
      </c>
      <c r="ED35" s="10">
        <v>1</v>
      </c>
    </row>
    <row r="36" spans="1:134" ht="21" customHeight="1">
      <c r="A36" s="3"/>
      <c r="B36" s="218" t="str">
        <f t="shared" si="11"/>
        <v>►</v>
      </c>
      <c r="C36" s="219" cm="1">
        <f t="array" ref="C36">IFERROR(_xlfn.LET(_xlpm.k,UPPER(TRIM(H36)),_xlpm.r,IFERROR(_xlfn.XLOOKUP(_xlpm.k,UPPER(TRIM($O$44:$AE$44)),$O$45:$AE$45),IFERROR(_xlfn.XLOOKUP(_xlpm.k,UPPER(TRIM($O$46:$AE$46)),$O$47:$AE$47),0.001)),_xlpm.r*G36),0)</f>
        <v>0</v>
      </c>
      <c r="D36" s="3014" cm="1">
        <f t="array" ref="D36">IFERROR(_xlfn.LET(_xlpm.k,UPPER(TRIM(K36)),_xlpm.r,IFERROR(_xlfn.XLOOKUP(_xlpm.k,UPPER(TRIM($O$44:$AE$44)),$O$45:$AE$45),IFERROR(_xlfn.XLOOKUP(_xlpm.k,UPPER(TRIM($O$46:$AE$46)),$O$47:$AE$47),0.001)),_xlpm.r*J36),0)</f>
        <v>0</v>
      </c>
      <c r="E36" s="220" cm="1">
        <f t="array" ref="E36">IFERROR(_xlfn.LET(_xlpm.k,UPPER(TRIM(N36)),_xlpm.r,IFERROR(_xlfn.XLOOKUP(_xlpm.k,UPPER(TRIM($O$44:$AE$44)),$O$45:$AE$45),IFERROR(_xlfn.XLOOKUP(_xlpm.k,UPPER(TRIM($O$46:$AE$46)),$O$47:$AE$47),0.001)),_xlpm.r*M36),0)</f>
        <v>0</v>
      </c>
      <c r="F36" s="3015"/>
      <c r="G36" s="3016"/>
      <c r="H36" s="3036"/>
      <c r="I36" s="3017"/>
      <c r="J36" s="3018"/>
      <c r="K36" s="3034"/>
      <c r="L36" s="3017"/>
      <c r="M36" s="3018"/>
      <c r="N36" s="3034"/>
      <c r="O36" s="222" t="s">
        <v>4317</v>
      </c>
      <c r="P36" s="3478"/>
      <c r="Q36" s="3478"/>
      <c r="R36" s="3478"/>
      <c r="S36" s="3019"/>
      <c r="T36" s="223">
        <f t="shared" si="12"/>
        <v>0</v>
      </c>
      <c r="U36" s="224">
        <f t="shared" si="13"/>
        <v>0</v>
      </c>
      <c r="V36" s="224" t="str">
        <f t="shared" si="14"/>
        <v/>
      </c>
      <c r="W36" s="225">
        <f t="shared" si="15"/>
        <v>0</v>
      </c>
      <c r="X36" s="3020">
        <f t="shared" si="16"/>
        <v>0</v>
      </c>
      <c r="Y36" s="3021">
        <f t="shared" si="17"/>
        <v>0</v>
      </c>
      <c r="Z36" s="3022" t="str">
        <f t="shared" si="18"/>
        <v/>
      </c>
      <c r="AA36" s="3023">
        <f t="shared" si="19"/>
        <v>0</v>
      </c>
      <c r="AB36" s="3024">
        <f t="shared" si="20"/>
        <v>0</v>
      </c>
      <c r="AC36" s="3025">
        <f t="shared" si="21"/>
        <v>0</v>
      </c>
      <c r="AD36" s="3026" t="str">
        <f t="shared" si="22"/>
        <v/>
      </c>
      <c r="AE36" s="3027">
        <f t="shared" si="23"/>
        <v>0</v>
      </c>
      <c r="AF36" s="3"/>
      <c r="AG36" s="218" t="str">
        <f t="shared" si="10"/>
        <v>►</v>
      </c>
      <c r="AH36" s="5">
        <v>1</v>
      </c>
      <c r="AI36" s="3"/>
      <c r="AJ36" s="198" cm="1">
        <f t="array" ref="AJ36">SUMPRODUCT(LEN(AK36:AQ36))</f>
        <v>0</v>
      </c>
      <c r="AK36" s="199"/>
      <c r="AL36" s="200"/>
      <c r="AM36" s="200"/>
      <c r="AN36" s="200"/>
      <c r="AO36" s="200"/>
      <c r="AP36" s="200"/>
      <c r="AQ36" s="201"/>
      <c r="AR36" s="3"/>
      <c r="AS36" s="287" t="s">
        <v>380</v>
      </c>
      <c r="AT36" s="102"/>
      <c r="AU36" s="102"/>
      <c r="AV36" s="2664"/>
      <c r="AW36" s="3"/>
      <c r="AX36" s="3252"/>
      <c r="AY36" s="3252"/>
      <c r="AZ36" s="3252"/>
      <c r="BB36" s="3225"/>
      <c r="BC36" s="3225"/>
      <c r="BD36" s="3225"/>
      <c r="BF36" s="3226"/>
      <c r="BG36" s="3226"/>
      <c r="BH36" s="3226"/>
      <c r="BJ36" s="3227"/>
      <c r="BK36" s="3227"/>
      <c r="BL36" s="3227"/>
      <c r="BN36" s="3236"/>
      <c r="BO36" s="3236"/>
      <c r="BP36" s="3236"/>
      <c r="BR36" s="3232"/>
      <c r="BS36" s="3232"/>
      <c r="BT36" s="3232"/>
      <c r="BV36" s="3223"/>
      <c r="BW36" s="3223"/>
      <c r="BX36" s="3223"/>
      <c r="BZ36" s="3224"/>
      <c r="CA36" s="3224"/>
      <c r="CB36" s="3224"/>
      <c r="CD36" s="3229"/>
      <c r="CE36" s="3229"/>
      <c r="CF36" s="3229"/>
      <c r="CH36" s="3230"/>
      <c r="CI36" s="3230"/>
      <c r="CJ36" s="3230"/>
      <c r="CL36" s="3231"/>
      <c r="CM36" s="3231"/>
      <c r="CN36" s="3231"/>
      <c r="CP36" s="3232"/>
      <c r="CQ36" s="3232"/>
      <c r="CS36" s="3254"/>
      <c r="CT36" s="3254"/>
      <c r="CV36" s="3247" t="s">
        <v>313</v>
      </c>
      <c r="CW36" s="3248"/>
      <c r="CX36" s="3"/>
      <c r="CY36" s="2909" t="s">
        <v>314</v>
      </c>
      <c r="CZ36" s="3030" t="s">
        <v>127</v>
      </c>
      <c r="DA36" s="3031">
        <v>128</v>
      </c>
      <c r="DB36" s="3031">
        <v>0</v>
      </c>
      <c r="DC36" s="3031">
        <v>128</v>
      </c>
      <c r="DD36" s="2910" t="s">
        <v>315</v>
      </c>
      <c r="DE36" s="3030" t="s">
        <v>316</v>
      </c>
      <c r="DF36" s="3031">
        <v>51</v>
      </c>
      <c r="DG36" s="3031">
        <v>0</v>
      </c>
      <c r="DH36" s="3031">
        <v>0</v>
      </c>
      <c r="DJ36" s="280"/>
      <c r="DK36" s="205" t="s">
        <v>317</v>
      </c>
      <c r="DL36" s="206" t="s">
        <v>318</v>
      </c>
      <c r="DM36" s="207">
        <v>0</v>
      </c>
      <c r="DN36" s="208">
        <v>178</v>
      </c>
      <c r="DO36" s="209">
        <v>238</v>
      </c>
      <c r="DP36"/>
      <c r="DQ36" s="281"/>
      <c r="DR36" s="191" t="s">
        <v>319</v>
      </c>
      <c r="DS36" s="192" t="s">
        <v>320</v>
      </c>
      <c r="DT36" s="193">
        <v>43</v>
      </c>
      <c r="DU36" s="194">
        <v>43</v>
      </c>
      <c r="DV36" s="195">
        <v>43</v>
      </c>
      <c r="DW36"/>
      <c r="DX36" s="282"/>
      <c r="DY36" s="197" t="s">
        <v>321</v>
      </c>
      <c r="DZ36" s="192" t="s">
        <v>322</v>
      </c>
      <c r="EA36" s="193">
        <v>238</v>
      </c>
      <c r="EB36" s="194">
        <v>180</v>
      </c>
      <c r="EC36" s="195">
        <v>34</v>
      </c>
      <c r="ED36" s="10">
        <v>1</v>
      </c>
    </row>
    <row r="37" spans="1:134" ht="21" customHeight="1">
      <c r="A37" s="3"/>
      <c r="B37" s="218" t="str">
        <f t="shared" si="11"/>
        <v>►</v>
      </c>
      <c r="C37" s="219" cm="1">
        <f t="array" ref="C37">IFERROR(_xlfn.LET(_xlpm.k,UPPER(TRIM(H37)),_xlpm.r,IFERROR(_xlfn.XLOOKUP(_xlpm.k,UPPER(TRIM($O$44:$AE$44)),$O$45:$AE$45),IFERROR(_xlfn.XLOOKUP(_xlpm.k,UPPER(TRIM($O$46:$AE$46)),$O$47:$AE$47),0.001)),_xlpm.r*G37),0)</f>
        <v>0</v>
      </c>
      <c r="D37" s="3014" cm="1">
        <f t="array" ref="D37">IFERROR(_xlfn.LET(_xlpm.k,UPPER(TRIM(K37)),_xlpm.r,IFERROR(_xlfn.XLOOKUP(_xlpm.k,UPPER(TRIM($O$44:$AE$44)),$O$45:$AE$45),IFERROR(_xlfn.XLOOKUP(_xlpm.k,UPPER(TRIM($O$46:$AE$46)),$O$47:$AE$47),0.001)),_xlpm.r*J37),0)</f>
        <v>0</v>
      </c>
      <c r="E37" s="220" cm="1">
        <f t="array" ref="E37">IFERROR(_xlfn.LET(_xlpm.k,UPPER(TRIM(N37)),_xlpm.r,IFERROR(_xlfn.XLOOKUP(_xlpm.k,UPPER(TRIM($O$44:$AE$44)),$O$45:$AE$45),IFERROR(_xlfn.XLOOKUP(_xlpm.k,UPPER(TRIM($O$46:$AE$46)),$O$47:$AE$47),0.001)),_xlpm.r*M37),0)</f>
        <v>0</v>
      </c>
      <c r="F37" s="3015"/>
      <c r="G37" s="3016"/>
      <c r="H37" s="3036"/>
      <c r="I37" s="3017"/>
      <c r="J37" s="3018"/>
      <c r="K37" s="3034"/>
      <c r="L37" s="3017"/>
      <c r="M37" s="3018"/>
      <c r="N37" s="3034"/>
      <c r="O37" s="222" t="s">
        <v>4319</v>
      </c>
      <c r="P37" s="3478"/>
      <c r="Q37" s="3478"/>
      <c r="R37" s="3478"/>
      <c r="S37" s="3019"/>
      <c r="T37" s="223">
        <f t="shared" si="12"/>
        <v>0</v>
      </c>
      <c r="U37" s="224">
        <f t="shared" si="13"/>
        <v>0</v>
      </c>
      <c r="V37" s="224" t="str">
        <f t="shared" si="14"/>
        <v/>
      </c>
      <c r="W37" s="225">
        <f t="shared" si="15"/>
        <v>0</v>
      </c>
      <c r="X37" s="3020">
        <f t="shared" si="16"/>
        <v>0</v>
      </c>
      <c r="Y37" s="3021">
        <f t="shared" si="17"/>
        <v>0</v>
      </c>
      <c r="Z37" s="3022" t="str">
        <f t="shared" si="18"/>
        <v/>
      </c>
      <c r="AA37" s="3023">
        <f t="shared" si="19"/>
        <v>0</v>
      </c>
      <c r="AB37" s="3024">
        <f t="shared" si="20"/>
        <v>0</v>
      </c>
      <c r="AC37" s="3025">
        <f t="shared" si="21"/>
        <v>0</v>
      </c>
      <c r="AD37" s="3026" t="str">
        <f t="shared" si="22"/>
        <v/>
      </c>
      <c r="AE37" s="3027">
        <f t="shared" si="23"/>
        <v>0</v>
      </c>
      <c r="AF37" s="3"/>
      <c r="AG37" s="218" t="str">
        <f t="shared" si="10"/>
        <v>►</v>
      </c>
      <c r="AH37" s="3203" t="s">
        <v>323</v>
      </c>
      <c r="AI37" s="3"/>
      <c r="AJ37" s="198" cm="1">
        <f t="array" ref="AJ37">SUMPRODUCT(LEN(AK37:AQ37))</f>
        <v>0</v>
      </c>
      <c r="AK37" s="199"/>
      <c r="AL37" s="200"/>
      <c r="AM37" s="200"/>
      <c r="AN37" s="200"/>
      <c r="AO37" s="200"/>
      <c r="AP37" s="200"/>
      <c r="AQ37" s="201"/>
      <c r="AR37" s="3"/>
      <c r="AS37" s="287" t="s">
        <v>405</v>
      </c>
      <c r="AT37" s="102"/>
      <c r="AU37" s="102"/>
      <c r="AV37" s="2664"/>
      <c r="AW37" s="3"/>
      <c r="BR37" s="163"/>
      <c r="BS37" s="163"/>
      <c r="BT37" s="163"/>
      <c r="CV37" s="259" t="s">
        <v>324</v>
      </c>
      <c r="CW37" s="260"/>
      <c r="CX37" s="3"/>
      <c r="CY37" s="2911" t="s">
        <v>325</v>
      </c>
      <c r="CZ37" s="3030" t="s">
        <v>164</v>
      </c>
      <c r="DA37" s="3031">
        <v>0</v>
      </c>
      <c r="DB37" s="3031">
        <v>128</v>
      </c>
      <c r="DC37" s="3031">
        <v>128</v>
      </c>
      <c r="DD37" s="2912" t="s">
        <v>326</v>
      </c>
      <c r="DE37" s="3030" t="s">
        <v>327</v>
      </c>
      <c r="DF37" s="3031">
        <v>51</v>
      </c>
      <c r="DG37" s="3031">
        <v>0</v>
      </c>
      <c r="DH37" s="3031">
        <v>0</v>
      </c>
      <c r="DJ37" s="284"/>
      <c r="DK37" s="236" t="s">
        <v>328</v>
      </c>
      <c r="DL37" s="206" t="s">
        <v>329</v>
      </c>
      <c r="DM37" s="207">
        <v>112</v>
      </c>
      <c r="DN37" s="208">
        <v>163</v>
      </c>
      <c r="DO37" s="209">
        <v>204</v>
      </c>
      <c r="DP37"/>
      <c r="DQ37" s="285"/>
      <c r="DR37" s="191" t="s">
        <v>330</v>
      </c>
      <c r="DS37" s="192" t="s">
        <v>331</v>
      </c>
      <c r="DT37" s="193">
        <v>41</v>
      </c>
      <c r="DU37" s="194">
        <v>41</v>
      </c>
      <c r="DV37" s="195">
        <v>41</v>
      </c>
      <c r="DW37"/>
      <c r="DX37" s="286"/>
      <c r="DY37" s="212" t="s">
        <v>332</v>
      </c>
      <c r="DZ37" s="192" t="s">
        <v>333</v>
      </c>
      <c r="EA37" s="193">
        <v>227</v>
      </c>
      <c r="EB37" s="194">
        <v>168</v>
      </c>
      <c r="EC37" s="195">
        <v>87</v>
      </c>
      <c r="ED37" s="10">
        <v>1</v>
      </c>
    </row>
    <row r="38" spans="1:134" ht="21" customHeight="1">
      <c r="A38" s="3"/>
      <c r="B38" s="218" t="str">
        <f t="shared" si="11"/>
        <v>►</v>
      </c>
      <c r="C38" s="219" cm="1">
        <f t="array" ref="C38">IFERROR(_xlfn.LET(_xlpm.k,UPPER(TRIM(H38)),_xlpm.r,IFERROR(_xlfn.XLOOKUP(_xlpm.k,UPPER(TRIM($O$44:$AE$44)),$O$45:$AE$45),IFERROR(_xlfn.XLOOKUP(_xlpm.k,UPPER(TRIM($O$46:$AE$46)),$O$47:$AE$47),0.001)),_xlpm.r*G38),0)</f>
        <v>0</v>
      </c>
      <c r="D38" s="3014" cm="1">
        <f t="array" ref="D38">IFERROR(_xlfn.LET(_xlpm.k,UPPER(TRIM(K38)),_xlpm.r,IFERROR(_xlfn.XLOOKUP(_xlpm.k,UPPER(TRIM($O$44:$AE$44)),$O$45:$AE$45),IFERROR(_xlfn.XLOOKUP(_xlpm.k,UPPER(TRIM($O$46:$AE$46)),$O$47:$AE$47),0.001)),_xlpm.r*J38),0)</f>
        <v>0</v>
      </c>
      <c r="E38" s="220" cm="1">
        <f t="array" ref="E38">IFERROR(_xlfn.LET(_xlpm.k,UPPER(TRIM(N38)),_xlpm.r,IFERROR(_xlfn.XLOOKUP(_xlpm.k,UPPER(TRIM($O$44:$AE$44)),$O$45:$AE$45),IFERROR(_xlfn.XLOOKUP(_xlpm.k,UPPER(TRIM($O$46:$AE$46)),$O$47:$AE$47),0.001)),_xlpm.r*M38),0)</f>
        <v>0</v>
      </c>
      <c r="F38" s="3015"/>
      <c r="G38" s="3016"/>
      <c r="H38" s="3036"/>
      <c r="I38" s="3017"/>
      <c r="J38" s="3018"/>
      <c r="K38" s="3034"/>
      <c r="L38" s="3017"/>
      <c r="M38" s="3018"/>
      <c r="N38" s="3034"/>
      <c r="O38" s="222" t="s">
        <v>4320</v>
      </c>
      <c r="P38" s="3478"/>
      <c r="Q38" s="3478"/>
      <c r="R38" s="3478"/>
      <c r="S38" s="3019"/>
      <c r="T38" s="223">
        <f t="shared" si="12"/>
        <v>0</v>
      </c>
      <c r="U38" s="224">
        <f t="shared" si="13"/>
        <v>0</v>
      </c>
      <c r="V38" s="224" t="str">
        <f t="shared" si="14"/>
        <v/>
      </c>
      <c r="W38" s="225">
        <f t="shared" si="15"/>
        <v>0</v>
      </c>
      <c r="X38" s="3020">
        <f t="shared" si="16"/>
        <v>0</v>
      </c>
      <c r="Y38" s="3021">
        <f t="shared" si="17"/>
        <v>0</v>
      </c>
      <c r="Z38" s="3022" t="str">
        <f t="shared" si="18"/>
        <v/>
      </c>
      <c r="AA38" s="3023">
        <f t="shared" si="19"/>
        <v>0</v>
      </c>
      <c r="AB38" s="3024">
        <f t="shared" si="20"/>
        <v>0</v>
      </c>
      <c r="AC38" s="3025">
        <f t="shared" si="21"/>
        <v>0</v>
      </c>
      <c r="AD38" s="3026" t="str">
        <f t="shared" si="22"/>
        <v/>
      </c>
      <c r="AE38" s="3027">
        <f t="shared" si="23"/>
        <v>0</v>
      </c>
      <c r="AF38" s="3"/>
      <c r="AG38" s="218" t="str">
        <f t="shared" si="10"/>
        <v>►</v>
      </c>
      <c r="AH38" s="3203"/>
      <c r="AI38" s="3"/>
      <c r="AJ38" s="198" cm="1">
        <f t="array" ref="AJ38">SUMPRODUCT(LEN(AK38:AQ38))</f>
        <v>0</v>
      </c>
      <c r="AK38" s="199"/>
      <c r="AL38" s="200"/>
      <c r="AM38" s="200"/>
      <c r="AN38" s="200"/>
      <c r="AO38" s="200"/>
      <c r="AP38" s="200"/>
      <c r="AQ38" s="201"/>
      <c r="AR38" s="3"/>
      <c r="AS38" s="287" t="s">
        <v>416</v>
      </c>
      <c r="AT38" s="332"/>
      <c r="AU38" s="332"/>
      <c r="AV38" s="3069"/>
      <c r="AW38" s="3"/>
      <c r="AX38" s="3250" t="s">
        <v>335</v>
      </c>
      <c r="AY38" s="3250"/>
      <c r="AZ38" s="3250"/>
      <c r="BB38" s="3225" t="s">
        <v>34</v>
      </c>
      <c r="BC38" s="3225"/>
      <c r="BD38" s="3225"/>
      <c r="BF38" s="3226" t="s">
        <v>336</v>
      </c>
      <c r="BG38" s="3226"/>
      <c r="BH38" s="3226"/>
      <c r="BJ38" s="3227" t="s">
        <v>337</v>
      </c>
      <c r="BK38" s="3227"/>
      <c r="BL38" s="3227"/>
      <c r="BN38" s="3236" t="s">
        <v>338</v>
      </c>
      <c r="BO38" s="3236"/>
      <c r="BP38" s="3236"/>
      <c r="BR38" s="3232" t="s">
        <v>339</v>
      </c>
      <c r="BS38" s="3232"/>
      <c r="BT38" s="3232"/>
      <c r="BV38" s="3223" t="s">
        <v>340</v>
      </c>
      <c r="BW38" s="3223"/>
      <c r="BX38" s="3223"/>
      <c r="BZ38" s="3224" t="s">
        <v>341</v>
      </c>
      <c r="CA38" s="3224"/>
      <c r="CB38" s="3224"/>
      <c r="CD38" s="3229" t="s">
        <v>342</v>
      </c>
      <c r="CE38" s="3229"/>
      <c r="CF38" s="3229"/>
      <c r="CH38" s="3230" t="s">
        <v>343</v>
      </c>
      <c r="CI38" s="3230"/>
      <c r="CJ38" s="3230"/>
      <c r="CL38" s="3231" t="s">
        <v>344</v>
      </c>
      <c r="CM38" s="3231"/>
      <c r="CN38" s="3231"/>
      <c r="CP38" s="3239" t="s">
        <v>345</v>
      </c>
      <c r="CQ38" s="3239"/>
      <c r="CS38" s="3251" t="s">
        <v>160</v>
      </c>
      <c r="CT38" s="3251"/>
      <c r="CV38" s="259" t="s">
        <v>346</v>
      </c>
      <c r="CW38" s="260"/>
      <c r="CX38" s="3"/>
      <c r="CY38" s="2913" t="s">
        <v>347</v>
      </c>
      <c r="CZ38" s="3030" t="s">
        <v>348</v>
      </c>
      <c r="DA38" s="3031">
        <v>192</v>
      </c>
      <c r="DB38" s="3031">
        <v>192</v>
      </c>
      <c r="DC38" s="3031">
        <v>192</v>
      </c>
      <c r="DD38" s="2914" t="s">
        <v>349</v>
      </c>
      <c r="DE38" s="3030" t="s">
        <v>350</v>
      </c>
      <c r="DF38" s="3031">
        <v>153</v>
      </c>
      <c r="DG38" s="3031">
        <v>0</v>
      </c>
      <c r="DH38" s="3031">
        <v>0</v>
      </c>
      <c r="DJ38" s="290"/>
      <c r="DK38" s="205" t="s">
        <v>351</v>
      </c>
      <c r="DL38" s="206" t="s">
        <v>352</v>
      </c>
      <c r="DM38" s="207">
        <v>108</v>
      </c>
      <c r="DN38" s="208">
        <v>166</v>
      </c>
      <c r="DO38" s="209">
        <v>205</v>
      </c>
      <c r="DP38"/>
      <c r="DQ38" s="291"/>
      <c r="DR38" s="191" t="s">
        <v>353</v>
      </c>
      <c r="DS38" s="192" t="s">
        <v>354</v>
      </c>
      <c r="DT38" s="193">
        <v>38</v>
      </c>
      <c r="DU38" s="194">
        <v>38</v>
      </c>
      <c r="DV38" s="195">
        <v>38</v>
      </c>
      <c r="DW38"/>
      <c r="DX38" s="292"/>
      <c r="DY38" s="197" t="s">
        <v>355</v>
      </c>
      <c r="DZ38" s="192" t="s">
        <v>356</v>
      </c>
      <c r="EA38" s="193">
        <v>238</v>
      </c>
      <c r="EB38" s="194">
        <v>173</v>
      </c>
      <c r="EC38" s="195">
        <v>14</v>
      </c>
      <c r="ED38" s="10">
        <v>1</v>
      </c>
    </row>
    <row r="39" spans="1:134" ht="21" customHeight="1">
      <c r="A39" s="3"/>
      <c r="B39" s="218" t="str">
        <f t="shared" si="11"/>
        <v>►</v>
      </c>
      <c r="C39" s="219" cm="1">
        <f t="array" ref="C39">IFERROR(_xlfn.LET(_xlpm.k,UPPER(TRIM(H39)),_xlpm.r,IFERROR(_xlfn.XLOOKUP(_xlpm.k,UPPER(TRIM($O$44:$AE$44)),$O$45:$AE$45),IFERROR(_xlfn.XLOOKUP(_xlpm.k,UPPER(TRIM($O$46:$AE$46)),$O$47:$AE$47),0.001)),_xlpm.r*G39),0)</f>
        <v>0</v>
      </c>
      <c r="D39" s="3014" cm="1">
        <f t="array" ref="D39">IFERROR(_xlfn.LET(_xlpm.k,UPPER(TRIM(K39)),_xlpm.r,IFERROR(_xlfn.XLOOKUP(_xlpm.k,UPPER(TRIM($O$44:$AE$44)),$O$45:$AE$45),IFERROR(_xlfn.XLOOKUP(_xlpm.k,UPPER(TRIM($O$46:$AE$46)),$O$47:$AE$47),0.001)),_xlpm.r*J39),0)</f>
        <v>0</v>
      </c>
      <c r="E39" s="220" cm="1">
        <f t="array" ref="E39">IFERROR(_xlfn.LET(_xlpm.k,UPPER(TRIM(N39)),_xlpm.r,IFERROR(_xlfn.XLOOKUP(_xlpm.k,UPPER(TRIM($O$44:$AE$44)),$O$45:$AE$45),IFERROR(_xlfn.XLOOKUP(_xlpm.k,UPPER(TRIM($O$46:$AE$46)),$O$47:$AE$47),0.001)),_xlpm.r*M39),0)</f>
        <v>0</v>
      </c>
      <c r="F39" s="3015"/>
      <c r="G39" s="3016"/>
      <c r="H39" s="3036"/>
      <c r="I39" s="3017"/>
      <c r="J39" s="3018"/>
      <c r="K39" s="3034"/>
      <c r="L39" s="3017"/>
      <c r="M39" s="3018"/>
      <c r="N39" s="3034"/>
      <c r="O39" s="222" t="s">
        <v>4321</v>
      </c>
      <c r="P39" s="3478"/>
      <c r="Q39" s="3478"/>
      <c r="R39" s="3478"/>
      <c r="S39" s="3019"/>
      <c r="T39" s="223">
        <f t="shared" si="12"/>
        <v>0</v>
      </c>
      <c r="U39" s="224">
        <f t="shared" si="13"/>
        <v>0</v>
      </c>
      <c r="V39" s="224" t="str">
        <f t="shared" si="14"/>
        <v/>
      </c>
      <c r="W39" s="225">
        <f t="shared" si="15"/>
        <v>0</v>
      </c>
      <c r="X39" s="3020">
        <f t="shared" si="16"/>
        <v>0</v>
      </c>
      <c r="Y39" s="3021">
        <f t="shared" si="17"/>
        <v>0</v>
      </c>
      <c r="Z39" s="3022" t="str">
        <f t="shared" si="18"/>
        <v/>
      </c>
      <c r="AA39" s="3023">
        <f t="shared" si="19"/>
        <v>0</v>
      </c>
      <c r="AB39" s="3024">
        <f t="shared" si="20"/>
        <v>0</v>
      </c>
      <c r="AC39" s="3025">
        <f t="shared" si="21"/>
        <v>0</v>
      </c>
      <c r="AD39" s="3026" t="str">
        <f t="shared" si="22"/>
        <v/>
      </c>
      <c r="AE39" s="3027">
        <f t="shared" si="23"/>
        <v>0</v>
      </c>
      <c r="AF39" s="3"/>
      <c r="AG39" s="218" t="str">
        <f t="shared" si="10"/>
        <v>►</v>
      </c>
      <c r="AH39" s="3203"/>
      <c r="AI39" s="3"/>
      <c r="AJ39" s="198" cm="1">
        <f t="array" ref="AJ39">SUMPRODUCT(LEN(AK39:AQ39))</f>
        <v>0</v>
      </c>
      <c r="AK39" s="199"/>
      <c r="AL39" s="200"/>
      <c r="AM39" s="200"/>
      <c r="AN39" s="200"/>
      <c r="AO39" s="200"/>
      <c r="AP39" s="200"/>
      <c r="AQ39" s="201"/>
      <c r="AR39" s="3"/>
      <c r="AS39" s="3080"/>
      <c r="AT39" s="332"/>
      <c r="AU39" s="332"/>
      <c r="AV39" s="3069"/>
      <c r="AW39" s="3"/>
      <c r="AX39" s="3250"/>
      <c r="AY39" s="3250"/>
      <c r="AZ39" s="3250"/>
      <c r="BB39" s="3225"/>
      <c r="BC39" s="3225"/>
      <c r="BD39" s="3225"/>
      <c r="BF39" s="3226"/>
      <c r="BG39" s="3226"/>
      <c r="BH39" s="3226"/>
      <c r="BJ39" s="3227"/>
      <c r="BK39" s="3227"/>
      <c r="BL39" s="3227"/>
      <c r="BN39" s="3236"/>
      <c r="BO39" s="3236"/>
      <c r="BP39" s="3236"/>
      <c r="BR39" s="3232"/>
      <c r="BS39" s="3232"/>
      <c r="BT39" s="3232"/>
      <c r="BV39" s="3223"/>
      <c r="BW39" s="3223"/>
      <c r="BX39" s="3223"/>
      <c r="BZ39" s="3224"/>
      <c r="CA39" s="3224"/>
      <c r="CB39" s="3224"/>
      <c r="CD39" s="3229"/>
      <c r="CE39" s="3229"/>
      <c r="CF39" s="3229"/>
      <c r="CH39" s="3230"/>
      <c r="CI39" s="3230"/>
      <c r="CJ39" s="3230"/>
      <c r="CL39" s="3231"/>
      <c r="CM39" s="3231"/>
      <c r="CN39" s="3231"/>
      <c r="CP39" s="3239"/>
      <c r="CQ39" s="3239"/>
      <c r="CS39" s="3251"/>
      <c r="CT39" s="3251"/>
      <c r="CV39" s="3247" t="s">
        <v>358</v>
      </c>
      <c r="CW39" s="3248"/>
      <c r="CX39" s="3"/>
      <c r="CY39" s="2915" t="s">
        <v>359</v>
      </c>
      <c r="CZ39" s="3030" t="s">
        <v>360</v>
      </c>
      <c r="DA39" s="3031">
        <v>128</v>
      </c>
      <c r="DB39" s="3031">
        <v>128</v>
      </c>
      <c r="DC39" s="3031">
        <v>128</v>
      </c>
      <c r="DD39" s="2916" t="s">
        <v>361</v>
      </c>
      <c r="DE39" s="3030" t="s">
        <v>362</v>
      </c>
      <c r="DF39" s="3031">
        <v>255</v>
      </c>
      <c r="DG39" s="3031">
        <v>0</v>
      </c>
      <c r="DH39" s="3031">
        <v>0</v>
      </c>
      <c r="DJ39" s="295"/>
      <c r="DK39" s="236" t="s">
        <v>363</v>
      </c>
      <c r="DL39" s="206" t="s">
        <v>364</v>
      </c>
      <c r="DM39" s="207">
        <v>145</v>
      </c>
      <c r="DN39" s="208">
        <v>163</v>
      </c>
      <c r="DO39" s="209">
        <v>176</v>
      </c>
      <c r="DP39"/>
      <c r="DQ39" s="296"/>
      <c r="DR39" s="191" t="s">
        <v>365</v>
      </c>
      <c r="DS39" s="192" t="s">
        <v>366</v>
      </c>
      <c r="DT39" s="193">
        <v>36</v>
      </c>
      <c r="DU39" s="194">
        <v>36</v>
      </c>
      <c r="DV39" s="195">
        <v>36</v>
      </c>
      <c r="DW39"/>
      <c r="DX39" s="297"/>
      <c r="DY39" s="197" t="s">
        <v>367</v>
      </c>
      <c r="DZ39" s="192" t="s">
        <v>368</v>
      </c>
      <c r="EA39" s="193">
        <v>205</v>
      </c>
      <c r="EB39" s="194">
        <v>170</v>
      </c>
      <c r="EC39" s="195">
        <v>125</v>
      </c>
      <c r="ED39" s="10">
        <v>1</v>
      </c>
    </row>
    <row r="40" spans="1:134" ht="21" customHeight="1">
      <c r="A40" s="3"/>
      <c r="B40" s="218" t="str">
        <f t="shared" si="11"/>
        <v>►</v>
      </c>
      <c r="C40" s="219" cm="1">
        <f t="array" ref="C40">IFERROR(_xlfn.LET(_xlpm.k,UPPER(TRIM(H40)),_xlpm.r,IFERROR(_xlfn.XLOOKUP(_xlpm.k,UPPER(TRIM($O$44:$AE$44)),$O$45:$AE$45),IFERROR(_xlfn.XLOOKUP(_xlpm.k,UPPER(TRIM($O$46:$AE$46)),$O$47:$AE$47),0.001)),_xlpm.r*G40),0)</f>
        <v>0</v>
      </c>
      <c r="D40" s="3014" cm="1">
        <f t="array" ref="D40">IFERROR(_xlfn.LET(_xlpm.k,UPPER(TRIM(K40)),_xlpm.r,IFERROR(_xlfn.XLOOKUP(_xlpm.k,UPPER(TRIM($O$44:$AE$44)),$O$45:$AE$45),IFERROR(_xlfn.XLOOKUP(_xlpm.k,UPPER(TRIM($O$46:$AE$46)),$O$47:$AE$47),0.001)),_xlpm.r*J40),0)</f>
        <v>0</v>
      </c>
      <c r="E40" s="220" cm="1">
        <f t="array" ref="E40">IFERROR(_xlfn.LET(_xlpm.k,UPPER(TRIM(N40)),_xlpm.r,IFERROR(_xlfn.XLOOKUP(_xlpm.k,UPPER(TRIM($O$44:$AE$44)),$O$45:$AE$45),IFERROR(_xlfn.XLOOKUP(_xlpm.k,UPPER(TRIM($O$46:$AE$46)),$O$47:$AE$47),0.001)),_xlpm.r*M40),0)</f>
        <v>0</v>
      </c>
      <c r="F40" s="3015"/>
      <c r="G40" s="3016"/>
      <c r="H40" s="3036"/>
      <c r="I40" s="3017"/>
      <c r="J40" s="3018"/>
      <c r="K40" s="3034"/>
      <c r="L40" s="3017"/>
      <c r="M40" s="3018"/>
      <c r="N40" s="3034"/>
      <c r="O40" s="222" t="s">
        <v>4322</v>
      </c>
      <c r="P40" s="3478"/>
      <c r="Q40" s="3478"/>
      <c r="R40" s="3478"/>
      <c r="S40" s="3019"/>
      <c r="T40" s="223">
        <f t="shared" si="12"/>
        <v>0</v>
      </c>
      <c r="U40" s="224">
        <f t="shared" si="13"/>
        <v>0</v>
      </c>
      <c r="V40" s="224" t="str">
        <f t="shared" si="14"/>
        <v/>
      </c>
      <c r="W40" s="225">
        <f t="shared" si="15"/>
        <v>0</v>
      </c>
      <c r="X40" s="3020">
        <f t="shared" si="16"/>
        <v>0</v>
      </c>
      <c r="Y40" s="3021">
        <f t="shared" si="17"/>
        <v>0</v>
      </c>
      <c r="Z40" s="3022" t="str">
        <f t="shared" si="18"/>
        <v/>
      </c>
      <c r="AA40" s="3023">
        <f t="shared" si="19"/>
        <v>0</v>
      </c>
      <c r="AB40" s="3024">
        <f t="shared" si="20"/>
        <v>0</v>
      </c>
      <c r="AC40" s="3025">
        <f t="shared" si="21"/>
        <v>0</v>
      </c>
      <c r="AD40" s="3026" t="str">
        <f t="shared" si="22"/>
        <v/>
      </c>
      <c r="AE40" s="3027">
        <f t="shared" si="23"/>
        <v>0</v>
      </c>
      <c r="AF40" s="3"/>
      <c r="AG40" s="218" t="str">
        <f t="shared" si="10"/>
        <v>►</v>
      </c>
      <c r="AH40" s="3203"/>
      <c r="AI40" s="3"/>
      <c r="AJ40" s="198" cm="1">
        <f t="array" ref="AJ40">SUMPRODUCT(LEN(AK40:AQ40))</f>
        <v>0</v>
      </c>
      <c r="AK40" s="199"/>
      <c r="AL40" s="200"/>
      <c r="AM40" s="200"/>
      <c r="AN40" s="200"/>
      <c r="AO40" s="200"/>
      <c r="AP40" s="200"/>
      <c r="AQ40" s="201"/>
      <c r="AR40" s="3"/>
      <c r="AS40" s="3084" t="s">
        <v>29</v>
      </c>
      <c r="AT40" s="344" t="s">
        <v>461</v>
      </c>
      <c r="AU40" s="25"/>
      <c r="AV40" s="3069"/>
      <c r="AW40" s="3"/>
      <c r="BR40" s="163"/>
      <c r="BS40" s="163"/>
      <c r="BT40" s="163"/>
      <c r="CV40" s="259" t="s">
        <v>370</v>
      </c>
      <c r="CW40" s="260"/>
      <c r="CX40" s="3"/>
      <c r="CY40" s="2917" t="s">
        <v>371</v>
      </c>
      <c r="CZ40" s="3030" t="s">
        <v>372</v>
      </c>
      <c r="DA40" s="3031">
        <v>153</v>
      </c>
      <c r="DB40" s="3031">
        <v>153</v>
      </c>
      <c r="DC40" s="3031">
        <v>255</v>
      </c>
      <c r="DD40" s="2918" t="s">
        <v>373</v>
      </c>
      <c r="DE40" s="3030" t="s">
        <v>374</v>
      </c>
      <c r="DF40" s="3031">
        <v>255</v>
      </c>
      <c r="DG40" s="3031">
        <v>0</v>
      </c>
      <c r="DH40" s="3031">
        <v>0</v>
      </c>
      <c r="DJ40" s="300"/>
      <c r="DK40" s="205"/>
      <c r="DL40" s="206" t="s">
        <v>375</v>
      </c>
      <c r="DM40" s="207">
        <v>51</v>
      </c>
      <c r="DN40" s="208">
        <v>153</v>
      </c>
      <c r="DO40" s="209">
        <v>204</v>
      </c>
      <c r="DP40"/>
      <c r="DQ40" s="301"/>
      <c r="DR40" s="191" t="s">
        <v>376</v>
      </c>
      <c r="DS40" s="192" t="s">
        <v>377</v>
      </c>
      <c r="DT40" s="193">
        <v>33</v>
      </c>
      <c r="DU40" s="194">
        <v>33</v>
      </c>
      <c r="DV40" s="195">
        <v>33</v>
      </c>
      <c r="DW40"/>
      <c r="DX40" s="302"/>
      <c r="DY40" s="197" t="s">
        <v>378</v>
      </c>
      <c r="DZ40" s="192" t="s">
        <v>379</v>
      </c>
      <c r="EA40" s="193">
        <v>218</v>
      </c>
      <c r="EB40" s="194">
        <v>165</v>
      </c>
      <c r="EC40" s="195">
        <v>32</v>
      </c>
      <c r="ED40" s="10">
        <v>1</v>
      </c>
    </row>
    <row r="41" spans="1:134" ht="21" customHeight="1">
      <c r="A41" s="3"/>
      <c r="B41" s="218" t="str">
        <f t="shared" si="11"/>
        <v>►</v>
      </c>
      <c r="C41" s="219" cm="1">
        <f t="array" ref="C41">IFERROR(_xlfn.LET(_xlpm.k,UPPER(TRIM(H41)),_xlpm.r,IFERROR(_xlfn.XLOOKUP(_xlpm.k,UPPER(TRIM($O$44:$AE$44)),$O$45:$AE$45),IFERROR(_xlfn.XLOOKUP(_xlpm.k,UPPER(TRIM($O$46:$AE$46)),$O$47:$AE$47),0.001)),_xlpm.r*G41),0)</f>
        <v>0</v>
      </c>
      <c r="D41" s="3014" cm="1">
        <f t="array" ref="D41">IFERROR(_xlfn.LET(_xlpm.k,UPPER(TRIM(K41)),_xlpm.r,IFERROR(_xlfn.XLOOKUP(_xlpm.k,UPPER(TRIM($O$44:$AE$44)),$O$45:$AE$45),IFERROR(_xlfn.XLOOKUP(_xlpm.k,UPPER(TRIM($O$46:$AE$46)),$O$47:$AE$47),0.001)),_xlpm.r*J41),0)</f>
        <v>0</v>
      </c>
      <c r="E41" s="220" cm="1">
        <f t="array" ref="E41">IFERROR(_xlfn.LET(_xlpm.k,UPPER(TRIM(N41)),_xlpm.r,IFERROR(_xlfn.XLOOKUP(_xlpm.k,UPPER(TRIM($O$44:$AE$44)),$O$45:$AE$45),IFERROR(_xlfn.XLOOKUP(_xlpm.k,UPPER(TRIM($O$46:$AE$46)),$O$47:$AE$47),0.001)),_xlpm.r*M41),0)</f>
        <v>0</v>
      </c>
      <c r="F41" s="3015"/>
      <c r="G41" s="3016"/>
      <c r="H41" s="3036"/>
      <c r="I41" s="3017"/>
      <c r="J41" s="3041"/>
      <c r="K41" s="3042"/>
      <c r="L41" s="3043"/>
      <c r="M41" s="3041"/>
      <c r="N41" s="3042"/>
      <c r="O41" s="3044" t="s">
        <v>4323</v>
      </c>
      <c r="P41" s="3478"/>
      <c r="Q41" s="3478"/>
      <c r="R41" s="3478"/>
      <c r="S41" s="3019"/>
      <c r="T41" s="223">
        <f t="shared" si="12"/>
        <v>0</v>
      </c>
      <c r="U41" s="224">
        <f t="shared" si="13"/>
        <v>0</v>
      </c>
      <c r="V41" s="224" t="str">
        <f t="shared" si="14"/>
        <v/>
      </c>
      <c r="W41" s="225">
        <f t="shared" si="15"/>
        <v>0</v>
      </c>
      <c r="X41" s="3020">
        <f t="shared" si="16"/>
        <v>0</v>
      </c>
      <c r="Y41" s="3021">
        <f t="shared" si="17"/>
        <v>0</v>
      </c>
      <c r="Z41" s="3022" t="str">
        <f t="shared" si="18"/>
        <v/>
      </c>
      <c r="AA41" s="3023">
        <f t="shared" si="19"/>
        <v>0</v>
      </c>
      <c r="AB41" s="3024">
        <f t="shared" si="20"/>
        <v>0</v>
      </c>
      <c r="AC41" s="3025">
        <f t="shared" si="21"/>
        <v>0</v>
      </c>
      <c r="AD41" s="3026" t="str">
        <f t="shared" si="22"/>
        <v/>
      </c>
      <c r="AE41" s="3027">
        <f t="shared" si="23"/>
        <v>0</v>
      </c>
      <c r="AF41" s="3"/>
      <c r="AG41" s="218" t="str">
        <f t="shared" si="10"/>
        <v>►</v>
      </c>
      <c r="AH41" s="5"/>
      <c r="AI41" s="3"/>
      <c r="AJ41" s="198" cm="1">
        <f t="array" ref="AJ41">SUMPRODUCT(LEN(AK41:AQ41))</f>
        <v>0</v>
      </c>
      <c r="AK41" s="199"/>
      <c r="AL41" s="200"/>
      <c r="AM41" s="200"/>
      <c r="AN41" s="200"/>
      <c r="AO41" s="200"/>
      <c r="AP41" s="200"/>
      <c r="AQ41" s="201"/>
      <c r="AR41" s="3"/>
      <c r="AS41" s="3087" t="s">
        <v>488</v>
      </c>
      <c r="AT41" s="350"/>
      <c r="AU41" s="25"/>
      <c r="AV41" s="3069"/>
      <c r="AW41" s="3"/>
      <c r="AX41" s="3249" t="s">
        <v>381</v>
      </c>
      <c r="AY41" s="3249"/>
      <c r="AZ41" s="3249"/>
      <c r="BB41" s="3225" t="s">
        <v>382</v>
      </c>
      <c r="BC41" s="3225"/>
      <c r="BD41" s="3225"/>
      <c r="BF41" s="3226" t="s">
        <v>383</v>
      </c>
      <c r="BG41" s="3226"/>
      <c r="BH41" s="3226"/>
      <c r="BJ41" s="3227" t="s">
        <v>384</v>
      </c>
      <c r="BK41" s="3227"/>
      <c r="BL41" s="3227"/>
      <c r="BN41" s="3236" t="s">
        <v>385</v>
      </c>
      <c r="BO41" s="3236"/>
      <c r="BP41" s="3236"/>
      <c r="BR41" s="3232" t="s">
        <v>386</v>
      </c>
      <c r="BS41" s="3232"/>
      <c r="BT41" s="3232"/>
      <c r="BV41" s="3223" t="s">
        <v>387</v>
      </c>
      <c r="BW41" s="3223"/>
      <c r="BX41" s="3223"/>
      <c r="BZ41" s="3224" t="s">
        <v>388</v>
      </c>
      <c r="CA41" s="3224"/>
      <c r="CB41" s="3224"/>
      <c r="CD41" s="3229" t="s">
        <v>389</v>
      </c>
      <c r="CE41" s="3229"/>
      <c r="CF41" s="3229"/>
      <c r="CH41" s="3230" t="s">
        <v>390</v>
      </c>
      <c r="CI41" s="3230"/>
      <c r="CJ41" s="3230"/>
      <c r="CL41" s="3231" t="s">
        <v>391</v>
      </c>
      <c r="CM41" s="3231"/>
      <c r="CN41" s="3231"/>
      <c r="CP41" s="3245" t="s">
        <v>392</v>
      </c>
      <c r="CQ41" s="3245"/>
      <c r="CS41" s="3246" t="s">
        <v>393</v>
      </c>
      <c r="CT41" s="3246"/>
      <c r="CV41" s="3247" t="s">
        <v>394</v>
      </c>
      <c r="CW41" s="3248"/>
      <c r="CX41" s="3"/>
      <c r="CY41" s="2919" t="s">
        <v>395</v>
      </c>
      <c r="CZ41" s="3030" t="s">
        <v>396</v>
      </c>
      <c r="DA41" s="3031">
        <v>153</v>
      </c>
      <c r="DB41" s="3031">
        <v>51</v>
      </c>
      <c r="DC41" s="3031">
        <v>102</v>
      </c>
      <c r="DD41" s="2920" t="s">
        <v>397</v>
      </c>
      <c r="DE41" s="3030" t="s">
        <v>398</v>
      </c>
      <c r="DF41" s="3031">
        <v>255</v>
      </c>
      <c r="DG41" s="3031">
        <v>0</v>
      </c>
      <c r="DH41" s="3031">
        <v>0</v>
      </c>
      <c r="DJ41" s="308"/>
      <c r="DK41" s="205" t="s">
        <v>399</v>
      </c>
      <c r="DL41" s="206" t="s">
        <v>400</v>
      </c>
      <c r="DM41" s="207">
        <v>50</v>
      </c>
      <c r="DN41" s="208">
        <v>153</v>
      </c>
      <c r="DO41" s="209">
        <v>204</v>
      </c>
      <c r="DP41"/>
      <c r="DQ41" s="309"/>
      <c r="DR41" s="191" t="s">
        <v>401</v>
      </c>
      <c r="DS41" s="192" t="s">
        <v>402</v>
      </c>
      <c r="DT41" s="193">
        <v>31</v>
      </c>
      <c r="DU41" s="194">
        <v>31</v>
      </c>
      <c r="DV41" s="195">
        <v>31</v>
      </c>
      <c r="DW41"/>
      <c r="DX41" s="310"/>
      <c r="DY41" s="212" t="s">
        <v>403</v>
      </c>
      <c r="DZ41" s="192" t="s">
        <v>404</v>
      </c>
      <c r="EA41" s="193">
        <v>193</v>
      </c>
      <c r="EB41" s="194">
        <v>154</v>
      </c>
      <c r="EC41" s="195">
        <v>107</v>
      </c>
      <c r="ED41" s="10">
        <v>1</v>
      </c>
    </row>
    <row r="42" spans="1:134" ht="21" customHeight="1">
      <c r="A42" s="3"/>
      <c r="B42" s="74" t="s">
        <v>28</v>
      </c>
      <c r="C42" s="311">
        <f>IFERROR(T20/C43,0)</f>
        <v>1.8181818181818181</v>
      </c>
      <c r="D42" s="3045">
        <f>IFERROR(X20/D43,0)</f>
        <v>0.82987551867219911</v>
      </c>
      <c r="E42" s="312">
        <f>IFERROR(AB20/E43,0)</f>
        <v>1.7241379310344827</v>
      </c>
      <c r="F42" s="3046"/>
      <c r="G42" s="2744"/>
      <c r="H42" s="3047"/>
      <c r="I42" s="3048"/>
      <c r="J42" s="313"/>
      <c r="K42" s="314"/>
      <c r="L42" s="3049"/>
      <c r="M42" s="3050"/>
      <c r="N42" s="3049"/>
      <c r="O42" s="315"/>
      <c r="P42" s="315"/>
      <c r="Q42" s="315"/>
      <c r="R42" s="315"/>
      <c r="S42" s="315"/>
      <c r="T42" s="2861"/>
      <c r="U42" s="2861"/>
      <c r="V42" s="2861"/>
      <c r="W42" s="2861"/>
      <c r="X42" s="3051"/>
      <c r="Y42" s="3051"/>
      <c r="Z42" s="3051"/>
      <c r="AA42" s="3051"/>
      <c r="AB42" s="3052"/>
      <c r="AC42" s="3052"/>
      <c r="AD42" s="3052"/>
      <c r="AE42" s="3053"/>
      <c r="AF42" s="3"/>
      <c r="AG42" s="74" t="str">
        <f t="shared" si="10"/>
        <v>A</v>
      </c>
      <c r="AH42" s="5"/>
      <c r="AI42" s="3"/>
      <c r="AJ42" s="198" cm="1">
        <f t="array" ref="AJ42">SUMPRODUCT(LEN(AK42:AQ42))</f>
        <v>0</v>
      </c>
      <c r="AK42" s="199"/>
      <c r="AL42" s="200"/>
      <c r="AM42" s="200"/>
      <c r="AN42" s="200"/>
      <c r="AO42" s="200"/>
      <c r="AP42" s="200"/>
      <c r="AQ42" s="201"/>
      <c r="AR42" s="3"/>
      <c r="AS42" s="3092" t="s">
        <v>43</v>
      </c>
      <c r="AT42" s="356"/>
      <c r="AU42" s="25"/>
      <c r="AV42" s="3069"/>
      <c r="AW42" s="3"/>
      <c r="AX42" s="3249"/>
      <c r="AY42" s="3249"/>
      <c r="AZ42" s="3249"/>
      <c r="BB42" s="3225"/>
      <c r="BC42" s="3225"/>
      <c r="BD42" s="3225"/>
      <c r="BF42" s="3226"/>
      <c r="BG42" s="3226"/>
      <c r="BH42" s="3226"/>
      <c r="BJ42" s="3227"/>
      <c r="BK42" s="3227"/>
      <c r="BL42" s="3227"/>
      <c r="BN42" s="3236"/>
      <c r="BO42" s="3236"/>
      <c r="BP42" s="3236"/>
      <c r="BR42" s="3232"/>
      <c r="BS42" s="3232"/>
      <c r="BT42" s="3232"/>
      <c r="BV42" s="3223"/>
      <c r="BW42" s="3223"/>
      <c r="BX42" s="3223"/>
      <c r="BZ42" s="3224"/>
      <c r="CA42" s="3224"/>
      <c r="CB42" s="3224"/>
      <c r="CD42" s="3229"/>
      <c r="CE42" s="3229"/>
      <c r="CF42" s="3229"/>
      <c r="CH42" s="3230"/>
      <c r="CI42" s="3230"/>
      <c r="CJ42" s="3230"/>
      <c r="CL42" s="133"/>
      <c r="CM42" s="133"/>
      <c r="CN42" s="133"/>
      <c r="CP42" s="304"/>
      <c r="CQ42" s="304"/>
      <c r="CS42" s="305"/>
      <c r="CT42" s="305"/>
      <c r="CV42" s="266"/>
      <c r="CW42" s="267"/>
      <c r="CX42" s="3"/>
      <c r="CY42" s="2921" t="s">
        <v>406</v>
      </c>
      <c r="CZ42" s="2888" t="s">
        <v>407</v>
      </c>
      <c r="DA42" s="2889"/>
      <c r="DB42" s="2889"/>
      <c r="DC42" s="2889"/>
      <c r="DD42" s="2922" t="s">
        <v>408</v>
      </c>
      <c r="DE42" s="2888" t="s">
        <v>409</v>
      </c>
      <c r="DF42" s="2889">
        <v>102</v>
      </c>
      <c r="DG42" s="2889">
        <v>0</v>
      </c>
      <c r="DH42" s="2889">
        <v>0</v>
      </c>
      <c r="DJ42" s="318"/>
      <c r="DK42" s="205" t="s">
        <v>410</v>
      </c>
      <c r="DL42" s="206" t="s">
        <v>411</v>
      </c>
      <c r="DM42" s="207">
        <v>0</v>
      </c>
      <c r="DN42" s="208">
        <v>154</v>
      </c>
      <c r="DO42" s="209">
        <v>205</v>
      </c>
      <c r="DP42"/>
      <c r="DQ42" s="319"/>
      <c r="DR42" s="191" t="s">
        <v>412</v>
      </c>
      <c r="DS42" s="192" t="s">
        <v>413</v>
      </c>
      <c r="DT42" s="193">
        <v>28</v>
      </c>
      <c r="DU42" s="194">
        <v>28</v>
      </c>
      <c r="DV42" s="195">
        <v>28</v>
      </c>
      <c r="DW42"/>
      <c r="DX42" s="320"/>
      <c r="DY42" s="212" t="s">
        <v>414</v>
      </c>
      <c r="DZ42" s="192" t="s">
        <v>415</v>
      </c>
      <c r="EA42" s="193">
        <v>174</v>
      </c>
      <c r="EB42" s="194">
        <v>155</v>
      </c>
      <c r="EC42" s="195">
        <v>130</v>
      </c>
      <c r="ED42" s="10">
        <v>1</v>
      </c>
    </row>
    <row r="43" spans="1:134" ht="21" customHeight="1" thickBot="1">
      <c r="A43" s="3"/>
      <c r="B43" s="74" t="s">
        <v>28</v>
      </c>
      <c r="C43" s="3054">
        <f>SUM(C27:C41)</f>
        <v>0.55000000000000004</v>
      </c>
      <c r="D43" s="3055">
        <f>SUM(D27:D41)</f>
        <v>1.2050000000000001</v>
      </c>
      <c r="E43" s="321">
        <f>SUM(E27:E41)</f>
        <v>0.58000000000000007</v>
      </c>
      <c r="F43" s="3056"/>
      <c r="G43" s="3057">
        <f>C43</f>
        <v>0.55000000000000004</v>
      </c>
      <c r="H43" s="3058"/>
      <c r="I43" s="322"/>
      <c r="J43" s="323">
        <f>D43</f>
        <v>1.2050000000000001</v>
      </c>
      <c r="K43" s="324"/>
      <c r="L43" s="3059"/>
      <c r="M43" s="3060">
        <f>E43</f>
        <v>0.58000000000000007</v>
      </c>
      <c r="N43" s="3059"/>
      <c r="O43" s="325"/>
      <c r="P43" s="325"/>
      <c r="Q43" s="326"/>
      <c r="R43" s="327"/>
      <c r="S43" s="327"/>
      <c r="T43" s="328"/>
      <c r="U43" s="329">
        <f>SUM(U27:U42)</f>
        <v>1</v>
      </c>
      <c r="V43" s="330"/>
      <c r="W43" s="331">
        <f>SUM(W27:W41)</f>
        <v>1</v>
      </c>
      <c r="X43" s="3061"/>
      <c r="Y43" s="3062">
        <f>SUM(Y27:Y42)</f>
        <v>1</v>
      </c>
      <c r="Z43" s="3063"/>
      <c r="AA43" s="3064">
        <f>SUM(AA27:AA41)</f>
        <v>1</v>
      </c>
      <c r="AB43" s="3065"/>
      <c r="AC43" s="3066">
        <f>SUM(AC27:AC42)</f>
        <v>1</v>
      </c>
      <c r="AD43" s="3067"/>
      <c r="AE43" s="3068">
        <f>SUM(AE27:AE41)</f>
        <v>1</v>
      </c>
      <c r="AF43" s="3"/>
      <c r="AG43" s="74" t="str">
        <f t="shared" si="10"/>
        <v>A</v>
      </c>
      <c r="AH43" s="5"/>
      <c r="AI43" s="3"/>
      <c r="AJ43" s="198" cm="1">
        <f t="array" ref="AJ43">SUMPRODUCT(LEN(AK43:AQ43))</f>
        <v>0</v>
      </c>
      <c r="AK43" s="199"/>
      <c r="AL43" s="200"/>
      <c r="AM43" s="200"/>
      <c r="AN43" s="200"/>
      <c r="AO43" s="200"/>
      <c r="AP43" s="200"/>
      <c r="AQ43" s="201"/>
      <c r="AR43" s="3"/>
      <c r="AS43" s="3094"/>
      <c r="AT43" s="365"/>
      <c r="AU43" s="332"/>
      <c r="AV43" s="3069"/>
      <c r="AW43" s="3"/>
      <c r="BR43" s="163"/>
      <c r="BS43" s="163"/>
      <c r="BT43" s="163"/>
      <c r="CV43" s="2923">
        <v>12</v>
      </c>
      <c r="CW43" s="3070">
        <v>12</v>
      </c>
      <c r="CX43" s="3"/>
      <c r="CY43" s="2894" t="s">
        <v>417</v>
      </c>
      <c r="CZ43" s="2888" t="s">
        <v>211</v>
      </c>
      <c r="DA43" s="2889">
        <v>204</v>
      </c>
      <c r="DB43" s="2889">
        <v>255</v>
      </c>
      <c r="DC43" s="2889">
        <v>255</v>
      </c>
      <c r="DD43" s="2925" t="s">
        <v>418</v>
      </c>
      <c r="DE43" s="2888" t="s">
        <v>419</v>
      </c>
      <c r="DF43" s="2889">
        <v>150</v>
      </c>
      <c r="DG43" s="2889">
        <v>150</v>
      </c>
      <c r="DH43" s="2889">
        <v>150</v>
      </c>
      <c r="DJ43" s="336"/>
      <c r="DK43" s="236" t="s">
        <v>420</v>
      </c>
      <c r="DL43" s="206" t="s">
        <v>421</v>
      </c>
      <c r="DM43" s="207">
        <v>58</v>
      </c>
      <c r="DN43" s="208">
        <v>142</v>
      </c>
      <c r="DO43" s="209">
        <v>186</v>
      </c>
      <c r="DP43"/>
      <c r="DQ43" s="337"/>
      <c r="DR43" s="191" t="s">
        <v>422</v>
      </c>
      <c r="DS43" s="192" t="s">
        <v>423</v>
      </c>
      <c r="DT43" s="193">
        <v>26</v>
      </c>
      <c r="DU43" s="194">
        <v>26</v>
      </c>
      <c r="DV43" s="195">
        <v>26</v>
      </c>
      <c r="DW43"/>
      <c r="DX43" s="338"/>
      <c r="DY43" s="197" t="s">
        <v>424</v>
      </c>
      <c r="DZ43" s="192" t="s">
        <v>425</v>
      </c>
      <c r="EA43" s="193">
        <v>205</v>
      </c>
      <c r="EB43" s="194">
        <v>155</v>
      </c>
      <c r="EC43" s="195">
        <v>29</v>
      </c>
      <c r="ED43" s="10">
        <v>1</v>
      </c>
    </row>
    <row r="44" spans="1:134" ht="21" customHeight="1">
      <c r="A44" s="3"/>
      <c r="B44" s="74" t="s">
        <v>28</v>
      </c>
      <c r="C44" s="2559"/>
      <c r="D44" s="2559"/>
      <c r="E44" s="2559"/>
      <c r="F44" s="2559"/>
      <c r="G44" s="2560"/>
      <c r="H44" s="2559"/>
      <c r="I44" s="2559"/>
      <c r="J44" s="2560"/>
      <c r="K44" s="2561"/>
      <c r="L44" s="2561"/>
      <c r="M44" s="2561"/>
      <c r="N44" s="2561"/>
      <c r="O44" s="3071" t="s">
        <v>426</v>
      </c>
      <c r="P44" s="3072" t="s">
        <v>171</v>
      </c>
      <c r="Q44" s="3073" t="s">
        <v>427</v>
      </c>
      <c r="R44" s="3074" t="s">
        <v>14</v>
      </c>
      <c r="S44" s="3074" t="s">
        <v>428</v>
      </c>
      <c r="T44" s="3075" t="s">
        <v>429</v>
      </c>
      <c r="U44" s="3075" t="s">
        <v>430</v>
      </c>
      <c r="V44" s="3076" t="s">
        <v>4324</v>
      </c>
      <c r="W44" s="3077" t="s">
        <v>431</v>
      </c>
      <c r="X44" s="3077" t="s">
        <v>432</v>
      </c>
      <c r="Y44" s="3078" t="s">
        <v>433</v>
      </c>
      <c r="Z44" s="3078" t="s">
        <v>434</v>
      </c>
      <c r="AA44" s="3078" t="s">
        <v>435</v>
      </c>
      <c r="AB44" s="3078" t="s">
        <v>436</v>
      </c>
      <c r="AC44" s="3079" t="s">
        <v>437</v>
      </c>
      <c r="AD44" s="3078" t="s">
        <v>438</v>
      </c>
      <c r="AE44" s="3078" t="s">
        <v>439</v>
      </c>
      <c r="AF44" s="3"/>
      <c r="AG44" s="74" t="str">
        <f t="shared" si="10"/>
        <v>A</v>
      </c>
      <c r="AH44" s="5"/>
      <c r="AI44" s="3"/>
      <c r="AJ44" s="198" cm="1">
        <f t="array" ref="AJ44">SUMPRODUCT(LEN(AK44:AQ44))</f>
        <v>0</v>
      </c>
      <c r="AK44" s="199"/>
      <c r="AL44" s="200"/>
      <c r="AM44" s="200"/>
      <c r="AN44" s="200"/>
      <c r="AO44" s="200"/>
      <c r="AP44" s="200"/>
      <c r="AQ44" s="201"/>
      <c r="AR44" s="3"/>
      <c r="AS44" s="3087" t="s">
        <v>53</v>
      </c>
      <c r="AT44" s="350"/>
      <c r="AU44" s="332"/>
      <c r="AV44" s="170"/>
      <c r="AW44" s="3"/>
      <c r="AX44" s="3235" t="s">
        <v>440</v>
      </c>
      <c r="AY44" s="3235"/>
      <c r="AZ44" s="3235"/>
      <c r="BB44" s="3235" t="s">
        <v>441</v>
      </c>
      <c r="BC44" s="3235"/>
      <c r="BD44" s="3235"/>
      <c r="BF44" s="3226" t="s">
        <v>442</v>
      </c>
      <c r="BG44" s="3226"/>
      <c r="BH44" s="3226"/>
      <c r="BJ44" s="3227" t="s">
        <v>443</v>
      </c>
      <c r="BK44" s="3227"/>
      <c r="BL44" s="3227"/>
      <c r="BN44" s="3236" t="s">
        <v>444</v>
      </c>
      <c r="BO44" s="3236"/>
      <c r="BP44" s="3236"/>
      <c r="BR44" s="3232" t="s">
        <v>445</v>
      </c>
      <c r="BS44" s="3232"/>
      <c r="BT44" s="3232"/>
      <c r="BV44" s="3223" t="s">
        <v>446</v>
      </c>
      <c r="BW44" s="3223"/>
      <c r="BX44" s="3223"/>
      <c r="BZ44" s="3224" t="s">
        <v>447</v>
      </c>
      <c r="CA44" s="3224"/>
      <c r="CB44" s="3224"/>
      <c r="CD44" s="3229" t="s">
        <v>448</v>
      </c>
      <c r="CE44" s="3229"/>
      <c r="CF44" s="3229"/>
      <c r="CH44" s="3230" t="s">
        <v>449</v>
      </c>
      <c r="CI44" s="3230"/>
      <c r="CJ44" s="3230"/>
      <c r="CL44" s="3231" t="s">
        <v>450</v>
      </c>
      <c r="CM44" s="3231"/>
      <c r="CN44" s="3231"/>
      <c r="CX44" s="3"/>
      <c r="CY44" s="2926" t="s">
        <v>451</v>
      </c>
      <c r="CZ44" s="2888" t="s">
        <v>452</v>
      </c>
      <c r="DA44" s="2889">
        <v>102</v>
      </c>
      <c r="DB44" s="2889">
        <v>0</v>
      </c>
      <c r="DC44" s="2889">
        <v>102</v>
      </c>
      <c r="DD44" s="2927" t="s">
        <v>453</v>
      </c>
      <c r="DE44" s="2888" t="s">
        <v>454</v>
      </c>
      <c r="DF44" s="2889">
        <v>0</v>
      </c>
      <c r="DG44" s="2889">
        <v>51</v>
      </c>
      <c r="DH44" s="2889">
        <v>102</v>
      </c>
      <c r="DJ44" s="341"/>
      <c r="DK44" s="205" t="s">
        <v>455</v>
      </c>
      <c r="DL44" s="206" t="s">
        <v>456</v>
      </c>
      <c r="DM44" s="207">
        <v>119</v>
      </c>
      <c r="DN44" s="208">
        <v>136</v>
      </c>
      <c r="DO44" s="209">
        <v>153</v>
      </c>
      <c r="DP44"/>
      <c r="DQ44" s="342"/>
      <c r="DR44" s="191" t="s">
        <v>457</v>
      </c>
      <c r="DS44" s="192" t="s">
        <v>458</v>
      </c>
      <c r="DT44" s="193">
        <v>23</v>
      </c>
      <c r="DU44" s="194">
        <v>23</v>
      </c>
      <c r="DV44" s="195">
        <v>23</v>
      </c>
      <c r="DW44"/>
      <c r="DX44" s="343"/>
      <c r="DY44" s="197" t="s">
        <v>459</v>
      </c>
      <c r="DZ44" s="192" t="s">
        <v>460</v>
      </c>
      <c r="EA44" s="193">
        <v>205</v>
      </c>
      <c r="EB44" s="194">
        <v>149</v>
      </c>
      <c r="EC44" s="195">
        <v>12</v>
      </c>
      <c r="ED44" s="10">
        <v>1</v>
      </c>
    </row>
    <row r="45" spans="1:134" ht="21" customHeight="1">
      <c r="A45" s="3"/>
      <c r="B45" s="74" t="s">
        <v>28</v>
      </c>
      <c r="C45" s="2559"/>
      <c r="D45" s="2559"/>
      <c r="E45" s="2559"/>
      <c r="F45" s="2559"/>
      <c r="G45" s="2560"/>
      <c r="H45" s="2559"/>
      <c r="I45" s="2559"/>
      <c r="J45" s="2560"/>
      <c r="K45" s="2561"/>
      <c r="L45" s="2561"/>
      <c r="M45" s="2561"/>
      <c r="N45" s="2561"/>
      <c r="O45" s="3081">
        <v>1</v>
      </c>
      <c r="P45" s="3082">
        <v>1E-3</v>
      </c>
      <c r="Q45" s="3082">
        <v>0.25</v>
      </c>
      <c r="R45" s="3082">
        <v>0.33332999999999996</v>
      </c>
      <c r="S45" s="3082">
        <v>0.5</v>
      </c>
      <c r="T45" s="3083">
        <v>1</v>
      </c>
      <c r="U45" s="3083">
        <v>0.01</v>
      </c>
      <c r="V45" s="3083">
        <v>0.35</v>
      </c>
      <c r="W45" s="3083">
        <v>5.0000000000000001E-3</v>
      </c>
      <c r="X45" s="3083">
        <v>5.0000000000000001E-3</v>
      </c>
      <c r="Y45" s="3083">
        <v>1.4999999999999999E-2</v>
      </c>
      <c r="Z45" s="3083">
        <v>0.25</v>
      </c>
      <c r="AA45" s="3083">
        <v>0.5</v>
      </c>
      <c r="AB45" s="3083">
        <v>0.33300000000000002</v>
      </c>
      <c r="AC45" s="3083">
        <v>0.2</v>
      </c>
      <c r="AD45" s="3083">
        <v>0.1</v>
      </c>
      <c r="AE45" s="3083">
        <v>0.22500000000000001</v>
      </c>
      <c r="AF45" s="3"/>
      <c r="AG45" s="74" t="str">
        <f t="shared" si="10"/>
        <v>A</v>
      </c>
      <c r="AH45" s="5"/>
      <c r="AI45" s="3"/>
      <c r="AJ45" s="198" cm="1">
        <f t="array" ref="AJ45">SUMPRODUCT(LEN(AK45:AQ45))</f>
        <v>0</v>
      </c>
      <c r="AK45" s="199"/>
      <c r="AL45" s="200"/>
      <c r="AM45" s="200"/>
      <c r="AN45" s="200"/>
      <c r="AO45" s="200"/>
      <c r="AP45" s="200"/>
      <c r="AQ45" s="201"/>
      <c r="AR45" s="3"/>
      <c r="AS45" s="3087"/>
      <c r="AT45" s="350"/>
      <c r="AU45" s="332"/>
      <c r="AV45" s="170"/>
      <c r="AW45" s="3"/>
      <c r="AX45" s="3235"/>
      <c r="AY45" s="3235"/>
      <c r="AZ45" s="3235"/>
      <c r="BB45" s="3235"/>
      <c r="BC45" s="3235"/>
      <c r="BD45" s="3235"/>
      <c r="BF45" s="3226"/>
      <c r="BG45" s="3226"/>
      <c r="BH45" s="3226"/>
      <c r="BJ45" s="3227"/>
      <c r="BK45" s="3227"/>
      <c r="BL45" s="3227"/>
      <c r="BN45" s="3236"/>
      <c r="BO45" s="3236"/>
      <c r="BP45" s="3236"/>
      <c r="BR45" s="3232"/>
      <c r="BS45" s="3232"/>
      <c r="BT45" s="3232"/>
      <c r="BV45" s="3223"/>
      <c r="BW45" s="3223"/>
      <c r="BX45" s="3223"/>
      <c r="BZ45" s="3224"/>
      <c r="CA45" s="3224"/>
      <c r="CB45" s="3224"/>
      <c r="CD45" s="3229"/>
      <c r="CE45" s="3229"/>
      <c r="CF45" s="3229"/>
      <c r="CH45" s="3230"/>
      <c r="CI45" s="3230"/>
      <c r="CJ45" s="3230"/>
      <c r="CL45" s="3231"/>
      <c r="CM45" s="3231"/>
      <c r="CN45" s="3231"/>
      <c r="CX45" s="3"/>
      <c r="CY45" s="2928" t="s">
        <v>462</v>
      </c>
      <c r="CZ45" s="2888" t="s">
        <v>463</v>
      </c>
      <c r="DA45" s="2889">
        <v>255</v>
      </c>
      <c r="DB45" s="2889">
        <v>128</v>
      </c>
      <c r="DC45" s="2889">
        <v>128</v>
      </c>
      <c r="DD45" s="2929" t="s">
        <v>464</v>
      </c>
      <c r="DE45" s="2888" t="s">
        <v>465</v>
      </c>
      <c r="DF45" s="2889">
        <v>51</v>
      </c>
      <c r="DG45" s="2889">
        <v>153</v>
      </c>
      <c r="DH45" s="2889">
        <v>102</v>
      </c>
      <c r="DJ45" s="347"/>
      <c r="DK45" s="205" t="s">
        <v>466</v>
      </c>
      <c r="DL45" s="206" t="s">
        <v>467</v>
      </c>
      <c r="DM45" s="207">
        <v>112</v>
      </c>
      <c r="DN45" s="208">
        <v>128</v>
      </c>
      <c r="DO45" s="209">
        <v>144</v>
      </c>
      <c r="DP45"/>
      <c r="DQ45" s="348"/>
      <c r="DR45" s="191" t="s">
        <v>468</v>
      </c>
      <c r="DS45" s="192" t="s">
        <v>469</v>
      </c>
      <c r="DT45" s="193">
        <v>20</v>
      </c>
      <c r="DU45" s="194">
        <v>20</v>
      </c>
      <c r="DV45" s="195">
        <v>20</v>
      </c>
      <c r="DW45"/>
      <c r="DX45" s="349"/>
      <c r="DY45" s="197" t="s">
        <v>470</v>
      </c>
      <c r="DZ45" s="192" t="s">
        <v>471</v>
      </c>
      <c r="EA45" s="193">
        <v>204</v>
      </c>
      <c r="EB45" s="194">
        <v>153</v>
      </c>
      <c r="EC45" s="195">
        <v>0</v>
      </c>
      <c r="ED45" s="10">
        <v>1</v>
      </c>
    </row>
    <row r="46" spans="1:134" ht="21" customHeight="1">
      <c r="A46" s="3"/>
      <c r="B46" s="74" t="s">
        <v>28</v>
      </c>
      <c r="C46" s="2559"/>
      <c r="D46" s="2559"/>
      <c r="E46" s="2559"/>
      <c r="F46" s="2559"/>
      <c r="G46" s="2560"/>
      <c r="H46" s="2559"/>
      <c r="I46" s="2559"/>
      <c r="J46" s="2560"/>
      <c r="K46" s="2561"/>
      <c r="L46" s="2561"/>
      <c r="M46" s="2561"/>
      <c r="N46" s="2561"/>
      <c r="O46" s="2223" t="s">
        <v>472</v>
      </c>
      <c r="P46" s="2223" t="s">
        <v>473</v>
      </c>
      <c r="Q46" s="2223" t="s">
        <v>474</v>
      </c>
      <c r="R46" s="2223" t="s">
        <v>475</v>
      </c>
      <c r="S46" s="2223" t="s">
        <v>476</v>
      </c>
      <c r="T46" s="2222" t="s">
        <v>477</v>
      </c>
      <c r="U46" s="2222" t="s">
        <v>478</v>
      </c>
      <c r="V46" s="3085" t="s">
        <v>4325</v>
      </c>
      <c r="W46" s="3085" t="s">
        <v>479</v>
      </c>
      <c r="X46" s="3085" t="s">
        <v>480</v>
      </c>
      <c r="Y46" s="3086" t="s">
        <v>481</v>
      </c>
      <c r="Z46" s="3086" t="s">
        <v>482</v>
      </c>
      <c r="AA46" s="3086" t="s">
        <v>483</v>
      </c>
      <c r="AB46" s="3086" t="s">
        <v>484</v>
      </c>
      <c r="AC46" s="3086" t="s">
        <v>485</v>
      </c>
      <c r="AD46" s="3086" t="s">
        <v>486</v>
      </c>
      <c r="AE46" s="3086" t="s">
        <v>487</v>
      </c>
      <c r="AF46" s="3"/>
      <c r="AG46" s="74" t="str">
        <f t="shared" si="10"/>
        <v>A</v>
      </c>
      <c r="AH46" s="5"/>
      <c r="AI46" s="3"/>
      <c r="AJ46" s="198" cm="1">
        <f t="array" ref="AJ46">SUMPRODUCT(LEN(AK46:AQ46))</f>
        <v>0</v>
      </c>
      <c r="AK46" s="199"/>
      <c r="AL46" s="200"/>
      <c r="AM46" s="200"/>
      <c r="AN46" s="200"/>
      <c r="AO46" s="200"/>
      <c r="AP46" s="200"/>
      <c r="AQ46" s="201"/>
      <c r="AR46" s="3"/>
      <c r="AS46" s="3087" t="s">
        <v>58</v>
      </c>
      <c r="AT46" s="350"/>
      <c r="AU46" s="332"/>
      <c r="AV46" s="170"/>
      <c r="AW46" s="3"/>
      <c r="BR46" s="163"/>
      <c r="BS46" s="163"/>
      <c r="BT46" s="163"/>
      <c r="CX46" s="3"/>
      <c r="CY46" s="2930" t="s">
        <v>489</v>
      </c>
      <c r="CZ46" s="3030" t="s">
        <v>490</v>
      </c>
      <c r="DA46" s="3031">
        <v>0</v>
      </c>
      <c r="DB46" s="3031">
        <v>102</v>
      </c>
      <c r="DC46" s="3031">
        <v>204</v>
      </c>
      <c r="DD46" s="2931" t="s">
        <v>491</v>
      </c>
      <c r="DE46" s="3030" t="s">
        <v>492</v>
      </c>
      <c r="DF46" s="3031">
        <v>51</v>
      </c>
      <c r="DG46" s="3031">
        <v>51</v>
      </c>
      <c r="DH46" s="3031">
        <v>0</v>
      </c>
      <c r="DJ46" s="353"/>
      <c r="DK46" s="205" t="s">
        <v>493</v>
      </c>
      <c r="DL46" s="206" t="s">
        <v>494</v>
      </c>
      <c r="DM46" s="207">
        <v>108</v>
      </c>
      <c r="DN46" s="208">
        <v>123</v>
      </c>
      <c r="DO46" s="209">
        <v>139</v>
      </c>
      <c r="DP46"/>
      <c r="DQ46" s="354"/>
      <c r="DR46" s="191" t="s">
        <v>495</v>
      </c>
      <c r="DS46" s="192" t="s">
        <v>496</v>
      </c>
      <c r="DT46" s="193">
        <v>18</v>
      </c>
      <c r="DU46" s="194">
        <v>18</v>
      </c>
      <c r="DV46" s="195">
        <v>18</v>
      </c>
      <c r="DW46"/>
      <c r="DX46" s="355"/>
      <c r="DY46" s="212" t="s">
        <v>497</v>
      </c>
      <c r="DZ46" s="192" t="s">
        <v>498</v>
      </c>
      <c r="EA46" s="193">
        <v>190</v>
      </c>
      <c r="EB46" s="194">
        <v>138</v>
      </c>
      <c r="EC46" s="195">
        <v>61</v>
      </c>
      <c r="ED46" s="10">
        <v>1</v>
      </c>
    </row>
    <row r="47" spans="1:134" ht="21" customHeight="1" thickBot="1">
      <c r="A47" s="3"/>
      <c r="B47" s="74" t="s">
        <v>28</v>
      </c>
      <c r="C47" s="2559"/>
      <c r="D47" s="2559"/>
      <c r="E47" s="2559"/>
      <c r="F47" s="2559"/>
      <c r="G47" s="2560"/>
      <c r="H47" s="2559"/>
      <c r="I47" s="2559"/>
      <c r="J47" s="2560"/>
      <c r="K47" s="2561"/>
      <c r="L47" s="2561"/>
      <c r="M47" s="2561"/>
      <c r="N47" s="2561"/>
      <c r="O47" s="3088">
        <v>2.835E-2</v>
      </c>
      <c r="P47" s="3089">
        <v>0.13</v>
      </c>
      <c r="Q47" s="3089">
        <v>0.2</v>
      </c>
      <c r="R47" s="3089">
        <v>0.23</v>
      </c>
      <c r="S47" s="3090">
        <v>0.22500000000000001</v>
      </c>
      <c r="T47" s="3091">
        <v>0.1</v>
      </c>
      <c r="U47" s="3091">
        <v>1E-3</v>
      </c>
      <c r="V47" s="3091">
        <v>0.35</v>
      </c>
      <c r="W47" s="3091">
        <v>5.0000000000000001E-3</v>
      </c>
      <c r="X47" s="3091">
        <v>5.0000000000000001E-3</v>
      </c>
      <c r="Y47" s="3091">
        <v>1.4999999999999999E-2</v>
      </c>
      <c r="Z47" s="3091">
        <v>0.25</v>
      </c>
      <c r="AA47" s="3091">
        <v>0.5</v>
      </c>
      <c r="AB47" s="3091">
        <v>0.33300000000000002</v>
      </c>
      <c r="AC47" s="3091">
        <v>0.2</v>
      </c>
      <c r="AD47" s="3091">
        <v>0.1</v>
      </c>
      <c r="AE47" s="3091">
        <v>0.22500000000000001</v>
      </c>
      <c r="AF47" s="3"/>
      <c r="AG47" s="74" t="str">
        <f t="shared" si="10"/>
        <v>A</v>
      </c>
      <c r="AH47" s="5"/>
      <c r="AI47" s="3"/>
      <c r="AJ47" s="198" cm="1">
        <f t="array" ref="AJ47">SUMPRODUCT(LEN(AK47:AQ47))</f>
        <v>0</v>
      </c>
      <c r="AK47" s="199"/>
      <c r="AL47" s="200"/>
      <c r="AM47" s="200"/>
      <c r="AN47" s="200"/>
      <c r="AO47" s="200"/>
      <c r="AP47" s="200"/>
      <c r="AQ47" s="201"/>
      <c r="AR47" s="3"/>
      <c r="AS47" s="3087" t="s">
        <v>63</v>
      </c>
      <c r="AT47" s="350"/>
      <c r="AU47" s="332"/>
      <c r="AV47" s="170"/>
      <c r="AW47" s="3"/>
      <c r="AX47" s="3244" t="s">
        <v>499</v>
      </c>
      <c r="AY47" s="3244"/>
      <c r="AZ47" s="3244"/>
      <c r="BB47" s="3235" t="s">
        <v>500</v>
      </c>
      <c r="BC47" s="3235"/>
      <c r="BD47" s="3235"/>
      <c r="BF47" s="3226" t="s">
        <v>501</v>
      </c>
      <c r="BG47" s="3226"/>
      <c r="BH47" s="3226"/>
      <c r="BJ47" s="3227" t="s">
        <v>502</v>
      </c>
      <c r="BK47" s="3227"/>
      <c r="BL47" s="3227"/>
      <c r="BN47" s="3236" t="s">
        <v>503</v>
      </c>
      <c r="BO47" s="3236"/>
      <c r="BP47" s="3236"/>
      <c r="BR47" s="3232" t="s">
        <v>504</v>
      </c>
      <c r="BS47" s="3232"/>
      <c r="BT47" s="3232"/>
      <c r="BV47" s="3223" t="s">
        <v>505</v>
      </c>
      <c r="BW47" s="3223"/>
      <c r="BX47" s="3223"/>
      <c r="BZ47" s="3224" t="s">
        <v>506</v>
      </c>
      <c r="CA47" s="3224"/>
      <c r="CB47" s="3224"/>
      <c r="CD47" s="3229" t="s">
        <v>507</v>
      </c>
      <c r="CE47" s="3229"/>
      <c r="CF47" s="3229"/>
      <c r="CH47" s="3230" t="s">
        <v>508</v>
      </c>
      <c r="CI47" s="3230"/>
      <c r="CJ47" s="3230"/>
      <c r="CL47" s="3231" t="s">
        <v>509</v>
      </c>
      <c r="CM47" s="3231"/>
      <c r="CN47" s="3231"/>
      <c r="CX47" s="3"/>
      <c r="CY47" s="2932" t="s">
        <v>510</v>
      </c>
      <c r="CZ47" s="3030" t="s">
        <v>511</v>
      </c>
      <c r="DA47" s="3031">
        <v>204</v>
      </c>
      <c r="DB47" s="3031">
        <v>204</v>
      </c>
      <c r="DC47" s="3031">
        <v>255</v>
      </c>
      <c r="DD47" s="2933" t="s">
        <v>512</v>
      </c>
      <c r="DE47" s="3030" t="s">
        <v>513</v>
      </c>
      <c r="DF47" s="3031">
        <v>153</v>
      </c>
      <c r="DG47" s="3031">
        <v>51</v>
      </c>
      <c r="DH47" s="3031">
        <v>0</v>
      </c>
      <c r="DJ47" s="359"/>
      <c r="DK47" s="236" t="s">
        <v>514</v>
      </c>
      <c r="DL47" s="206" t="s">
        <v>515</v>
      </c>
      <c r="DM47" s="207">
        <v>103</v>
      </c>
      <c r="DN47" s="208">
        <v>113</v>
      </c>
      <c r="DO47" s="209">
        <v>121</v>
      </c>
      <c r="DP47"/>
      <c r="DQ47" s="360"/>
      <c r="DR47" s="191" t="s">
        <v>516</v>
      </c>
      <c r="DS47" s="192" t="s">
        <v>517</v>
      </c>
      <c r="DT47" s="193">
        <v>15</v>
      </c>
      <c r="DU47" s="194">
        <v>15</v>
      </c>
      <c r="DV47" s="195">
        <v>15</v>
      </c>
      <c r="DW47"/>
      <c r="DX47" s="361"/>
      <c r="DY47" s="197" t="s">
        <v>518</v>
      </c>
      <c r="DZ47" s="192" t="s">
        <v>519</v>
      </c>
      <c r="EA47" s="193">
        <v>184</v>
      </c>
      <c r="EB47" s="194">
        <v>134</v>
      </c>
      <c r="EC47" s="195">
        <v>11</v>
      </c>
      <c r="ED47" s="10">
        <v>1</v>
      </c>
    </row>
    <row r="48" spans="1:134" ht="21" customHeight="1">
      <c r="A48" s="3"/>
      <c r="B48" s="74" t="s">
        <v>28</v>
      </c>
      <c r="C48" s="2559"/>
      <c r="D48" s="2559"/>
      <c r="E48" s="2559"/>
      <c r="F48" s="2559"/>
      <c r="G48" s="2560"/>
      <c r="H48" s="2559"/>
      <c r="I48" s="2559"/>
      <c r="J48" s="2560"/>
      <c r="K48" s="2561"/>
      <c r="L48" s="2561"/>
      <c r="M48" s="2561"/>
      <c r="N48" s="2561"/>
      <c r="O48" s="362">
        <v>0</v>
      </c>
      <c r="P48" s="363" t="s">
        <v>267</v>
      </c>
      <c r="Q48" s="363"/>
      <c r="R48" s="363"/>
      <c r="S48" s="363"/>
      <c r="T48" s="363"/>
      <c r="U48" s="363"/>
      <c r="V48" s="363"/>
      <c r="W48" s="363"/>
      <c r="X48" s="364">
        <f>MAX(O49:O68)</f>
        <v>7</v>
      </c>
      <c r="Y48" s="363"/>
      <c r="Z48" s="363"/>
      <c r="AA48" s="363"/>
      <c r="AB48" s="363"/>
      <c r="AC48" s="363"/>
      <c r="AD48" s="363"/>
      <c r="AE48" s="3093"/>
      <c r="AF48" s="3"/>
      <c r="AG48" s="74" t="str">
        <f t="shared" si="10"/>
        <v>A</v>
      </c>
      <c r="AH48" s="5"/>
      <c r="AI48" s="3"/>
      <c r="AJ48" s="198" cm="1">
        <f t="array" ref="AJ48">SUMPRODUCT(LEN(AK48:AQ48))</f>
        <v>0</v>
      </c>
      <c r="AK48" s="199"/>
      <c r="AL48" s="200"/>
      <c r="AM48" s="200"/>
      <c r="AN48" s="200"/>
      <c r="AO48" s="200"/>
      <c r="AP48" s="200"/>
      <c r="AQ48" s="201"/>
      <c r="AR48" s="3"/>
      <c r="AS48" s="3095" t="s">
        <v>28</v>
      </c>
      <c r="AT48" s="392" t="s">
        <v>29</v>
      </c>
      <c r="AU48" s="332"/>
      <c r="AV48" s="170"/>
      <c r="AW48" s="3"/>
      <c r="AX48" s="3244"/>
      <c r="AY48" s="3244"/>
      <c r="AZ48" s="3244"/>
      <c r="BB48" s="3235"/>
      <c r="BC48" s="3235"/>
      <c r="BD48" s="3235"/>
      <c r="BF48" s="3226"/>
      <c r="BG48" s="3226"/>
      <c r="BH48" s="3226"/>
      <c r="BJ48" s="3227"/>
      <c r="BK48" s="3227"/>
      <c r="BL48" s="3227"/>
      <c r="BN48" s="3236"/>
      <c r="BO48" s="3236"/>
      <c r="BP48" s="3236"/>
      <c r="BR48" s="3232"/>
      <c r="BS48" s="3232"/>
      <c r="BT48" s="3232"/>
      <c r="BV48" s="3223"/>
      <c r="BW48" s="3223"/>
      <c r="BX48" s="3223"/>
      <c r="BZ48" s="3224"/>
      <c r="CA48" s="3224"/>
      <c r="CB48" s="3224"/>
      <c r="CD48" s="3229"/>
      <c r="CE48" s="3229"/>
      <c r="CF48" s="3229"/>
      <c r="CH48" s="3230"/>
      <c r="CI48" s="3230"/>
      <c r="CJ48" s="3230"/>
      <c r="CL48" s="3231"/>
      <c r="CM48" s="3231"/>
      <c r="CN48" s="3231"/>
      <c r="CP48" s="3241" t="s">
        <v>520</v>
      </c>
      <c r="CQ48" s="3241"/>
      <c r="CS48" s="3242" t="s">
        <v>521</v>
      </c>
      <c r="CT48" s="3242"/>
      <c r="CX48" s="3"/>
      <c r="CY48" s="2905" t="s">
        <v>522</v>
      </c>
      <c r="CZ48" s="3030" t="s">
        <v>281</v>
      </c>
      <c r="DA48" s="3031">
        <v>0</v>
      </c>
      <c r="DB48" s="3031">
        <v>0</v>
      </c>
      <c r="DC48" s="3031">
        <v>128</v>
      </c>
      <c r="DD48" s="2919" t="s">
        <v>523</v>
      </c>
      <c r="DE48" s="3030" t="s">
        <v>396</v>
      </c>
      <c r="DF48" s="3031">
        <v>153</v>
      </c>
      <c r="DG48" s="3031">
        <v>51</v>
      </c>
      <c r="DH48" s="3031">
        <v>102</v>
      </c>
      <c r="DJ48" s="366"/>
      <c r="DK48" s="205" t="s">
        <v>524</v>
      </c>
      <c r="DL48" s="206" t="s">
        <v>525</v>
      </c>
      <c r="DM48" s="207">
        <v>74</v>
      </c>
      <c r="DN48" s="208">
        <v>112</v>
      </c>
      <c r="DO48" s="209">
        <v>139</v>
      </c>
      <c r="DP48"/>
      <c r="DQ48" s="367"/>
      <c r="DR48" s="191" t="s">
        <v>526</v>
      </c>
      <c r="DS48" s="192" t="s">
        <v>527</v>
      </c>
      <c r="DT48" s="193">
        <v>13</v>
      </c>
      <c r="DU48" s="194">
        <v>13</v>
      </c>
      <c r="DV48" s="195">
        <v>13</v>
      </c>
      <c r="DW48"/>
      <c r="DX48" s="368"/>
      <c r="DY48" s="197" t="s">
        <v>528</v>
      </c>
      <c r="DZ48" s="192" t="s">
        <v>529</v>
      </c>
      <c r="EA48" s="193">
        <v>166</v>
      </c>
      <c r="EB48" s="194">
        <v>125</v>
      </c>
      <c r="EC48" s="195">
        <v>61</v>
      </c>
      <c r="ED48" s="10">
        <v>1</v>
      </c>
    </row>
    <row r="49" spans="1:134" ht="21" customHeight="1">
      <c r="A49" s="3"/>
      <c r="B49" s="218" t="str">
        <f t="shared" ref="B49:B68" si="24">IF(COUNTA(P49:R49,Y49:AA49)&gt;0, "A", "►")</f>
        <v>A</v>
      </c>
      <c r="C49" s="2565"/>
      <c r="D49" s="2565"/>
      <c r="E49" s="2565"/>
      <c r="F49" s="2565"/>
      <c r="G49" s="2560"/>
      <c r="H49" s="2567"/>
      <c r="I49" s="2567"/>
      <c r="J49" s="2560"/>
      <c r="K49" s="2566"/>
      <c r="L49" s="2566"/>
      <c r="M49" s="2566"/>
      <c r="N49" s="2566"/>
      <c r="O49" s="369" t="str">
        <f>IF(ISBLANK(P49),"",LARGE(O48:O48,1)+1)</f>
        <v/>
      </c>
      <c r="P49" s="370"/>
      <c r="Q49" s="371" t="s">
        <v>4293</v>
      </c>
      <c r="R49" s="371"/>
      <c r="S49" s="371"/>
      <c r="T49" s="371"/>
      <c r="U49" s="371"/>
      <c r="V49" s="371"/>
      <c r="W49" s="371"/>
      <c r="X49" s="369" t="str">
        <f>IF(ISBLANK(Y49),"",LARGE(X48:X48,1)+1)</f>
        <v/>
      </c>
      <c r="Y49" s="370"/>
      <c r="Z49" s="371"/>
      <c r="AA49" s="371"/>
      <c r="AB49" s="371"/>
      <c r="AC49" s="371"/>
      <c r="AD49" s="371"/>
      <c r="AE49" s="372"/>
      <c r="AF49" s="3"/>
      <c r="AG49" s="218" t="str">
        <f t="shared" si="10"/>
        <v>A</v>
      </c>
      <c r="AH49" s="5"/>
      <c r="AI49" s="3"/>
      <c r="AJ49" s="198" cm="1">
        <f t="array" ref="AJ49">SUMPRODUCT(LEN(AK49:AQ49))</f>
        <v>0</v>
      </c>
      <c r="AK49" s="199"/>
      <c r="AL49" s="200"/>
      <c r="AM49" s="200"/>
      <c r="AN49" s="200"/>
      <c r="AO49" s="200"/>
      <c r="AP49" s="200"/>
      <c r="AQ49" s="201"/>
      <c r="AR49" s="3"/>
      <c r="AS49" s="287"/>
      <c r="AT49" s="102"/>
      <c r="AU49" s="102"/>
      <c r="AV49" s="397"/>
      <c r="AW49" s="3"/>
      <c r="BR49" s="163"/>
      <c r="BS49" s="163"/>
      <c r="BT49" s="163"/>
      <c r="CP49" s="3241"/>
      <c r="CQ49" s="3241"/>
      <c r="CS49" s="3242"/>
      <c r="CT49" s="3242"/>
      <c r="CX49" s="3"/>
      <c r="CY49" s="2934" t="s">
        <v>530</v>
      </c>
      <c r="CZ49" s="3030" t="s">
        <v>531</v>
      </c>
      <c r="DA49" s="3031">
        <v>255</v>
      </c>
      <c r="DB49" s="3031">
        <v>0</v>
      </c>
      <c r="DC49" s="3031">
        <v>255</v>
      </c>
      <c r="DD49" s="2935" t="s">
        <v>532</v>
      </c>
      <c r="DE49" s="3030" t="s">
        <v>533</v>
      </c>
      <c r="DF49" s="3031">
        <v>51</v>
      </c>
      <c r="DG49" s="3031">
        <v>51</v>
      </c>
      <c r="DH49" s="3031">
        <v>153</v>
      </c>
      <c r="DJ49" s="375"/>
      <c r="DK49" s="205" t="s">
        <v>534</v>
      </c>
      <c r="DL49" s="206" t="s">
        <v>535</v>
      </c>
      <c r="DM49" s="207">
        <v>35</v>
      </c>
      <c r="DN49" s="208">
        <v>107</v>
      </c>
      <c r="DO49" s="209">
        <v>142</v>
      </c>
      <c r="DP49"/>
      <c r="DQ49" s="376"/>
      <c r="DR49" s="191" t="s">
        <v>536</v>
      </c>
      <c r="DS49" s="192" t="s">
        <v>537</v>
      </c>
      <c r="DT49" s="193">
        <v>10</v>
      </c>
      <c r="DU49" s="194">
        <v>10</v>
      </c>
      <c r="DV49" s="195">
        <v>10</v>
      </c>
      <c r="DW49"/>
      <c r="DX49" s="377"/>
      <c r="DY49" s="212" t="s">
        <v>538</v>
      </c>
      <c r="DZ49" s="192" t="s">
        <v>539</v>
      </c>
      <c r="EA49" s="193">
        <v>148</v>
      </c>
      <c r="EB49" s="194">
        <v>127</v>
      </c>
      <c r="EC49" s="195">
        <v>96</v>
      </c>
      <c r="ED49" s="10">
        <v>1</v>
      </c>
    </row>
    <row r="50" spans="1:134" ht="21" customHeight="1">
      <c r="A50" s="3"/>
      <c r="B50" s="218" t="str">
        <f t="shared" si="24"/>
        <v>A</v>
      </c>
      <c r="C50" s="2565"/>
      <c r="D50" s="2565"/>
      <c r="E50" s="2565"/>
      <c r="F50" s="2565"/>
      <c r="G50" s="2560"/>
      <c r="H50" s="2567"/>
      <c r="I50" s="2567"/>
      <c r="J50" s="2560"/>
      <c r="K50" s="2566"/>
      <c r="L50" s="2566"/>
      <c r="M50" s="2566"/>
      <c r="N50" s="2566"/>
      <c r="O50" s="369">
        <f>IF(ISBLANK(P50),"",LARGE(O48:O49,1)+1)</f>
        <v>1</v>
      </c>
      <c r="P50" s="370" t="s">
        <v>4326</v>
      </c>
      <c r="Q50" s="371"/>
      <c r="R50" s="371"/>
      <c r="S50" s="371"/>
      <c r="T50" s="371"/>
      <c r="U50" s="371"/>
      <c r="V50" s="371"/>
      <c r="W50" s="371"/>
      <c r="X50" s="369" t="str">
        <f>IF(ISBLANK(Y50),"",LARGE(X48:X49,1)+1)</f>
        <v/>
      </c>
      <c r="Y50" s="370"/>
      <c r="Z50" s="371"/>
      <c r="AA50" s="371"/>
      <c r="AB50" s="371"/>
      <c r="AC50" s="371"/>
      <c r="AD50" s="371"/>
      <c r="AE50" s="372"/>
      <c r="AF50" s="3"/>
      <c r="AG50" s="218" t="str">
        <f t="shared" si="10"/>
        <v>A</v>
      </c>
      <c r="AH50" s="5"/>
      <c r="AI50" s="3"/>
      <c r="AJ50" s="198" cm="1">
        <f t="array" ref="AJ50">SUMPRODUCT(LEN(AK50:AQ50))</f>
        <v>0</v>
      </c>
      <c r="AK50" s="199"/>
      <c r="AL50" s="200"/>
      <c r="AM50" s="200"/>
      <c r="AN50" s="200"/>
      <c r="AO50" s="200"/>
      <c r="AP50" s="200"/>
      <c r="AQ50" s="201"/>
      <c r="AR50" s="3"/>
      <c r="AS50" s="402" t="s">
        <v>607</v>
      </c>
      <c r="AT50" s="403"/>
      <c r="AU50" s="403"/>
      <c r="AV50" s="3096"/>
      <c r="AW50" s="3"/>
      <c r="AX50" s="3243" t="s">
        <v>540</v>
      </c>
      <c r="AY50" s="3243"/>
      <c r="AZ50" s="3243"/>
      <c r="BB50" s="3225" t="s">
        <v>541</v>
      </c>
      <c r="BC50" s="3225"/>
      <c r="BD50" s="3225"/>
      <c r="BF50" s="3226" t="s">
        <v>542</v>
      </c>
      <c r="BG50" s="3226"/>
      <c r="BH50" s="3226"/>
      <c r="BJ50" s="3227" t="s">
        <v>543</v>
      </c>
      <c r="BK50" s="3227"/>
      <c r="BL50" s="3227"/>
      <c r="BN50" s="3236" t="s">
        <v>544</v>
      </c>
      <c r="BO50" s="3236"/>
      <c r="BP50" s="3236"/>
      <c r="BR50" s="3232" t="s">
        <v>545</v>
      </c>
      <c r="BS50" s="3232"/>
      <c r="BT50" s="3232"/>
      <c r="BV50" s="3223" t="s">
        <v>546</v>
      </c>
      <c r="BW50" s="3223"/>
      <c r="BX50" s="3223"/>
      <c r="BZ50" s="3224" t="s">
        <v>547</v>
      </c>
      <c r="CA50" s="3224"/>
      <c r="CB50" s="3224"/>
      <c r="CD50" s="3229" t="s">
        <v>548</v>
      </c>
      <c r="CE50" s="3229"/>
      <c r="CF50" s="3229"/>
      <c r="CH50" s="3230" t="s">
        <v>549</v>
      </c>
      <c r="CI50" s="3230"/>
      <c r="CJ50" s="3230"/>
      <c r="CL50" s="3231" t="s">
        <v>550</v>
      </c>
      <c r="CM50" s="3231"/>
      <c r="CN50" s="3231"/>
      <c r="CX50" s="3"/>
      <c r="CY50" s="2936" t="s">
        <v>551</v>
      </c>
      <c r="CZ50" s="3030" t="s">
        <v>552</v>
      </c>
      <c r="DA50" s="3031">
        <v>255</v>
      </c>
      <c r="DB50" s="3031">
        <v>255</v>
      </c>
      <c r="DC50" s="3031">
        <v>0</v>
      </c>
      <c r="DD50" s="2937" t="s">
        <v>553</v>
      </c>
      <c r="DE50" s="3030" t="s">
        <v>554</v>
      </c>
      <c r="DF50" s="3031">
        <v>51</v>
      </c>
      <c r="DG50" s="3031">
        <v>51</v>
      </c>
      <c r="DH50" s="3031">
        <v>51</v>
      </c>
      <c r="DJ50" s="380"/>
      <c r="DK50" s="236" t="s">
        <v>555</v>
      </c>
      <c r="DL50" s="206" t="s">
        <v>556</v>
      </c>
      <c r="DM50" s="207">
        <v>83</v>
      </c>
      <c r="DN50" s="208">
        <v>104</v>
      </c>
      <c r="DO50" s="209">
        <v>120</v>
      </c>
      <c r="DP50"/>
      <c r="DQ50" s="381"/>
      <c r="DR50" s="191" t="s">
        <v>557</v>
      </c>
      <c r="DS50" s="192" t="s">
        <v>558</v>
      </c>
      <c r="DT50" s="193">
        <v>8</v>
      </c>
      <c r="DU50" s="194">
        <v>8</v>
      </c>
      <c r="DV50" s="195">
        <v>8</v>
      </c>
      <c r="DW50"/>
      <c r="DX50" s="382"/>
      <c r="DY50" s="212" t="s">
        <v>559</v>
      </c>
      <c r="DZ50" s="192" t="s">
        <v>560</v>
      </c>
      <c r="EA50" s="193">
        <v>150</v>
      </c>
      <c r="EB50" s="194">
        <v>124</v>
      </c>
      <c r="EC50" s="195">
        <v>92</v>
      </c>
      <c r="ED50" s="10">
        <v>1</v>
      </c>
    </row>
    <row r="51" spans="1:134" ht="21" customHeight="1">
      <c r="A51" s="3"/>
      <c r="B51" s="218" t="str">
        <f t="shared" si="24"/>
        <v>A</v>
      </c>
      <c r="C51" s="2565"/>
      <c r="D51" s="2565"/>
      <c r="E51" s="2565"/>
      <c r="F51" s="2565"/>
      <c r="G51" s="2560"/>
      <c r="H51" s="2567"/>
      <c r="I51" s="2567"/>
      <c r="J51" s="2560"/>
      <c r="K51" s="2566"/>
      <c r="L51" s="2566"/>
      <c r="M51" s="2566"/>
      <c r="N51" s="2566"/>
      <c r="O51" s="369">
        <f>IF(ISBLANK(P51),"",LARGE(O48:O50,1)+1)</f>
        <v>2</v>
      </c>
      <c r="P51" s="370" t="s">
        <v>4327</v>
      </c>
      <c r="Q51" s="371"/>
      <c r="R51" s="371"/>
      <c r="S51" s="371"/>
      <c r="T51" s="371"/>
      <c r="U51" s="371"/>
      <c r="V51" s="371"/>
      <c r="W51" s="371"/>
      <c r="X51" s="369" t="str">
        <f>IF(ISBLANK(Y51),"",LARGE(X48:X50,1)+1)</f>
        <v/>
      </c>
      <c r="Y51" s="370"/>
      <c r="Z51" s="371"/>
      <c r="AA51" s="371"/>
      <c r="AB51" s="371"/>
      <c r="AC51" s="371"/>
      <c r="AD51" s="371"/>
      <c r="AE51" s="372"/>
      <c r="AF51" s="3"/>
      <c r="AG51" s="218" t="str">
        <f t="shared" si="10"/>
        <v>A</v>
      </c>
      <c r="AH51" s="383" t="s">
        <v>561</v>
      </c>
      <c r="AI51" s="3"/>
      <c r="AJ51" s="198" cm="1">
        <f t="array" ref="AJ51">SUMPRODUCT(LEN(AK51:AQ51))</f>
        <v>0</v>
      </c>
      <c r="AK51" s="199"/>
      <c r="AL51" s="200"/>
      <c r="AM51" s="200"/>
      <c r="AN51" s="200"/>
      <c r="AO51" s="200"/>
      <c r="AP51" s="200"/>
      <c r="AQ51" s="201"/>
      <c r="AR51" s="3"/>
      <c r="AS51" s="402" t="s">
        <v>614</v>
      </c>
      <c r="AT51" s="403"/>
      <c r="AU51" s="403"/>
      <c r="AV51" s="3096"/>
      <c r="AW51" s="3"/>
      <c r="AX51" s="3243"/>
      <c r="AY51" s="3243"/>
      <c r="AZ51" s="3243"/>
      <c r="BB51" s="3225"/>
      <c r="BC51" s="3225"/>
      <c r="BD51" s="3225"/>
      <c r="BF51" s="3226"/>
      <c r="BG51" s="3226"/>
      <c r="BH51" s="3226"/>
      <c r="BJ51" s="3227"/>
      <c r="BK51" s="3227"/>
      <c r="BL51" s="3227"/>
      <c r="BN51" s="3236"/>
      <c r="BO51" s="3236"/>
      <c r="BP51" s="3236"/>
      <c r="BR51" s="3232"/>
      <c r="BS51" s="3232"/>
      <c r="BT51" s="3232"/>
      <c r="BV51" s="3223"/>
      <c r="BW51" s="3223"/>
      <c r="BX51" s="3223"/>
      <c r="BZ51" s="3224"/>
      <c r="CA51" s="3224"/>
      <c r="CB51" s="3224"/>
      <c r="CD51" s="3229"/>
      <c r="CE51" s="3229"/>
      <c r="CF51" s="3229"/>
      <c r="CH51" s="3230"/>
      <c r="CI51" s="3230"/>
      <c r="CJ51" s="3230"/>
      <c r="CL51" s="3231"/>
      <c r="CM51" s="3231"/>
      <c r="CN51" s="3231"/>
      <c r="CX51" s="3"/>
      <c r="CY51" s="2938" t="s">
        <v>562</v>
      </c>
      <c r="CZ51" s="3030" t="s">
        <v>563</v>
      </c>
      <c r="DA51" s="3031">
        <v>0</v>
      </c>
      <c r="DB51" s="3031">
        <v>255</v>
      </c>
      <c r="DC51" s="3031">
        <v>255</v>
      </c>
      <c r="DJ51" s="385"/>
      <c r="DK51" s="205" t="s">
        <v>564</v>
      </c>
      <c r="DL51" s="206" t="s">
        <v>565</v>
      </c>
      <c r="DM51" s="207">
        <v>0</v>
      </c>
      <c r="DN51" s="208">
        <v>104</v>
      </c>
      <c r="DO51" s="209">
        <v>139</v>
      </c>
      <c r="DP51"/>
      <c r="DQ51" s="386"/>
      <c r="DR51" s="191" t="s">
        <v>566</v>
      </c>
      <c r="DS51" s="192" t="s">
        <v>567</v>
      </c>
      <c r="DT51" s="193">
        <v>5</v>
      </c>
      <c r="DU51" s="194">
        <v>5</v>
      </c>
      <c r="DV51" s="195">
        <v>5</v>
      </c>
      <c r="DW51"/>
      <c r="DX51" s="387"/>
      <c r="DY51" s="197" t="s">
        <v>568</v>
      </c>
      <c r="DZ51" s="192" t="s">
        <v>569</v>
      </c>
      <c r="EA51" s="193">
        <v>139</v>
      </c>
      <c r="EB51" s="194">
        <v>125</v>
      </c>
      <c r="EC51" s="195">
        <v>107</v>
      </c>
      <c r="ED51" s="10">
        <v>1</v>
      </c>
    </row>
    <row r="52" spans="1:134" ht="21" customHeight="1">
      <c r="A52" s="3"/>
      <c r="B52" s="218" t="str">
        <f t="shared" si="24"/>
        <v>A</v>
      </c>
      <c r="C52" s="2565"/>
      <c r="D52" s="2565"/>
      <c r="E52" s="2565"/>
      <c r="F52" s="2565"/>
      <c r="G52" s="2560"/>
      <c r="H52" s="2567"/>
      <c r="I52" s="2567"/>
      <c r="J52" s="2560"/>
      <c r="K52" s="2566"/>
      <c r="L52" s="2566"/>
      <c r="M52" s="2566"/>
      <c r="N52" s="2566"/>
      <c r="O52" s="369">
        <f>IF(ISBLANK(P52),"",LARGE(O48:O51,1)+1)</f>
        <v>3</v>
      </c>
      <c r="P52" s="370" t="s">
        <v>4328</v>
      </c>
      <c r="Q52" s="371"/>
      <c r="R52" s="371"/>
      <c r="S52" s="371"/>
      <c r="T52" s="371"/>
      <c r="U52" s="371"/>
      <c r="V52" s="371"/>
      <c r="W52" s="371"/>
      <c r="X52" s="369">
        <f>IF(ISBLANK(Y52),"",LARGE(X48:X51,1)+1)</f>
        <v>8</v>
      </c>
      <c r="Y52" s="370" t="s">
        <v>570</v>
      </c>
      <c r="Z52" s="371"/>
      <c r="AA52" s="371"/>
      <c r="AB52" s="371"/>
      <c r="AC52" s="371"/>
      <c r="AD52" s="371"/>
      <c r="AE52" s="372"/>
      <c r="AF52" s="3"/>
      <c r="AG52" s="218" t="str">
        <f t="shared" si="10"/>
        <v>A</v>
      </c>
      <c r="AH52" s="388" t="s">
        <v>571</v>
      </c>
      <c r="AI52" s="3" t="s">
        <v>14</v>
      </c>
      <c r="AJ52" s="198" cm="1">
        <f t="array" ref="AJ52">SUMPRODUCT(LEN(AK52:AQ52))</f>
        <v>0</v>
      </c>
      <c r="AK52" s="199"/>
      <c r="AL52" s="200"/>
      <c r="AM52" s="200"/>
      <c r="AN52" s="200"/>
      <c r="AO52" s="200"/>
      <c r="AP52" s="200"/>
      <c r="AQ52" s="201"/>
      <c r="AR52" s="3"/>
      <c r="AS52" s="419"/>
      <c r="AV52" s="397"/>
      <c r="AW52" s="3"/>
      <c r="BR52" s="163"/>
      <c r="BS52" s="163"/>
      <c r="BT52" s="163"/>
      <c r="CX52" s="3"/>
      <c r="DJ52" s="389"/>
      <c r="DK52" s="236" t="s">
        <v>572</v>
      </c>
      <c r="DL52" s="206" t="s">
        <v>573</v>
      </c>
      <c r="DM52" s="207">
        <v>81</v>
      </c>
      <c r="DN52" s="208">
        <v>88</v>
      </c>
      <c r="DO52" s="209">
        <v>94</v>
      </c>
      <c r="DP52"/>
      <c r="DQ52" s="390"/>
      <c r="DR52" s="191" t="s">
        <v>574</v>
      </c>
      <c r="DS52" s="192" t="s">
        <v>575</v>
      </c>
      <c r="DT52" s="193">
        <v>3</v>
      </c>
      <c r="DU52" s="194">
        <v>3</v>
      </c>
      <c r="DV52" s="195">
        <v>3</v>
      </c>
      <c r="DW52"/>
      <c r="DX52" s="391"/>
      <c r="DY52" s="197" t="s">
        <v>576</v>
      </c>
      <c r="DZ52" s="192" t="s">
        <v>577</v>
      </c>
      <c r="EA52" s="193">
        <v>139</v>
      </c>
      <c r="EB52" s="194">
        <v>121</v>
      </c>
      <c r="EC52" s="195">
        <v>94</v>
      </c>
      <c r="ED52" s="10">
        <v>1</v>
      </c>
    </row>
    <row r="53" spans="1:134" ht="21" customHeight="1" thickBot="1">
      <c r="A53" s="3"/>
      <c r="B53" s="218" t="str">
        <f t="shared" si="24"/>
        <v>A</v>
      </c>
      <c r="C53" s="2565"/>
      <c r="D53" s="2565"/>
      <c r="E53" s="2565"/>
      <c r="F53" s="2565"/>
      <c r="G53" s="2560"/>
      <c r="H53" s="2567"/>
      <c r="I53" s="2567"/>
      <c r="J53" s="2560"/>
      <c r="K53" s="2566"/>
      <c r="L53" s="2566"/>
      <c r="M53" s="2566"/>
      <c r="N53" s="2566"/>
      <c r="O53" s="369">
        <f>IF(ISBLANK(P53),"",LARGE(O48:O52,1)+1)</f>
        <v>4</v>
      </c>
      <c r="P53" s="370" t="s">
        <v>4329</v>
      </c>
      <c r="Q53" s="371"/>
      <c r="R53" s="371"/>
      <c r="S53" s="371"/>
      <c r="T53" s="371"/>
      <c r="U53" s="371"/>
      <c r="V53" s="371"/>
      <c r="W53" s="371"/>
      <c r="X53" s="369">
        <f>IF(ISBLANK(Y53),"",LARGE(X48:X52,1)+1)</f>
        <v>9</v>
      </c>
      <c r="Y53" s="370" t="s">
        <v>578</v>
      </c>
      <c r="Z53" s="371"/>
      <c r="AA53" s="371"/>
      <c r="AB53" s="371"/>
      <c r="AC53" s="371"/>
      <c r="AD53" s="371"/>
      <c r="AE53" s="372"/>
      <c r="AF53" s="3"/>
      <c r="AG53" s="218" t="str">
        <f t="shared" si="10"/>
        <v>A</v>
      </c>
      <c r="AH53" s="383" t="s">
        <v>579</v>
      </c>
      <c r="AI53" s="3"/>
      <c r="AJ53" s="198"/>
      <c r="AK53" s="199"/>
      <c r="AL53" s="200"/>
      <c r="AM53" s="200"/>
      <c r="AN53" s="200"/>
      <c r="AO53" s="200"/>
      <c r="AP53" s="200"/>
      <c r="AQ53" s="201"/>
      <c r="AR53" s="3"/>
      <c r="AS53" s="432">
        <v>19</v>
      </c>
      <c r="AT53" s="433">
        <v>15</v>
      </c>
      <c r="AU53" s="433">
        <v>25</v>
      </c>
      <c r="AV53" s="434">
        <v>16</v>
      </c>
      <c r="AW53" s="3"/>
      <c r="AX53" s="3240" t="s">
        <v>580</v>
      </c>
      <c r="AY53" s="3240"/>
      <c r="AZ53" s="3240"/>
      <c r="BB53" s="3235" t="s">
        <v>581</v>
      </c>
      <c r="BC53" s="3235"/>
      <c r="BD53" s="3235"/>
      <c r="BF53" s="3226" t="s">
        <v>582</v>
      </c>
      <c r="BG53" s="3226"/>
      <c r="BH53" s="3226"/>
      <c r="BJ53" s="3227" t="s">
        <v>583</v>
      </c>
      <c r="BK53" s="3227"/>
      <c r="BL53" s="3227"/>
      <c r="BN53" s="3236" t="s">
        <v>584</v>
      </c>
      <c r="BO53" s="3236"/>
      <c r="BP53" s="3236"/>
      <c r="BR53" s="3232" t="s">
        <v>585</v>
      </c>
      <c r="BS53" s="3232"/>
      <c r="BT53" s="3232"/>
      <c r="BV53" s="3223" t="s">
        <v>586</v>
      </c>
      <c r="BW53" s="3223"/>
      <c r="BX53" s="3223"/>
      <c r="BZ53" s="3224" t="s">
        <v>587</v>
      </c>
      <c r="CA53" s="3224"/>
      <c r="CB53" s="3224"/>
      <c r="CD53" s="3229" t="s">
        <v>588</v>
      </c>
      <c r="CE53" s="3229"/>
      <c r="CF53" s="3229"/>
      <c r="CH53" s="3230" t="s">
        <v>589</v>
      </c>
      <c r="CI53" s="3230"/>
      <c r="CJ53" s="3230"/>
      <c r="CL53" s="3231" t="s">
        <v>590</v>
      </c>
      <c r="CM53" s="3231"/>
      <c r="CN53" s="3231"/>
      <c r="CX53" s="3"/>
      <c r="CY53" s="393" t="s">
        <v>591</v>
      </c>
      <c r="CZ53"/>
      <c r="DA53"/>
      <c r="DB53"/>
      <c r="DC53"/>
      <c r="DD53"/>
      <c r="DE53"/>
      <c r="DF53"/>
      <c r="DG53"/>
      <c r="DJ53" s="394"/>
      <c r="DK53" s="236" t="s">
        <v>592</v>
      </c>
      <c r="DL53" s="206" t="s">
        <v>593</v>
      </c>
      <c r="DM53" s="207">
        <v>36</v>
      </c>
      <c r="DN53" s="208">
        <v>68</v>
      </c>
      <c r="DO53" s="209">
        <v>92</v>
      </c>
      <c r="DP53"/>
      <c r="DQ53" s="395"/>
      <c r="DR53" s="272" t="s">
        <v>594</v>
      </c>
      <c r="DS53" s="192" t="s">
        <v>595</v>
      </c>
      <c r="DT53" s="193">
        <v>255</v>
      </c>
      <c r="DU53" s="194">
        <v>255</v>
      </c>
      <c r="DV53" s="195">
        <v>0</v>
      </c>
      <c r="DW53"/>
      <c r="DX53" s="396"/>
      <c r="DY53" s="197" t="s">
        <v>596</v>
      </c>
      <c r="DZ53" s="192" t="s">
        <v>597</v>
      </c>
      <c r="EA53" s="193">
        <v>139</v>
      </c>
      <c r="EB53" s="194">
        <v>115</v>
      </c>
      <c r="EC53" s="195">
        <v>85</v>
      </c>
      <c r="ED53" s="10">
        <v>1</v>
      </c>
    </row>
    <row r="54" spans="1:134" ht="21" customHeight="1">
      <c r="A54" s="3"/>
      <c r="B54" s="218" t="str">
        <f t="shared" si="24"/>
        <v>A</v>
      </c>
      <c r="C54" s="2565"/>
      <c r="D54" s="2565"/>
      <c r="E54" s="2565"/>
      <c r="F54" s="2565"/>
      <c r="G54" s="2560"/>
      <c r="H54" s="2567"/>
      <c r="I54" s="2567"/>
      <c r="J54" s="2560"/>
      <c r="K54" s="2566"/>
      <c r="L54" s="2566"/>
      <c r="M54" s="2566"/>
      <c r="N54" s="2566"/>
      <c r="O54" s="369">
        <f>IF(ISBLANK(P54),"",LARGE(O48:O53,1)+1)</f>
        <v>5</v>
      </c>
      <c r="P54" s="370" t="s">
        <v>4330</v>
      </c>
      <c r="Q54" s="371"/>
      <c r="R54" s="371"/>
      <c r="S54" s="371"/>
      <c r="T54" s="371"/>
      <c r="U54" s="371"/>
      <c r="V54" s="371"/>
      <c r="W54" s="371"/>
      <c r="X54" s="369" t="str">
        <f>IF(ISBLANK(Y54),"",LARGE(X48:X53,1)+1)</f>
        <v/>
      </c>
      <c r="Y54" s="370"/>
      <c r="Z54" s="371"/>
      <c r="AA54" s="371"/>
      <c r="AB54" s="371"/>
      <c r="AC54" s="371"/>
      <c r="AD54" s="371"/>
      <c r="AE54" s="372"/>
      <c r="AF54" s="3"/>
      <c r="AG54" s="218" t="str">
        <f t="shared" si="10"/>
        <v>A</v>
      </c>
      <c r="AH54" s="388" t="s">
        <v>598</v>
      </c>
      <c r="AI54" s="3" t="s">
        <v>14</v>
      </c>
      <c r="AJ54" s="198" cm="1">
        <f t="array" ref="AJ54">SUMPRODUCT(LEN(AK54:AQ54))</f>
        <v>0</v>
      </c>
      <c r="AK54" s="199"/>
      <c r="AL54" s="200"/>
      <c r="AM54" s="200"/>
      <c r="AN54" s="200"/>
      <c r="AO54" s="200"/>
      <c r="AP54" s="200"/>
      <c r="AQ54" s="201"/>
      <c r="AR54" s="3"/>
      <c r="AS54" s="13">
        <f ca="1">CELL("largeur",AS54)</f>
        <v>19</v>
      </c>
      <c r="AT54" s="13">
        <f ca="1">CELL("largeur",AT54)</f>
        <v>18</v>
      </c>
      <c r="AU54" s="13">
        <f ca="1">CELL("largeur",AU54)</f>
        <v>25</v>
      </c>
      <c r="AV54" s="13">
        <f ca="1">CELL("largeur",AV54)</f>
        <v>16</v>
      </c>
      <c r="AW54" s="3"/>
      <c r="AX54" s="3240"/>
      <c r="AY54" s="3240"/>
      <c r="AZ54" s="3240"/>
      <c r="BB54" s="3235"/>
      <c r="BC54" s="3235"/>
      <c r="BD54" s="3235"/>
      <c r="BF54" s="3226"/>
      <c r="BG54" s="3226"/>
      <c r="BH54" s="3226"/>
      <c r="BJ54" s="3227"/>
      <c r="BK54" s="3227"/>
      <c r="BL54" s="3227"/>
      <c r="BN54" s="3236"/>
      <c r="BO54" s="3236"/>
      <c r="BP54" s="3236"/>
      <c r="BR54" s="3232"/>
      <c r="BS54" s="3232"/>
      <c r="BT54" s="3232"/>
      <c r="BV54" s="3223"/>
      <c r="BW54" s="3223"/>
      <c r="BX54" s="3223"/>
      <c r="BZ54" s="3224"/>
      <c r="CA54" s="3224"/>
      <c r="CB54" s="3224"/>
      <c r="CD54" s="3229"/>
      <c r="CE54" s="3229"/>
      <c r="CF54" s="3229"/>
      <c r="CH54" s="3230"/>
      <c r="CI54" s="3230"/>
      <c r="CJ54" s="3230"/>
      <c r="CL54" s="3231"/>
      <c r="CM54" s="3231"/>
      <c r="CN54" s="3231"/>
      <c r="CX54" s="3"/>
      <c r="CY54" s="398" t="s">
        <v>599</v>
      </c>
      <c r="CZ54"/>
      <c r="DA54"/>
      <c r="DB54"/>
      <c r="DC54"/>
      <c r="DD54"/>
      <c r="DE54"/>
      <c r="DF54"/>
      <c r="DG54"/>
      <c r="DJ54" s="399"/>
      <c r="DK54" s="236" t="s">
        <v>600</v>
      </c>
      <c r="DL54" s="206" t="s">
        <v>601</v>
      </c>
      <c r="DM54" s="207">
        <v>54</v>
      </c>
      <c r="DN54" s="208">
        <v>69</v>
      </c>
      <c r="DO54" s="209">
        <v>79</v>
      </c>
      <c r="DP54"/>
      <c r="DQ54" s="400"/>
      <c r="DR54" s="272" t="s">
        <v>602</v>
      </c>
      <c r="DS54" s="192" t="s">
        <v>603</v>
      </c>
      <c r="DT54" s="193">
        <v>234</v>
      </c>
      <c r="DU54" s="194">
        <v>230</v>
      </c>
      <c r="DV54" s="195">
        <v>121</v>
      </c>
      <c r="DW54"/>
      <c r="DX54" s="401"/>
      <c r="DY54" s="212" t="s">
        <v>604</v>
      </c>
      <c r="DZ54" s="192" t="s">
        <v>605</v>
      </c>
      <c r="EA54" s="193">
        <v>128</v>
      </c>
      <c r="EB54" s="194">
        <v>109</v>
      </c>
      <c r="EC54" s="195">
        <v>90</v>
      </c>
      <c r="ED54" s="10">
        <v>1</v>
      </c>
    </row>
    <row r="55" spans="1:134" ht="21" customHeight="1">
      <c r="A55" s="3"/>
      <c r="B55" s="218" t="str">
        <f t="shared" si="24"/>
        <v>A</v>
      </c>
      <c r="C55" s="2565"/>
      <c r="D55" s="2565"/>
      <c r="E55" s="2565"/>
      <c r="F55" s="2565"/>
      <c r="G55" s="2560"/>
      <c r="H55" s="2567"/>
      <c r="I55" s="2567"/>
      <c r="J55" s="2560"/>
      <c r="K55" s="2566"/>
      <c r="L55" s="2566"/>
      <c r="M55" s="2566"/>
      <c r="N55" s="2566"/>
      <c r="O55" s="369">
        <f>IF(ISBLANK(P55),"",LARGE(O48:O54,1)+1)</f>
        <v>6</v>
      </c>
      <c r="P55" s="370" t="s">
        <v>4331</v>
      </c>
      <c r="Q55" s="371"/>
      <c r="R55" s="371"/>
      <c r="S55" s="371"/>
      <c r="T55" s="371"/>
      <c r="U55" s="371"/>
      <c r="V55" s="371"/>
      <c r="W55" s="371"/>
      <c r="X55" s="369" t="str">
        <f>IF(ISBLANK(Y55),"",LARGE(X48:X54,1)+1)</f>
        <v/>
      </c>
      <c r="Y55" s="370"/>
      <c r="Z55" s="371" t="s">
        <v>606</v>
      </c>
      <c r="AA55" s="371"/>
      <c r="AB55" s="371"/>
      <c r="AC55" s="371"/>
      <c r="AD55" s="371"/>
      <c r="AE55" s="372"/>
      <c r="AF55" s="3"/>
      <c r="AG55" s="218" t="str">
        <f t="shared" si="10"/>
        <v>A</v>
      </c>
      <c r="AH55" s="5"/>
      <c r="AI55" s="3"/>
      <c r="AJ55" s="198"/>
      <c r="AK55" s="199"/>
      <c r="AL55" s="200"/>
      <c r="AM55" s="200"/>
      <c r="AN55" s="200"/>
      <c r="AO55" s="200"/>
      <c r="AP55" s="200"/>
      <c r="AQ55" s="201"/>
      <c r="AR55" s="3"/>
      <c r="AW55" s="3"/>
      <c r="BR55" s="163"/>
      <c r="BS55" s="163"/>
      <c r="BT55" s="163"/>
      <c r="CX55" s="3"/>
      <c r="CY55"/>
      <c r="CZ55"/>
      <c r="DA55"/>
      <c r="DB55"/>
      <c r="DC55"/>
      <c r="DD55"/>
      <c r="DE55"/>
      <c r="DF55"/>
      <c r="DG55"/>
      <c r="DJ55" s="404"/>
      <c r="DK55" s="236" t="s">
        <v>608</v>
      </c>
      <c r="DL55" s="206" t="s">
        <v>609</v>
      </c>
      <c r="DM55" s="207">
        <v>32</v>
      </c>
      <c r="DN55" s="208">
        <v>40</v>
      </c>
      <c r="DO55" s="209">
        <v>48</v>
      </c>
      <c r="DP55"/>
      <c r="DQ55" s="405"/>
      <c r="DR55" s="272" t="s">
        <v>610</v>
      </c>
      <c r="DS55" s="192" t="s">
        <v>611</v>
      </c>
      <c r="DT55" s="193">
        <v>247</v>
      </c>
      <c r="DU55" s="194">
        <v>255</v>
      </c>
      <c r="DV55" s="195">
        <v>60</v>
      </c>
      <c r="DW55"/>
      <c r="DX55" s="406"/>
      <c r="DY55" s="212" t="s">
        <v>612</v>
      </c>
      <c r="DZ55" s="192" t="s">
        <v>613</v>
      </c>
      <c r="EA55" s="193">
        <v>139</v>
      </c>
      <c r="EB55" s="194">
        <v>108</v>
      </c>
      <c r="EC55" s="195">
        <v>66</v>
      </c>
      <c r="ED55" s="10">
        <v>1</v>
      </c>
    </row>
    <row r="56" spans="1:134" ht="21" customHeight="1">
      <c r="A56" s="3"/>
      <c r="B56" s="218" t="str">
        <f t="shared" si="24"/>
        <v>A</v>
      </c>
      <c r="C56" s="2565"/>
      <c r="D56" s="2565"/>
      <c r="E56" s="2565"/>
      <c r="F56" s="2565"/>
      <c r="G56" s="2560"/>
      <c r="H56" s="2567"/>
      <c r="I56" s="2567"/>
      <c r="J56" s="2560"/>
      <c r="K56" s="2566"/>
      <c r="L56" s="2566"/>
      <c r="M56" s="2566"/>
      <c r="N56" s="2566"/>
      <c r="O56" s="369">
        <f>IF(ISBLANK(P56),"",LARGE(O48:O55,1)+1)</f>
        <v>7</v>
      </c>
      <c r="P56" s="370" t="s">
        <v>4332</v>
      </c>
      <c r="Q56" s="371"/>
      <c r="R56" s="371"/>
      <c r="S56" s="371"/>
      <c r="T56" s="371"/>
      <c r="U56" s="371"/>
      <c r="V56" s="371"/>
      <c r="W56" s="371"/>
      <c r="X56" s="369" t="str">
        <f>IF(ISBLANK(Y56),"",LARGE(X48:X55,1)+1)</f>
        <v/>
      </c>
      <c r="Y56" s="370"/>
      <c r="Z56" s="371"/>
      <c r="AA56" s="371"/>
      <c r="AB56" s="371"/>
      <c r="AC56" s="371"/>
      <c r="AD56" s="371"/>
      <c r="AE56" s="372"/>
      <c r="AF56" s="3"/>
      <c r="AG56" s="218" t="str">
        <f t="shared" si="10"/>
        <v>A</v>
      </c>
      <c r="AH56" s="5"/>
      <c r="AI56" s="3"/>
      <c r="AJ56" s="198"/>
      <c r="AK56" s="199"/>
      <c r="AL56" s="200"/>
      <c r="AM56" s="200"/>
      <c r="AN56" s="200"/>
      <c r="AO56" s="200"/>
      <c r="AP56" s="200"/>
      <c r="AQ56" s="201"/>
      <c r="AR56" s="3"/>
      <c r="AW56" s="3"/>
      <c r="AX56" s="3239" t="s">
        <v>615</v>
      </c>
      <c r="AY56" s="3239"/>
      <c r="AZ56" s="3239"/>
      <c r="BB56" s="3225" t="s">
        <v>616</v>
      </c>
      <c r="BC56" s="3225"/>
      <c r="BD56" s="3225"/>
      <c r="BF56" s="3226" t="s">
        <v>617</v>
      </c>
      <c r="BG56" s="3226"/>
      <c r="BH56" s="3226"/>
      <c r="BJ56" s="3227" t="s">
        <v>618</v>
      </c>
      <c r="BK56" s="3227"/>
      <c r="BL56" s="3227"/>
      <c r="BN56" s="3238" t="s">
        <v>619</v>
      </c>
      <c r="BO56" s="3238"/>
      <c r="BP56" s="3238"/>
      <c r="BR56" s="3232" t="s">
        <v>620</v>
      </c>
      <c r="BS56" s="3232"/>
      <c r="BT56" s="3232"/>
      <c r="BV56" s="3223" t="s">
        <v>621</v>
      </c>
      <c r="BW56" s="3223"/>
      <c r="BX56" s="3223"/>
      <c r="BZ56" s="3224" t="s">
        <v>622</v>
      </c>
      <c r="CA56" s="3224"/>
      <c r="CB56" s="3224"/>
      <c r="CD56" s="3229" t="s">
        <v>623</v>
      </c>
      <c r="CE56" s="3229"/>
      <c r="CF56" s="3229"/>
      <c r="CH56" s="3230" t="s">
        <v>624</v>
      </c>
      <c r="CI56" s="3230"/>
      <c r="CJ56" s="3230"/>
      <c r="CL56" s="3231" t="s">
        <v>625</v>
      </c>
      <c r="CM56" s="3231"/>
      <c r="CN56" s="3231"/>
      <c r="CX56" s="3"/>
      <c r="CY56" s="407" t="s">
        <v>626</v>
      </c>
      <c r="CZ56" s="408" t="s">
        <v>627</v>
      </c>
      <c r="DA56" s="409" t="s">
        <v>628</v>
      </c>
      <c r="DB56" s="410" t="s">
        <v>629</v>
      </c>
      <c r="DC56" s="411" t="s">
        <v>630</v>
      </c>
      <c r="DD56" s="412" t="s">
        <v>631</v>
      </c>
      <c r="DE56" s="413" t="s">
        <v>632</v>
      </c>
      <c r="DF56" s="414" t="s">
        <v>633</v>
      </c>
      <c r="DG56" s="415" t="s">
        <v>634</v>
      </c>
      <c r="DJ56" s="416"/>
      <c r="DK56" s="236" t="s">
        <v>635</v>
      </c>
      <c r="DL56" s="206" t="s">
        <v>636</v>
      </c>
      <c r="DM56" s="207">
        <v>32</v>
      </c>
      <c r="DN56" s="208">
        <v>36</v>
      </c>
      <c r="DO56" s="209">
        <v>40</v>
      </c>
      <c r="DP56"/>
      <c r="DQ56" s="417"/>
      <c r="DR56" s="191" t="s">
        <v>637</v>
      </c>
      <c r="DS56" s="192" t="s">
        <v>638</v>
      </c>
      <c r="DT56" s="193">
        <v>205</v>
      </c>
      <c r="DU56" s="194">
        <v>205</v>
      </c>
      <c r="DV56" s="195">
        <v>180</v>
      </c>
      <c r="DW56"/>
      <c r="DX56" s="418"/>
      <c r="DY56" s="212" t="s">
        <v>639</v>
      </c>
      <c r="DZ56" s="192" t="s">
        <v>640</v>
      </c>
      <c r="EA56" s="193">
        <v>126</v>
      </c>
      <c r="EB56" s="194">
        <v>109</v>
      </c>
      <c r="EC56" s="195">
        <v>90</v>
      </c>
      <c r="ED56" s="10">
        <v>1</v>
      </c>
    </row>
    <row r="57" spans="1:134" ht="21" customHeight="1">
      <c r="A57" s="3"/>
      <c r="B57" s="218" t="str">
        <f t="shared" si="24"/>
        <v>►</v>
      </c>
      <c r="C57" s="2565"/>
      <c r="D57" s="2565"/>
      <c r="E57" s="2565"/>
      <c r="F57" s="2565"/>
      <c r="G57" s="2560"/>
      <c r="H57" s="2567"/>
      <c r="I57" s="2567"/>
      <c r="J57" s="2560"/>
      <c r="K57" s="2566"/>
      <c r="L57" s="2566"/>
      <c r="M57" s="2566"/>
      <c r="N57" s="2566"/>
      <c r="O57" s="369" t="str">
        <f>IF(ISBLANK(P57),"",LARGE(O48:O56,1)+1)</f>
        <v/>
      </c>
      <c r="P57" s="370"/>
      <c r="Q57" s="371"/>
      <c r="R57" s="371"/>
      <c r="S57" s="371"/>
      <c r="T57" s="371"/>
      <c r="U57" s="371"/>
      <c r="V57" s="371"/>
      <c r="W57" s="371"/>
      <c r="X57" s="369" t="str">
        <f>IF(ISBLANK(Y57),"",LARGE(X48:X56,1)+1)</f>
        <v/>
      </c>
      <c r="Y57" s="370"/>
      <c r="Z57" s="371"/>
      <c r="AA57" s="371"/>
      <c r="AB57" s="371"/>
      <c r="AC57" s="371"/>
      <c r="AD57" s="371"/>
      <c r="AE57" s="372"/>
      <c r="AF57" s="3"/>
      <c r="AG57" s="218" t="str">
        <f t="shared" si="10"/>
        <v>►</v>
      </c>
      <c r="AH57" s="5"/>
      <c r="AI57" s="3"/>
      <c r="AJ57" s="198"/>
      <c r="AK57" s="199"/>
      <c r="AL57" s="200"/>
      <c r="AM57" s="200"/>
      <c r="AN57" s="200"/>
      <c r="AO57" s="200"/>
      <c r="AP57" s="200"/>
      <c r="AQ57" s="201"/>
      <c r="AR57" s="3"/>
      <c r="AW57" s="3"/>
      <c r="AX57" s="3239"/>
      <c r="AY57" s="3239"/>
      <c r="AZ57" s="3239"/>
      <c r="BB57" s="3225"/>
      <c r="BC57" s="3225"/>
      <c r="BD57" s="3225"/>
      <c r="BF57" s="3226"/>
      <c r="BG57" s="3226"/>
      <c r="BH57" s="3226"/>
      <c r="BJ57" s="3227"/>
      <c r="BK57" s="3227"/>
      <c r="BL57" s="3227"/>
      <c r="BN57" s="3238"/>
      <c r="BO57" s="3238"/>
      <c r="BP57" s="3238"/>
      <c r="BR57" s="3232"/>
      <c r="BS57" s="3232"/>
      <c r="BT57" s="3232"/>
      <c r="BV57" s="3223"/>
      <c r="BW57" s="3223"/>
      <c r="BX57" s="3223"/>
      <c r="BZ57" s="3224"/>
      <c r="CA57" s="3224"/>
      <c r="CB57" s="3224"/>
      <c r="CD57" s="3229"/>
      <c r="CE57" s="3229"/>
      <c r="CF57" s="3229"/>
      <c r="CH57" s="3230"/>
      <c r="CI57" s="3230"/>
      <c r="CJ57" s="3230"/>
      <c r="CL57" s="3231"/>
      <c r="CM57" s="3231"/>
      <c r="CN57" s="3231"/>
      <c r="CX57" s="3"/>
      <c r="CY57" s="420" t="s">
        <v>641</v>
      </c>
      <c r="CZ57" s="421" t="s">
        <v>642</v>
      </c>
      <c r="DA57" s="422" t="s">
        <v>643</v>
      </c>
      <c r="DB57" s="423" t="s">
        <v>644</v>
      </c>
      <c r="DC57" s="424" t="s">
        <v>645</v>
      </c>
      <c r="DD57" s="425" t="s">
        <v>646</v>
      </c>
      <c r="DE57" s="426" t="s">
        <v>647</v>
      </c>
      <c r="DF57" s="427" t="s">
        <v>648</v>
      </c>
      <c r="DG57" s="428" t="s">
        <v>649</v>
      </c>
      <c r="DJ57" s="429"/>
      <c r="DK57" s="205" t="s">
        <v>650</v>
      </c>
      <c r="DL57" s="206" t="s">
        <v>651</v>
      </c>
      <c r="DM57" s="207">
        <v>99</v>
      </c>
      <c r="DN57" s="208">
        <v>184</v>
      </c>
      <c r="DO57" s="209">
        <v>255</v>
      </c>
      <c r="DP57"/>
      <c r="DQ57" s="430"/>
      <c r="DR57" s="272" t="s">
        <v>652</v>
      </c>
      <c r="DS57" s="192" t="s">
        <v>653</v>
      </c>
      <c r="DT57" s="193">
        <v>230</v>
      </c>
      <c r="DU57" s="194">
        <v>230</v>
      </c>
      <c r="DV57" s="195">
        <v>151</v>
      </c>
      <c r="DW57"/>
      <c r="DX57" s="431"/>
      <c r="DY57" s="212" t="s">
        <v>654</v>
      </c>
      <c r="DZ57" s="192" t="s">
        <v>655</v>
      </c>
      <c r="EA57" s="193">
        <v>150</v>
      </c>
      <c r="EB57" s="194">
        <v>113</v>
      </c>
      <c r="EC57" s="195">
        <v>23</v>
      </c>
      <c r="ED57" s="10">
        <v>1</v>
      </c>
    </row>
    <row r="58" spans="1:134" ht="21" customHeight="1">
      <c r="A58" s="3"/>
      <c r="B58" s="218" t="str">
        <f t="shared" si="24"/>
        <v>►</v>
      </c>
      <c r="C58" s="2565"/>
      <c r="D58" s="2565"/>
      <c r="E58" s="2565"/>
      <c r="F58" s="2565"/>
      <c r="G58" s="2560"/>
      <c r="H58" s="2567"/>
      <c r="I58" s="2567"/>
      <c r="J58" s="2560"/>
      <c r="K58" s="2566"/>
      <c r="L58" s="2566"/>
      <c r="M58" s="2566"/>
      <c r="N58" s="2566"/>
      <c r="O58" s="369" t="str">
        <f>IF(ISBLANK(P58),"",LARGE(O48:O57,1)+1)</f>
        <v/>
      </c>
      <c r="P58" s="370"/>
      <c r="Q58" s="371"/>
      <c r="R58" s="371"/>
      <c r="S58" s="371"/>
      <c r="T58" s="371"/>
      <c r="U58" s="371"/>
      <c r="V58" s="371"/>
      <c r="W58" s="371"/>
      <c r="X58" s="369" t="str">
        <f>IF(ISBLANK(Y58),"",LARGE(X48:X57,1)+1)</f>
        <v/>
      </c>
      <c r="Y58" s="370"/>
      <c r="Z58" s="371"/>
      <c r="AA58" s="371"/>
      <c r="AB58" s="371"/>
      <c r="AC58" s="371"/>
      <c r="AD58" s="371"/>
      <c r="AE58" s="372"/>
      <c r="AF58" s="3"/>
      <c r="AG58" s="218" t="str">
        <f t="shared" si="10"/>
        <v>►</v>
      </c>
      <c r="AH58" s="5"/>
      <c r="AI58" s="3"/>
      <c r="AJ58" s="198"/>
      <c r="AK58" s="199"/>
      <c r="AL58" s="200"/>
      <c r="AM58" s="200"/>
      <c r="AN58" s="200"/>
      <c r="AO58" s="200"/>
      <c r="AP58" s="200"/>
      <c r="AQ58" s="201"/>
      <c r="AR58" s="3"/>
      <c r="AW58" s="3"/>
      <c r="BR58" s="163"/>
      <c r="BS58" s="163"/>
      <c r="BT58" s="163"/>
      <c r="CX58" s="3"/>
      <c r="CY58" s="435" t="s">
        <v>656</v>
      </c>
      <c r="CZ58" s="436" t="s">
        <v>657</v>
      </c>
      <c r="DA58" s="437" t="s">
        <v>658</v>
      </c>
      <c r="DB58" s="438" t="s">
        <v>659</v>
      </c>
      <c r="DC58" s="439" t="s">
        <v>660</v>
      </c>
      <c r="DD58" s="440" t="s">
        <v>661</v>
      </c>
      <c r="DE58" s="441" t="s">
        <v>662</v>
      </c>
      <c r="DF58" s="442" t="s">
        <v>663</v>
      </c>
      <c r="DG58" s="443" t="s">
        <v>664</v>
      </c>
      <c r="DJ58" s="444"/>
      <c r="DK58" s="205" t="s">
        <v>665</v>
      </c>
      <c r="DL58" s="206" t="s">
        <v>666</v>
      </c>
      <c r="DM58" s="207">
        <v>176</v>
      </c>
      <c r="DN58" s="208">
        <v>196</v>
      </c>
      <c r="DO58" s="209">
        <v>222</v>
      </c>
      <c r="DP58"/>
      <c r="DQ58" s="445"/>
      <c r="DR58" s="272" t="s">
        <v>667</v>
      </c>
      <c r="DS58" s="192" t="s">
        <v>668</v>
      </c>
      <c r="DT58" s="193">
        <v>254</v>
      </c>
      <c r="DU58" s="194">
        <v>248</v>
      </c>
      <c r="DV58" s="195">
        <v>108</v>
      </c>
      <c r="DW58"/>
      <c r="DX58" s="446"/>
      <c r="DY58" s="212" t="s">
        <v>669</v>
      </c>
      <c r="DZ58" s="192" t="s">
        <v>670</v>
      </c>
      <c r="EA58" s="193">
        <v>133</v>
      </c>
      <c r="EB58" s="194">
        <v>109</v>
      </c>
      <c r="EC58" s="195">
        <v>77</v>
      </c>
      <c r="ED58" s="10">
        <v>1</v>
      </c>
    </row>
    <row r="59" spans="1:134" ht="21" customHeight="1">
      <c r="A59" s="3"/>
      <c r="B59" s="218" t="str">
        <f t="shared" si="24"/>
        <v>►</v>
      </c>
      <c r="C59" s="2565"/>
      <c r="D59" s="2565"/>
      <c r="E59" s="2565"/>
      <c r="F59" s="2565"/>
      <c r="G59" s="2560"/>
      <c r="H59" s="2567"/>
      <c r="I59" s="2567"/>
      <c r="J59" s="2560"/>
      <c r="K59" s="2566"/>
      <c r="L59" s="2566"/>
      <c r="M59" s="2566"/>
      <c r="N59" s="2566"/>
      <c r="O59" s="369" t="str">
        <f>IF(ISBLANK(P59),"",LARGE(O48:O58,1)+1)</f>
        <v/>
      </c>
      <c r="P59" s="370"/>
      <c r="Q59" s="371"/>
      <c r="R59" s="371"/>
      <c r="S59" s="371"/>
      <c r="T59" s="371"/>
      <c r="U59" s="371"/>
      <c r="V59" s="371"/>
      <c r="W59" s="371"/>
      <c r="X59" s="369" t="str">
        <f>IF(ISBLANK(Y59),"",LARGE(X48:X58,1)+1)</f>
        <v/>
      </c>
      <c r="Y59" s="370"/>
      <c r="Z59" s="371"/>
      <c r="AA59" s="371"/>
      <c r="AB59" s="371"/>
      <c r="AC59" s="371"/>
      <c r="AD59" s="371"/>
      <c r="AE59" s="372"/>
      <c r="AF59" s="3"/>
      <c r="AG59" s="218" t="str">
        <f t="shared" si="10"/>
        <v>►</v>
      </c>
      <c r="AH59" s="5"/>
      <c r="AI59" s="3"/>
      <c r="AJ59" s="198" cm="1">
        <f t="array" ref="AJ59">SUMPRODUCT(LEN(AK59:AQ59))</f>
        <v>0</v>
      </c>
      <c r="AK59" s="199"/>
      <c r="AL59" s="200"/>
      <c r="AM59" s="200"/>
      <c r="AN59" s="200"/>
      <c r="AO59" s="200"/>
      <c r="AP59" s="200"/>
      <c r="AQ59" s="201"/>
      <c r="AR59" s="3"/>
      <c r="AW59" s="3"/>
      <c r="AX59" s="3369" t="s">
        <v>671</v>
      </c>
      <c r="AY59" s="3369"/>
      <c r="AZ59" s="3369"/>
      <c r="BB59" s="3225" t="s">
        <v>672</v>
      </c>
      <c r="BC59" s="3225"/>
      <c r="BD59" s="3225"/>
      <c r="BF59" s="3226" t="s">
        <v>673</v>
      </c>
      <c r="BG59" s="3226"/>
      <c r="BH59" s="3226"/>
      <c r="BJ59" s="3227" t="s">
        <v>674</v>
      </c>
      <c r="BK59" s="3227"/>
      <c r="BL59" s="3227"/>
      <c r="BN59" s="3238" t="s">
        <v>675</v>
      </c>
      <c r="BO59" s="3238"/>
      <c r="BP59" s="3238"/>
      <c r="BR59" s="3232" t="s">
        <v>676</v>
      </c>
      <c r="BS59" s="3232"/>
      <c r="BT59" s="3232"/>
      <c r="BV59" s="3223" t="s">
        <v>677</v>
      </c>
      <c r="BW59" s="3223"/>
      <c r="BX59" s="3223"/>
      <c r="BZ59" s="3224" t="s">
        <v>678</v>
      </c>
      <c r="CA59" s="3224"/>
      <c r="CB59" s="3224"/>
      <c r="CD59" s="3229" t="s">
        <v>679</v>
      </c>
      <c r="CE59" s="3229"/>
      <c r="CF59" s="3229"/>
      <c r="CH59" s="3230" t="s">
        <v>680</v>
      </c>
      <c r="CI59" s="3230"/>
      <c r="CJ59" s="3230"/>
      <c r="CL59" s="3231" t="s">
        <v>681</v>
      </c>
      <c r="CM59" s="3231"/>
      <c r="CN59" s="3231"/>
      <c r="CX59" s="3"/>
      <c r="CY59" s="447" t="s">
        <v>682</v>
      </c>
      <c r="CZ59" s="448" t="s">
        <v>683</v>
      </c>
      <c r="DA59" s="449" t="s">
        <v>684</v>
      </c>
      <c r="DB59" s="450" t="s">
        <v>685</v>
      </c>
      <c r="DC59" s="451" t="s">
        <v>686</v>
      </c>
      <c r="DD59" s="452" t="s">
        <v>687</v>
      </c>
      <c r="DE59" s="453" t="s">
        <v>688</v>
      </c>
      <c r="DF59" s="454" t="s">
        <v>689</v>
      </c>
      <c r="DG59" s="455" t="s">
        <v>690</v>
      </c>
      <c r="DJ59" s="456"/>
      <c r="DK59" s="236" t="s">
        <v>691</v>
      </c>
      <c r="DL59" s="206" t="s">
        <v>692</v>
      </c>
      <c r="DM59" s="207">
        <v>119</v>
      </c>
      <c r="DN59" s="208">
        <v>181</v>
      </c>
      <c r="DO59" s="209">
        <v>254</v>
      </c>
      <c r="DP59"/>
      <c r="DQ59" s="457"/>
      <c r="DR59" s="272" t="s">
        <v>693</v>
      </c>
      <c r="DS59" s="192" t="s">
        <v>694</v>
      </c>
      <c r="DT59" s="193">
        <v>255</v>
      </c>
      <c r="DU59" s="194">
        <v>255</v>
      </c>
      <c r="DV59" s="195">
        <v>107</v>
      </c>
      <c r="DW59"/>
      <c r="DX59" s="458"/>
      <c r="DY59" s="212" t="s">
        <v>695</v>
      </c>
      <c r="DZ59" s="192" t="s">
        <v>696</v>
      </c>
      <c r="EA59" s="193">
        <v>146</v>
      </c>
      <c r="EB59" s="194">
        <v>109</v>
      </c>
      <c r="EC59" s="195">
        <v>39</v>
      </c>
      <c r="ED59" s="10">
        <v>1</v>
      </c>
    </row>
    <row r="60" spans="1:134" ht="21" customHeight="1">
      <c r="A60" s="3"/>
      <c r="B60" s="218" t="str">
        <f t="shared" si="24"/>
        <v>A</v>
      </c>
      <c r="C60" s="2565"/>
      <c r="D60" s="2565"/>
      <c r="E60" s="2565"/>
      <c r="F60" s="2565"/>
      <c r="G60" s="2560"/>
      <c r="H60" s="2567"/>
      <c r="I60" s="2567"/>
      <c r="J60" s="2560"/>
      <c r="K60" s="2566"/>
      <c r="L60" s="2566"/>
      <c r="M60" s="2566"/>
      <c r="N60" s="2566"/>
      <c r="O60" s="369" t="str">
        <f>IF(ISBLANK(P60),"",LARGE(O48:O59,1)+1)</f>
        <v/>
      </c>
      <c r="P60" s="370"/>
      <c r="Q60" s="371" t="s">
        <v>4333</v>
      </c>
      <c r="R60" s="371"/>
      <c r="S60" s="371"/>
      <c r="T60" s="371"/>
      <c r="U60" s="371"/>
      <c r="V60" s="371"/>
      <c r="W60" s="371"/>
      <c r="X60" s="369" t="str">
        <f>IF(ISBLANK(Y60),"",LARGE(X48:X59,1)+1)</f>
        <v/>
      </c>
      <c r="Y60" s="370"/>
      <c r="Z60" s="371"/>
      <c r="AA60" s="371"/>
      <c r="AB60" s="371"/>
      <c r="AC60" s="371"/>
      <c r="AD60" s="371"/>
      <c r="AE60" s="372"/>
      <c r="AF60" s="3"/>
      <c r="AG60" s="218" t="str">
        <f t="shared" si="10"/>
        <v>A</v>
      </c>
      <c r="AH60" s="5"/>
      <c r="AI60" s="3"/>
      <c r="AJ60" s="198" cm="1">
        <f t="array" ref="AJ60">SUMPRODUCT(LEN(AK60:AQ60))</f>
        <v>0</v>
      </c>
      <c r="AK60" s="199"/>
      <c r="AL60" s="200"/>
      <c r="AM60" s="200"/>
      <c r="AN60" s="200"/>
      <c r="AO60" s="200"/>
      <c r="AP60" s="200"/>
      <c r="AQ60" s="201"/>
      <c r="AR60" s="3"/>
      <c r="AW60" s="3"/>
      <c r="AX60" s="3369"/>
      <c r="AY60" s="3369"/>
      <c r="AZ60" s="3369"/>
      <c r="BB60" s="3225"/>
      <c r="BC60" s="3225"/>
      <c r="BD60" s="3225"/>
      <c r="BF60" s="3226"/>
      <c r="BG60" s="3226"/>
      <c r="BH60" s="3226"/>
      <c r="BJ60" s="3227"/>
      <c r="BK60" s="3227"/>
      <c r="BL60" s="3227"/>
      <c r="BN60" s="3238"/>
      <c r="BO60" s="3238"/>
      <c r="BP60" s="3238"/>
      <c r="BR60" s="3232"/>
      <c r="BS60" s="3232"/>
      <c r="BT60" s="3232"/>
      <c r="BV60" s="3223"/>
      <c r="BW60" s="3223"/>
      <c r="BX60" s="3223"/>
      <c r="BZ60" s="3224"/>
      <c r="CA60" s="3224"/>
      <c r="CB60" s="3224"/>
      <c r="CD60" s="3229"/>
      <c r="CE60" s="3229"/>
      <c r="CF60" s="3229"/>
      <c r="CH60" s="3230"/>
      <c r="CI60" s="3230"/>
      <c r="CJ60" s="3230"/>
      <c r="CL60" s="3231"/>
      <c r="CM60" s="3231"/>
      <c r="CN60" s="3231"/>
      <c r="CX60" s="3"/>
      <c r="CY60" s="459" t="s">
        <v>697</v>
      </c>
      <c r="CZ60" s="460" t="s">
        <v>698</v>
      </c>
      <c r="DA60" s="461" t="s">
        <v>699</v>
      </c>
      <c r="DB60" s="462" t="s">
        <v>700</v>
      </c>
      <c r="DC60" s="463" t="s">
        <v>701</v>
      </c>
      <c r="DD60" s="464" t="s">
        <v>702</v>
      </c>
      <c r="DE60" s="465" t="s">
        <v>703</v>
      </c>
      <c r="DF60" s="466" t="s">
        <v>704</v>
      </c>
      <c r="DG60" s="467" t="s">
        <v>705</v>
      </c>
      <c r="DJ60" s="468"/>
      <c r="DK60" s="205"/>
      <c r="DL60" s="206" t="s">
        <v>706</v>
      </c>
      <c r="DM60" s="207">
        <v>153</v>
      </c>
      <c r="DN60" s="208">
        <v>204</v>
      </c>
      <c r="DO60" s="209">
        <v>255</v>
      </c>
      <c r="DP60"/>
      <c r="DQ60" s="469"/>
      <c r="DR60" s="191" t="s">
        <v>707</v>
      </c>
      <c r="DS60" s="192" t="s">
        <v>708</v>
      </c>
      <c r="DT60" s="193">
        <v>205</v>
      </c>
      <c r="DU60" s="194">
        <v>205</v>
      </c>
      <c r="DV60" s="195">
        <v>193</v>
      </c>
      <c r="DW60"/>
      <c r="DX60" s="470"/>
      <c r="DY60" s="197" t="s">
        <v>709</v>
      </c>
      <c r="DZ60" s="192" t="s">
        <v>710</v>
      </c>
      <c r="EA60" s="193">
        <v>142</v>
      </c>
      <c r="EB60" s="194">
        <v>107</v>
      </c>
      <c r="EC60" s="195">
        <v>35</v>
      </c>
      <c r="ED60" s="10">
        <v>1</v>
      </c>
    </row>
    <row r="61" spans="1:134" ht="21" customHeight="1">
      <c r="A61" s="3"/>
      <c r="B61" s="218" t="str">
        <f t="shared" si="24"/>
        <v>►</v>
      </c>
      <c r="C61" s="2565"/>
      <c r="D61" s="2565"/>
      <c r="E61" s="2565"/>
      <c r="F61" s="2565"/>
      <c r="G61" s="2560"/>
      <c r="H61" s="2567"/>
      <c r="I61" s="2567"/>
      <c r="J61" s="2560"/>
      <c r="K61" s="2566"/>
      <c r="L61" s="2566"/>
      <c r="M61" s="2566"/>
      <c r="N61" s="2566"/>
      <c r="O61" s="369" t="str">
        <f>IF(ISBLANK(P61),"",LARGE(O48:O60,1)+1)</f>
        <v/>
      </c>
      <c r="P61" s="370"/>
      <c r="Q61" s="371"/>
      <c r="R61" s="371"/>
      <c r="S61" s="371"/>
      <c r="T61" s="371"/>
      <c r="U61" s="371"/>
      <c r="V61" s="371"/>
      <c r="W61" s="371"/>
      <c r="X61" s="369" t="str">
        <f>IF(ISBLANK(Y61),"",LARGE(X48:X60,1)+1)</f>
        <v/>
      </c>
      <c r="Y61" s="370"/>
      <c r="Z61" s="371"/>
      <c r="AA61" s="371"/>
      <c r="AB61" s="371"/>
      <c r="AC61" s="371"/>
      <c r="AD61" s="371"/>
      <c r="AE61" s="372"/>
      <c r="AF61" s="3"/>
      <c r="AG61" s="218" t="str">
        <f t="shared" si="10"/>
        <v>►</v>
      </c>
      <c r="AH61" s="5"/>
      <c r="AI61" s="3"/>
      <c r="AJ61" s="198" cm="1">
        <f t="array" ref="AJ61">SUMPRODUCT(LEN(AK61:AQ61))</f>
        <v>0</v>
      </c>
      <c r="AK61" s="199"/>
      <c r="AL61" s="200"/>
      <c r="AM61" s="200"/>
      <c r="AN61" s="200"/>
      <c r="AO61" s="200"/>
      <c r="AP61" s="200"/>
      <c r="AQ61" s="201"/>
      <c r="AR61" s="3"/>
      <c r="AW61" s="3"/>
      <c r="BR61" s="163"/>
      <c r="BS61" s="163"/>
      <c r="BT61" s="163"/>
      <c r="CX61" s="3"/>
      <c r="CY61" s="471" t="s">
        <v>711</v>
      </c>
      <c r="CZ61" s="472" t="s">
        <v>712</v>
      </c>
      <c r="DA61" s="473" t="s">
        <v>713</v>
      </c>
      <c r="DB61" s="474" t="s">
        <v>714</v>
      </c>
      <c r="DC61" s="475" t="s">
        <v>715</v>
      </c>
      <c r="DD61" s="476" t="s">
        <v>716</v>
      </c>
      <c r="DE61" s="477" t="s">
        <v>717</v>
      </c>
      <c r="DF61" s="478" t="s">
        <v>718</v>
      </c>
      <c r="DG61" s="479" t="s">
        <v>719</v>
      </c>
      <c r="DJ61" s="480"/>
      <c r="DK61" s="205" t="s">
        <v>720</v>
      </c>
      <c r="DL61" s="206" t="s">
        <v>721</v>
      </c>
      <c r="DM61" s="207">
        <v>188</v>
      </c>
      <c r="DN61" s="208">
        <v>210</v>
      </c>
      <c r="DO61" s="209">
        <v>238</v>
      </c>
      <c r="DP61"/>
      <c r="DQ61" s="481"/>
      <c r="DR61" s="272" t="s">
        <v>722</v>
      </c>
      <c r="DS61" s="192" t="s">
        <v>723</v>
      </c>
      <c r="DT61" s="193">
        <v>235</v>
      </c>
      <c r="DU61" s="194">
        <v>232</v>
      </c>
      <c r="DV61" s="195">
        <v>164</v>
      </c>
      <c r="DW61"/>
      <c r="DX61" s="482"/>
      <c r="DY61" s="212" t="s">
        <v>724</v>
      </c>
      <c r="DZ61" s="192" t="s">
        <v>725</v>
      </c>
      <c r="EA61" s="193">
        <v>130</v>
      </c>
      <c r="EB61" s="194">
        <v>102</v>
      </c>
      <c r="EC61" s="195">
        <v>68</v>
      </c>
      <c r="ED61" s="10">
        <v>1</v>
      </c>
    </row>
    <row r="62" spans="1:134" ht="21" customHeight="1">
      <c r="A62" s="3"/>
      <c r="B62" s="218" t="str">
        <f t="shared" si="24"/>
        <v>►</v>
      </c>
      <c r="C62" s="2565"/>
      <c r="D62" s="2565"/>
      <c r="E62" s="2565"/>
      <c r="F62" s="2565"/>
      <c r="G62" s="2560"/>
      <c r="H62" s="2567"/>
      <c r="I62" s="2567"/>
      <c r="J62" s="2560"/>
      <c r="K62" s="2566"/>
      <c r="L62" s="2566"/>
      <c r="M62" s="2566"/>
      <c r="N62" s="2566"/>
      <c r="O62" s="369" t="str">
        <f>IF(ISBLANK(P62),"",LARGE(O48:O61,1)+1)</f>
        <v/>
      </c>
      <c r="P62" s="370"/>
      <c r="Q62" s="371"/>
      <c r="R62" s="371"/>
      <c r="S62" s="371"/>
      <c r="T62" s="371"/>
      <c r="U62" s="371"/>
      <c r="V62" s="371"/>
      <c r="W62" s="371"/>
      <c r="X62" s="369" t="str">
        <f>IF(ISBLANK(Y62),"",LARGE(X48:X61,1)+1)</f>
        <v/>
      </c>
      <c r="Y62" s="370"/>
      <c r="Z62" s="371"/>
      <c r="AA62" s="371"/>
      <c r="AB62" s="371"/>
      <c r="AC62" s="371"/>
      <c r="AD62" s="371"/>
      <c r="AE62" s="372"/>
      <c r="AF62" s="3"/>
      <c r="AG62" s="218" t="str">
        <f t="shared" si="10"/>
        <v>►</v>
      </c>
      <c r="AH62" s="5"/>
      <c r="AI62" s="3"/>
      <c r="AJ62" s="198" cm="1">
        <f t="array" ref="AJ62">SUMPRODUCT(LEN(AK62:AQ62))</f>
        <v>0</v>
      </c>
      <c r="AK62" s="199"/>
      <c r="AL62" s="200"/>
      <c r="AM62" s="200"/>
      <c r="AN62" s="200"/>
      <c r="AO62" s="200"/>
      <c r="AP62" s="200"/>
      <c r="AQ62" s="201"/>
      <c r="AR62" s="3"/>
      <c r="AW62" s="3"/>
      <c r="AX62" s="3237" t="s">
        <v>726</v>
      </c>
      <c r="AY62" s="3237"/>
      <c r="AZ62" s="3237"/>
      <c r="BB62" s="3225" t="s">
        <v>727</v>
      </c>
      <c r="BC62" s="3225"/>
      <c r="BD62" s="3225"/>
      <c r="BF62" s="3226" t="s">
        <v>728</v>
      </c>
      <c r="BG62" s="3226"/>
      <c r="BH62" s="3226"/>
      <c r="BJ62" s="3227" t="s">
        <v>729</v>
      </c>
      <c r="BK62" s="3227"/>
      <c r="BL62" s="3227"/>
      <c r="BN62" s="3238" t="s">
        <v>730</v>
      </c>
      <c r="BO62" s="3238"/>
      <c r="BP62" s="3238"/>
      <c r="BR62" s="3232" t="s">
        <v>731</v>
      </c>
      <c r="BS62" s="3232"/>
      <c r="BT62" s="3232"/>
      <c r="BV62" s="3223" t="s">
        <v>732</v>
      </c>
      <c r="BW62" s="3223"/>
      <c r="BX62" s="3223"/>
      <c r="BZ62" s="3224" t="s">
        <v>733</v>
      </c>
      <c r="CA62" s="3224"/>
      <c r="CB62" s="3224"/>
      <c r="CD62" s="3229" t="s">
        <v>734</v>
      </c>
      <c r="CE62" s="3229"/>
      <c r="CF62" s="3229"/>
      <c r="CH62" s="3230" t="s">
        <v>735</v>
      </c>
      <c r="CI62" s="3230"/>
      <c r="CJ62" s="3230"/>
      <c r="CL62" s="3231" t="s">
        <v>736</v>
      </c>
      <c r="CM62" s="3231"/>
      <c r="CN62" s="3231"/>
      <c r="CX62" s="3"/>
      <c r="CY62" s="483" t="s">
        <v>737</v>
      </c>
      <c r="CZ62" s="484" t="s">
        <v>738</v>
      </c>
      <c r="DA62" s="485" t="s">
        <v>739</v>
      </c>
      <c r="DB62" s="486" t="s">
        <v>740</v>
      </c>
      <c r="DC62" s="487" t="s">
        <v>741</v>
      </c>
      <c r="DD62" s="488" t="s">
        <v>742</v>
      </c>
      <c r="DE62" s="489" t="s">
        <v>743</v>
      </c>
      <c r="DF62" s="490" t="s">
        <v>744</v>
      </c>
      <c r="DG62" s="491" t="s">
        <v>745</v>
      </c>
      <c r="DJ62" s="492"/>
      <c r="DK62" s="205" t="s">
        <v>746</v>
      </c>
      <c r="DL62" s="206" t="s">
        <v>747</v>
      </c>
      <c r="DM62" s="207">
        <v>202</v>
      </c>
      <c r="DN62" s="208">
        <v>225</v>
      </c>
      <c r="DO62" s="209">
        <v>255</v>
      </c>
      <c r="DP62"/>
      <c r="DQ62" s="493"/>
      <c r="DR62" s="191" t="s">
        <v>748</v>
      </c>
      <c r="DS62" s="192" t="s">
        <v>749</v>
      </c>
      <c r="DT62" s="193">
        <v>216</v>
      </c>
      <c r="DU62" s="194">
        <v>216</v>
      </c>
      <c r="DV62" s="195">
        <v>191</v>
      </c>
      <c r="DW62"/>
      <c r="DX62" s="494"/>
      <c r="DY62" s="197" t="s">
        <v>750</v>
      </c>
      <c r="DZ62" s="192" t="s">
        <v>751</v>
      </c>
      <c r="EA62" s="193">
        <v>139</v>
      </c>
      <c r="EB62" s="194">
        <v>105</v>
      </c>
      <c r="EC62" s="195">
        <v>20</v>
      </c>
      <c r="ED62" s="10">
        <v>1</v>
      </c>
    </row>
    <row r="63" spans="1:134" ht="21" customHeight="1">
      <c r="A63" s="3"/>
      <c r="B63" s="218" t="str">
        <f t="shared" si="24"/>
        <v>►</v>
      </c>
      <c r="C63" s="2565"/>
      <c r="D63" s="2565"/>
      <c r="E63" s="2565"/>
      <c r="F63" s="2565"/>
      <c r="G63" s="2560"/>
      <c r="H63" s="2567"/>
      <c r="I63" s="2567"/>
      <c r="J63" s="2560"/>
      <c r="K63" s="2566"/>
      <c r="L63" s="2566"/>
      <c r="M63" s="2566"/>
      <c r="N63" s="2566"/>
      <c r="O63" s="369" t="str">
        <f>IF(ISBLANK(P63),"",LARGE(O48:O62,1)+1)</f>
        <v/>
      </c>
      <c r="P63" s="370"/>
      <c r="Q63" s="371"/>
      <c r="R63" s="371"/>
      <c r="S63" s="371"/>
      <c r="T63" s="371"/>
      <c r="U63" s="371"/>
      <c r="V63" s="371"/>
      <c r="W63" s="371"/>
      <c r="X63" s="369" t="str">
        <f>IF(ISBLANK(Y63),"",LARGE(X48:X62,1)+1)</f>
        <v/>
      </c>
      <c r="Y63" s="370"/>
      <c r="Z63" s="371"/>
      <c r="AA63" s="371"/>
      <c r="AB63" s="371"/>
      <c r="AC63" s="371"/>
      <c r="AD63" s="371"/>
      <c r="AE63" s="372"/>
      <c r="AF63" s="3"/>
      <c r="AG63" s="218" t="str">
        <f t="shared" si="10"/>
        <v>►</v>
      </c>
      <c r="AH63" s="5"/>
      <c r="AI63" s="3"/>
      <c r="AJ63" s="198" cm="1">
        <f t="array" ref="AJ63">SUMPRODUCT(LEN(AK63:AQ63))</f>
        <v>0</v>
      </c>
      <c r="AK63" s="199"/>
      <c r="AL63" s="200"/>
      <c r="AM63" s="200"/>
      <c r="AN63" s="200"/>
      <c r="AO63" s="200"/>
      <c r="AP63" s="200"/>
      <c r="AQ63" s="201"/>
      <c r="AR63" s="3"/>
      <c r="AS63" s="3"/>
      <c r="AT63" s="3"/>
      <c r="AU63" s="3"/>
      <c r="AV63" s="3"/>
      <c r="AW63" s="3"/>
      <c r="AX63" s="3237"/>
      <c r="AY63" s="3237"/>
      <c r="AZ63" s="3237"/>
      <c r="BB63" s="3225"/>
      <c r="BC63" s="3225"/>
      <c r="BD63" s="3225"/>
      <c r="BF63" s="3226"/>
      <c r="BG63" s="3226"/>
      <c r="BH63" s="3226"/>
      <c r="BJ63" s="3227"/>
      <c r="BK63" s="3227"/>
      <c r="BL63" s="3227"/>
      <c r="BN63" s="3238"/>
      <c r="BO63" s="3238"/>
      <c r="BP63" s="3238"/>
      <c r="BR63" s="3232"/>
      <c r="BS63" s="3232"/>
      <c r="BT63" s="3232"/>
      <c r="BV63" s="3223"/>
      <c r="BW63" s="3223"/>
      <c r="BX63" s="3223"/>
      <c r="BZ63" s="3224"/>
      <c r="CA63" s="3224"/>
      <c r="CB63" s="3224"/>
      <c r="CD63" s="3229"/>
      <c r="CE63" s="3229"/>
      <c r="CF63" s="3229"/>
      <c r="CH63" s="3230"/>
      <c r="CI63" s="3230"/>
      <c r="CJ63" s="3230"/>
      <c r="CL63" s="3231"/>
      <c r="CM63" s="3231"/>
      <c r="CN63" s="3231"/>
      <c r="CX63" s="3"/>
      <c r="CY63" s="495" t="s">
        <v>752</v>
      </c>
      <c r="CZ63" s="496" t="s">
        <v>753</v>
      </c>
      <c r="DA63" s="497" t="s">
        <v>754</v>
      </c>
      <c r="DB63" s="498" t="s">
        <v>755</v>
      </c>
      <c r="DC63" s="499" t="s">
        <v>756</v>
      </c>
      <c r="DD63" s="500" t="s">
        <v>757</v>
      </c>
      <c r="DE63" s="501" t="s">
        <v>758</v>
      </c>
      <c r="DF63" s="502" t="s">
        <v>759</v>
      </c>
      <c r="DG63" s="503" t="s">
        <v>760</v>
      </c>
      <c r="DJ63" s="504"/>
      <c r="DK63" s="205" t="s">
        <v>761</v>
      </c>
      <c r="DL63" s="206" t="s">
        <v>762</v>
      </c>
      <c r="DM63" s="207">
        <v>162</v>
      </c>
      <c r="DN63" s="208">
        <v>181</v>
      </c>
      <c r="DO63" s="209">
        <v>205</v>
      </c>
      <c r="DP63"/>
      <c r="DQ63" s="505"/>
      <c r="DR63" s="191" t="s">
        <v>763</v>
      </c>
      <c r="DS63" s="192" t="s">
        <v>764</v>
      </c>
      <c r="DT63" s="193">
        <v>234</v>
      </c>
      <c r="DU63" s="194">
        <v>234</v>
      </c>
      <c r="DV63" s="195">
        <v>174</v>
      </c>
      <c r="DW63"/>
      <c r="DX63" s="506"/>
      <c r="DY63" s="197" t="s">
        <v>765</v>
      </c>
      <c r="DZ63" s="192" t="s">
        <v>766</v>
      </c>
      <c r="EA63" s="193">
        <v>139</v>
      </c>
      <c r="EB63" s="194">
        <v>101</v>
      </c>
      <c r="EC63" s="195">
        <v>8</v>
      </c>
      <c r="ED63" s="10">
        <v>1</v>
      </c>
    </row>
    <row r="64" spans="1:134" ht="21" customHeight="1">
      <c r="A64" s="3"/>
      <c r="B64" s="218" t="str">
        <f t="shared" si="24"/>
        <v>►</v>
      </c>
      <c r="C64" s="2565"/>
      <c r="D64" s="2565"/>
      <c r="E64" s="2565"/>
      <c r="F64" s="2565"/>
      <c r="G64" s="2560"/>
      <c r="H64" s="2567"/>
      <c r="I64" s="2567"/>
      <c r="J64" s="2560"/>
      <c r="K64" s="2566"/>
      <c r="L64" s="2566"/>
      <c r="M64" s="2566"/>
      <c r="N64" s="2566"/>
      <c r="O64" s="369" t="str">
        <f>IF(ISBLANK(P64),"",LARGE(O48:O63,1)+1)</f>
        <v/>
      </c>
      <c r="P64" s="370"/>
      <c r="Q64" s="371"/>
      <c r="R64" s="371"/>
      <c r="S64" s="371"/>
      <c r="T64" s="371"/>
      <c r="U64" s="371"/>
      <c r="V64" s="371"/>
      <c r="W64" s="371"/>
      <c r="X64" s="369" t="str">
        <f>IF(ISBLANK(Y64),"",LARGE(X48:X63,1)+1)</f>
        <v/>
      </c>
      <c r="Y64" s="370"/>
      <c r="Z64" s="371"/>
      <c r="AA64" s="371"/>
      <c r="AB64" s="371"/>
      <c r="AC64" s="371"/>
      <c r="AD64" s="371"/>
      <c r="AE64" s="372"/>
      <c r="AF64" s="3"/>
      <c r="AG64" s="218" t="str">
        <f t="shared" si="10"/>
        <v>►</v>
      </c>
      <c r="AH64" s="5"/>
      <c r="AI64" s="3"/>
      <c r="AJ64" s="198" cm="1">
        <f t="array" ref="AJ64">SUMPRODUCT(LEN(AK64:AQ64))</f>
        <v>0</v>
      </c>
      <c r="AK64" s="199"/>
      <c r="AL64" s="200"/>
      <c r="AM64" s="200"/>
      <c r="AN64" s="200"/>
      <c r="AO64" s="200"/>
      <c r="AP64" s="200"/>
      <c r="AQ64" s="201"/>
      <c r="AR64" s="3"/>
      <c r="AS64" s="3"/>
      <c r="AT64" s="3"/>
      <c r="AU64" s="3"/>
      <c r="AV64" s="3"/>
      <c r="AW64" s="3"/>
      <c r="BR64" s="163"/>
      <c r="BS64" s="163"/>
      <c r="BT64" s="163"/>
      <c r="CP64" s="3"/>
      <c r="CQ64" s="3"/>
      <c r="CR64" s="3"/>
      <c r="CS64" s="3"/>
      <c r="CT64" s="3"/>
      <c r="CU64" s="3"/>
      <c r="CV64" s="3"/>
      <c r="CW64" s="3"/>
      <c r="CX64" s="3"/>
      <c r="CY64" s="507" t="s">
        <v>767</v>
      </c>
      <c r="CZ64" s="508" t="s">
        <v>768</v>
      </c>
      <c r="DA64" s="509" t="s">
        <v>769</v>
      </c>
      <c r="DB64" s="510" t="s">
        <v>770</v>
      </c>
      <c r="DC64" s="511" t="s">
        <v>771</v>
      </c>
      <c r="DD64" s="512" t="s">
        <v>772</v>
      </c>
      <c r="DE64" s="513" t="s">
        <v>773</v>
      </c>
      <c r="DF64" s="514" t="s">
        <v>774</v>
      </c>
      <c r="DG64" s="515" t="s">
        <v>775</v>
      </c>
      <c r="DJ64" s="516"/>
      <c r="DK64" s="205" t="s">
        <v>776</v>
      </c>
      <c r="DL64" s="206" t="s">
        <v>777</v>
      </c>
      <c r="DM64" s="207">
        <v>92</v>
      </c>
      <c r="DN64" s="208">
        <v>172</v>
      </c>
      <c r="DO64" s="209">
        <v>238</v>
      </c>
      <c r="DP64"/>
      <c r="DQ64" s="517"/>
      <c r="DR64" s="191" t="s">
        <v>778</v>
      </c>
      <c r="DS64" s="192" t="s">
        <v>779</v>
      </c>
      <c r="DT64" s="193">
        <v>238</v>
      </c>
      <c r="DU64" s="194">
        <v>238</v>
      </c>
      <c r="DV64" s="195">
        <v>209</v>
      </c>
      <c r="DW64"/>
      <c r="DX64" s="518"/>
      <c r="DY64" s="212" t="s">
        <v>780</v>
      </c>
      <c r="DZ64" s="192" t="s">
        <v>781</v>
      </c>
      <c r="EA64" s="193">
        <v>120</v>
      </c>
      <c r="EB64" s="194">
        <v>94</v>
      </c>
      <c r="EC64" s="195">
        <v>47</v>
      </c>
      <c r="ED64" s="10">
        <v>1</v>
      </c>
    </row>
    <row r="65" spans="1:134" ht="21" customHeight="1">
      <c r="A65" s="3"/>
      <c r="B65" s="218" t="str">
        <f t="shared" si="24"/>
        <v>►</v>
      </c>
      <c r="C65" s="2565"/>
      <c r="D65" s="2565"/>
      <c r="E65" s="2565"/>
      <c r="F65" s="2565"/>
      <c r="G65" s="2560"/>
      <c r="H65" s="2567"/>
      <c r="I65" s="2567"/>
      <c r="J65" s="2560"/>
      <c r="K65" s="2566"/>
      <c r="L65" s="2566"/>
      <c r="M65" s="2566"/>
      <c r="N65" s="2566"/>
      <c r="O65" s="369" t="str">
        <f>IF(ISBLANK(P65),"",LARGE(O48:O64,1)+1)</f>
        <v/>
      </c>
      <c r="P65" s="370"/>
      <c r="Q65" s="371"/>
      <c r="R65" s="371"/>
      <c r="S65" s="371"/>
      <c r="T65" s="371"/>
      <c r="U65" s="371"/>
      <c r="V65" s="371"/>
      <c r="W65" s="371"/>
      <c r="X65" s="369" t="str">
        <f>IF(ISBLANK(Y65),"",LARGE(X48:X64,1)+1)</f>
        <v/>
      </c>
      <c r="Y65" s="370"/>
      <c r="Z65" s="371"/>
      <c r="AA65" s="371"/>
      <c r="AB65" s="371"/>
      <c r="AC65" s="371"/>
      <c r="AD65" s="371"/>
      <c r="AE65" s="372"/>
      <c r="AF65" s="3"/>
      <c r="AG65" s="218" t="str">
        <f t="shared" si="10"/>
        <v>►</v>
      </c>
      <c r="AH65" s="5"/>
      <c r="AI65" s="3"/>
      <c r="AJ65" s="198" cm="1">
        <f t="array" ref="AJ65">SUMPRODUCT(LEN(AK65:AQ65))</f>
        <v>0</v>
      </c>
      <c r="AK65" s="199"/>
      <c r="AL65" s="200"/>
      <c r="AM65" s="200"/>
      <c r="AN65" s="200"/>
      <c r="AO65" s="200"/>
      <c r="AP65" s="200"/>
      <c r="AQ65" s="201"/>
      <c r="AR65" s="3"/>
      <c r="AS65" s="3"/>
      <c r="AT65" s="3"/>
      <c r="AU65" s="3"/>
      <c r="AV65" s="3"/>
      <c r="AW65" s="3"/>
      <c r="AX65" s="3234" t="s">
        <v>782</v>
      </c>
      <c r="AY65" s="3234"/>
      <c r="AZ65" s="3234"/>
      <c r="BB65" s="3235" t="s">
        <v>783</v>
      </c>
      <c r="BC65" s="3235"/>
      <c r="BD65" s="3235"/>
      <c r="BF65" s="3226" t="s">
        <v>784</v>
      </c>
      <c r="BG65" s="3226"/>
      <c r="BH65" s="3226"/>
      <c r="BJ65" s="3227" t="s">
        <v>785</v>
      </c>
      <c r="BK65" s="3227"/>
      <c r="BL65" s="3227"/>
      <c r="BN65" s="3236" t="s">
        <v>786</v>
      </c>
      <c r="BO65" s="3236"/>
      <c r="BP65" s="3236"/>
      <c r="BR65" s="3232" t="s">
        <v>787</v>
      </c>
      <c r="BS65" s="3232"/>
      <c r="BT65" s="3232"/>
      <c r="BV65" s="3223" t="s">
        <v>788</v>
      </c>
      <c r="BW65" s="3223"/>
      <c r="BX65" s="3223"/>
      <c r="BZ65" s="3224" t="s">
        <v>789</v>
      </c>
      <c r="CA65" s="3224"/>
      <c r="CB65" s="3224"/>
      <c r="CD65" s="3229" t="s">
        <v>790</v>
      </c>
      <c r="CE65" s="3229"/>
      <c r="CF65" s="3229"/>
      <c r="CH65" s="3230" t="s">
        <v>791</v>
      </c>
      <c r="CI65" s="3230"/>
      <c r="CJ65" s="3230"/>
      <c r="CL65" s="3231" t="s">
        <v>792</v>
      </c>
      <c r="CM65" s="3231"/>
      <c r="CN65" s="3231"/>
      <c r="CP65" s="3"/>
      <c r="CQ65" s="3"/>
      <c r="CR65" s="3"/>
      <c r="CS65" s="3"/>
      <c r="CT65" s="3"/>
      <c r="CU65" s="3"/>
      <c r="CV65" s="3"/>
      <c r="CW65" s="3"/>
      <c r="CX65" s="3"/>
      <c r="CY65" s="519" t="s">
        <v>793</v>
      </c>
      <c r="CZ65" s="520" t="s">
        <v>794</v>
      </c>
      <c r="DA65" s="521" t="s">
        <v>795</v>
      </c>
      <c r="DB65" s="522" t="s">
        <v>796</v>
      </c>
      <c r="DC65" s="523" t="s">
        <v>797</v>
      </c>
      <c r="DD65" s="524" t="s">
        <v>798</v>
      </c>
      <c r="DE65" s="525" t="s">
        <v>799</v>
      </c>
      <c r="DF65" s="526" t="s">
        <v>800</v>
      </c>
      <c r="DG65" s="527" t="s">
        <v>801</v>
      </c>
      <c r="DJ65" s="528"/>
      <c r="DK65" s="205"/>
      <c r="DL65" s="206" t="s">
        <v>802</v>
      </c>
      <c r="DM65" s="207">
        <v>102</v>
      </c>
      <c r="DN65" s="208">
        <v>153</v>
      </c>
      <c r="DO65" s="209">
        <v>204</v>
      </c>
      <c r="DP65"/>
      <c r="DQ65" s="529"/>
      <c r="DR65" s="191" t="s">
        <v>803</v>
      </c>
      <c r="DS65" s="192" t="s">
        <v>804</v>
      </c>
      <c r="DT65" s="193">
        <v>250</v>
      </c>
      <c r="DU65" s="194">
        <v>250</v>
      </c>
      <c r="DV65" s="195">
        <v>210</v>
      </c>
      <c r="DW65"/>
      <c r="DX65" s="518"/>
      <c r="DY65" s="212" t="s">
        <v>805</v>
      </c>
      <c r="DZ65" s="192" t="s">
        <v>781</v>
      </c>
      <c r="EA65" s="193">
        <v>120</v>
      </c>
      <c r="EB65" s="194">
        <v>94</v>
      </c>
      <c r="EC65" s="195">
        <v>47</v>
      </c>
      <c r="ED65" s="10">
        <v>1</v>
      </c>
    </row>
    <row r="66" spans="1:134" ht="21" customHeight="1">
      <c r="A66" s="3"/>
      <c r="B66" s="218" t="str">
        <f t="shared" si="24"/>
        <v>►</v>
      </c>
      <c r="C66" s="2565"/>
      <c r="D66" s="2565"/>
      <c r="E66" s="2565"/>
      <c r="F66" s="2565"/>
      <c r="G66" s="2560"/>
      <c r="H66" s="2567"/>
      <c r="I66" s="2567"/>
      <c r="J66" s="2560"/>
      <c r="K66" s="2566"/>
      <c r="L66" s="2566"/>
      <c r="M66" s="2566"/>
      <c r="N66" s="2566"/>
      <c r="O66" s="369" t="str">
        <f>IF(ISBLANK(P66),"",LARGE(O48:O65,1)+1)</f>
        <v/>
      </c>
      <c r="P66" s="370"/>
      <c r="Q66" s="371"/>
      <c r="R66" s="371"/>
      <c r="S66" s="371"/>
      <c r="T66" s="371"/>
      <c r="U66" s="371"/>
      <c r="V66" s="371"/>
      <c r="W66" s="371"/>
      <c r="X66" s="369" t="str">
        <f>IF(ISBLANK(Y66),"",LARGE(X48:X65,1)+1)</f>
        <v/>
      </c>
      <c r="Y66" s="370"/>
      <c r="Z66" s="371"/>
      <c r="AA66" s="371"/>
      <c r="AB66" s="371"/>
      <c r="AC66" s="371"/>
      <c r="AD66" s="371"/>
      <c r="AE66" s="372"/>
      <c r="AF66" s="3"/>
      <c r="AG66" s="218" t="str">
        <f t="shared" si="10"/>
        <v>►</v>
      </c>
      <c r="AH66" s="5"/>
      <c r="AI66" s="3"/>
      <c r="AJ66" s="198" cm="1">
        <f t="array" ref="AJ66">SUMPRODUCT(LEN(AK66:AQ66))</f>
        <v>0</v>
      </c>
      <c r="AK66" s="199"/>
      <c r="AL66" s="200"/>
      <c r="AM66" s="200"/>
      <c r="AN66" s="200"/>
      <c r="AO66" s="200"/>
      <c r="AP66" s="200"/>
      <c r="AQ66" s="201"/>
      <c r="AR66" s="3"/>
      <c r="AS66" s="3"/>
      <c r="AT66" s="3"/>
      <c r="AU66" s="3"/>
      <c r="AV66" s="3"/>
      <c r="AW66" s="3"/>
      <c r="AX66" s="3234"/>
      <c r="AY66" s="3234"/>
      <c r="AZ66" s="3234"/>
      <c r="BB66" s="3235"/>
      <c r="BC66" s="3235"/>
      <c r="BD66" s="3235"/>
      <c r="BF66" s="3226"/>
      <c r="BG66" s="3226"/>
      <c r="BH66" s="3226"/>
      <c r="BJ66" s="3227"/>
      <c r="BK66" s="3227"/>
      <c r="BL66" s="3227"/>
      <c r="BN66" s="3236"/>
      <c r="BO66" s="3236"/>
      <c r="BP66" s="3236"/>
      <c r="BR66" s="3232"/>
      <c r="BS66" s="3232"/>
      <c r="BT66" s="3232"/>
      <c r="BV66" s="3223"/>
      <c r="BW66" s="3223"/>
      <c r="BX66" s="3223"/>
      <c r="BZ66" s="3224"/>
      <c r="CA66" s="3224"/>
      <c r="CB66" s="3224"/>
      <c r="CD66" s="3229"/>
      <c r="CE66" s="3229"/>
      <c r="CF66" s="3229"/>
      <c r="CH66" s="3230"/>
      <c r="CI66" s="3230"/>
      <c r="CJ66" s="3230"/>
      <c r="CL66" s="3231"/>
      <c r="CM66" s="3231"/>
      <c r="CN66" s="3231"/>
      <c r="CP66" s="3"/>
      <c r="CQ66" s="3"/>
      <c r="CR66" s="3"/>
      <c r="CS66" s="3"/>
      <c r="CT66" s="3"/>
      <c r="CU66" s="3"/>
      <c r="CV66" s="3"/>
      <c r="CW66" s="3"/>
      <c r="CX66" s="3"/>
      <c r="CY66" s="530" t="s">
        <v>806</v>
      </c>
      <c r="CZ66" s="531" t="s">
        <v>807</v>
      </c>
      <c r="DA66" s="532" t="s">
        <v>808</v>
      </c>
      <c r="DB66" s="533" t="s">
        <v>809</v>
      </c>
      <c r="DC66" s="534" t="s">
        <v>810</v>
      </c>
      <c r="DD66" s="535" t="s">
        <v>811</v>
      </c>
      <c r="DE66" s="536" t="s">
        <v>812</v>
      </c>
      <c r="DF66" s="537" t="s">
        <v>813</v>
      </c>
      <c r="DG66" s="538" t="s">
        <v>814</v>
      </c>
      <c r="DJ66" s="539"/>
      <c r="DK66" s="236" t="s">
        <v>815</v>
      </c>
      <c r="DL66" s="206" t="s">
        <v>816</v>
      </c>
      <c r="DM66" s="207">
        <v>73</v>
      </c>
      <c r="DN66" s="208">
        <v>151</v>
      </c>
      <c r="DO66" s="209">
        <v>208</v>
      </c>
      <c r="DP66"/>
      <c r="DQ66" s="540"/>
      <c r="DR66" s="191" t="s">
        <v>817</v>
      </c>
      <c r="DS66" s="192" t="s">
        <v>818</v>
      </c>
      <c r="DT66" s="193">
        <v>238</v>
      </c>
      <c r="DU66" s="194">
        <v>238</v>
      </c>
      <c r="DV66" s="195">
        <v>224</v>
      </c>
      <c r="DW66"/>
      <c r="DX66" s="541"/>
      <c r="DY66" s="212" t="s">
        <v>819</v>
      </c>
      <c r="DZ66" s="192" t="s">
        <v>820</v>
      </c>
      <c r="EA66" s="193">
        <v>108</v>
      </c>
      <c r="EB66" s="194">
        <v>84</v>
      </c>
      <c r="EC66" s="195">
        <v>30</v>
      </c>
      <c r="ED66" s="10">
        <v>1</v>
      </c>
    </row>
    <row r="67" spans="1:134" ht="21" customHeight="1">
      <c r="A67" s="3"/>
      <c r="B67" s="218" t="str">
        <f t="shared" si="24"/>
        <v>►</v>
      </c>
      <c r="C67" s="2565"/>
      <c r="D67" s="2565"/>
      <c r="E67" s="2565"/>
      <c r="F67" s="2565"/>
      <c r="G67" s="2560"/>
      <c r="H67" s="2567"/>
      <c r="I67" s="2567"/>
      <c r="J67" s="2560"/>
      <c r="K67" s="2566"/>
      <c r="L67" s="2566"/>
      <c r="M67" s="2566"/>
      <c r="N67" s="2566"/>
      <c r="O67" s="369" t="str">
        <f>IF(ISBLANK(P67),"",LARGE(O48:O66,1)+1)</f>
        <v/>
      </c>
      <c r="P67" s="370"/>
      <c r="Q67" s="371"/>
      <c r="R67" s="371"/>
      <c r="S67" s="371"/>
      <c r="T67" s="371"/>
      <c r="U67" s="371"/>
      <c r="V67" s="371"/>
      <c r="W67" s="371"/>
      <c r="X67" s="369" t="str">
        <f>IF(ISBLANK(Y67),"",LARGE(X48:X66,1)+1)</f>
        <v/>
      </c>
      <c r="Y67" s="370"/>
      <c r="Z67" s="371"/>
      <c r="AA67" s="371"/>
      <c r="AB67" s="371"/>
      <c r="AC67" s="371"/>
      <c r="AD67" s="371"/>
      <c r="AE67" s="372"/>
      <c r="AF67" s="3"/>
      <c r="AG67" s="218" t="str">
        <f t="shared" si="10"/>
        <v>►</v>
      </c>
      <c r="AH67" s="5"/>
      <c r="AI67" s="3"/>
      <c r="AJ67" s="198" cm="1">
        <f t="array" ref="AJ67">SUMPRODUCT(LEN(AK67:AQ67))</f>
        <v>0</v>
      </c>
      <c r="AK67" s="199"/>
      <c r="AL67" s="200"/>
      <c r="AM67" s="200"/>
      <c r="AN67" s="200"/>
      <c r="AO67" s="200"/>
      <c r="AP67" s="200"/>
      <c r="AQ67" s="201"/>
      <c r="AR67" s="3"/>
      <c r="AS67" s="3"/>
      <c r="AT67" s="3"/>
      <c r="AU67" s="3"/>
      <c r="AV67" s="3"/>
      <c r="AW67" s="3"/>
      <c r="BR67" s="163"/>
      <c r="BS67" s="163"/>
      <c r="BT67" s="163"/>
      <c r="CP67" s="3"/>
      <c r="CQ67" s="3"/>
      <c r="CR67" s="3"/>
      <c r="CS67" s="3"/>
      <c r="CT67" s="3"/>
      <c r="CU67" s="3"/>
      <c r="CV67" s="3"/>
      <c r="CW67" s="3"/>
      <c r="CX67" s="3"/>
      <c r="CY67" s="542" t="s">
        <v>821</v>
      </c>
      <c r="CZ67" s="543" t="s">
        <v>822</v>
      </c>
      <c r="DA67" s="544" t="s">
        <v>823</v>
      </c>
      <c r="DB67" s="545" t="s">
        <v>824</v>
      </c>
      <c r="DC67" s="546" t="s">
        <v>825</v>
      </c>
      <c r="DD67" s="547" t="s">
        <v>826</v>
      </c>
      <c r="DE67" s="548" t="s">
        <v>827</v>
      </c>
      <c r="DF67" s="549" t="s">
        <v>828</v>
      </c>
      <c r="DG67" s="550" t="s">
        <v>829</v>
      </c>
      <c r="DJ67" s="551"/>
      <c r="DK67" s="205" t="s">
        <v>830</v>
      </c>
      <c r="DL67" s="206" t="s">
        <v>831</v>
      </c>
      <c r="DM67" s="207">
        <v>79</v>
      </c>
      <c r="DN67" s="208">
        <v>148</v>
      </c>
      <c r="DO67" s="209">
        <v>205</v>
      </c>
      <c r="DP67"/>
      <c r="DQ67" s="552"/>
      <c r="DR67" s="191" t="s">
        <v>832</v>
      </c>
      <c r="DS67" s="192" t="s">
        <v>833</v>
      </c>
      <c r="DT67" s="193">
        <v>245</v>
      </c>
      <c r="DU67" s="194">
        <v>245</v>
      </c>
      <c r="DV67" s="195">
        <v>220</v>
      </c>
      <c r="DW67"/>
      <c r="DX67" s="553"/>
      <c r="DY67" s="212" t="s">
        <v>834</v>
      </c>
      <c r="DZ67" s="192" t="s">
        <v>835</v>
      </c>
      <c r="EA67" s="193">
        <v>78</v>
      </c>
      <c r="EB67" s="194">
        <v>61</v>
      </c>
      <c r="EC67" s="195">
        <v>40</v>
      </c>
      <c r="ED67" s="10">
        <v>1</v>
      </c>
    </row>
    <row r="68" spans="1:134" ht="21" customHeight="1">
      <c r="A68" s="3"/>
      <c r="B68" s="218" t="str">
        <f t="shared" si="24"/>
        <v>►</v>
      </c>
      <c r="C68" s="2559"/>
      <c r="D68" s="2559"/>
      <c r="E68" s="2559"/>
      <c r="F68" s="2559"/>
      <c r="G68" s="2560"/>
      <c r="H68" s="2567"/>
      <c r="I68" s="2567"/>
      <c r="J68" s="2560"/>
      <c r="K68" s="2566"/>
      <c r="L68" s="2566"/>
      <c r="M68" s="2566"/>
      <c r="N68" s="2566"/>
      <c r="O68" s="369" t="str">
        <f>IF(ISBLANK(P68),"",LARGE(O48:O67,1)+1)</f>
        <v/>
      </c>
      <c r="P68" s="370"/>
      <c r="Q68" s="371"/>
      <c r="R68" s="371"/>
      <c r="S68" s="371"/>
      <c r="T68" s="371"/>
      <c r="U68" s="371"/>
      <c r="V68" s="371"/>
      <c r="W68" s="371"/>
      <c r="X68" s="369" t="str">
        <f>IF(ISBLANK(Y68),"",LARGE(X48:X67,1)+1)</f>
        <v/>
      </c>
      <c r="Y68" s="370"/>
      <c r="Z68" s="371"/>
      <c r="AA68" s="371"/>
      <c r="AB68" s="371"/>
      <c r="AC68" s="371"/>
      <c r="AD68" s="371"/>
      <c r="AE68" s="372"/>
      <c r="AF68" s="3"/>
      <c r="AG68" s="218" t="str">
        <f t="shared" si="10"/>
        <v>►</v>
      </c>
      <c r="AH68" s="5"/>
      <c r="AI68" s="3"/>
      <c r="AJ68" s="198" cm="1">
        <f t="array" ref="AJ68">SUMPRODUCT(LEN(AK68:AQ68))</f>
        <v>0</v>
      </c>
      <c r="AK68" s="199"/>
      <c r="AL68" s="200"/>
      <c r="AM68" s="200"/>
      <c r="AN68" s="200"/>
      <c r="AO68" s="200"/>
      <c r="AP68" s="200"/>
      <c r="AQ68" s="201"/>
      <c r="AR68" s="3"/>
      <c r="AS68" s="3"/>
      <c r="AT68" s="3"/>
      <c r="AU68" s="3"/>
      <c r="AV68" s="3"/>
      <c r="AW68" s="3"/>
      <c r="AX68" s="3295" t="s">
        <v>836</v>
      </c>
      <c r="AY68" s="3295"/>
      <c r="AZ68" s="3295"/>
      <c r="BB68" s="3225" t="s">
        <v>837</v>
      </c>
      <c r="BC68" s="3225"/>
      <c r="BD68" s="3225"/>
      <c r="BF68" s="3226" t="s">
        <v>838</v>
      </c>
      <c r="BG68" s="3226"/>
      <c r="BH68" s="3226"/>
      <c r="BJ68" s="3227" t="s">
        <v>839</v>
      </c>
      <c r="BK68" s="3227"/>
      <c r="BL68" s="3227"/>
      <c r="BR68" s="3232" t="s">
        <v>840</v>
      </c>
      <c r="BS68" s="3232"/>
      <c r="BT68" s="3232"/>
      <c r="BV68" s="3223" t="s">
        <v>841</v>
      </c>
      <c r="BW68" s="3223"/>
      <c r="BX68" s="3223"/>
      <c r="BZ68" s="3224" t="s">
        <v>842</v>
      </c>
      <c r="CA68" s="3224"/>
      <c r="CB68" s="3224"/>
      <c r="CD68" s="3229" t="s">
        <v>843</v>
      </c>
      <c r="CE68" s="3229"/>
      <c r="CF68" s="3229"/>
      <c r="CH68" s="3230" t="s">
        <v>844</v>
      </c>
      <c r="CI68" s="3230"/>
      <c r="CJ68" s="3230"/>
      <c r="CL68" s="3231" t="s">
        <v>845</v>
      </c>
      <c r="CM68" s="3231"/>
      <c r="CN68" s="3231"/>
      <c r="CP68" s="3"/>
      <c r="CQ68" s="3"/>
      <c r="CR68" s="3"/>
      <c r="CS68" s="3"/>
      <c r="CT68" s="3"/>
      <c r="CU68" s="3"/>
      <c r="CV68" s="3"/>
      <c r="CW68" s="3"/>
      <c r="CX68" s="3"/>
      <c r="CY68" s="554" t="s">
        <v>846</v>
      </c>
      <c r="CZ68" s="555" t="s">
        <v>847</v>
      </c>
      <c r="DA68" s="556" t="s">
        <v>848</v>
      </c>
      <c r="DB68" s="557" t="s">
        <v>849</v>
      </c>
      <c r="DC68" s="558" t="s">
        <v>850</v>
      </c>
      <c r="DD68" s="559" t="s">
        <v>851</v>
      </c>
      <c r="DE68" s="560" t="s">
        <v>852</v>
      </c>
      <c r="DF68" s="561" t="s">
        <v>853</v>
      </c>
      <c r="DG68" s="562" t="s">
        <v>854</v>
      </c>
      <c r="DJ68" s="563"/>
      <c r="DK68" s="236" t="s">
        <v>855</v>
      </c>
      <c r="DL68" s="206" t="s">
        <v>856</v>
      </c>
      <c r="DM68" s="207">
        <v>30</v>
      </c>
      <c r="DN68" s="208">
        <v>127</v>
      </c>
      <c r="DO68" s="209">
        <v>203</v>
      </c>
      <c r="DP68"/>
      <c r="DQ68" s="564"/>
      <c r="DR68" s="272" t="s">
        <v>857</v>
      </c>
      <c r="DS68" s="192" t="s">
        <v>858</v>
      </c>
      <c r="DT68" s="193">
        <v>255</v>
      </c>
      <c r="DU68" s="194">
        <v>255</v>
      </c>
      <c r="DV68" s="195">
        <v>212</v>
      </c>
      <c r="DW68"/>
      <c r="DX68" s="565"/>
      <c r="DY68" s="212" t="s">
        <v>859</v>
      </c>
      <c r="DZ68" s="192" t="s">
        <v>860</v>
      </c>
      <c r="EA68" s="193">
        <v>59</v>
      </c>
      <c r="EB68" s="194">
        <v>49</v>
      </c>
      <c r="EC68" s="195">
        <v>33</v>
      </c>
      <c r="ED68" s="10">
        <v>1</v>
      </c>
    </row>
    <row r="69" spans="1:134" ht="21" customHeight="1">
      <c r="A69" s="3"/>
      <c r="B69" s="74" t="s">
        <v>28</v>
      </c>
      <c r="C69" s="566"/>
      <c r="D69" s="566"/>
      <c r="E69" s="566"/>
      <c r="F69" s="566"/>
      <c r="G69" s="567" t="s">
        <v>4334</v>
      </c>
      <c r="H69" s="567"/>
      <c r="I69" s="567"/>
      <c r="J69" s="568"/>
      <c r="K69" s="568"/>
      <c r="L69" s="568"/>
      <c r="M69" s="568"/>
      <c r="N69" s="568"/>
      <c r="O69" s="568"/>
      <c r="P69" s="568"/>
      <c r="Q69" s="568"/>
      <c r="R69" s="568"/>
      <c r="S69" s="568"/>
      <c r="T69" s="568"/>
      <c r="U69" s="568"/>
      <c r="V69" s="568"/>
      <c r="W69" s="568"/>
      <c r="X69" s="568"/>
      <c r="Y69" s="568"/>
      <c r="Z69" s="568"/>
      <c r="AA69" s="568"/>
      <c r="AB69" s="568"/>
      <c r="AC69" s="568"/>
      <c r="AD69" s="568"/>
      <c r="AE69" s="569"/>
      <c r="AF69" s="3"/>
      <c r="AG69" s="74" t="str">
        <f t="shared" si="10"/>
        <v>A</v>
      </c>
      <c r="AH69" s="5"/>
      <c r="AI69" s="3"/>
      <c r="AJ69" s="198" cm="1">
        <f t="array" ref="AJ69">SUMPRODUCT(LEN(AK69:AQ69))</f>
        <v>0</v>
      </c>
      <c r="AK69" s="199"/>
      <c r="AL69" s="200"/>
      <c r="AM69" s="200"/>
      <c r="AN69" s="200"/>
      <c r="AO69" s="200"/>
      <c r="AP69" s="200"/>
      <c r="AQ69" s="201"/>
      <c r="AR69" s="3"/>
      <c r="AW69" s="3"/>
      <c r="AX69" s="3295"/>
      <c r="AY69" s="3295"/>
      <c r="AZ69" s="3295"/>
      <c r="BB69" s="3225"/>
      <c r="BC69" s="3225"/>
      <c r="BD69" s="3225"/>
      <c r="BF69" s="3226"/>
      <c r="BG69" s="3226"/>
      <c r="BH69" s="3226"/>
      <c r="BJ69" s="3227"/>
      <c r="BK69" s="3227"/>
      <c r="BL69" s="3227"/>
      <c r="BR69" s="3232"/>
      <c r="BS69" s="3232"/>
      <c r="BT69" s="3232"/>
      <c r="BV69" s="3223"/>
      <c r="BW69" s="3223"/>
      <c r="BX69" s="3223"/>
      <c r="BZ69" s="3224"/>
      <c r="CA69" s="3224"/>
      <c r="CB69" s="3224"/>
      <c r="CD69" s="3229"/>
      <c r="CE69" s="3229"/>
      <c r="CF69" s="3229"/>
      <c r="CH69" s="3230"/>
      <c r="CI69" s="3230"/>
      <c r="CJ69" s="3230"/>
      <c r="CL69" s="3231"/>
      <c r="CM69" s="3231"/>
      <c r="CN69" s="3231"/>
      <c r="CP69" s="3"/>
      <c r="CQ69" s="3"/>
      <c r="CR69" s="3"/>
      <c r="CS69" s="3"/>
      <c r="CT69" s="3"/>
      <c r="CU69" s="3"/>
      <c r="CV69" s="3"/>
      <c r="CW69" s="3"/>
      <c r="CX69" s="3"/>
      <c r="CY69" s="570" t="s">
        <v>861</v>
      </c>
      <c r="CZ69" s="571" t="s">
        <v>862</v>
      </c>
      <c r="DA69" s="572" t="s">
        <v>863</v>
      </c>
      <c r="DB69" s="573" t="s">
        <v>864</v>
      </c>
      <c r="DC69" s="574" t="s">
        <v>865</v>
      </c>
      <c r="DD69" s="575" t="s">
        <v>866</v>
      </c>
      <c r="DE69" s="576" t="s">
        <v>867</v>
      </c>
      <c r="DF69" s="577" t="s">
        <v>868</v>
      </c>
      <c r="DG69" s="578" t="s">
        <v>869</v>
      </c>
      <c r="DJ69" s="579"/>
      <c r="DK69" s="205" t="s">
        <v>534</v>
      </c>
      <c r="DL69" s="206" t="s">
        <v>870</v>
      </c>
      <c r="DM69" s="207">
        <v>70</v>
      </c>
      <c r="DN69" s="208">
        <v>130</v>
      </c>
      <c r="DO69" s="209">
        <v>180</v>
      </c>
      <c r="DP69"/>
      <c r="DQ69" s="580"/>
      <c r="DR69" s="272" t="s">
        <v>871</v>
      </c>
      <c r="DS69" s="192" t="s">
        <v>872</v>
      </c>
      <c r="DT69" s="193">
        <v>254</v>
      </c>
      <c r="DU69" s="194">
        <v>254</v>
      </c>
      <c r="DV69" s="195">
        <v>224</v>
      </c>
      <c r="DW69"/>
      <c r="DX69" s="581"/>
      <c r="DY69" s="212" t="s">
        <v>873</v>
      </c>
      <c r="DZ69" s="192" t="s">
        <v>874</v>
      </c>
      <c r="EA69" s="193">
        <v>55</v>
      </c>
      <c r="EB69" s="194">
        <v>47</v>
      </c>
      <c r="EC69" s="195">
        <v>37</v>
      </c>
      <c r="ED69" s="10">
        <v>1</v>
      </c>
    </row>
    <row r="70" spans="1:134" ht="21" customHeight="1">
      <c r="A70" s="3"/>
      <c r="B70" s="74" t="s">
        <v>28</v>
      </c>
      <c r="C70" s="582"/>
      <c r="D70" s="582"/>
      <c r="E70" s="582"/>
      <c r="F70" s="582"/>
      <c r="G70" s="3097"/>
      <c r="H70" s="3098"/>
      <c r="I70" s="3098" t="s">
        <v>875</v>
      </c>
      <c r="J70" s="3475" t="s">
        <v>4335</v>
      </c>
      <c r="K70" s="3475"/>
      <c r="L70" s="3475"/>
      <c r="M70" s="3476"/>
      <c r="N70" s="3476"/>
      <c r="O70" s="3476"/>
      <c r="P70" s="3476"/>
      <c r="Q70" s="3476"/>
      <c r="R70" s="3476"/>
      <c r="S70" s="3476"/>
      <c r="T70" s="3476"/>
      <c r="U70" s="3476"/>
      <c r="V70" s="3476"/>
      <c r="W70" s="3476"/>
      <c r="X70" s="3476"/>
      <c r="Y70" s="3476"/>
      <c r="Z70" s="3476"/>
      <c r="AA70" s="3476"/>
      <c r="AB70" s="3476"/>
      <c r="AC70" s="3476"/>
      <c r="AD70" s="3476"/>
      <c r="AE70" s="3477"/>
      <c r="AF70" s="3"/>
      <c r="AG70" s="74" t="str">
        <f t="shared" si="10"/>
        <v>A</v>
      </c>
      <c r="AH70" s="5"/>
      <c r="AI70" s="3"/>
      <c r="AJ70" s="198" cm="1">
        <f t="array" ref="AJ70">SUMPRODUCT(LEN(AK70:AQ70))</f>
        <v>0</v>
      </c>
      <c r="AK70" s="199"/>
      <c r="AL70" s="200"/>
      <c r="AM70" s="200"/>
      <c r="AN70" s="200"/>
      <c r="AO70" s="200"/>
      <c r="AP70" s="200"/>
      <c r="AQ70" s="201"/>
      <c r="AR70" s="3"/>
      <c r="AW70" s="3"/>
      <c r="BR70" s="163"/>
      <c r="BS70" s="163"/>
      <c r="BT70" s="163"/>
      <c r="CH70"/>
      <c r="CI70"/>
      <c r="CJ70"/>
      <c r="CL70"/>
      <c r="CM70"/>
      <c r="CN70"/>
      <c r="CP70" s="3"/>
      <c r="CQ70" s="3"/>
      <c r="CR70" s="3"/>
      <c r="CS70" s="3"/>
      <c r="CT70" s="3"/>
      <c r="CU70" s="3"/>
      <c r="CV70" s="3"/>
      <c r="CW70" s="3"/>
      <c r="CX70" s="3"/>
      <c r="CY70" s="585" t="s">
        <v>876</v>
      </c>
      <c r="CZ70" s="586" t="s">
        <v>877</v>
      </c>
      <c r="DA70" s="587" t="s">
        <v>878</v>
      </c>
      <c r="DB70" s="588" t="s">
        <v>879</v>
      </c>
      <c r="DC70" s="589" t="s">
        <v>880</v>
      </c>
      <c r="DD70" s="590" t="s">
        <v>881</v>
      </c>
      <c r="DE70" s="591" t="s">
        <v>882</v>
      </c>
      <c r="DF70" s="592" t="s">
        <v>883</v>
      </c>
      <c r="DG70" s="593" t="s">
        <v>884</v>
      </c>
      <c r="DJ70" s="594"/>
      <c r="DK70" s="236" t="s">
        <v>885</v>
      </c>
      <c r="DL70" s="206" t="s">
        <v>886</v>
      </c>
      <c r="DM70" s="207">
        <v>53</v>
      </c>
      <c r="DN70" s="208">
        <v>122</v>
      </c>
      <c r="DO70" s="209">
        <v>183</v>
      </c>
      <c r="DP70"/>
      <c r="DQ70" s="595"/>
      <c r="DR70" s="191" t="s">
        <v>887</v>
      </c>
      <c r="DS70" s="192" t="s">
        <v>888</v>
      </c>
      <c r="DT70" s="193">
        <v>255</v>
      </c>
      <c r="DU70" s="194">
        <v>255</v>
      </c>
      <c r="DV70" s="195">
        <v>224</v>
      </c>
      <c r="DW70"/>
      <c r="DX70" s="596"/>
      <c r="DY70" s="212" t="s">
        <v>889</v>
      </c>
      <c r="DZ70" s="192" t="s">
        <v>890</v>
      </c>
      <c r="EA70" s="193">
        <v>237</v>
      </c>
      <c r="EB70" s="194">
        <v>211</v>
      </c>
      <c r="EC70" s="195">
        <v>140</v>
      </c>
      <c r="ED70" s="10">
        <v>1</v>
      </c>
    </row>
    <row r="71" spans="1:134" ht="21" customHeight="1">
      <c r="A71" s="3"/>
      <c r="B71" s="74" t="s">
        <v>28</v>
      </c>
      <c r="C71" s="582"/>
      <c r="D71" s="582"/>
      <c r="E71" s="582"/>
      <c r="F71" s="582"/>
      <c r="G71" s="3097"/>
      <c r="H71" s="3100"/>
      <c r="I71" s="3100" t="s">
        <v>875</v>
      </c>
      <c r="J71" s="3475" t="s">
        <v>4336</v>
      </c>
      <c r="K71" s="3475"/>
      <c r="L71" s="3475"/>
      <c r="M71" s="3476"/>
      <c r="N71" s="3476"/>
      <c r="O71" s="3476"/>
      <c r="P71" s="3476"/>
      <c r="Q71" s="3476"/>
      <c r="R71" s="3476"/>
      <c r="S71" s="3476"/>
      <c r="T71" s="3476"/>
      <c r="U71" s="3476"/>
      <c r="V71" s="3476"/>
      <c r="W71" s="3476"/>
      <c r="X71" s="3476"/>
      <c r="Y71" s="3476"/>
      <c r="Z71" s="3476"/>
      <c r="AA71" s="3476"/>
      <c r="AB71" s="3476"/>
      <c r="AC71" s="3476"/>
      <c r="AD71" s="3476"/>
      <c r="AE71" s="3477"/>
      <c r="AF71" s="3"/>
      <c r="AG71" s="74" t="str">
        <f t="shared" si="10"/>
        <v>A</v>
      </c>
      <c r="AH71" s="5"/>
      <c r="AI71" s="3"/>
      <c r="AJ71" s="198" cm="1">
        <f t="array" ref="AJ71">SUMPRODUCT(LEN(AK71:AQ71))</f>
        <v>0</v>
      </c>
      <c r="AK71" s="199"/>
      <c r="AL71" s="200"/>
      <c r="AM71" s="200"/>
      <c r="AN71" s="200"/>
      <c r="AO71" s="200"/>
      <c r="AP71" s="200"/>
      <c r="AQ71" s="201"/>
      <c r="AR71" s="3"/>
      <c r="AW71" s="3"/>
      <c r="AX71" s="3233" t="s">
        <v>891</v>
      </c>
      <c r="AY71" s="3233"/>
      <c r="AZ71" s="3233"/>
      <c r="BB71" s="3225" t="s">
        <v>892</v>
      </c>
      <c r="BC71" s="3225"/>
      <c r="BD71" s="3225"/>
      <c r="BF71" s="3226" t="s">
        <v>893</v>
      </c>
      <c r="BG71" s="3226"/>
      <c r="BH71" s="3226"/>
      <c r="BJ71" s="3227" t="s">
        <v>894</v>
      </c>
      <c r="BK71" s="3227"/>
      <c r="BL71" s="3227"/>
      <c r="BR71" s="3232" t="s">
        <v>895</v>
      </c>
      <c r="BS71" s="3232"/>
      <c r="BT71" s="3232"/>
      <c r="BV71" s="3223" t="s">
        <v>896</v>
      </c>
      <c r="BW71" s="3223"/>
      <c r="BX71" s="3223"/>
      <c r="BZ71" s="3224" t="s">
        <v>897</v>
      </c>
      <c r="CA71" s="3224"/>
      <c r="CB71" s="3224"/>
      <c r="CD71" s="3229" t="s">
        <v>898</v>
      </c>
      <c r="CE71" s="3229"/>
      <c r="CF71" s="3229"/>
      <c r="CH71" s="3230" t="s">
        <v>899</v>
      </c>
      <c r="CI71" s="3230"/>
      <c r="CJ71" s="3230"/>
      <c r="CL71" s="3231" t="s">
        <v>900</v>
      </c>
      <c r="CM71" s="3231"/>
      <c r="CN71" s="3231"/>
      <c r="CP71" s="3"/>
      <c r="CQ71" s="3"/>
      <c r="CR71" s="3"/>
      <c r="CS71" s="3"/>
      <c r="CT71" s="3"/>
      <c r="CU71" s="3"/>
      <c r="CV71" s="3"/>
      <c r="CW71" s="3"/>
      <c r="CX71" s="3"/>
      <c r="CY71" s="597" t="s">
        <v>901</v>
      </c>
      <c r="CZ71" s="598" t="s">
        <v>902</v>
      </c>
      <c r="DA71" s="599" t="s">
        <v>903</v>
      </c>
      <c r="DB71" s="600" t="s">
        <v>904</v>
      </c>
      <c r="DC71" s="601" t="s">
        <v>905</v>
      </c>
      <c r="DD71" s="602" t="s">
        <v>906</v>
      </c>
      <c r="DE71" s="603" t="s">
        <v>907</v>
      </c>
      <c r="DF71" s="604" t="s">
        <v>908</v>
      </c>
      <c r="DG71" s="605" t="s">
        <v>909</v>
      </c>
      <c r="DJ71" s="606"/>
      <c r="DK71" s="236" t="s">
        <v>910</v>
      </c>
      <c r="DL71" s="206" t="s">
        <v>911</v>
      </c>
      <c r="DM71" s="207">
        <v>86</v>
      </c>
      <c r="DN71" s="208">
        <v>115</v>
      </c>
      <c r="DO71" s="209">
        <v>154</v>
      </c>
      <c r="DP71"/>
      <c r="DQ71" s="607"/>
      <c r="DR71" s="272" t="s">
        <v>912</v>
      </c>
      <c r="DS71" s="192" t="s">
        <v>913</v>
      </c>
      <c r="DT71" s="193">
        <v>254</v>
      </c>
      <c r="DU71" s="194">
        <v>254</v>
      </c>
      <c r="DV71" s="195">
        <v>226</v>
      </c>
      <c r="DW71"/>
      <c r="DX71" s="608"/>
      <c r="DY71" s="212" t="s">
        <v>914</v>
      </c>
      <c r="DZ71" s="192" t="s">
        <v>915</v>
      </c>
      <c r="EA71" s="193">
        <v>224</v>
      </c>
      <c r="EB71" s="194">
        <v>205</v>
      </c>
      <c r="EC71" s="195">
        <v>169</v>
      </c>
      <c r="ED71" s="10">
        <v>1</v>
      </c>
    </row>
    <row r="72" spans="1:134" ht="21" customHeight="1">
      <c r="A72" s="3"/>
      <c r="B72" s="74" t="s">
        <v>28</v>
      </c>
      <c r="C72" s="582"/>
      <c r="D72" s="582"/>
      <c r="E72" s="582"/>
      <c r="F72" s="582"/>
      <c r="G72" s="3097"/>
      <c r="H72" s="3100"/>
      <c r="I72" s="3100" t="s">
        <v>875</v>
      </c>
      <c r="J72" s="3099"/>
      <c r="K72" s="3099"/>
      <c r="L72" s="3099"/>
      <c r="M72" s="583"/>
      <c r="N72" s="583"/>
      <c r="O72" s="583"/>
      <c r="P72" s="583"/>
      <c r="Q72" s="583"/>
      <c r="R72" s="583"/>
      <c r="S72" s="583"/>
      <c r="T72" s="583"/>
      <c r="U72" s="583"/>
      <c r="V72" s="583"/>
      <c r="W72" s="583"/>
      <c r="X72" s="583"/>
      <c r="Y72" s="583"/>
      <c r="Z72" s="583"/>
      <c r="AA72" s="583"/>
      <c r="AB72" s="583"/>
      <c r="AC72" s="583"/>
      <c r="AD72" s="583"/>
      <c r="AE72" s="584"/>
      <c r="AF72" s="3"/>
      <c r="AG72" s="74" t="str">
        <f t="shared" si="10"/>
        <v>A</v>
      </c>
      <c r="AH72" s="5"/>
      <c r="AI72" s="3"/>
      <c r="AJ72" s="198" cm="1">
        <f t="array" ref="AJ72">SUMPRODUCT(LEN(AK72:AQ72))</f>
        <v>0</v>
      </c>
      <c r="AK72" s="199"/>
      <c r="AL72" s="200"/>
      <c r="AM72" s="200"/>
      <c r="AN72" s="200"/>
      <c r="AO72" s="200"/>
      <c r="AP72" s="200"/>
      <c r="AQ72" s="201"/>
      <c r="AR72" s="3"/>
      <c r="AW72" s="3"/>
      <c r="AX72" s="3233"/>
      <c r="AY72" s="3233"/>
      <c r="AZ72" s="3233"/>
      <c r="BB72" s="3225"/>
      <c r="BC72" s="3225"/>
      <c r="BD72" s="3225"/>
      <c r="BF72" s="3226"/>
      <c r="BG72" s="3226"/>
      <c r="BH72" s="3226"/>
      <c r="BJ72" s="3227"/>
      <c r="BK72" s="3227"/>
      <c r="BL72" s="3227"/>
      <c r="BR72" s="3232"/>
      <c r="BS72" s="3232"/>
      <c r="BT72" s="3232"/>
      <c r="BV72" s="3223"/>
      <c r="BW72" s="3223"/>
      <c r="BX72" s="3223"/>
      <c r="BZ72" s="3224"/>
      <c r="CA72" s="3224"/>
      <c r="CB72" s="3224"/>
      <c r="CD72" s="3229"/>
      <c r="CE72" s="3229"/>
      <c r="CF72" s="3229"/>
      <c r="CH72" s="3230"/>
      <c r="CI72" s="3230"/>
      <c r="CJ72" s="3230"/>
      <c r="CL72" s="3231"/>
      <c r="CM72" s="3231"/>
      <c r="CN72" s="3231"/>
      <c r="CP72" s="3"/>
      <c r="CQ72" s="3"/>
      <c r="CR72" s="3"/>
      <c r="CS72" s="3"/>
      <c r="CT72" s="3"/>
      <c r="CU72" s="3"/>
      <c r="CV72" s="3"/>
      <c r="CW72" s="3"/>
      <c r="CX72" s="3"/>
      <c r="CY72" s="609" t="s">
        <v>916</v>
      </c>
      <c r="CZ72" s="610" t="s">
        <v>917</v>
      </c>
      <c r="DA72" s="611" t="s">
        <v>918</v>
      </c>
      <c r="DB72" s="612" t="s">
        <v>919</v>
      </c>
      <c r="DC72" s="613" t="s">
        <v>920</v>
      </c>
      <c r="DD72" s="614" t="s">
        <v>921</v>
      </c>
      <c r="DE72" s="615" t="s">
        <v>922</v>
      </c>
      <c r="DF72" s="616" t="s">
        <v>923</v>
      </c>
      <c r="DG72" s="617" t="s">
        <v>924</v>
      </c>
      <c r="DJ72" s="618"/>
      <c r="DK72" s="205" t="s">
        <v>925</v>
      </c>
      <c r="DL72" s="206" t="s">
        <v>926</v>
      </c>
      <c r="DM72" s="207">
        <v>110</v>
      </c>
      <c r="DN72" s="208">
        <v>123</v>
      </c>
      <c r="DO72" s="209">
        <v>139</v>
      </c>
      <c r="DP72"/>
      <c r="DQ72" s="619"/>
      <c r="DR72" s="191" t="s">
        <v>857</v>
      </c>
      <c r="DS72" s="192" t="s">
        <v>927</v>
      </c>
      <c r="DT72" s="193">
        <v>255</v>
      </c>
      <c r="DU72" s="194">
        <v>255</v>
      </c>
      <c r="DV72" s="195">
        <v>240</v>
      </c>
      <c r="DW72"/>
      <c r="DX72" s="620"/>
      <c r="DY72" s="197" t="s">
        <v>928</v>
      </c>
      <c r="DZ72" s="192" t="s">
        <v>929</v>
      </c>
      <c r="EA72" s="193">
        <v>238</v>
      </c>
      <c r="EB72" s="194">
        <v>216</v>
      </c>
      <c r="EC72" s="195">
        <v>174</v>
      </c>
      <c r="ED72" s="10">
        <v>1</v>
      </c>
    </row>
    <row r="73" spans="1:134" ht="21" customHeight="1">
      <c r="A73" s="3"/>
      <c r="B73" s="74" t="s">
        <v>28</v>
      </c>
      <c r="C73" s="582"/>
      <c r="D73" s="582"/>
      <c r="E73" s="582"/>
      <c r="F73" s="582"/>
      <c r="G73" s="3101"/>
      <c r="H73" s="621" t="s">
        <v>930</v>
      </c>
      <c r="I73" s="621"/>
      <c r="J73" s="621"/>
      <c r="K73" s="621"/>
      <c r="L73" s="621"/>
      <c r="M73" s="621"/>
      <c r="N73" s="621"/>
      <c r="O73" s="621"/>
      <c r="P73" s="621"/>
      <c r="Q73" s="621"/>
      <c r="R73" s="621"/>
      <c r="S73" s="621"/>
      <c r="T73" s="621"/>
      <c r="U73" s="621"/>
      <c r="V73" s="621"/>
      <c r="W73" s="621"/>
      <c r="X73" s="621"/>
      <c r="Y73" s="621"/>
      <c r="Z73" s="621"/>
      <c r="AA73" s="621"/>
      <c r="AB73" s="621"/>
      <c r="AC73" s="621"/>
      <c r="AD73" s="621"/>
      <c r="AE73" s="622"/>
      <c r="AF73" s="3"/>
      <c r="AG73" s="74" t="str">
        <f t="shared" si="10"/>
        <v>A</v>
      </c>
      <c r="AH73" s="5"/>
      <c r="AI73" s="3"/>
      <c r="AJ73" s="198" cm="1">
        <f t="array" ref="AJ73">SUMPRODUCT(LEN(AK73:AQ73))</f>
        <v>0</v>
      </c>
      <c r="AK73" s="199"/>
      <c r="AL73" s="200"/>
      <c r="AM73" s="200"/>
      <c r="AN73" s="200"/>
      <c r="AO73" s="200"/>
      <c r="AP73" s="200"/>
      <c r="AQ73" s="201"/>
      <c r="AR73" s="3"/>
      <c r="AW73" s="3"/>
      <c r="BJ73"/>
      <c r="BK73"/>
      <c r="BL73"/>
      <c r="BR73" s="163"/>
      <c r="BS73" s="163"/>
      <c r="BT73" s="163"/>
      <c r="CH73"/>
      <c r="CI73"/>
      <c r="CJ73"/>
      <c r="CL73"/>
      <c r="CM73"/>
      <c r="CN73"/>
      <c r="CP73" s="3"/>
      <c r="CQ73" s="3"/>
      <c r="CR73" s="3"/>
      <c r="CS73" s="3"/>
      <c r="CT73" s="3"/>
      <c r="CU73" s="3"/>
      <c r="CV73" s="3"/>
      <c r="CW73" s="3"/>
      <c r="CX73" s="3"/>
      <c r="CY73" s="623" t="s">
        <v>931</v>
      </c>
      <c r="CZ73" s="624" t="s">
        <v>932</v>
      </c>
      <c r="DA73" s="625" t="s">
        <v>933</v>
      </c>
      <c r="DB73" s="626" t="s">
        <v>934</v>
      </c>
      <c r="DC73" s="627" t="s">
        <v>935</v>
      </c>
      <c r="DD73" s="628" t="s">
        <v>936</v>
      </c>
      <c r="DE73" s="629" t="s">
        <v>937</v>
      </c>
      <c r="DF73" s="630" t="s">
        <v>938</v>
      </c>
      <c r="DG73" s="631" t="s">
        <v>939</v>
      </c>
      <c r="DJ73" s="632"/>
      <c r="DK73" s="236" t="s">
        <v>940</v>
      </c>
      <c r="DL73" s="206" t="s">
        <v>941</v>
      </c>
      <c r="DM73" s="207">
        <v>0</v>
      </c>
      <c r="DN73" s="208">
        <v>103</v>
      </c>
      <c r="DO73" s="209">
        <v>165</v>
      </c>
      <c r="DP73"/>
      <c r="DQ73" s="633"/>
      <c r="DR73" s="272" t="s">
        <v>942</v>
      </c>
      <c r="DS73" s="192" t="s">
        <v>943</v>
      </c>
      <c r="DT73" s="193">
        <v>233</v>
      </c>
      <c r="DU73" s="194">
        <v>228</v>
      </c>
      <c r="DV73" s="195">
        <v>80</v>
      </c>
      <c r="DW73"/>
      <c r="DX73" s="634"/>
      <c r="DY73" s="197" t="s">
        <v>944</v>
      </c>
      <c r="DZ73" s="192" t="s">
        <v>945</v>
      </c>
      <c r="EA73" s="193">
        <v>245</v>
      </c>
      <c r="EB73" s="194">
        <v>222</v>
      </c>
      <c r="EC73" s="195">
        <v>179</v>
      </c>
      <c r="ED73" s="10">
        <v>1</v>
      </c>
    </row>
    <row r="74" spans="1:134" ht="21" customHeight="1">
      <c r="A74" s="3"/>
      <c r="B74" s="74" t="s">
        <v>28</v>
      </c>
      <c r="C74" s="566"/>
      <c r="D74" s="566"/>
      <c r="E74" s="566"/>
      <c r="F74" s="566"/>
      <c r="G74" s="635" t="s">
        <v>13</v>
      </c>
      <c r="H74" s="636" t="str">
        <f ca="1">CELL("nomfichier")</f>
        <v>D:\Données\1.UPRT\0-UPRT.fait\1-UPRT.FR-SITE-WEB\ff-fiches-fabrications\ff.fiches.fabrication.2023\ffr.restaurant.2023\[ff.3.OU.6.RECETTES.29.11.2025.xlsx]62.col.55.lignes</v>
      </c>
      <c r="I74" s="636"/>
      <c r="J74" s="636"/>
      <c r="K74" s="636"/>
      <c r="L74" s="636"/>
      <c r="M74" s="636"/>
      <c r="N74" s="636"/>
      <c r="O74" s="636"/>
      <c r="P74" s="636"/>
      <c r="Q74" s="636"/>
      <c r="R74" s="636"/>
      <c r="S74" s="636"/>
      <c r="T74" s="636"/>
      <c r="U74" s="636"/>
      <c r="V74" s="636"/>
      <c r="W74" s="636"/>
      <c r="X74" s="636"/>
      <c r="Y74" s="636"/>
      <c r="Z74" s="636"/>
      <c r="AA74" s="636"/>
      <c r="AB74" s="636"/>
      <c r="AC74" s="636"/>
      <c r="AD74" s="636"/>
      <c r="AE74" s="636"/>
      <c r="AF74" s="3"/>
      <c r="AG74" s="74" t="str">
        <f t="shared" si="10"/>
        <v>A</v>
      </c>
      <c r="AH74" s="5"/>
      <c r="AI74" s="3"/>
      <c r="AJ74" s="198" cm="1">
        <f t="array" ref="AJ74">SUMPRODUCT(LEN(AK74:AQ74))</f>
        <v>0</v>
      </c>
      <c r="AK74" s="199"/>
      <c r="AL74" s="200"/>
      <c r="AM74" s="200"/>
      <c r="AN74" s="200"/>
      <c r="AO74" s="200"/>
      <c r="AP74" s="200"/>
      <c r="AQ74" s="201"/>
      <c r="AR74" s="3"/>
      <c r="AW74" s="3"/>
      <c r="AX74" s="3368" t="s">
        <v>946</v>
      </c>
      <c r="AY74" s="3368"/>
      <c r="AZ74" s="3368"/>
      <c r="BB74" s="3225" t="s">
        <v>947</v>
      </c>
      <c r="BC74" s="3225"/>
      <c r="BD74" s="3225"/>
      <c r="BF74" s="3226" t="s">
        <v>948</v>
      </c>
      <c r="BG74" s="3226"/>
      <c r="BH74" s="3226"/>
      <c r="BJ74" s="3227" t="s">
        <v>949</v>
      </c>
      <c r="BK74" s="3227"/>
      <c r="BL74" s="3227"/>
      <c r="BR74" s="3232" t="s">
        <v>950</v>
      </c>
      <c r="BS74" s="3232"/>
      <c r="BT74" s="3232"/>
      <c r="BV74" s="3223" t="s">
        <v>951</v>
      </c>
      <c r="BW74" s="3223"/>
      <c r="BX74" s="3223"/>
      <c r="BZ74" s="3224" t="s">
        <v>952</v>
      </c>
      <c r="CA74" s="3224"/>
      <c r="CB74" s="3224"/>
      <c r="CD74" s="3229" t="s">
        <v>953</v>
      </c>
      <c r="CE74" s="3229"/>
      <c r="CF74" s="3229"/>
      <c r="CH74" s="3230" t="s">
        <v>954</v>
      </c>
      <c r="CI74" s="3230"/>
      <c r="CJ74" s="3230"/>
      <c r="CL74" s="3231" t="s">
        <v>955</v>
      </c>
      <c r="CM74" s="3231"/>
      <c r="CN74" s="3231"/>
      <c r="CP74" s="3"/>
      <c r="CQ74" s="3"/>
      <c r="CR74" s="3"/>
      <c r="CS74" s="3"/>
      <c r="CT74" s="3"/>
      <c r="CU74" s="3"/>
      <c r="CV74" s="3"/>
      <c r="CW74" s="3"/>
      <c r="CX74" s="3"/>
      <c r="CY74" s="637" t="s">
        <v>956</v>
      </c>
      <c r="CZ74" s="638" t="s">
        <v>957</v>
      </c>
      <c r="DA74" s="639" t="s">
        <v>958</v>
      </c>
      <c r="DB74" s="640" t="s">
        <v>959</v>
      </c>
      <c r="DC74" s="641" t="s">
        <v>960</v>
      </c>
      <c r="DD74" s="642" t="s">
        <v>961</v>
      </c>
      <c r="DE74" s="643" t="s">
        <v>962</v>
      </c>
      <c r="DF74" s="644" t="s">
        <v>963</v>
      </c>
      <c r="DG74" s="645" t="s">
        <v>964</v>
      </c>
      <c r="DJ74" s="646"/>
      <c r="DK74" s="236" t="s">
        <v>965</v>
      </c>
      <c r="DL74" s="206" t="s">
        <v>966</v>
      </c>
      <c r="DM74" s="207">
        <v>67</v>
      </c>
      <c r="DN74" s="208">
        <v>107</v>
      </c>
      <c r="DO74" s="209">
        <v>149</v>
      </c>
      <c r="DP74"/>
      <c r="DQ74" s="647"/>
      <c r="DR74" s="191" t="s">
        <v>378</v>
      </c>
      <c r="DS74" s="192" t="s">
        <v>967</v>
      </c>
      <c r="DT74" s="193">
        <v>219</v>
      </c>
      <c r="DU74" s="194">
        <v>219</v>
      </c>
      <c r="DV74" s="195">
        <v>112</v>
      </c>
      <c r="DW74"/>
      <c r="DX74" s="648"/>
      <c r="DY74" s="197" t="s">
        <v>968</v>
      </c>
      <c r="DZ74" s="192" t="s">
        <v>969</v>
      </c>
      <c r="EA74" s="193">
        <v>255</v>
      </c>
      <c r="EB74" s="194">
        <v>228</v>
      </c>
      <c r="EC74" s="195">
        <v>181</v>
      </c>
      <c r="ED74" s="10">
        <v>1</v>
      </c>
    </row>
    <row r="75" spans="1:134" ht="21" customHeight="1" thickBot="1">
      <c r="A75" s="3"/>
      <c r="B75" s="649" t="s">
        <v>28</v>
      </c>
      <c r="C75" s="650">
        <v>6</v>
      </c>
      <c r="D75" s="650">
        <v>7</v>
      </c>
      <c r="E75" s="650">
        <v>8</v>
      </c>
      <c r="F75" s="650">
        <v>10</v>
      </c>
      <c r="G75" s="650">
        <v>10</v>
      </c>
      <c r="H75" s="650">
        <v>10</v>
      </c>
      <c r="I75" s="650">
        <v>10</v>
      </c>
      <c r="J75" s="650">
        <v>10</v>
      </c>
      <c r="K75" s="650">
        <v>10</v>
      </c>
      <c r="L75" s="650">
        <v>10</v>
      </c>
      <c r="M75" s="650">
        <v>10</v>
      </c>
      <c r="N75" s="650">
        <v>10</v>
      </c>
      <c r="O75" s="650">
        <v>9</v>
      </c>
      <c r="P75" s="650">
        <v>10</v>
      </c>
      <c r="Q75" s="650">
        <v>10</v>
      </c>
      <c r="R75" s="650">
        <v>10</v>
      </c>
      <c r="S75" s="650">
        <v>10</v>
      </c>
      <c r="T75" s="650">
        <v>10</v>
      </c>
      <c r="U75" s="650">
        <v>10</v>
      </c>
      <c r="V75" s="650">
        <v>10</v>
      </c>
      <c r="W75" s="650">
        <v>10</v>
      </c>
      <c r="X75" s="650">
        <v>10</v>
      </c>
      <c r="Y75" s="650">
        <v>12</v>
      </c>
      <c r="Z75" s="650">
        <v>10</v>
      </c>
      <c r="AA75" s="650">
        <v>10</v>
      </c>
      <c r="AB75" s="650">
        <v>10</v>
      </c>
      <c r="AC75" s="650">
        <v>10</v>
      </c>
      <c r="AD75" s="650">
        <v>10</v>
      </c>
      <c r="AE75" s="650">
        <v>10</v>
      </c>
      <c r="AF75" s="3"/>
      <c r="AG75" s="649" t="str">
        <f t="shared" ref="AG75" si="25">B75</f>
        <v>A</v>
      </c>
      <c r="AH75" s="651">
        <v>41</v>
      </c>
      <c r="AI75" s="3"/>
      <c r="AJ75" s="198" cm="1">
        <f t="array" ref="AJ75">SUMPRODUCT(LEN(AK75:AQ75))</f>
        <v>0</v>
      </c>
      <c r="AK75" s="199"/>
      <c r="AL75" s="200"/>
      <c r="AM75" s="200"/>
      <c r="AN75" s="200"/>
      <c r="AO75" s="200"/>
      <c r="AP75" s="200"/>
      <c r="AQ75" s="201"/>
      <c r="AR75" s="3"/>
      <c r="AW75" s="3"/>
      <c r="AX75" s="3368"/>
      <c r="AY75" s="3368"/>
      <c r="AZ75" s="3368"/>
      <c r="BB75" s="3225"/>
      <c r="BC75" s="3225"/>
      <c r="BD75" s="3225"/>
      <c r="BF75" s="3226"/>
      <c r="BG75" s="3226"/>
      <c r="BH75" s="3226"/>
      <c r="BJ75" s="3227"/>
      <c r="BK75" s="3227"/>
      <c r="BL75" s="3227"/>
      <c r="BR75" s="3232"/>
      <c r="BS75" s="3232"/>
      <c r="BT75" s="3232"/>
      <c r="BV75" s="3223"/>
      <c r="BW75" s="3223"/>
      <c r="BX75" s="3223"/>
      <c r="BZ75" s="3224"/>
      <c r="CA75" s="3224"/>
      <c r="CB75" s="3224"/>
      <c r="CD75" s="3229"/>
      <c r="CE75" s="3229"/>
      <c r="CF75" s="3229"/>
      <c r="CH75" s="3230"/>
      <c r="CI75" s="3230"/>
      <c r="CJ75" s="3230"/>
      <c r="CL75" s="3231"/>
      <c r="CM75" s="3231"/>
      <c r="CN75" s="3231"/>
      <c r="CP75" s="3"/>
      <c r="CQ75" s="3"/>
      <c r="CR75" s="3"/>
      <c r="CS75" s="3"/>
      <c r="CT75" s="3"/>
      <c r="CU75" s="3"/>
      <c r="CV75" s="3"/>
      <c r="CW75" s="3"/>
      <c r="CX75" s="3"/>
      <c r="CY75" s="652" t="s">
        <v>970</v>
      </c>
      <c r="CZ75" s="653" t="s">
        <v>971</v>
      </c>
      <c r="DA75" s="654" t="s">
        <v>972</v>
      </c>
      <c r="DB75" s="655" t="s">
        <v>973</v>
      </c>
      <c r="DC75" s="656" t="s">
        <v>974</v>
      </c>
      <c r="DD75" s="657" t="s">
        <v>975</v>
      </c>
      <c r="DE75" s="658" t="s">
        <v>976</v>
      </c>
      <c r="DF75" s="659" t="s">
        <v>977</v>
      </c>
      <c r="DG75" s="660" t="s">
        <v>978</v>
      </c>
      <c r="DJ75" s="661"/>
      <c r="DK75" s="205"/>
      <c r="DL75" s="206" t="s">
        <v>979</v>
      </c>
      <c r="DM75" s="207">
        <v>51</v>
      </c>
      <c r="DN75" s="208">
        <v>102</v>
      </c>
      <c r="DO75" s="209">
        <v>153</v>
      </c>
      <c r="DP75"/>
      <c r="DQ75" s="662"/>
      <c r="DR75" s="191" t="s">
        <v>980</v>
      </c>
      <c r="DS75" s="192" t="s">
        <v>981</v>
      </c>
      <c r="DT75" s="193">
        <v>238</v>
      </c>
      <c r="DU75" s="194">
        <v>238</v>
      </c>
      <c r="DV75" s="195">
        <v>0</v>
      </c>
      <c r="DW75"/>
      <c r="DX75" s="663"/>
      <c r="DY75" s="197" t="s">
        <v>982</v>
      </c>
      <c r="DZ75" s="192" t="s">
        <v>983</v>
      </c>
      <c r="EA75" s="193">
        <v>255</v>
      </c>
      <c r="EB75" s="194">
        <v>231</v>
      </c>
      <c r="EC75" s="195">
        <v>186</v>
      </c>
      <c r="ED75" s="10">
        <v>1</v>
      </c>
    </row>
    <row r="76" spans="1:134" ht="21" customHeight="1">
      <c r="A76" s="3"/>
      <c r="B76" s="13">
        <f t="shared" ref="B76:AE76" ca="1" si="26">CELL("largeur",B76)</f>
        <v>3</v>
      </c>
      <c r="C76" s="13">
        <f t="shared" ca="1" si="26"/>
        <v>6</v>
      </c>
      <c r="D76" s="13">
        <f t="shared" ca="1" si="26"/>
        <v>7</v>
      </c>
      <c r="E76" s="13">
        <f t="shared" ca="1" si="26"/>
        <v>8</v>
      </c>
      <c r="F76" s="13">
        <f t="shared" ca="1" si="26"/>
        <v>10</v>
      </c>
      <c r="G76" s="13">
        <f t="shared" ca="1" si="26"/>
        <v>10</v>
      </c>
      <c r="H76" s="13">
        <f t="shared" ca="1" si="26"/>
        <v>10</v>
      </c>
      <c r="I76" s="13">
        <f t="shared" ca="1" si="26"/>
        <v>10</v>
      </c>
      <c r="J76" s="13">
        <f t="shared" ca="1" si="26"/>
        <v>10</v>
      </c>
      <c r="K76" s="13">
        <f t="shared" ca="1" si="26"/>
        <v>10</v>
      </c>
      <c r="L76" s="13">
        <f t="shared" ca="1" si="26"/>
        <v>10</v>
      </c>
      <c r="M76" s="13">
        <f t="shared" ca="1" si="26"/>
        <v>10</v>
      </c>
      <c r="N76" s="13">
        <f t="shared" ca="1" si="26"/>
        <v>10</v>
      </c>
      <c r="O76" s="13">
        <f t="shared" ca="1" si="26"/>
        <v>9</v>
      </c>
      <c r="P76" s="13">
        <f t="shared" ca="1" si="26"/>
        <v>10</v>
      </c>
      <c r="Q76" s="13">
        <f t="shared" ca="1" si="26"/>
        <v>10</v>
      </c>
      <c r="R76" s="13">
        <f t="shared" ca="1" si="26"/>
        <v>10</v>
      </c>
      <c r="S76" s="13">
        <f t="shared" ca="1" si="26"/>
        <v>10</v>
      </c>
      <c r="T76" s="13">
        <f t="shared" ca="1" si="26"/>
        <v>10</v>
      </c>
      <c r="U76" s="13">
        <f t="shared" ca="1" si="26"/>
        <v>10</v>
      </c>
      <c r="V76" s="13">
        <f t="shared" ca="1" si="26"/>
        <v>10</v>
      </c>
      <c r="W76" s="13">
        <f t="shared" ca="1" si="26"/>
        <v>10</v>
      </c>
      <c r="X76" s="13">
        <f t="shared" ca="1" si="26"/>
        <v>10</v>
      </c>
      <c r="Y76" s="13">
        <f t="shared" ca="1" si="26"/>
        <v>12</v>
      </c>
      <c r="Z76" s="13">
        <f t="shared" ca="1" si="26"/>
        <v>10</v>
      </c>
      <c r="AA76" s="13">
        <f t="shared" ca="1" si="26"/>
        <v>10</v>
      </c>
      <c r="AB76" s="13">
        <f t="shared" ca="1" si="26"/>
        <v>10</v>
      </c>
      <c r="AC76" s="13">
        <f t="shared" ca="1" si="26"/>
        <v>10</v>
      </c>
      <c r="AD76" s="13">
        <f t="shared" ca="1" si="26"/>
        <v>10</v>
      </c>
      <c r="AE76" s="13">
        <f t="shared" ca="1" si="26"/>
        <v>10</v>
      </c>
      <c r="AF76" s="3"/>
      <c r="AG76" s="13">
        <f ca="1">CELL("largeur",AG76)</f>
        <v>5</v>
      </c>
      <c r="AH76" s="13">
        <f ca="1">CELL("largeur",AH76)</f>
        <v>41</v>
      </c>
      <c r="AI76" s="3"/>
      <c r="AJ76" s="198" cm="1">
        <f t="array" ref="AJ76">SUMPRODUCT(LEN(AK76:AQ76))</f>
        <v>0</v>
      </c>
      <c r="AK76" s="199"/>
      <c r="AL76" s="200"/>
      <c r="AM76" s="200"/>
      <c r="AN76" s="200"/>
      <c r="AO76" s="200"/>
      <c r="AP76" s="200"/>
      <c r="AQ76" s="201"/>
      <c r="AR76" s="3"/>
      <c r="AW76" s="3"/>
      <c r="BF76"/>
      <c r="BG76"/>
      <c r="BH76"/>
      <c r="BJ76"/>
      <c r="BK76"/>
      <c r="BL76"/>
      <c r="BR76" s="163"/>
      <c r="BS76" s="163"/>
      <c r="BT76" s="163"/>
      <c r="CH76"/>
      <c r="CI76"/>
      <c r="CJ76"/>
      <c r="CL76"/>
      <c r="CM76"/>
      <c r="CN76"/>
      <c r="CP76" s="3"/>
      <c r="CQ76" s="3"/>
      <c r="CR76" s="3"/>
      <c r="CS76" s="3"/>
      <c r="CT76" s="3"/>
      <c r="CU76" s="3"/>
      <c r="CV76" s="3"/>
      <c r="CW76" s="3"/>
      <c r="CX76" s="3"/>
      <c r="CY76" s="664" t="s">
        <v>984</v>
      </c>
      <c r="CZ76" s="665" t="s">
        <v>985</v>
      </c>
      <c r="DA76" s="666" t="s">
        <v>986</v>
      </c>
      <c r="DB76" s="667" t="s">
        <v>987</v>
      </c>
      <c r="DC76" s="668" t="s">
        <v>988</v>
      </c>
      <c r="DD76" s="669" t="s">
        <v>989</v>
      </c>
      <c r="DE76" s="670" t="s">
        <v>990</v>
      </c>
      <c r="DF76" s="671" t="s">
        <v>991</v>
      </c>
      <c r="DG76" s="672" t="s">
        <v>992</v>
      </c>
      <c r="DJ76" s="673"/>
      <c r="DK76" s="205" t="s">
        <v>993</v>
      </c>
      <c r="DL76" s="206" t="s">
        <v>994</v>
      </c>
      <c r="DM76" s="207">
        <v>54</v>
      </c>
      <c r="DN76" s="208">
        <v>100</v>
      </c>
      <c r="DO76" s="209">
        <v>139</v>
      </c>
      <c r="DP76"/>
      <c r="DQ76" s="674"/>
      <c r="DR76" s="272" t="s">
        <v>995</v>
      </c>
      <c r="DS76" s="192" t="s">
        <v>996</v>
      </c>
      <c r="DT76" s="193">
        <v>179</v>
      </c>
      <c r="DU76" s="194">
        <v>177</v>
      </c>
      <c r="DV76" s="195">
        <v>145</v>
      </c>
      <c r="DW76"/>
      <c r="DX76" s="675"/>
      <c r="DY76" s="197" t="s">
        <v>997</v>
      </c>
      <c r="DZ76" s="192" t="s">
        <v>998</v>
      </c>
      <c r="EA76" s="193">
        <v>255</v>
      </c>
      <c r="EB76" s="194">
        <v>235</v>
      </c>
      <c r="EC76" s="195">
        <v>205</v>
      </c>
      <c r="ED76" s="10">
        <v>1</v>
      </c>
    </row>
    <row r="77" spans="1:134" ht="15" customHeight="1">
      <c r="A77" s="3"/>
      <c r="AF77" s="3"/>
      <c r="AG77" s="3"/>
      <c r="AH77" s="3"/>
      <c r="AI77" s="3"/>
      <c r="AJ77" s="198" cm="1">
        <f t="array" ref="AJ77">SUMPRODUCT(LEN(AK77:AQ77))</f>
        <v>0</v>
      </c>
      <c r="AK77" s="199"/>
      <c r="AL77" s="200"/>
      <c r="AM77" s="200"/>
      <c r="AN77" s="200"/>
      <c r="AO77" s="200"/>
      <c r="AP77" s="200"/>
      <c r="AQ77" s="201"/>
      <c r="AR77" s="3"/>
      <c r="AW77" s="3"/>
      <c r="AX77" s="3228" t="s">
        <v>999</v>
      </c>
      <c r="AY77" s="3228"/>
      <c r="AZ77" s="3228"/>
      <c r="BB77" s="3225" t="s">
        <v>1000</v>
      </c>
      <c r="BC77" s="3225"/>
      <c r="BD77" s="3225"/>
      <c r="BF77" s="3226" t="s">
        <v>1001</v>
      </c>
      <c r="BG77" s="3226"/>
      <c r="BH77" s="3226"/>
      <c r="BJ77" s="3227" t="s">
        <v>1002</v>
      </c>
      <c r="BK77" s="3227"/>
      <c r="BL77" s="3227"/>
      <c r="BR77" s="3232" t="s">
        <v>1003</v>
      </c>
      <c r="BS77" s="3232"/>
      <c r="BT77" s="3232"/>
      <c r="BV77" s="3223" t="s">
        <v>1004</v>
      </c>
      <c r="BW77" s="3223"/>
      <c r="BX77" s="3223"/>
      <c r="BZ77" s="3224" t="s">
        <v>1005</v>
      </c>
      <c r="CA77" s="3224"/>
      <c r="CB77" s="3224"/>
      <c r="CD77" s="3229" t="s">
        <v>1006</v>
      </c>
      <c r="CE77" s="3229"/>
      <c r="CF77" s="3229"/>
      <c r="CH77" s="3230" t="s">
        <v>1007</v>
      </c>
      <c r="CI77" s="3230"/>
      <c r="CJ77" s="3230"/>
      <c r="CL77" s="3231" t="s">
        <v>1008</v>
      </c>
      <c r="CM77" s="3231"/>
      <c r="CN77" s="3231"/>
      <c r="CP77" s="3"/>
      <c r="CQ77" s="3"/>
      <c r="CR77" s="3"/>
      <c r="CS77" s="3"/>
      <c r="CT77" s="3"/>
      <c r="CU77" s="3"/>
      <c r="CV77" s="3"/>
      <c r="CW77" s="3"/>
      <c r="CX77" s="3"/>
      <c r="CY77" s="676" t="s">
        <v>1009</v>
      </c>
      <c r="CZ77" s="677" t="s">
        <v>1010</v>
      </c>
      <c r="DA77" s="678" t="s">
        <v>1011</v>
      </c>
      <c r="DB77" s="679" t="s">
        <v>1012</v>
      </c>
      <c r="DC77" s="680" t="s">
        <v>1013</v>
      </c>
      <c r="DD77" s="681" t="s">
        <v>1014</v>
      </c>
      <c r="DE77" s="682" t="s">
        <v>1015</v>
      </c>
      <c r="DF77" s="683" t="s">
        <v>1016</v>
      </c>
      <c r="DG77" s="684" t="s">
        <v>1017</v>
      </c>
      <c r="DJ77" s="685"/>
      <c r="DK77" s="236" t="s">
        <v>1018</v>
      </c>
      <c r="DL77" s="206" t="s">
        <v>1019</v>
      </c>
      <c r="DM77" s="207">
        <v>0</v>
      </c>
      <c r="DN77" s="208">
        <v>65</v>
      </c>
      <c r="DO77" s="209">
        <v>106</v>
      </c>
      <c r="DP77"/>
      <c r="DQ77" s="686"/>
      <c r="DR77" s="191" t="s">
        <v>1020</v>
      </c>
      <c r="DS77" s="192" t="s">
        <v>1021</v>
      </c>
      <c r="DT77" s="193">
        <v>217</v>
      </c>
      <c r="DU77" s="194">
        <v>217</v>
      </c>
      <c r="DV77" s="195">
        <v>25</v>
      </c>
      <c r="DW77"/>
      <c r="DX77" s="687"/>
      <c r="DY77" s="212" t="s">
        <v>1022</v>
      </c>
      <c r="DZ77" s="192" t="s">
        <v>1023</v>
      </c>
      <c r="EA77" s="193">
        <v>255</v>
      </c>
      <c r="EB77" s="194">
        <v>239</v>
      </c>
      <c r="EC77" s="195">
        <v>213</v>
      </c>
      <c r="ED77" s="10">
        <v>1</v>
      </c>
    </row>
    <row r="78" spans="1:134" ht="15" customHeight="1">
      <c r="A78" s="3"/>
      <c r="G78" s="688"/>
      <c r="H78" s="688"/>
      <c r="I78" s="688"/>
      <c r="J78" s="688"/>
      <c r="K78" s="688"/>
      <c r="L78" s="688"/>
      <c r="M78" s="688"/>
      <c r="AF78" s="3"/>
      <c r="AG78" s="3"/>
      <c r="AH78" s="3"/>
      <c r="AI78" s="3"/>
      <c r="AJ78" s="198" cm="1">
        <f t="array" ref="AJ78">SUMPRODUCT(LEN(AK78:AQ78))</f>
        <v>0</v>
      </c>
      <c r="AK78" s="199"/>
      <c r="AL78" s="200"/>
      <c r="AM78" s="200"/>
      <c r="AN78" s="200"/>
      <c r="AO78" s="200"/>
      <c r="AP78" s="200"/>
      <c r="AQ78" s="201"/>
      <c r="AR78" s="3"/>
      <c r="AW78" s="3"/>
      <c r="AX78" s="3228"/>
      <c r="AY78" s="3228"/>
      <c r="AZ78" s="3228"/>
      <c r="BB78" s="3225"/>
      <c r="BC78" s="3225"/>
      <c r="BD78" s="3225"/>
      <c r="BF78" s="3226"/>
      <c r="BG78" s="3226"/>
      <c r="BH78" s="3226"/>
      <c r="BJ78" s="3227"/>
      <c r="BK78" s="3227"/>
      <c r="BL78" s="3227"/>
      <c r="BR78" s="3232"/>
      <c r="BS78" s="3232"/>
      <c r="BT78" s="3232"/>
      <c r="BV78" s="3223"/>
      <c r="BW78" s="3223"/>
      <c r="BX78" s="3223"/>
      <c r="BZ78" s="3224"/>
      <c r="CA78" s="3224"/>
      <c r="CB78" s="3224"/>
      <c r="CD78" s="3229"/>
      <c r="CE78" s="3229"/>
      <c r="CF78" s="3229"/>
      <c r="CH78" s="3230"/>
      <c r="CI78" s="3230"/>
      <c r="CJ78" s="3230"/>
      <c r="CL78" s="3231"/>
      <c r="CM78" s="3231"/>
      <c r="CN78" s="3231"/>
      <c r="CP78" s="3"/>
      <c r="CQ78" s="3"/>
      <c r="CR78" s="3"/>
      <c r="CS78" s="3"/>
      <c r="CT78" s="3"/>
      <c r="CU78" s="3"/>
      <c r="CV78" s="3"/>
      <c r="CW78" s="3"/>
      <c r="CX78" s="3"/>
      <c r="CY78" s="689" t="s">
        <v>1024</v>
      </c>
      <c r="CZ78" s="690" t="s">
        <v>1025</v>
      </c>
      <c r="DA78" s="691" t="s">
        <v>1026</v>
      </c>
      <c r="DB78" s="692" t="s">
        <v>1027</v>
      </c>
      <c r="DC78" s="693" t="s">
        <v>1028</v>
      </c>
      <c r="DD78" s="694" t="s">
        <v>1029</v>
      </c>
      <c r="DE78" s="695" t="s">
        <v>1030</v>
      </c>
      <c r="DF78" s="696" t="s">
        <v>1031</v>
      </c>
      <c r="DG78" s="697" t="s">
        <v>1032</v>
      </c>
      <c r="DJ78" s="698"/>
      <c r="DK78" s="236" t="s">
        <v>1033</v>
      </c>
      <c r="DL78" s="206" t="s">
        <v>1034</v>
      </c>
      <c r="DM78" s="207">
        <v>0</v>
      </c>
      <c r="DN78" s="208">
        <v>48</v>
      </c>
      <c r="DO78" s="209">
        <v>78</v>
      </c>
      <c r="DP78"/>
      <c r="DQ78" s="699"/>
      <c r="DR78" s="272" t="s">
        <v>1035</v>
      </c>
      <c r="DS78" s="192" t="s">
        <v>1036</v>
      </c>
      <c r="DT78" s="193">
        <v>205</v>
      </c>
      <c r="DU78" s="194">
        <v>205</v>
      </c>
      <c r="DV78" s="195">
        <v>13</v>
      </c>
      <c r="DW78"/>
      <c r="DX78" s="700"/>
      <c r="DY78" s="197" t="s">
        <v>1037</v>
      </c>
      <c r="DZ78" s="192" t="s">
        <v>1038</v>
      </c>
      <c r="EA78" s="193">
        <v>253</v>
      </c>
      <c r="EB78" s="194">
        <v>245</v>
      </c>
      <c r="EC78" s="195">
        <v>230</v>
      </c>
      <c r="ED78" s="10">
        <v>1</v>
      </c>
    </row>
    <row r="79" spans="1:134" ht="15" customHeight="1">
      <c r="A79" s="3"/>
      <c r="B79" s="3"/>
      <c r="C79" s="3"/>
      <c r="D79" s="3"/>
      <c r="E79" s="3"/>
      <c r="F79" s="3"/>
      <c r="G79" s="688"/>
      <c r="H79" s="688"/>
      <c r="I79" s="688"/>
      <c r="J79" s="688"/>
      <c r="K79" s="688"/>
      <c r="L79" s="688"/>
      <c r="M79" s="688"/>
      <c r="N79" s="3"/>
      <c r="O79" s="3"/>
      <c r="P79" s="3"/>
      <c r="Q79" s="3"/>
      <c r="R79" s="3"/>
      <c r="S79" s="3"/>
      <c r="T79" s="3"/>
      <c r="U79" s="3"/>
      <c r="V79" s="3"/>
      <c r="W79" s="3"/>
      <c r="X79" s="3"/>
      <c r="Y79" s="3"/>
      <c r="Z79" s="3"/>
      <c r="AA79" s="3"/>
      <c r="AB79" s="3"/>
      <c r="AC79" s="3"/>
      <c r="AD79" s="3"/>
      <c r="AE79" s="3"/>
      <c r="AF79" s="3"/>
      <c r="AG79" s="3"/>
      <c r="AH79" s="3"/>
      <c r="AI79" s="3"/>
      <c r="AJ79" s="198" cm="1">
        <f t="array" ref="AJ79">SUMPRODUCT(LEN(AK79:AQ79))</f>
        <v>0</v>
      </c>
      <c r="AK79" s="199"/>
      <c r="AL79" s="200"/>
      <c r="AM79" s="200"/>
      <c r="AN79" s="200"/>
      <c r="AO79" s="200"/>
      <c r="AP79" s="200"/>
      <c r="AQ79" s="201"/>
      <c r="AR79" s="3"/>
      <c r="AW79" s="3"/>
      <c r="BF79"/>
      <c r="BG79"/>
      <c r="BH79"/>
      <c r="BJ79"/>
      <c r="BK79"/>
      <c r="BL79"/>
      <c r="BR79" s="163"/>
      <c r="BS79" s="163"/>
      <c r="BT79" s="163"/>
      <c r="CH79"/>
      <c r="CI79"/>
      <c r="CJ79"/>
      <c r="CL79"/>
      <c r="CM79"/>
      <c r="CN79"/>
      <c r="CP79" s="3"/>
      <c r="CQ79" s="3"/>
      <c r="CR79" s="3"/>
      <c r="CS79" s="3"/>
      <c r="CT79" s="3"/>
      <c r="CU79" s="3"/>
      <c r="CV79" s="3"/>
      <c r="CW79" s="3"/>
      <c r="CX79" s="3"/>
      <c r="CY79" s="701" t="s">
        <v>1039</v>
      </c>
      <c r="CZ79" s="702" t="s">
        <v>1040</v>
      </c>
      <c r="DA79" s="703" t="s">
        <v>1041</v>
      </c>
      <c r="DB79" s="704" t="s">
        <v>1042</v>
      </c>
      <c r="DC79" s="705" t="s">
        <v>1043</v>
      </c>
      <c r="DD79" s="706" t="s">
        <v>1044</v>
      </c>
      <c r="DE79" s="707" t="s">
        <v>1045</v>
      </c>
      <c r="DF79" s="708" t="s">
        <v>1046</v>
      </c>
      <c r="DG79" s="709" t="s">
        <v>1047</v>
      </c>
      <c r="DJ79" s="710"/>
      <c r="DK79" s="236" t="s">
        <v>1048</v>
      </c>
      <c r="DL79" s="206" t="s">
        <v>1049</v>
      </c>
      <c r="DM79" s="207">
        <v>180</v>
      </c>
      <c r="DN79" s="208">
        <v>188</v>
      </c>
      <c r="DO79" s="209">
        <v>192</v>
      </c>
      <c r="DP79"/>
      <c r="DQ79" s="711"/>
      <c r="DR79" s="191" t="s">
        <v>1050</v>
      </c>
      <c r="DS79" s="192" t="s">
        <v>1051</v>
      </c>
      <c r="DT79" s="193">
        <v>205</v>
      </c>
      <c r="DU79" s="194">
        <v>205</v>
      </c>
      <c r="DV79" s="195">
        <v>0</v>
      </c>
      <c r="DW79"/>
      <c r="DX79" s="712"/>
      <c r="DY79" s="197" t="s">
        <v>1052</v>
      </c>
      <c r="DZ79" s="192" t="s">
        <v>1053</v>
      </c>
      <c r="EA79" s="193">
        <v>255</v>
      </c>
      <c r="EB79" s="194">
        <v>250</v>
      </c>
      <c r="EC79" s="195">
        <v>240</v>
      </c>
      <c r="ED79" s="10">
        <v>1</v>
      </c>
    </row>
    <row r="80" spans="1:134" ht="26.25" customHeight="1">
      <c r="A80" s="3"/>
      <c r="B80" s="3"/>
      <c r="C80" s="3"/>
      <c r="D80" s="3"/>
      <c r="E80" s="3"/>
      <c r="F80" s="3"/>
      <c r="G80" s="688"/>
      <c r="H80" s="688"/>
      <c r="I80" s="688"/>
      <c r="J80" s="688"/>
      <c r="K80" s="688"/>
      <c r="L80" s="688"/>
      <c r="M80" s="688"/>
      <c r="N80" s="688"/>
      <c r="O80" s="688"/>
      <c r="P80" s="688"/>
      <c r="Q80" s="688"/>
      <c r="R80" s="688"/>
      <c r="S80" s="688"/>
      <c r="T80" s="688"/>
      <c r="U80" s="688"/>
      <c r="V80" s="688"/>
      <c r="W80" s="688"/>
      <c r="X80" s="3"/>
      <c r="Y80" s="3"/>
      <c r="Z80" s="3"/>
      <c r="AA80" s="3"/>
      <c r="AB80" s="3"/>
      <c r="AC80" s="3"/>
      <c r="AD80" s="3"/>
      <c r="AE80" s="3"/>
      <c r="AF80" s="3"/>
      <c r="AG80" s="3"/>
      <c r="AH80" s="3"/>
      <c r="AI80" s="3"/>
      <c r="AJ80" s="198" cm="1">
        <f t="array" ref="AJ80">SUMPRODUCT(LEN(AK80:AQ80))</f>
        <v>0</v>
      </c>
      <c r="AK80" s="199"/>
      <c r="AL80" s="200"/>
      <c r="AM80" s="200"/>
      <c r="AN80" s="200"/>
      <c r="AO80" s="200"/>
      <c r="AP80" s="200"/>
      <c r="AQ80" s="201"/>
      <c r="AR80" s="3"/>
      <c r="AW80" s="3"/>
      <c r="AX80" s="3228" t="s">
        <v>1054</v>
      </c>
      <c r="AY80" s="3228"/>
      <c r="AZ80" s="3228"/>
      <c r="BB80" s="3235" t="s">
        <v>1055</v>
      </c>
      <c r="BC80" s="3235"/>
      <c r="BD80" s="3235"/>
      <c r="BF80" s="3226" t="s">
        <v>1056</v>
      </c>
      <c r="BG80" s="3226"/>
      <c r="BH80" s="3226"/>
      <c r="BJ80" s="3227" t="s">
        <v>618</v>
      </c>
      <c r="BK80" s="3227"/>
      <c r="BL80" s="3227"/>
      <c r="BR80" s="3232" t="s">
        <v>1057</v>
      </c>
      <c r="BS80" s="3232"/>
      <c r="BT80" s="3232"/>
      <c r="BV80" s="3223" t="s">
        <v>1058</v>
      </c>
      <c r="BW80" s="3223"/>
      <c r="BX80" s="3223"/>
      <c r="BZ80" s="3224" t="s">
        <v>1059</v>
      </c>
      <c r="CA80" s="3224"/>
      <c r="CB80" s="3224"/>
      <c r="CD80" s="3229"/>
      <c r="CE80" s="3229"/>
      <c r="CF80" s="3229"/>
      <c r="CH80" s="3230"/>
      <c r="CI80" s="3230"/>
      <c r="CJ80" s="3230"/>
      <c r="CL80" s="3231"/>
      <c r="CM80" s="3231"/>
      <c r="CN80" s="3231"/>
      <c r="CP80" s="3"/>
      <c r="CQ80" s="3"/>
      <c r="CR80" s="3"/>
      <c r="CS80" s="3"/>
      <c r="CT80" s="3"/>
      <c r="CU80" s="3"/>
      <c r="CV80" s="3"/>
      <c r="CW80" s="3"/>
      <c r="CX80" s="3"/>
      <c r="CY80" s="713" t="s">
        <v>1060</v>
      </c>
      <c r="CZ80" s="714" t="s">
        <v>1061</v>
      </c>
      <c r="DA80" s="715" t="s">
        <v>1062</v>
      </c>
      <c r="DB80" s="716" t="s">
        <v>1063</v>
      </c>
      <c r="DC80" s="717" t="s">
        <v>1064</v>
      </c>
      <c r="DD80" s="718" t="s">
        <v>1065</v>
      </c>
      <c r="DE80" s="719" t="s">
        <v>1066</v>
      </c>
      <c r="DF80" s="720" t="s">
        <v>1067</v>
      </c>
      <c r="DG80" s="721" t="s">
        <v>1068</v>
      </c>
      <c r="DJ80" s="722"/>
      <c r="DK80" s="236" t="s">
        <v>129</v>
      </c>
      <c r="DL80" s="206" t="s">
        <v>1069</v>
      </c>
      <c r="DM80" s="207">
        <v>116</v>
      </c>
      <c r="DN80" s="208">
        <v>208</v>
      </c>
      <c r="DO80" s="209">
        <v>241</v>
      </c>
      <c r="DP80"/>
      <c r="DQ80" s="723"/>
      <c r="DR80" s="191" t="s">
        <v>1070</v>
      </c>
      <c r="DS80" s="192" t="s">
        <v>1071</v>
      </c>
      <c r="DT80" s="193">
        <v>139</v>
      </c>
      <c r="DU80" s="194">
        <v>139</v>
      </c>
      <c r="DV80" s="195">
        <v>131</v>
      </c>
      <c r="DW80"/>
      <c r="DX80" s="724"/>
      <c r="DY80" s="212" t="s">
        <v>1072</v>
      </c>
      <c r="DZ80" s="192" t="s">
        <v>1073</v>
      </c>
      <c r="EA80" s="193">
        <v>252</v>
      </c>
      <c r="EB80" s="194">
        <v>210</v>
      </c>
      <c r="EC80" s="195">
        <v>28</v>
      </c>
      <c r="ED80" s="10">
        <v>1</v>
      </c>
    </row>
    <row r="81" spans="1:134" ht="15" customHeight="1">
      <c r="A81" s="3"/>
      <c r="B81" s="3"/>
      <c r="C81" s="3"/>
      <c r="D81" s="3"/>
      <c r="E81" s="3"/>
      <c r="F81" s="3"/>
      <c r="G81" s="688"/>
      <c r="H81" s="688"/>
      <c r="I81" s="688"/>
      <c r="J81" s="688"/>
      <c r="K81" s="688"/>
      <c r="L81" s="688"/>
      <c r="M81" s="688"/>
      <c r="N81" s="688"/>
      <c r="O81" s="688"/>
      <c r="P81" s="688"/>
      <c r="Q81" s="688"/>
      <c r="R81" s="688"/>
      <c r="S81" s="688"/>
      <c r="T81" s="688"/>
      <c r="U81" s="688"/>
      <c r="V81" s="688"/>
      <c r="W81" s="688"/>
      <c r="X81" s="3"/>
      <c r="Y81" s="3"/>
      <c r="Z81" s="3"/>
      <c r="AA81" s="3"/>
      <c r="AB81" s="3"/>
      <c r="AC81" s="3"/>
      <c r="AD81" s="3"/>
      <c r="AE81" s="3"/>
      <c r="AF81" s="3"/>
      <c r="AG81" s="3"/>
      <c r="AH81" s="3"/>
      <c r="AI81" s="3"/>
      <c r="AJ81" s="198" cm="1">
        <f t="array" ref="AJ81">SUMPRODUCT(LEN(AK81:AQ81))</f>
        <v>0</v>
      </c>
      <c r="AK81" s="199"/>
      <c r="AL81" s="200"/>
      <c r="AM81" s="200"/>
      <c r="AN81" s="200"/>
      <c r="AO81" s="200"/>
      <c r="AP81" s="200"/>
      <c r="AQ81" s="201"/>
      <c r="AR81" s="3"/>
      <c r="AW81" s="3"/>
      <c r="AX81" s="3228"/>
      <c r="AY81" s="3228"/>
      <c r="AZ81" s="3228"/>
      <c r="BB81" s="3235"/>
      <c r="BC81" s="3235"/>
      <c r="BD81" s="3235"/>
      <c r="BF81" s="3226"/>
      <c r="BG81" s="3226"/>
      <c r="BH81" s="3226"/>
      <c r="BJ81" s="3227"/>
      <c r="BK81" s="3227"/>
      <c r="BL81" s="3227"/>
      <c r="BR81" s="3232"/>
      <c r="BS81" s="3232"/>
      <c r="BT81" s="3232"/>
      <c r="BV81" s="3223"/>
      <c r="BW81" s="3223"/>
      <c r="BX81" s="3223"/>
      <c r="BZ81" s="3224"/>
      <c r="CA81" s="3224"/>
      <c r="CB81" s="3224"/>
      <c r="CD81" s="3229"/>
      <c r="CE81" s="3229"/>
      <c r="CF81" s="3229"/>
      <c r="CH81" s="3230"/>
      <c r="CI81" s="3230"/>
      <c r="CJ81" s="3230"/>
      <c r="CL81" s="3231"/>
      <c r="CM81" s="3231"/>
      <c r="CN81" s="3231"/>
      <c r="CP81" s="3"/>
      <c r="CQ81" s="3"/>
      <c r="CR81" s="3"/>
      <c r="CS81" s="3"/>
      <c r="CT81" s="3"/>
      <c r="CU81" s="3"/>
      <c r="CV81" s="3"/>
      <c r="CW81" s="3"/>
      <c r="CX81" s="3"/>
      <c r="CY81" s="725" t="s">
        <v>1074</v>
      </c>
      <c r="CZ81" s="726" t="s">
        <v>1075</v>
      </c>
      <c r="DA81" s="727" t="s">
        <v>1076</v>
      </c>
      <c r="DB81" s="728" t="s">
        <v>1077</v>
      </c>
      <c r="DC81" s="729" t="s">
        <v>1078</v>
      </c>
      <c r="DD81" s="730" t="s">
        <v>1079</v>
      </c>
      <c r="DE81" s="731" t="s">
        <v>1080</v>
      </c>
      <c r="DF81" s="732" t="s">
        <v>1081</v>
      </c>
      <c r="DG81" s="733" t="s">
        <v>1082</v>
      </c>
      <c r="DJ81" s="734"/>
      <c r="DK81" s="205" t="s">
        <v>399</v>
      </c>
      <c r="DL81" s="206" t="s">
        <v>1083</v>
      </c>
      <c r="DM81" s="207">
        <v>135</v>
      </c>
      <c r="DN81" s="208">
        <v>206</v>
      </c>
      <c r="DO81" s="209">
        <v>235</v>
      </c>
      <c r="DP81"/>
      <c r="DQ81" s="735"/>
      <c r="DR81" s="272" t="s">
        <v>1084</v>
      </c>
      <c r="DS81" s="192" t="s">
        <v>1085</v>
      </c>
      <c r="DT81" s="193">
        <v>132</v>
      </c>
      <c r="DU81" s="194">
        <v>132</v>
      </c>
      <c r="DV81" s="195">
        <v>130</v>
      </c>
      <c r="DW81"/>
      <c r="DX81" s="736"/>
      <c r="DY81" s="212" t="s">
        <v>1086</v>
      </c>
      <c r="DZ81" s="192" t="s">
        <v>1087</v>
      </c>
      <c r="EA81" s="193">
        <v>226</v>
      </c>
      <c r="EB81" s="194">
        <v>188</v>
      </c>
      <c r="EC81" s="195">
        <v>116</v>
      </c>
      <c r="ED81" s="10">
        <v>1</v>
      </c>
    </row>
    <row r="82" spans="1:134" ht="15" customHeight="1">
      <c r="A82" s="3"/>
      <c r="B82" s="3"/>
      <c r="C82" s="3"/>
      <c r="D82" s="3"/>
      <c r="E82" s="3"/>
      <c r="F82" s="3"/>
      <c r="G82" s="688"/>
      <c r="H82" s="688"/>
      <c r="I82" s="688"/>
      <c r="J82" s="688"/>
      <c r="K82" s="688"/>
      <c r="L82" s="688"/>
      <c r="M82" s="688"/>
      <c r="N82" s="688"/>
      <c r="O82" s="688"/>
      <c r="P82" s="688"/>
      <c r="Q82" s="688"/>
      <c r="R82" s="688"/>
      <c r="S82" s="688"/>
      <c r="T82" s="688"/>
      <c r="U82" s="688"/>
      <c r="V82" s="688"/>
      <c r="W82" s="688"/>
      <c r="X82" s="3"/>
      <c r="Y82" s="3"/>
      <c r="Z82" s="3"/>
      <c r="AA82" s="3"/>
      <c r="AB82" s="3"/>
      <c r="AC82" s="3"/>
      <c r="AD82" s="3"/>
      <c r="AE82" s="3"/>
      <c r="AF82" s="3"/>
      <c r="AG82" s="3"/>
      <c r="AH82" s="3"/>
      <c r="AI82" s="3"/>
      <c r="AJ82" s="198" cm="1">
        <f t="array" ref="AJ82">SUMPRODUCT(LEN(AK82:AQ82))</f>
        <v>0</v>
      </c>
      <c r="AK82" s="199"/>
      <c r="AL82" s="200"/>
      <c r="AM82" s="200"/>
      <c r="AN82" s="200"/>
      <c r="AO82" s="200"/>
      <c r="AP82" s="200"/>
      <c r="AQ82" s="201"/>
      <c r="AR82" s="3"/>
      <c r="AW82" s="3"/>
      <c r="BF82"/>
      <c r="BG82"/>
      <c r="BH82"/>
      <c r="BJ82"/>
      <c r="BK82"/>
      <c r="BL82"/>
      <c r="BR82" s="163"/>
      <c r="BS82" s="163"/>
      <c r="BT82" s="163"/>
      <c r="CD82" s="3"/>
      <c r="CE82" s="3"/>
      <c r="CF82" s="3"/>
      <c r="CG82" s="3"/>
      <c r="CH82" s="3"/>
      <c r="CI82" s="3"/>
      <c r="CJ82" s="3"/>
      <c r="CK82" s="3"/>
      <c r="CL82" s="3"/>
      <c r="CM82" s="3"/>
      <c r="CN82" s="3"/>
      <c r="CP82" s="3"/>
      <c r="CQ82" s="3"/>
      <c r="CR82" s="3"/>
      <c r="CS82" s="3"/>
      <c r="CT82" s="3"/>
      <c r="CU82" s="3"/>
      <c r="CV82" s="3"/>
      <c r="CW82" s="3"/>
      <c r="CX82" s="3"/>
      <c r="CY82" s="737" t="s">
        <v>1088</v>
      </c>
      <c r="CZ82" s="738" t="s">
        <v>1089</v>
      </c>
      <c r="DA82" s="739" t="s">
        <v>1090</v>
      </c>
      <c r="DB82" s="740" t="s">
        <v>1091</v>
      </c>
      <c r="DC82" s="741" t="s">
        <v>1092</v>
      </c>
      <c r="DD82" s="742" t="s">
        <v>1093</v>
      </c>
      <c r="DE82" s="743" t="s">
        <v>1094</v>
      </c>
      <c r="DF82" s="744" t="s">
        <v>1095</v>
      </c>
      <c r="DG82" s="745" t="s">
        <v>1096</v>
      </c>
      <c r="DJ82" s="746"/>
      <c r="DK82" s="205" t="s">
        <v>1097</v>
      </c>
      <c r="DL82" s="206" t="s">
        <v>1098</v>
      </c>
      <c r="DM82" s="207">
        <v>164</v>
      </c>
      <c r="DN82" s="208">
        <v>211</v>
      </c>
      <c r="DO82" s="209">
        <v>238</v>
      </c>
      <c r="DP82"/>
      <c r="DQ82" s="747"/>
      <c r="DR82" s="191" t="s">
        <v>1099</v>
      </c>
      <c r="DS82" s="192" t="s">
        <v>1100</v>
      </c>
      <c r="DT82" s="193">
        <v>139</v>
      </c>
      <c r="DU82" s="194">
        <v>139</v>
      </c>
      <c r="DV82" s="195">
        <v>122</v>
      </c>
      <c r="DW82"/>
      <c r="DX82" s="748"/>
      <c r="DY82" s="197" t="s">
        <v>1101</v>
      </c>
      <c r="DZ82" s="192" t="s">
        <v>1102</v>
      </c>
      <c r="EA82" s="193">
        <v>205</v>
      </c>
      <c r="EB82" s="194">
        <v>186</v>
      </c>
      <c r="EC82" s="195">
        <v>150</v>
      </c>
      <c r="ED82" s="10">
        <v>1</v>
      </c>
    </row>
    <row r="83" spans="1:134" ht="15" customHeight="1">
      <c r="A83" s="3"/>
      <c r="B83" s="3"/>
      <c r="C83" s="3"/>
      <c r="D83" s="3"/>
      <c r="E83" s="3"/>
      <c r="F83" s="3"/>
      <c r="G83" s="688"/>
      <c r="H83" s="688"/>
      <c r="I83" s="688"/>
      <c r="J83" s="688"/>
      <c r="K83" s="688"/>
      <c r="L83" s="688"/>
      <c r="M83" s="688"/>
      <c r="N83" s="688"/>
      <c r="O83" s="688"/>
      <c r="P83" s="688"/>
      <c r="Q83" s="688"/>
      <c r="R83" s="688"/>
      <c r="S83" s="688"/>
      <c r="T83" s="688"/>
      <c r="U83" s="688"/>
      <c r="V83" s="688"/>
      <c r="W83" s="688"/>
      <c r="X83" s="3"/>
      <c r="Y83" s="3"/>
      <c r="Z83" s="3"/>
      <c r="AA83" s="3"/>
      <c r="AB83" s="3"/>
      <c r="AC83" s="3"/>
      <c r="AD83" s="3"/>
      <c r="AE83" s="3"/>
      <c r="AF83" s="3"/>
      <c r="AG83" s="3"/>
      <c r="AH83" s="3"/>
      <c r="AI83" s="3"/>
      <c r="AJ83" s="198"/>
      <c r="AK83" s="199"/>
      <c r="AL83" s="200"/>
      <c r="AM83" s="200"/>
      <c r="AN83" s="200"/>
      <c r="AO83" s="200"/>
      <c r="AP83" s="200"/>
      <c r="AQ83" s="201"/>
      <c r="AR83" s="3"/>
      <c r="AW83" s="3"/>
      <c r="AX83" s="3228" t="s">
        <v>1103</v>
      </c>
      <c r="AY83" s="3228"/>
      <c r="AZ83" s="3228"/>
      <c r="BB83" s="3225" t="s">
        <v>1104</v>
      </c>
      <c r="BC83" s="3225"/>
      <c r="BD83" s="3225"/>
      <c r="BF83" s="3226" t="s">
        <v>1105</v>
      </c>
      <c r="BG83" s="3226"/>
      <c r="BH83" s="3226"/>
      <c r="BJ83" s="3227" t="s">
        <v>1106</v>
      </c>
      <c r="BK83" s="3227"/>
      <c r="BL83" s="3227"/>
      <c r="BR83" s="3232" t="s">
        <v>1107</v>
      </c>
      <c r="BS83" s="3232"/>
      <c r="BT83" s="3232"/>
      <c r="BV83" s="3223" t="s">
        <v>1108</v>
      </c>
      <c r="BW83" s="3223"/>
      <c r="BX83" s="3223"/>
      <c r="BZ83" s="3224" t="s">
        <v>1109</v>
      </c>
      <c r="CA83" s="3224"/>
      <c r="CB83" s="3224"/>
      <c r="CD83" s="3"/>
      <c r="CE83" s="3"/>
      <c r="CF83" s="3"/>
      <c r="CG83" s="3"/>
      <c r="CH83" s="3"/>
      <c r="CI83" s="3"/>
      <c r="CJ83" s="3"/>
      <c r="CK83" s="3"/>
      <c r="CL83" s="3"/>
      <c r="CM83" s="3"/>
      <c r="CN83" s="3"/>
      <c r="CP83" s="3"/>
      <c r="CQ83" s="3"/>
      <c r="CR83" s="3"/>
      <c r="CS83" s="3"/>
      <c r="CT83" s="3"/>
      <c r="CU83" s="3"/>
      <c r="CV83" s="3"/>
      <c r="CW83" s="3"/>
      <c r="CX83" s="3"/>
      <c r="CY83" s="749" t="s">
        <v>1110</v>
      </c>
      <c r="CZ83" s="750" t="s">
        <v>1111</v>
      </c>
      <c r="DA83" s="751" t="s">
        <v>1112</v>
      </c>
      <c r="DB83" s="752" t="s">
        <v>1113</v>
      </c>
      <c r="DC83" s="753" t="s">
        <v>1114</v>
      </c>
      <c r="DD83" s="754" t="s">
        <v>1115</v>
      </c>
      <c r="DE83" s="755" t="s">
        <v>1116</v>
      </c>
      <c r="DF83" s="756" t="s">
        <v>1117</v>
      </c>
      <c r="DG83" s="757" t="s">
        <v>1118</v>
      </c>
      <c r="DJ83" s="758"/>
      <c r="DK83" s="236" t="s">
        <v>1119</v>
      </c>
      <c r="DL83" s="206" t="s">
        <v>1120</v>
      </c>
      <c r="DM83" s="207">
        <v>187</v>
      </c>
      <c r="DN83" s="208">
        <v>210</v>
      </c>
      <c r="DO83" s="209">
        <v>225</v>
      </c>
      <c r="DP83"/>
      <c r="DQ83" s="759"/>
      <c r="DR83" s="272" t="s">
        <v>1121</v>
      </c>
      <c r="DS83" s="192" t="s">
        <v>1122</v>
      </c>
      <c r="DT83" s="193">
        <v>152</v>
      </c>
      <c r="DU83" s="194">
        <v>148</v>
      </c>
      <c r="DV83" s="195">
        <v>62</v>
      </c>
      <c r="DW83"/>
      <c r="DX83" s="760"/>
      <c r="DY83" s="212" t="s">
        <v>1123</v>
      </c>
      <c r="DZ83" s="192" t="s">
        <v>1124</v>
      </c>
      <c r="EA83" s="193">
        <v>243</v>
      </c>
      <c r="EB83" s="194">
        <v>195</v>
      </c>
      <c r="EC83" s="195">
        <v>0</v>
      </c>
      <c r="ED83" s="10">
        <v>1</v>
      </c>
    </row>
    <row r="84" spans="1:134" ht="18.75" customHeight="1">
      <c r="A84" s="3"/>
      <c r="B84" s="3"/>
      <c r="C84" s="3"/>
      <c r="D84" s="3"/>
      <c r="E84" s="3"/>
      <c r="F84" s="3"/>
      <c r="G84" s="688"/>
      <c r="H84" s="688"/>
      <c r="I84" s="688"/>
      <c r="J84" s="688"/>
      <c r="K84" s="688"/>
      <c r="L84" s="688"/>
      <c r="M84" s="688"/>
      <c r="N84" s="688"/>
      <c r="O84" s="688"/>
      <c r="P84" s="688"/>
      <c r="Q84" s="688"/>
      <c r="R84" s="688"/>
      <c r="S84" s="688"/>
      <c r="T84" s="688"/>
      <c r="U84" s="688"/>
      <c r="V84" s="688"/>
      <c r="W84" s="688"/>
      <c r="X84" s="3"/>
      <c r="Y84" s="3"/>
      <c r="Z84" s="3"/>
      <c r="AA84" s="3"/>
      <c r="AB84" s="3"/>
      <c r="AC84" s="3"/>
      <c r="AD84" s="3"/>
      <c r="AE84" s="3"/>
      <c r="AF84" s="3"/>
      <c r="AG84" s="3"/>
      <c r="AH84" s="3"/>
      <c r="AI84" s="3"/>
      <c r="AJ84" s="198" cm="1">
        <f t="array" ref="AJ84">SUMPRODUCT(LEN(AK84:AQ84))</f>
        <v>0</v>
      </c>
      <c r="AK84" s="199"/>
      <c r="AL84" s="200"/>
      <c r="AM84" s="200"/>
      <c r="AN84" s="200"/>
      <c r="AO84" s="200"/>
      <c r="AP84" s="200"/>
      <c r="AQ84" s="201"/>
      <c r="AR84" s="3"/>
      <c r="AW84" s="3"/>
      <c r="AX84" s="3228"/>
      <c r="AY84" s="3228"/>
      <c r="AZ84" s="3228"/>
      <c r="BB84" s="3225"/>
      <c r="BC84" s="3225"/>
      <c r="BD84" s="3225"/>
      <c r="BF84" s="3226"/>
      <c r="BG84" s="3226"/>
      <c r="BH84" s="3226"/>
      <c r="BJ84" s="3227"/>
      <c r="BK84" s="3227"/>
      <c r="BL84" s="3227"/>
      <c r="BR84" s="3232"/>
      <c r="BS84" s="3232"/>
      <c r="BT84" s="3232"/>
      <c r="BV84" s="3223"/>
      <c r="BW84" s="3223"/>
      <c r="BX84" s="3223"/>
      <c r="BZ84" s="3224"/>
      <c r="CA84" s="3224"/>
      <c r="CB84" s="3224"/>
      <c r="CD84" s="3"/>
      <c r="CE84" s="3"/>
      <c r="CF84" s="3"/>
      <c r="CG84" s="3"/>
      <c r="CH84" s="3"/>
      <c r="CI84" s="3"/>
      <c r="CJ84" s="3"/>
      <c r="CK84" s="3"/>
      <c r="CL84" s="3"/>
      <c r="CM84" s="3"/>
      <c r="CN84" s="3"/>
      <c r="CP84" s="3"/>
      <c r="CQ84" s="3"/>
      <c r="CR84" s="3"/>
      <c r="CS84" s="3"/>
      <c r="CT84" s="3"/>
      <c r="CU84" s="3"/>
      <c r="CV84" s="3"/>
      <c r="CW84" s="3"/>
      <c r="CX84" s="3"/>
      <c r="CY84" s="761" t="s">
        <v>1125</v>
      </c>
      <c r="CZ84" s="762" t="s">
        <v>1126</v>
      </c>
      <c r="DA84" s="763" t="s">
        <v>1127</v>
      </c>
      <c r="DB84" s="764" t="s">
        <v>1128</v>
      </c>
      <c r="DC84" s="765" t="s">
        <v>1129</v>
      </c>
      <c r="DD84" s="766" t="s">
        <v>1130</v>
      </c>
      <c r="DE84" s="767" t="s">
        <v>1131</v>
      </c>
      <c r="DF84" s="768" t="s">
        <v>1132</v>
      </c>
      <c r="DG84" s="769" t="s">
        <v>1133</v>
      </c>
      <c r="DJ84" s="770"/>
      <c r="DK84" s="205" t="s">
        <v>1134</v>
      </c>
      <c r="DL84" s="206" t="s">
        <v>1135</v>
      </c>
      <c r="DM84" s="207">
        <v>176</v>
      </c>
      <c r="DN84" s="208">
        <v>226</v>
      </c>
      <c r="DO84" s="209">
        <v>255</v>
      </c>
      <c r="DP84"/>
      <c r="DQ84" s="771"/>
      <c r="DR84" s="191" t="s">
        <v>1136</v>
      </c>
      <c r="DS84" s="192" t="s">
        <v>1137</v>
      </c>
      <c r="DT84" s="193">
        <v>139</v>
      </c>
      <c r="DU84" s="194">
        <v>139</v>
      </c>
      <c r="DV84" s="195">
        <v>0</v>
      </c>
      <c r="DW84"/>
      <c r="DX84" s="772"/>
      <c r="DY84" s="212" t="s">
        <v>1138</v>
      </c>
      <c r="DZ84" s="192" t="s">
        <v>1139</v>
      </c>
      <c r="EA84" s="193">
        <v>240</v>
      </c>
      <c r="EB84" s="194">
        <v>195</v>
      </c>
      <c r="EC84" s="195">
        <v>0</v>
      </c>
      <c r="ED84" s="10">
        <v>1</v>
      </c>
    </row>
    <row r="85" spans="1:134" ht="19.5" customHeight="1">
      <c r="A85" s="3"/>
      <c r="B85" s="3"/>
      <c r="C85" s="3"/>
      <c r="D85" s="3"/>
      <c r="E85" s="3"/>
      <c r="F85" s="3"/>
      <c r="G85" s="688"/>
      <c r="H85" s="688"/>
      <c r="I85" s="688"/>
      <c r="J85" s="688"/>
      <c r="K85" s="688"/>
      <c r="L85" s="688"/>
      <c r="M85" s="688"/>
      <c r="N85" s="688"/>
      <c r="O85" s="688"/>
      <c r="P85" s="688"/>
      <c r="Q85" s="688"/>
      <c r="R85" s="688"/>
      <c r="S85" s="688"/>
      <c r="T85" s="688"/>
      <c r="U85" s="688"/>
      <c r="V85" s="688"/>
      <c r="W85" s="688"/>
      <c r="X85" s="3"/>
      <c r="Y85" s="3"/>
      <c r="Z85" s="3"/>
      <c r="AA85" s="3"/>
      <c r="AB85" s="3"/>
      <c r="AC85" s="3"/>
      <c r="AD85" s="3"/>
      <c r="AE85" s="3"/>
      <c r="AF85" s="3"/>
      <c r="AG85" s="3"/>
      <c r="AH85" s="3"/>
      <c r="AI85" s="3"/>
      <c r="AJ85" s="198" cm="1">
        <f t="array" ref="AJ85">SUMPRODUCT(LEN(AK85:AQ85))</f>
        <v>0</v>
      </c>
      <c r="AK85" s="199"/>
      <c r="AL85" s="200"/>
      <c r="AM85" s="200"/>
      <c r="AN85" s="200"/>
      <c r="AO85" s="200"/>
      <c r="AP85" s="200"/>
      <c r="AQ85" s="201"/>
      <c r="AR85" s="3"/>
      <c r="AW85" s="3"/>
      <c r="BF85"/>
      <c r="BG85"/>
      <c r="BH85"/>
      <c r="BJ85"/>
      <c r="BK85"/>
      <c r="BL85"/>
      <c r="BR85" s="163"/>
      <c r="BS85" s="163"/>
      <c r="BT85" s="163"/>
      <c r="CD85" s="3"/>
      <c r="CE85" s="3"/>
      <c r="CF85" s="3"/>
      <c r="CG85" s="3"/>
      <c r="CH85" s="3"/>
      <c r="CI85" s="3"/>
      <c r="CJ85" s="3"/>
      <c r="CK85" s="3"/>
      <c r="CL85" s="3"/>
      <c r="CM85" s="3"/>
      <c r="CN85" s="3"/>
      <c r="CP85" s="3"/>
      <c r="CQ85" s="3"/>
      <c r="CR85" s="3"/>
      <c r="CS85" s="3"/>
      <c r="CT85" s="3"/>
      <c r="CU85" s="3"/>
      <c r="CV85" s="3"/>
      <c r="CW85" s="3"/>
      <c r="CX85" s="3"/>
      <c r="CY85" s="773" t="s">
        <v>1140</v>
      </c>
      <c r="CZ85" s="774" t="s">
        <v>1141</v>
      </c>
      <c r="DA85" s="775" t="s">
        <v>1142</v>
      </c>
      <c r="DB85" s="776" t="s">
        <v>1143</v>
      </c>
      <c r="DC85" s="777" t="s">
        <v>1144</v>
      </c>
      <c r="DD85" s="778" t="s">
        <v>1145</v>
      </c>
      <c r="DE85" s="779" t="s">
        <v>1146</v>
      </c>
      <c r="DF85" s="780" t="s">
        <v>1147</v>
      </c>
      <c r="DG85" s="781" t="s">
        <v>1148</v>
      </c>
      <c r="DJ85" s="782"/>
      <c r="DK85" s="236" t="s">
        <v>1149</v>
      </c>
      <c r="DL85" s="206" t="s">
        <v>1150</v>
      </c>
      <c r="DM85" s="207">
        <v>223</v>
      </c>
      <c r="DN85" s="208">
        <v>242</v>
      </c>
      <c r="DO85" s="209">
        <v>255</v>
      </c>
      <c r="DP85"/>
      <c r="DQ85" s="783"/>
      <c r="DR85" s="191" t="s">
        <v>1151</v>
      </c>
      <c r="DS85" s="192" t="s">
        <v>1152</v>
      </c>
      <c r="DT85" s="193">
        <v>128</v>
      </c>
      <c r="DU85" s="194">
        <v>128</v>
      </c>
      <c r="DV85" s="195">
        <v>0</v>
      </c>
      <c r="DW85"/>
      <c r="DX85" s="784"/>
      <c r="DY85" s="212" t="s">
        <v>1153</v>
      </c>
      <c r="DZ85" s="192" t="s">
        <v>1154</v>
      </c>
      <c r="EA85" s="193">
        <v>187</v>
      </c>
      <c r="EB85" s="194">
        <v>174</v>
      </c>
      <c r="EC85" s="195">
        <v>152</v>
      </c>
      <c r="ED85" s="10">
        <v>1</v>
      </c>
    </row>
    <row r="86" spans="1:134" ht="19.5" customHeight="1">
      <c r="A86" s="3"/>
      <c r="B86" s="3"/>
      <c r="C86" s="3"/>
      <c r="D86" s="3"/>
      <c r="E86" s="3"/>
      <c r="F86" s="3"/>
      <c r="G86" s="688"/>
      <c r="H86" s="688"/>
      <c r="I86" s="688"/>
      <c r="J86" s="688"/>
      <c r="K86" s="688"/>
      <c r="L86" s="688"/>
      <c r="M86" s="688"/>
      <c r="N86" s="688"/>
      <c r="O86" s="688"/>
      <c r="P86" s="688"/>
      <c r="Q86" s="688"/>
      <c r="R86" s="688"/>
      <c r="S86" s="688"/>
      <c r="T86" s="688"/>
      <c r="U86" s="688"/>
      <c r="V86" s="688"/>
      <c r="W86" s="688"/>
      <c r="X86" s="3"/>
      <c r="Y86" s="3"/>
      <c r="Z86" s="3"/>
      <c r="AA86" s="3"/>
      <c r="AB86" s="3"/>
      <c r="AC86" s="3"/>
      <c r="AD86" s="3"/>
      <c r="AE86" s="3"/>
      <c r="AF86" s="3"/>
      <c r="AG86" s="3"/>
      <c r="AH86" s="3"/>
      <c r="AI86" s="3"/>
      <c r="AJ86" s="198" cm="1">
        <f t="array" ref="AJ86">SUMPRODUCT(LEN(AK86:AQ86))</f>
        <v>0</v>
      </c>
      <c r="AK86" s="199"/>
      <c r="AL86" s="200"/>
      <c r="AM86" s="200"/>
      <c r="AN86" s="200"/>
      <c r="AO86" s="200"/>
      <c r="AP86" s="200"/>
      <c r="AQ86" s="201"/>
      <c r="AR86" s="3"/>
      <c r="AW86" s="3"/>
      <c r="AX86" s="3228" t="s">
        <v>1155</v>
      </c>
      <c r="AY86" s="3228"/>
      <c r="AZ86" s="3228"/>
      <c r="BB86" s="3225" t="s">
        <v>1156</v>
      </c>
      <c r="BC86" s="3225"/>
      <c r="BD86" s="3225"/>
      <c r="BF86" s="3226" t="s">
        <v>1157</v>
      </c>
      <c r="BG86" s="3226"/>
      <c r="BH86" s="3226"/>
      <c r="BJ86" s="3227" t="s">
        <v>1158</v>
      </c>
      <c r="BK86" s="3227"/>
      <c r="BL86" s="3227"/>
      <c r="BR86" s="3232"/>
      <c r="BS86" s="3232"/>
      <c r="BT86" s="3232"/>
      <c r="BV86" s="3223" t="s">
        <v>1159</v>
      </c>
      <c r="BW86" s="3223"/>
      <c r="BX86" s="3223"/>
      <c r="BZ86" s="3224" t="s">
        <v>1160</v>
      </c>
      <c r="CA86" s="3224"/>
      <c r="CB86" s="3224"/>
      <c r="CD86" s="3"/>
      <c r="CE86" s="3"/>
      <c r="CF86" s="3"/>
      <c r="CG86" s="3"/>
      <c r="CH86" s="3"/>
      <c r="CI86" s="3"/>
      <c r="CJ86" s="3"/>
      <c r="CK86" s="3"/>
      <c r="CL86" s="3"/>
      <c r="CM86" s="3"/>
      <c r="CN86" s="3"/>
      <c r="CP86" s="3"/>
      <c r="CQ86" s="3"/>
      <c r="CR86" s="3"/>
      <c r="CS86" s="3"/>
      <c r="CT86" s="3"/>
      <c r="CU86" s="3"/>
      <c r="CV86" s="3"/>
      <c r="CW86" s="3"/>
      <c r="CX86" s="3"/>
      <c r="CY86" s="785" t="s">
        <v>1161</v>
      </c>
      <c r="CZ86" s="786" t="s">
        <v>1162</v>
      </c>
      <c r="DA86" s="787" t="s">
        <v>1163</v>
      </c>
      <c r="DB86" s="788" t="s">
        <v>1164</v>
      </c>
      <c r="DC86" s="789" t="s">
        <v>1165</v>
      </c>
      <c r="DD86" s="790" t="s">
        <v>1166</v>
      </c>
      <c r="DE86" s="791" t="s">
        <v>1167</v>
      </c>
      <c r="DF86" s="792" t="s">
        <v>1168</v>
      </c>
      <c r="DG86" s="793" t="s">
        <v>1169</v>
      </c>
      <c r="DJ86" s="794"/>
      <c r="DK86" s="205" t="s">
        <v>1170</v>
      </c>
      <c r="DL86" s="206" t="s">
        <v>1171</v>
      </c>
      <c r="DM86" s="207">
        <v>141</v>
      </c>
      <c r="DN86" s="208">
        <v>182</v>
      </c>
      <c r="DO86" s="209">
        <v>205</v>
      </c>
      <c r="DP86"/>
      <c r="DQ86" s="795"/>
      <c r="DR86" s="191" t="s">
        <v>1172</v>
      </c>
      <c r="DS86" s="192" t="s">
        <v>1173</v>
      </c>
      <c r="DT86" s="193">
        <v>79</v>
      </c>
      <c r="DU86" s="194">
        <v>79</v>
      </c>
      <c r="DV86" s="195">
        <v>47</v>
      </c>
      <c r="DW86"/>
      <c r="DX86" s="796"/>
      <c r="DY86" s="212" t="s">
        <v>1174</v>
      </c>
      <c r="DZ86" s="192" t="s">
        <v>1175</v>
      </c>
      <c r="EA86" s="193">
        <v>200</v>
      </c>
      <c r="EB86" s="194">
        <v>173</v>
      </c>
      <c r="EC86" s="195">
        <v>127</v>
      </c>
      <c r="ED86" s="10">
        <v>1</v>
      </c>
    </row>
    <row r="87" spans="1:134" ht="16.5" customHeight="1">
      <c r="A87" s="3"/>
      <c r="B87" s="3"/>
      <c r="C87" s="3"/>
      <c r="D87" s="3"/>
      <c r="E87" s="3"/>
      <c r="F87" s="3"/>
      <c r="G87" s="688"/>
      <c r="H87" s="688"/>
      <c r="I87" s="688"/>
      <c r="J87" s="688"/>
      <c r="K87" s="688"/>
      <c r="L87" s="688"/>
      <c r="M87" s="688"/>
      <c r="N87" s="688"/>
      <c r="O87" s="688"/>
      <c r="P87" s="688"/>
      <c r="Q87" s="688"/>
      <c r="R87" s="688"/>
      <c r="S87" s="688"/>
      <c r="T87" s="688"/>
      <c r="U87" s="688"/>
      <c r="V87" s="688"/>
      <c r="W87" s="688"/>
      <c r="X87" s="3"/>
      <c r="Y87" s="3"/>
      <c r="Z87" s="3"/>
      <c r="AA87" s="3"/>
      <c r="AB87" s="3"/>
      <c r="AC87" s="3"/>
      <c r="AD87" s="3"/>
      <c r="AE87" s="3"/>
      <c r="AF87" s="3"/>
      <c r="AG87" s="3"/>
      <c r="AH87" s="3"/>
      <c r="AI87" s="3"/>
      <c r="AJ87" s="198" cm="1">
        <f t="array" ref="AJ87">SUMPRODUCT(LEN(AK87:AQ87))</f>
        <v>0</v>
      </c>
      <c r="AK87" s="199"/>
      <c r="AL87" s="200"/>
      <c r="AM87" s="200"/>
      <c r="AN87" s="200"/>
      <c r="AO87" s="200"/>
      <c r="AP87" s="200"/>
      <c r="AQ87" s="201"/>
      <c r="AR87" s="3"/>
      <c r="AW87" s="3"/>
      <c r="AX87" s="3228"/>
      <c r="AY87" s="3228"/>
      <c r="AZ87" s="3228"/>
      <c r="BB87" s="3225"/>
      <c r="BC87" s="3225"/>
      <c r="BD87" s="3225"/>
      <c r="BF87" s="3226"/>
      <c r="BG87" s="3226"/>
      <c r="BH87" s="3226"/>
      <c r="BJ87" s="3227"/>
      <c r="BK87" s="3227"/>
      <c r="BL87" s="3227"/>
      <c r="BR87" s="3232"/>
      <c r="BS87" s="3232"/>
      <c r="BT87" s="3232"/>
      <c r="BV87" s="3223"/>
      <c r="BW87" s="3223"/>
      <c r="BX87" s="3223"/>
      <c r="BZ87" s="3224"/>
      <c r="CA87" s="3224"/>
      <c r="CB87" s="3224"/>
      <c r="CD87" s="3"/>
      <c r="CE87" s="3"/>
      <c r="CF87" s="3"/>
      <c r="CG87" s="3"/>
      <c r="CH87" s="3"/>
      <c r="CI87" s="3"/>
      <c r="CJ87" s="3"/>
      <c r="CK87" s="3"/>
      <c r="CL87" s="3"/>
      <c r="CM87" s="3"/>
      <c r="CN87" s="3"/>
      <c r="CP87" s="3"/>
      <c r="CQ87" s="3"/>
      <c r="CR87" s="3"/>
      <c r="CS87" s="3"/>
      <c r="CT87" s="3"/>
      <c r="CU87" s="3"/>
      <c r="CV87" s="3"/>
      <c r="CW87" s="3"/>
      <c r="CX87" s="3"/>
      <c r="CY87" s="797" t="s">
        <v>1176</v>
      </c>
      <c r="CZ87" s="798" t="s">
        <v>1177</v>
      </c>
      <c r="DA87" s="799" t="s">
        <v>1178</v>
      </c>
      <c r="DB87" s="800" t="s">
        <v>1179</v>
      </c>
      <c r="DC87" s="801" t="s">
        <v>1180</v>
      </c>
      <c r="DD87" s="802" t="s">
        <v>1181</v>
      </c>
      <c r="DE87" s="803" t="s">
        <v>1182</v>
      </c>
      <c r="DF87" s="804" t="s">
        <v>1183</v>
      </c>
      <c r="DG87" s="805" t="s">
        <v>1184</v>
      </c>
      <c r="DJ87" s="806"/>
      <c r="DK87" s="236" t="s">
        <v>1185</v>
      </c>
      <c r="DL87" s="206" t="s">
        <v>1186</v>
      </c>
      <c r="DM87" s="207">
        <v>38</v>
      </c>
      <c r="DN87" s="208">
        <v>196</v>
      </c>
      <c r="DO87" s="209">
        <v>236</v>
      </c>
      <c r="DP87"/>
      <c r="DQ87" s="807"/>
      <c r="DR87" s="272" t="s">
        <v>1187</v>
      </c>
      <c r="DS87" s="192" t="s">
        <v>1188</v>
      </c>
      <c r="DT87" s="193">
        <v>237</v>
      </c>
      <c r="DU87" s="194">
        <v>255</v>
      </c>
      <c r="DV87" s="195">
        <v>12</v>
      </c>
      <c r="DW87"/>
      <c r="DX87" s="808"/>
      <c r="DY87" s="212" t="s">
        <v>1189</v>
      </c>
      <c r="DZ87" s="192" t="s">
        <v>1190</v>
      </c>
      <c r="EA87" s="193">
        <v>223</v>
      </c>
      <c r="EB87" s="194">
        <v>175</v>
      </c>
      <c r="EC87" s="195">
        <v>44</v>
      </c>
      <c r="ED87" s="10">
        <v>1</v>
      </c>
    </row>
    <row r="88" spans="1:134" ht="15.75" customHeight="1">
      <c r="A88" s="3"/>
      <c r="B88" s="3"/>
      <c r="C88" s="3"/>
      <c r="D88" s="3"/>
      <c r="E88" s="3"/>
      <c r="F88" s="3"/>
      <c r="G88" s="688"/>
      <c r="H88" s="688"/>
      <c r="I88" s="688"/>
      <c r="J88" s="688"/>
      <c r="K88" s="688"/>
      <c r="L88" s="688"/>
      <c r="M88" s="688"/>
      <c r="N88" s="688"/>
      <c r="O88" s="688"/>
      <c r="P88" s="688"/>
      <c r="Q88" s="688"/>
      <c r="R88" s="688"/>
      <c r="S88" s="688"/>
      <c r="T88" s="688"/>
      <c r="U88" s="688"/>
      <c r="V88" s="688"/>
      <c r="W88" s="688"/>
      <c r="X88" s="3"/>
      <c r="Y88" s="3"/>
      <c r="Z88" s="3"/>
      <c r="AA88" s="3"/>
      <c r="AB88" s="3"/>
      <c r="AC88" s="3"/>
      <c r="AD88" s="3"/>
      <c r="AE88" s="3"/>
      <c r="AF88" s="3"/>
      <c r="AG88" s="3"/>
      <c r="AH88" s="3"/>
      <c r="AI88" s="3"/>
      <c r="AJ88" s="198" cm="1">
        <f t="array" ref="AJ88">SUMPRODUCT(LEN(AK88:AQ88))</f>
        <v>0</v>
      </c>
      <c r="AK88" s="199"/>
      <c r="AL88" s="200"/>
      <c r="AM88" s="200"/>
      <c r="AN88" s="200"/>
      <c r="AO88" s="200"/>
      <c r="AP88" s="200"/>
      <c r="AQ88" s="201"/>
      <c r="AR88" s="3"/>
      <c r="AW88" s="3"/>
      <c r="BF88"/>
      <c r="BG88"/>
      <c r="BH88"/>
      <c r="BJ88"/>
      <c r="BK88"/>
      <c r="BL88"/>
      <c r="BR88" s="163"/>
      <c r="BS88" s="163"/>
      <c r="BT88" s="163"/>
      <c r="CD88" s="3"/>
      <c r="CE88" s="3"/>
      <c r="CF88" s="3"/>
      <c r="CG88" s="3"/>
      <c r="CH88" s="3"/>
      <c r="CI88" s="3"/>
      <c r="CJ88" s="3"/>
      <c r="CK88" s="3"/>
      <c r="CL88" s="3"/>
      <c r="CM88" s="3"/>
      <c r="CN88" s="3"/>
      <c r="CP88" s="3"/>
      <c r="CQ88" s="3"/>
      <c r="CR88" s="3"/>
      <c r="CS88" s="3"/>
      <c r="CT88" s="3"/>
      <c r="CU88" s="3"/>
      <c r="CV88" s="3"/>
      <c r="CW88" s="3"/>
      <c r="CX88" s="3"/>
      <c r="CY88" s="809" t="s">
        <v>1191</v>
      </c>
      <c r="CZ88" s="810" t="s">
        <v>1192</v>
      </c>
      <c r="DA88" s="811" t="s">
        <v>1193</v>
      </c>
      <c r="DB88" s="812" t="s">
        <v>1194</v>
      </c>
      <c r="DC88" s="813" t="s">
        <v>1195</v>
      </c>
      <c r="DD88" s="814" t="s">
        <v>1196</v>
      </c>
      <c r="DE88" s="815" t="s">
        <v>1197</v>
      </c>
      <c r="DF88" s="816" t="s">
        <v>1198</v>
      </c>
      <c r="DG88" s="817" t="s">
        <v>1199</v>
      </c>
      <c r="DJ88" s="818"/>
      <c r="DK88" s="205" t="s">
        <v>1200</v>
      </c>
      <c r="DL88" s="206" t="s">
        <v>1201</v>
      </c>
      <c r="DM88" s="207">
        <v>56</v>
      </c>
      <c r="DN88" s="208">
        <v>176</v>
      </c>
      <c r="DO88" s="209">
        <v>222</v>
      </c>
      <c r="DP88"/>
      <c r="DQ88" s="819"/>
      <c r="DR88" s="272" t="s">
        <v>1202</v>
      </c>
      <c r="DS88" s="192" t="s">
        <v>1203</v>
      </c>
      <c r="DT88" s="193">
        <v>218</v>
      </c>
      <c r="DU88" s="194">
        <v>223</v>
      </c>
      <c r="DV88" s="195">
        <v>183</v>
      </c>
      <c r="DW88"/>
      <c r="DX88" s="820"/>
      <c r="DY88" s="212" t="s">
        <v>1204</v>
      </c>
      <c r="DZ88" s="192" t="s">
        <v>1205</v>
      </c>
      <c r="EA88" s="193">
        <v>218</v>
      </c>
      <c r="EB88" s="194">
        <v>179</v>
      </c>
      <c r="EC88" s="195">
        <v>10</v>
      </c>
      <c r="ED88" s="10">
        <v>1</v>
      </c>
    </row>
    <row r="89" spans="1:134" ht="15.75" customHeight="1">
      <c r="A89" s="3"/>
      <c r="B89" s="3"/>
      <c r="C89" s="3"/>
      <c r="D89" s="3"/>
      <c r="E89" s="3"/>
      <c r="F89" s="3"/>
      <c r="G89" s="688"/>
      <c r="H89" s="688"/>
      <c r="I89" s="688"/>
      <c r="J89" s="688"/>
      <c r="K89" s="688"/>
      <c r="L89" s="688"/>
      <c r="M89" s="688"/>
      <c r="N89" s="688"/>
      <c r="O89" s="688"/>
      <c r="P89" s="688"/>
      <c r="Q89" s="688"/>
      <c r="R89" s="688"/>
      <c r="S89" s="688"/>
      <c r="T89" s="688"/>
      <c r="U89" s="688"/>
      <c r="V89" s="688"/>
      <c r="W89" s="688"/>
      <c r="X89" s="3"/>
      <c r="Y89" s="3"/>
      <c r="Z89" s="3"/>
      <c r="AA89" s="3"/>
      <c r="AB89" s="3"/>
      <c r="AC89" s="3"/>
      <c r="AD89" s="3"/>
      <c r="AE89" s="3"/>
      <c r="AF89" s="3"/>
      <c r="AG89" s="3"/>
      <c r="AH89" s="3"/>
      <c r="AI89" s="3"/>
      <c r="AJ89" s="198" cm="1">
        <f t="array" ref="AJ89">SUMPRODUCT(LEN(AK89:AQ89))</f>
        <v>0</v>
      </c>
      <c r="AK89" s="199"/>
      <c r="AL89" s="200"/>
      <c r="AM89" s="200"/>
      <c r="AN89" s="200"/>
      <c r="AO89" s="200"/>
      <c r="AP89" s="200"/>
      <c r="AQ89" s="201"/>
      <c r="AR89" s="3"/>
      <c r="AW89" s="3"/>
      <c r="AX89" s="3228" t="s">
        <v>1206</v>
      </c>
      <c r="AY89" s="3228"/>
      <c r="AZ89" s="3228"/>
      <c r="BB89" s="3225" t="s">
        <v>1207</v>
      </c>
      <c r="BC89" s="3225"/>
      <c r="BD89" s="3225"/>
      <c r="BF89" s="3226" t="s">
        <v>1208</v>
      </c>
      <c r="BG89" s="3226"/>
      <c r="BH89" s="3226"/>
      <c r="BJ89" s="3227" t="s">
        <v>1209</v>
      </c>
      <c r="BK89" s="3227"/>
      <c r="BL89" s="3227"/>
      <c r="BV89" s="3223" t="s">
        <v>1210</v>
      </c>
      <c r="BW89" s="3223"/>
      <c r="BX89" s="3223"/>
      <c r="BZ89" s="3224" t="s">
        <v>1211</v>
      </c>
      <c r="CA89" s="3224"/>
      <c r="CB89" s="3224"/>
      <c r="CD89" s="3"/>
      <c r="CE89" s="3"/>
      <c r="CF89" s="3"/>
      <c r="CG89" s="3"/>
      <c r="CH89" s="3"/>
      <c r="CI89" s="3"/>
      <c r="CJ89" s="3"/>
      <c r="CK89" s="3"/>
      <c r="CL89" s="3"/>
      <c r="CM89" s="3"/>
      <c r="CN89" s="3"/>
      <c r="CO89" s="3"/>
      <c r="CP89" s="3"/>
      <c r="CQ89" s="3"/>
      <c r="CR89" s="3"/>
      <c r="CS89" s="3"/>
      <c r="CT89" s="3"/>
      <c r="CU89" s="3"/>
      <c r="CV89" s="3"/>
      <c r="CW89" s="3"/>
      <c r="CX89" s="3"/>
      <c r="CY89" s="821" t="s">
        <v>1212</v>
      </c>
      <c r="CZ89" s="822" t="s">
        <v>1213</v>
      </c>
      <c r="DA89" s="823" t="s">
        <v>1214</v>
      </c>
      <c r="DB89" s="824" t="s">
        <v>1215</v>
      </c>
      <c r="DC89" s="825" t="s">
        <v>1216</v>
      </c>
      <c r="DD89" s="826" t="s">
        <v>1217</v>
      </c>
      <c r="DE89" s="827" t="s">
        <v>1218</v>
      </c>
      <c r="DF89" s="828" t="s">
        <v>1219</v>
      </c>
      <c r="DG89" s="829" t="s">
        <v>1220</v>
      </c>
      <c r="DJ89" s="830"/>
      <c r="DK89" s="236" t="s">
        <v>1221</v>
      </c>
      <c r="DL89" s="206" t="s">
        <v>1222</v>
      </c>
      <c r="DM89" s="207">
        <v>0</v>
      </c>
      <c r="DN89" s="208">
        <v>161</v>
      </c>
      <c r="DO89" s="209">
        <v>194</v>
      </c>
      <c r="DP89"/>
      <c r="DQ89" s="831"/>
      <c r="DR89" s="272" t="s">
        <v>1223</v>
      </c>
      <c r="DS89" s="192" t="s">
        <v>1224</v>
      </c>
      <c r="DT89" s="193">
        <v>231</v>
      </c>
      <c r="DU89" s="194">
        <v>240</v>
      </c>
      <c r="DV89" s="195">
        <v>13</v>
      </c>
      <c r="DW89"/>
      <c r="DX89" s="832"/>
      <c r="DY89" s="212" t="s">
        <v>1225</v>
      </c>
      <c r="DZ89" s="192" t="s">
        <v>1226</v>
      </c>
      <c r="EA89" s="193">
        <v>201</v>
      </c>
      <c r="EB89" s="194">
        <v>174</v>
      </c>
      <c r="EC89" s="195">
        <v>93</v>
      </c>
      <c r="ED89" s="10">
        <v>1</v>
      </c>
    </row>
    <row r="90" spans="1:134" ht="15.75" customHeight="1">
      <c r="A90" s="3"/>
      <c r="B90" s="3"/>
      <c r="C90" s="3"/>
      <c r="D90" s="3"/>
      <c r="E90" s="3"/>
      <c r="F90" s="3"/>
      <c r="G90" s="688"/>
      <c r="H90" s="688"/>
      <c r="I90" s="688"/>
      <c r="J90" s="688"/>
      <c r="K90" s="688"/>
      <c r="L90" s="688"/>
      <c r="M90" s="688"/>
      <c r="N90" s="688"/>
      <c r="O90" s="688"/>
      <c r="P90" s="688"/>
      <c r="Q90" s="688"/>
      <c r="R90" s="688"/>
      <c r="S90" s="688"/>
      <c r="T90" s="688"/>
      <c r="U90" s="688"/>
      <c r="V90" s="688"/>
      <c r="W90" s="688"/>
      <c r="X90" s="3"/>
      <c r="Y90" s="3"/>
      <c r="Z90" s="3"/>
      <c r="AA90" s="3"/>
      <c r="AB90" s="3"/>
      <c r="AC90" s="3"/>
      <c r="AD90" s="3"/>
      <c r="AE90" s="3"/>
      <c r="AF90" s="3"/>
      <c r="AG90" s="3"/>
      <c r="AH90" s="3"/>
      <c r="AI90" s="3"/>
      <c r="AJ90" s="198" cm="1">
        <f t="array" ref="AJ90">SUMPRODUCT(LEN(AK90:AQ90))</f>
        <v>0</v>
      </c>
      <c r="AK90" s="199"/>
      <c r="AL90" s="200"/>
      <c r="AM90" s="200"/>
      <c r="AN90" s="200"/>
      <c r="AO90" s="200"/>
      <c r="AP90" s="200"/>
      <c r="AQ90" s="201"/>
      <c r="AR90" s="3"/>
      <c r="AW90" s="3"/>
      <c r="AX90" s="3228"/>
      <c r="AY90" s="3228"/>
      <c r="AZ90" s="3228"/>
      <c r="BB90" s="3225"/>
      <c r="BC90" s="3225"/>
      <c r="BD90" s="3225"/>
      <c r="BF90" s="3226"/>
      <c r="BG90" s="3226"/>
      <c r="BH90" s="3226"/>
      <c r="BJ90" s="3227"/>
      <c r="BK90" s="3227"/>
      <c r="BL90" s="3227"/>
      <c r="BV90" s="3223"/>
      <c r="BW90" s="3223"/>
      <c r="BX90" s="3223"/>
      <c r="BZ90" s="3224"/>
      <c r="CA90" s="3224"/>
      <c r="CB90" s="3224"/>
      <c r="CD90" s="3"/>
      <c r="CE90" s="3"/>
      <c r="CF90" s="3"/>
      <c r="CG90" s="3"/>
      <c r="CH90" s="3"/>
      <c r="CI90" s="3"/>
      <c r="CJ90" s="3"/>
      <c r="CK90" s="3"/>
      <c r="CL90" s="3"/>
      <c r="CM90" s="3"/>
      <c r="CN90" s="3"/>
      <c r="CO90" s="3"/>
      <c r="CP90" s="3"/>
      <c r="CQ90" s="3"/>
      <c r="CR90" s="3"/>
      <c r="CS90" s="3"/>
      <c r="CT90" s="3"/>
      <c r="CU90" s="3"/>
      <c r="CV90" s="3"/>
      <c r="CW90" s="3"/>
      <c r="CX90" s="3"/>
      <c r="CY90" s="833" t="s">
        <v>1227</v>
      </c>
      <c r="CZ90" s="834" t="s">
        <v>1228</v>
      </c>
      <c r="DA90" s="835" t="s">
        <v>1229</v>
      </c>
      <c r="DB90" s="836" t="s">
        <v>1230</v>
      </c>
      <c r="DC90" s="837" t="s">
        <v>1231</v>
      </c>
      <c r="DD90" s="838" t="s">
        <v>1232</v>
      </c>
      <c r="DE90" s="839" t="s">
        <v>1233</v>
      </c>
      <c r="DF90" s="840" t="s">
        <v>1234</v>
      </c>
      <c r="DG90" s="841" t="s">
        <v>1235</v>
      </c>
      <c r="DJ90" s="842"/>
      <c r="DK90" s="236" t="s">
        <v>1236</v>
      </c>
      <c r="DL90" s="206" t="s">
        <v>1237</v>
      </c>
      <c r="DM90" s="207">
        <v>129</v>
      </c>
      <c r="DN90" s="208">
        <v>135</v>
      </c>
      <c r="DO90" s="209">
        <v>139</v>
      </c>
      <c r="DP90"/>
      <c r="DQ90" s="843"/>
      <c r="DR90" s="272" t="s">
        <v>1238</v>
      </c>
      <c r="DS90" s="192" t="s">
        <v>1239</v>
      </c>
      <c r="DT90" s="193">
        <v>199</v>
      </c>
      <c r="DU90" s="194">
        <v>207</v>
      </c>
      <c r="DV90" s="195">
        <v>0</v>
      </c>
      <c r="DW90"/>
      <c r="DX90" s="844"/>
      <c r="DY90" s="212" t="s">
        <v>1240</v>
      </c>
      <c r="DZ90" s="192" t="s">
        <v>1241</v>
      </c>
      <c r="EA90" s="193">
        <v>212</v>
      </c>
      <c r="EB90" s="194">
        <v>175</v>
      </c>
      <c r="EC90" s="195">
        <v>55</v>
      </c>
      <c r="ED90" s="10">
        <v>1</v>
      </c>
    </row>
    <row r="91" spans="1:134" ht="15.75" customHeight="1">
      <c r="A91" s="3"/>
      <c r="B91" s="3"/>
      <c r="C91" s="3"/>
      <c r="D91" s="3"/>
      <c r="E91" s="3"/>
      <c r="F91" s="3"/>
      <c r="G91" s="688"/>
      <c r="H91" s="688"/>
      <c r="I91" s="688"/>
      <c r="J91" s="688"/>
      <c r="K91" s="688"/>
      <c r="L91" s="688"/>
      <c r="M91" s="688"/>
      <c r="N91" s="688"/>
      <c r="O91" s="688"/>
      <c r="P91" s="688"/>
      <c r="Q91" s="688"/>
      <c r="R91" s="688"/>
      <c r="S91" s="688"/>
      <c r="T91" s="688"/>
      <c r="U91" s="688"/>
      <c r="V91" s="688"/>
      <c r="W91" s="688"/>
      <c r="X91" s="3"/>
      <c r="Y91" s="3"/>
      <c r="Z91" s="3"/>
      <c r="AA91" s="3"/>
      <c r="AB91" s="3"/>
      <c r="AC91" s="3"/>
      <c r="AD91" s="3"/>
      <c r="AE91" s="3"/>
      <c r="AF91" s="3"/>
      <c r="AG91" s="3"/>
      <c r="AH91" s="3"/>
      <c r="AI91" s="3"/>
      <c r="AJ91" s="198" cm="1">
        <f t="array" ref="AJ91">SUMPRODUCT(LEN(AK91:AQ91))</f>
        <v>0</v>
      </c>
      <c r="AK91" s="199"/>
      <c r="AL91" s="200"/>
      <c r="AM91" s="200"/>
      <c r="AN91" s="200"/>
      <c r="AO91" s="200"/>
      <c r="AP91" s="200"/>
      <c r="AQ91" s="201"/>
      <c r="AR91" s="3"/>
      <c r="AW91" s="3"/>
      <c r="BF91"/>
      <c r="BG91"/>
      <c r="BH91"/>
      <c r="BJ91"/>
      <c r="BK91"/>
      <c r="BL91"/>
      <c r="CD91" s="3"/>
      <c r="CE91" s="3"/>
      <c r="CF91" s="3"/>
      <c r="CG91" s="3"/>
      <c r="CH91" s="3"/>
      <c r="CI91" s="3"/>
      <c r="CJ91" s="3"/>
      <c r="CK91" s="3"/>
      <c r="CL91" s="3"/>
      <c r="CM91" s="3"/>
      <c r="CN91" s="3"/>
      <c r="CO91" s="3"/>
      <c r="CP91" s="3"/>
      <c r="CQ91" s="3"/>
      <c r="CR91" s="3"/>
      <c r="CS91" s="3"/>
      <c r="CT91" s="3"/>
      <c r="CU91" s="3"/>
      <c r="CV91" s="3"/>
      <c r="CW91" s="3"/>
      <c r="CX91" s="3"/>
      <c r="CY91" s="845" t="s">
        <v>1242</v>
      </c>
      <c r="CZ91" s="846" t="s">
        <v>1243</v>
      </c>
      <c r="DA91" s="847" t="s">
        <v>1244</v>
      </c>
      <c r="DB91" s="848" t="s">
        <v>1245</v>
      </c>
      <c r="DC91" s="849" t="s">
        <v>1246</v>
      </c>
      <c r="DD91" s="850" t="s">
        <v>1247</v>
      </c>
      <c r="DE91" s="851" t="s">
        <v>1248</v>
      </c>
      <c r="DF91" s="852" t="s">
        <v>1249</v>
      </c>
      <c r="DG91" s="853" t="s">
        <v>1250</v>
      </c>
      <c r="DJ91" s="854"/>
      <c r="DK91" s="205" t="s">
        <v>1251</v>
      </c>
      <c r="DL91" s="206" t="s">
        <v>1252</v>
      </c>
      <c r="DM91" s="207">
        <v>96</v>
      </c>
      <c r="DN91" s="208">
        <v>123</v>
      </c>
      <c r="DO91" s="209">
        <v>139</v>
      </c>
      <c r="DP91"/>
      <c r="DQ91" s="855"/>
      <c r="DR91" s="191" t="s">
        <v>1253</v>
      </c>
      <c r="DS91" s="192" t="s">
        <v>1254</v>
      </c>
      <c r="DT91" s="193">
        <v>205</v>
      </c>
      <c r="DU91" s="194">
        <v>201</v>
      </c>
      <c r="DV91" s="195">
        <v>165</v>
      </c>
      <c r="DW91"/>
      <c r="DX91" s="856"/>
      <c r="DY91" s="212" t="s">
        <v>1255</v>
      </c>
      <c r="DZ91" s="192" t="s">
        <v>1256</v>
      </c>
      <c r="EA91" s="193">
        <v>186</v>
      </c>
      <c r="EB91" s="194">
        <v>155</v>
      </c>
      <c r="EC91" s="195">
        <v>97</v>
      </c>
      <c r="ED91" s="10">
        <v>1</v>
      </c>
    </row>
    <row r="92" spans="1:134" ht="15" customHeight="1">
      <c r="A92" s="3"/>
      <c r="B92" s="3"/>
      <c r="C92" s="3"/>
      <c r="D92" s="3"/>
      <c r="E92" s="3"/>
      <c r="F92" s="3"/>
      <c r="G92" s="688"/>
      <c r="H92" s="688"/>
      <c r="I92" s="688"/>
      <c r="J92" s="688"/>
      <c r="K92" s="688"/>
      <c r="L92" s="688"/>
      <c r="M92" s="688"/>
      <c r="N92" s="688"/>
      <c r="O92" s="688"/>
      <c r="P92" s="688"/>
      <c r="Q92" s="688"/>
      <c r="R92" s="688"/>
      <c r="S92" s="688"/>
      <c r="T92" s="688"/>
      <c r="U92" s="688"/>
      <c r="V92" s="688"/>
      <c r="W92" s="688"/>
      <c r="X92" s="3"/>
      <c r="Y92" s="3"/>
      <c r="Z92" s="3"/>
      <c r="AA92" s="3"/>
      <c r="AB92" s="3"/>
      <c r="AC92" s="3"/>
      <c r="AD92" s="3"/>
      <c r="AE92" s="3"/>
      <c r="AF92" s="3"/>
      <c r="AG92" s="3"/>
      <c r="AH92" s="3"/>
      <c r="AI92" s="3"/>
      <c r="AJ92" s="198" cm="1">
        <f t="array" ref="AJ92">SUMPRODUCT(LEN(AK92:AQ92))</f>
        <v>0</v>
      </c>
      <c r="AK92" s="199"/>
      <c r="AL92" s="200"/>
      <c r="AM92" s="200"/>
      <c r="AN92" s="200"/>
      <c r="AO92" s="200"/>
      <c r="AP92" s="200"/>
      <c r="AQ92" s="201"/>
      <c r="AR92" s="3"/>
      <c r="AW92" s="3"/>
      <c r="AX92" s="3228" t="s">
        <v>1257</v>
      </c>
      <c r="AY92" s="3228"/>
      <c r="AZ92" s="3228"/>
      <c r="BB92" s="3225" t="s">
        <v>1258</v>
      </c>
      <c r="BC92" s="3225"/>
      <c r="BD92" s="3225"/>
      <c r="BF92" s="3226" t="s">
        <v>1259</v>
      </c>
      <c r="BG92" s="3226"/>
      <c r="BH92" s="3226"/>
      <c r="BJ92" s="3227" t="s">
        <v>1260</v>
      </c>
      <c r="BK92" s="3227"/>
      <c r="BL92" s="3227"/>
      <c r="BV92" s="3223" t="s">
        <v>1261</v>
      </c>
      <c r="BW92" s="3223"/>
      <c r="BX92" s="3223"/>
      <c r="BZ92" s="3224" t="s">
        <v>1262</v>
      </c>
      <c r="CA92" s="3224"/>
      <c r="CB92" s="3224"/>
      <c r="CD92" s="3"/>
      <c r="CE92" s="3"/>
      <c r="CF92" s="3"/>
      <c r="CG92" s="3"/>
      <c r="CH92" s="3"/>
      <c r="CI92" s="3"/>
      <c r="CJ92" s="3"/>
      <c r="CK92" s="3"/>
      <c r="CL92" s="3"/>
      <c r="CM92" s="3"/>
      <c r="CN92" s="3"/>
      <c r="CO92" s="3"/>
      <c r="CP92" s="3"/>
      <c r="CQ92" s="3"/>
      <c r="CR92" s="3"/>
      <c r="CS92" s="3"/>
      <c r="CT92" s="3"/>
      <c r="CU92" s="3"/>
      <c r="CV92" s="3"/>
      <c r="CW92" s="3"/>
      <c r="CX92" s="3"/>
      <c r="CY92" s="857" t="s">
        <v>1263</v>
      </c>
      <c r="CZ92" s="858" t="s">
        <v>1264</v>
      </c>
      <c r="DA92" s="859" t="s">
        <v>1265</v>
      </c>
      <c r="DB92" s="860" t="s">
        <v>1266</v>
      </c>
      <c r="DC92" s="861" t="s">
        <v>1267</v>
      </c>
      <c r="DD92" s="862" t="s">
        <v>1268</v>
      </c>
      <c r="DE92" s="863" t="s">
        <v>1269</v>
      </c>
      <c r="DF92" s="864" t="s">
        <v>1270</v>
      </c>
      <c r="DG92" s="865" t="s">
        <v>1271</v>
      </c>
      <c r="DJ92" s="866"/>
      <c r="DK92" s="236" t="s">
        <v>1272</v>
      </c>
      <c r="DL92" s="206" t="s">
        <v>1273</v>
      </c>
      <c r="DM92" s="207">
        <v>0</v>
      </c>
      <c r="DN92" s="208">
        <v>133</v>
      </c>
      <c r="DO92" s="209">
        <v>161</v>
      </c>
      <c r="DP92"/>
      <c r="DQ92" s="867"/>
      <c r="DR92" s="272" t="s">
        <v>1274</v>
      </c>
      <c r="DS92" s="192" t="s">
        <v>1275</v>
      </c>
      <c r="DT92" s="193">
        <v>240</v>
      </c>
      <c r="DU92" s="194">
        <v>227</v>
      </c>
      <c r="DV92" s="195">
        <v>107</v>
      </c>
      <c r="DW92"/>
      <c r="DX92" s="868"/>
      <c r="DY92" s="212" t="s">
        <v>1276</v>
      </c>
      <c r="DZ92" s="192" t="s">
        <v>1277</v>
      </c>
      <c r="EA92" s="193">
        <v>168</v>
      </c>
      <c r="EB92" s="194">
        <v>152</v>
      </c>
      <c r="EC92" s="195">
        <v>116</v>
      </c>
      <c r="ED92" s="10">
        <v>1</v>
      </c>
    </row>
    <row r="93" spans="1:134" ht="15" customHeight="1">
      <c r="A93" s="3"/>
      <c r="B93" s="3"/>
      <c r="C93" s="3"/>
      <c r="D93" s="3"/>
      <c r="E93" s="3"/>
      <c r="F93" s="3"/>
      <c r="G93" s="688"/>
      <c r="H93" s="688"/>
      <c r="I93" s="688"/>
      <c r="J93" s="688"/>
      <c r="K93" s="688"/>
      <c r="L93" s="688"/>
      <c r="M93" s="688"/>
      <c r="N93" s="688"/>
      <c r="O93" s="688"/>
      <c r="P93" s="688"/>
      <c r="Q93" s="688"/>
      <c r="R93" s="688"/>
      <c r="S93" s="688"/>
      <c r="T93" s="688"/>
      <c r="U93" s="688"/>
      <c r="V93" s="688"/>
      <c r="W93" s="688"/>
      <c r="X93" s="3"/>
      <c r="Y93" s="3"/>
      <c r="Z93" s="3"/>
      <c r="AA93" s="3"/>
      <c r="AB93" s="3"/>
      <c r="AC93" s="3"/>
      <c r="AD93" s="3"/>
      <c r="AE93" s="3"/>
      <c r="AF93" s="3"/>
      <c r="AG93" s="3"/>
      <c r="AH93" s="3"/>
      <c r="AI93" s="3"/>
      <c r="AJ93" s="198" cm="1">
        <f t="array" ref="AJ93">SUMPRODUCT(LEN(AK93:AQ93))</f>
        <v>0</v>
      </c>
      <c r="AK93" s="199"/>
      <c r="AL93" s="200"/>
      <c r="AM93" s="200"/>
      <c r="AN93" s="200"/>
      <c r="AO93" s="200"/>
      <c r="AP93" s="200"/>
      <c r="AQ93" s="201"/>
      <c r="AR93" s="3"/>
      <c r="AW93" s="3"/>
      <c r="AX93" s="3228"/>
      <c r="AY93" s="3228"/>
      <c r="AZ93" s="3228"/>
      <c r="BB93" s="3225"/>
      <c r="BC93" s="3225"/>
      <c r="BD93" s="3225"/>
      <c r="BF93" s="3226"/>
      <c r="BG93" s="3226"/>
      <c r="BH93" s="3226"/>
      <c r="BJ93" s="3227"/>
      <c r="BK93" s="3227"/>
      <c r="BL93" s="3227"/>
      <c r="BV93" s="3223"/>
      <c r="BW93" s="3223"/>
      <c r="BX93" s="3223"/>
      <c r="BZ93" s="3224"/>
      <c r="CA93" s="3224"/>
      <c r="CB93" s="3224"/>
      <c r="CD93" s="3"/>
      <c r="CE93" s="3"/>
      <c r="CF93" s="3"/>
      <c r="CG93" s="3"/>
      <c r="CH93" s="3"/>
      <c r="CI93" s="3"/>
      <c r="CJ93" s="3"/>
      <c r="CK93" s="3"/>
      <c r="CL93" s="3"/>
      <c r="CM93" s="3"/>
      <c r="CN93" s="3"/>
      <c r="CO93" s="3"/>
      <c r="CP93" s="3"/>
      <c r="CQ93" s="3"/>
      <c r="CR93" s="3"/>
      <c r="CS93" s="3"/>
      <c r="CT93" s="3"/>
      <c r="CU93" s="3"/>
      <c r="CV93" s="3"/>
      <c r="CW93" s="3"/>
      <c r="CX93" s="3"/>
      <c r="CY93" s="869" t="s">
        <v>1278</v>
      </c>
      <c r="CZ93" s="870" t="s">
        <v>1279</v>
      </c>
      <c r="DA93" s="871" t="s">
        <v>1280</v>
      </c>
      <c r="DB93" s="872" t="s">
        <v>1281</v>
      </c>
      <c r="DC93" s="873" t="s">
        <v>1282</v>
      </c>
      <c r="DD93" s="874" t="s">
        <v>1283</v>
      </c>
      <c r="DE93" s="875" t="s">
        <v>1284</v>
      </c>
      <c r="DF93" s="876" t="s">
        <v>1285</v>
      </c>
      <c r="DG93" s="877" t="s">
        <v>1286</v>
      </c>
      <c r="DJ93" s="878"/>
      <c r="DK93" s="236" t="s">
        <v>1287</v>
      </c>
      <c r="DL93" s="206" t="s">
        <v>1288</v>
      </c>
      <c r="DM93" s="207">
        <v>0</v>
      </c>
      <c r="DN93" s="208">
        <v>119</v>
      </c>
      <c r="DO93" s="209">
        <v>145</v>
      </c>
      <c r="DP93"/>
      <c r="DQ93" s="879"/>
      <c r="DR93" s="272" t="s">
        <v>1289</v>
      </c>
      <c r="DS93" s="192" t="s">
        <v>1290</v>
      </c>
      <c r="DT93" s="193">
        <v>247</v>
      </c>
      <c r="DU93" s="194">
        <v>227</v>
      </c>
      <c r="DV93" s="195">
        <v>95</v>
      </c>
      <c r="DW93"/>
      <c r="DX93" s="880"/>
      <c r="DY93" s="212" t="s">
        <v>1291</v>
      </c>
      <c r="DZ93" s="192" t="s">
        <v>1292</v>
      </c>
      <c r="EA93" s="193">
        <v>161</v>
      </c>
      <c r="EB93" s="194">
        <v>143</v>
      </c>
      <c r="EC93" s="195">
        <v>96</v>
      </c>
      <c r="ED93" s="10">
        <v>1</v>
      </c>
    </row>
    <row r="94" spans="1:134" ht="15.75" customHeight="1">
      <c r="A94" s="3"/>
      <c r="B94" s="3"/>
      <c r="C94" s="3"/>
      <c r="D94" s="3"/>
      <c r="E94" s="3"/>
      <c r="F94" s="3"/>
      <c r="G94" s="688"/>
      <c r="H94" s="688"/>
      <c r="I94" s="688"/>
      <c r="J94" s="688"/>
      <c r="K94" s="688"/>
      <c r="L94" s="688"/>
      <c r="M94" s="688"/>
      <c r="N94" s="688"/>
      <c r="O94" s="688"/>
      <c r="P94" s="688"/>
      <c r="Q94" s="688"/>
      <c r="R94" s="688"/>
      <c r="S94" s="688"/>
      <c r="T94" s="688"/>
      <c r="U94" s="688"/>
      <c r="V94" s="688"/>
      <c r="W94" s="688"/>
      <c r="X94" s="3"/>
      <c r="Y94" s="3"/>
      <c r="Z94" s="3"/>
      <c r="AA94" s="3"/>
      <c r="AB94" s="3"/>
      <c r="AC94" s="3"/>
      <c r="AD94" s="3"/>
      <c r="AE94" s="3"/>
      <c r="AF94" s="3"/>
      <c r="AG94" s="3"/>
      <c r="AH94" s="3"/>
      <c r="AI94" s="3"/>
      <c r="AJ94" s="198" cm="1">
        <f t="array" ref="AJ94">SUMPRODUCT(LEN(AK94:AQ94))</f>
        <v>0</v>
      </c>
      <c r="AK94" s="199"/>
      <c r="AL94" s="200"/>
      <c r="AM94" s="200"/>
      <c r="AN94" s="200"/>
      <c r="AO94" s="200"/>
      <c r="AP94" s="200"/>
      <c r="AQ94" s="201"/>
      <c r="AR94" s="3"/>
      <c r="AW94" s="3"/>
      <c r="BF94"/>
      <c r="BG94"/>
      <c r="BH94"/>
      <c r="BJ94"/>
      <c r="BK94"/>
      <c r="BL94"/>
      <c r="CD94" s="3"/>
      <c r="CE94" s="3"/>
      <c r="CF94" s="3"/>
      <c r="CG94" s="3"/>
      <c r="CH94" s="3"/>
      <c r="CI94" s="3"/>
      <c r="CJ94" s="3"/>
      <c r="CK94" s="3"/>
      <c r="CL94" s="3"/>
      <c r="CM94" s="3"/>
      <c r="CN94" s="3"/>
      <c r="CO94" s="3"/>
      <c r="CP94" s="3"/>
      <c r="CQ94" s="3"/>
      <c r="CR94" s="3"/>
      <c r="CS94" s="3"/>
      <c r="CT94" s="3"/>
      <c r="CU94" s="3"/>
      <c r="CV94" s="3"/>
      <c r="CW94" s="3"/>
      <c r="CX94" s="3"/>
      <c r="CY94" s="881" t="s">
        <v>1293</v>
      </c>
      <c r="CZ94" s="882" t="s">
        <v>1294</v>
      </c>
      <c r="DA94" s="883" t="s">
        <v>1295</v>
      </c>
      <c r="DB94" s="884" t="s">
        <v>1296</v>
      </c>
      <c r="DC94" s="885" t="s">
        <v>1297</v>
      </c>
      <c r="DD94" s="886" t="s">
        <v>1298</v>
      </c>
      <c r="DE94" s="887" t="s">
        <v>1299</v>
      </c>
      <c r="DF94" s="888" t="s">
        <v>1300</v>
      </c>
      <c r="DG94" s="889" t="s">
        <v>1301</v>
      </c>
      <c r="DJ94" s="890"/>
      <c r="DK94" s="236" t="s">
        <v>1302</v>
      </c>
      <c r="DL94" s="206" t="s">
        <v>1303</v>
      </c>
      <c r="DM94" s="207">
        <v>6</v>
      </c>
      <c r="DN94" s="208">
        <v>119</v>
      </c>
      <c r="DO94" s="209">
        <v>144</v>
      </c>
      <c r="DP94"/>
      <c r="DQ94" s="891"/>
      <c r="DR94" s="191" t="s">
        <v>1304</v>
      </c>
      <c r="DS94" s="192" t="s">
        <v>1305</v>
      </c>
      <c r="DT94" s="193">
        <v>205</v>
      </c>
      <c r="DU94" s="194">
        <v>200</v>
      </c>
      <c r="DV94" s="195">
        <v>177</v>
      </c>
      <c r="DW94"/>
      <c r="DX94" s="892"/>
      <c r="DY94" s="212" t="s">
        <v>1306</v>
      </c>
      <c r="DZ94" s="192" t="s">
        <v>1307</v>
      </c>
      <c r="EA94" s="193">
        <v>171</v>
      </c>
      <c r="EB94" s="194">
        <v>145</v>
      </c>
      <c r="EC94" s="195">
        <v>68</v>
      </c>
      <c r="ED94" s="10">
        <v>1</v>
      </c>
    </row>
    <row r="95" spans="1:134" ht="15" customHeight="1">
      <c r="A95" s="3"/>
      <c r="B95" s="3"/>
      <c r="C95" s="3"/>
      <c r="D95" s="3"/>
      <c r="E95" s="3"/>
      <c r="F95" s="3"/>
      <c r="G95" s="688"/>
      <c r="H95" s="688"/>
      <c r="I95" s="688"/>
      <c r="J95" s="688"/>
      <c r="K95" s="688"/>
      <c r="L95" s="688"/>
      <c r="M95" s="688"/>
      <c r="N95" s="688"/>
      <c r="O95" s="688"/>
      <c r="P95" s="688"/>
      <c r="Q95" s="688"/>
      <c r="R95" s="688"/>
      <c r="S95" s="688"/>
      <c r="T95" s="688"/>
      <c r="U95" s="688"/>
      <c r="V95" s="688"/>
      <c r="W95" s="688"/>
      <c r="X95" s="3"/>
      <c r="Y95" s="3"/>
      <c r="Z95" s="3"/>
      <c r="AA95" s="3"/>
      <c r="AB95" s="3"/>
      <c r="AC95" s="3"/>
      <c r="AD95" s="3"/>
      <c r="AE95" s="3"/>
      <c r="AF95" s="3"/>
      <c r="AG95" s="3"/>
      <c r="AH95" s="3"/>
      <c r="AI95" s="3"/>
      <c r="AJ95" s="198" cm="1">
        <f t="array" ref="AJ95">SUMPRODUCT(LEN(AK95:AQ95))</f>
        <v>0</v>
      </c>
      <c r="AK95" s="199"/>
      <c r="AL95" s="200"/>
      <c r="AM95" s="200"/>
      <c r="AN95" s="200"/>
      <c r="AO95" s="200"/>
      <c r="AP95" s="200"/>
      <c r="AQ95" s="201"/>
      <c r="AR95" s="3"/>
      <c r="AW95" s="3"/>
      <c r="AX95" s="3228" t="s">
        <v>1308</v>
      </c>
      <c r="AY95" s="3228"/>
      <c r="AZ95" s="3228"/>
      <c r="BB95" s="3225" t="s">
        <v>1309</v>
      </c>
      <c r="BC95" s="3225"/>
      <c r="BD95" s="3225"/>
      <c r="BF95" s="3226" t="s">
        <v>1310</v>
      </c>
      <c r="BG95" s="3226"/>
      <c r="BH95" s="3226"/>
      <c r="BJ95" s="3227" t="s">
        <v>1311</v>
      </c>
      <c r="BK95" s="3227"/>
      <c r="BL95" s="3227"/>
      <c r="BV95" s="3223" t="s">
        <v>1312</v>
      </c>
      <c r="BW95" s="3223"/>
      <c r="BX95" s="3223"/>
      <c r="BZ95" s="3224" t="s">
        <v>1313</v>
      </c>
      <c r="CA95" s="3224"/>
      <c r="CB95" s="3224"/>
      <c r="CD95" s="3"/>
      <c r="CE95" s="3"/>
      <c r="CF95" s="3"/>
      <c r="CG95" s="3"/>
      <c r="CH95" s="3"/>
      <c r="CI95" s="3"/>
      <c r="CJ95" s="3"/>
      <c r="CK95" s="3"/>
      <c r="CL95" s="3"/>
      <c r="CM95" s="3"/>
      <c r="CN95" s="3"/>
      <c r="CO95" s="3"/>
      <c r="CP95" s="3"/>
      <c r="CQ95" s="3"/>
      <c r="CR95" s="3"/>
      <c r="CS95" s="3"/>
      <c r="CT95" s="3"/>
      <c r="CU95" s="3"/>
      <c r="CV95" s="3"/>
      <c r="CW95" s="3"/>
      <c r="CX95" s="3"/>
      <c r="CY95" s="893" t="s">
        <v>1314</v>
      </c>
      <c r="CZ95" s="894" t="s">
        <v>1315</v>
      </c>
      <c r="DA95" s="895" t="s">
        <v>1316</v>
      </c>
      <c r="DB95" s="896" t="s">
        <v>1317</v>
      </c>
      <c r="DC95" s="897" t="s">
        <v>1318</v>
      </c>
      <c r="DD95" s="898" t="s">
        <v>1319</v>
      </c>
      <c r="DE95" s="899" t="s">
        <v>1320</v>
      </c>
      <c r="DF95" s="900" t="s">
        <v>1321</v>
      </c>
      <c r="DG95" s="901" t="s">
        <v>1322</v>
      </c>
      <c r="DJ95" s="902"/>
      <c r="DK95" s="236" t="s">
        <v>1323</v>
      </c>
      <c r="DL95" s="206" t="s">
        <v>1324</v>
      </c>
      <c r="DM95" s="207">
        <v>0</v>
      </c>
      <c r="DN95" s="208">
        <v>46</v>
      </c>
      <c r="DO95" s="209">
        <v>59</v>
      </c>
      <c r="DP95"/>
      <c r="DQ95" s="903"/>
      <c r="DR95" s="191" t="s">
        <v>1325</v>
      </c>
      <c r="DS95" s="192" t="s">
        <v>1326</v>
      </c>
      <c r="DT95" s="193">
        <v>238</v>
      </c>
      <c r="DU95" s="194">
        <v>230</v>
      </c>
      <c r="DV95" s="195">
        <v>133</v>
      </c>
      <c r="DW95"/>
      <c r="DX95" s="904"/>
      <c r="DY95" s="197" t="s">
        <v>1327</v>
      </c>
      <c r="DZ95" s="192" t="s">
        <v>1328</v>
      </c>
      <c r="EA95" s="193">
        <v>139</v>
      </c>
      <c r="EB95" s="194">
        <v>131</v>
      </c>
      <c r="EC95" s="195">
        <v>120</v>
      </c>
      <c r="ED95" s="10">
        <v>1</v>
      </c>
    </row>
    <row r="96" spans="1:134" ht="15" customHeight="1">
      <c r="A96" s="3"/>
      <c r="B96" s="3"/>
      <c r="C96" s="3"/>
      <c r="D96" s="3"/>
      <c r="E96" s="3"/>
      <c r="F96" s="3"/>
      <c r="G96" s="688"/>
      <c r="H96" s="688"/>
      <c r="I96" s="688"/>
      <c r="J96" s="688"/>
      <c r="K96" s="688"/>
      <c r="L96" s="688"/>
      <c r="M96" s="688"/>
      <c r="N96" s="688"/>
      <c r="O96" s="688"/>
      <c r="P96" s="688"/>
      <c r="Q96" s="688"/>
      <c r="R96" s="688"/>
      <c r="S96" s="688"/>
      <c r="T96" s="688"/>
      <c r="U96" s="688"/>
      <c r="V96" s="688"/>
      <c r="W96" s="688"/>
      <c r="X96" s="3"/>
      <c r="Y96" s="3"/>
      <c r="Z96" s="3"/>
      <c r="AA96" s="3"/>
      <c r="AB96" s="3"/>
      <c r="AC96" s="3"/>
      <c r="AD96" s="3"/>
      <c r="AE96" s="3"/>
      <c r="AF96" s="3"/>
      <c r="AG96" s="3"/>
      <c r="AH96" s="3"/>
      <c r="AI96" s="3"/>
      <c r="AJ96" s="198" cm="1">
        <f t="array" ref="AJ96">SUMPRODUCT(LEN(AK96:AQ96))</f>
        <v>0</v>
      </c>
      <c r="AK96" s="199"/>
      <c r="AL96" s="200"/>
      <c r="AM96" s="200"/>
      <c r="AN96" s="200"/>
      <c r="AO96" s="200"/>
      <c r="AP96" s="200"/>
      <c r="AQ96" s="201"/>
      <c r="AR96" s="3"/>
      <c r="AW96" s="3"/>
      <c r="AX96" s="3228"/>
      <c r="AY96" s="3228"/>
      <c r="AZ96" s="3228"/>
      <c r="BB96" s="3225"/>
      <c r="BC96" s="3225"/>
      <c r="BD96" s="3225"/>
      <c r="BF96" s="3226"/>
      <c r="BG96" s="3226"/>
      <c r="BH96" s="3226"/>
      <c r="BJ96" s="3227"/>
      <c r="BK96" s="3227"/>
      <c r="BL96" s="3227"/>
      <c r="BV96" s="3223"/>
      <c r="BW96" s="3223"/>
      <c r="BX96" s="3223"/>
      <c r="BZ96" s="3224"/>
      <c r="CA96" s="3224"/>
      <c r="CB96" s="3224"/>
      <c r="CD96" s="3"/>
      <c r="CE96" s="3"/>
      <c r="CF96" s="3"/>
      <c r="CG96" s="3"/>
      <c r="CH96" s="3"/>
      <c r="CI96" s="3"/>
      <c r="CJ96" s="3"/>
      <c r="CK96" s="3"/>
      <c r="CL96" s="3"/>
      <c r="CM96" s="3"/>
      <c r="CN96" s="3"/>
      <c r="CO96" s="3"/>
      <c r="CP96" s="3"/>
      <c r="CQ96" s="3"/>
      <c r="CR96" s="3"/>
      <c r="CS96" s="3"/>
      <c r="CT96" s="3"/>
      <c r="CU96" s="3"/>
      <c r="CV96" s="3"/>
      <c r="CW96" s="3"/>
      <c r="CX96" s="3"/>
      <c r="CY96" s="905" t="s">
        <v>1329</v>
      </c>
      <c r="CZ96" s="906" t="s">
        <v>1330</v>
      </c>
      <c r="DA96" s="907" t="s">
        <v>1331</v>
      </c>
      <c r="DB96" s="908" t="s">
        <v>1332</v>
      </c>
      <c r="DC96" s="909" t="s">
        <v>1333</v>
      </c>
      <c r="DD96" s="910" t="s">
        <v>1334</v>
      </c>
      <c r="DE96" s="911" t="s">
        <v>1335</v>
      </c>
      <c r="DF96" s="912" t="s">
        <v>1336</v>
      </c>
      <c r="DG96" s="913" t="s">
        <v>1337</v>
      </c>
      <c r="DJ96" s="914"/>
      <c r="DK96" s="236" t="s">
        <v>273</v>
      </c>
      <c r="DL96" s="206" t="s">
        <v>273</v>
      </c>
      <c r="DM96" s="207">
        <v>255</v>
      </c>
      <c r="DN96" s="208">
        <v>255</v>
      </c>
      <c r="DO96" s="209">
        <v>255</v>
      </c>
      <c r="DP96"/>
      <c r="DQ96" s="915"/>
      <c r="DR96" s="272" t="s">
        <v>1338</v>
      </c>
      <c r="DS96" s="192" t="s">
        <v>1339</v>
      </c>
      <c r="DT96" s="193">
        <v>250</v>
      </c>
      <c r="DU96" s="194">
        <v>234</v>
      </c>
      <c r="DV96" s="195">
        <v>115</v>
      </c>
      <c r="DW96"/>
      <c r="DX96" s="916"/>
      <c r="DY96" s="212" t="s">
        <v>1340</v>
      </c>
      <c r="DZ96" s="192" t="s">
        <v>1341</v>
      </c>
      <c r="EA96" s="193">
        <v>175</v>
      </c>
      <c r="EB96" s="194">
        <v>141</v>
      </c>
      <c r="EC96" s="195">
        <v>19</v>
      </c>
      <c r="ED96" s="10">
        <v>1</v>
      </c>
    </row>
    <row r="97" spans="1:134" ht="15" customHeight="1">
      <c r="A97" s="3"/>
      <c r="B97" s="3"/>
      <c r="C97" s="3"/>
      <c r="D97" s="3"/>
      <c r="E97" s="3"/>
      <c r="F97" s="3"/>
      <c r="G97" s="688"/>
      <c r="H97" s="688"/>
      <c r="I97" s="688"/>
      <c r="J97" s="688"/>
      <c r="K97" s="688"/>
      <c r="L97" s="688"/>
      <c r="M97" s="688"/>
      <c r="N97" s="688"/>
      <c r="O97" s="688"/>
      <c r="P97" s="688"/>
      <c r="Q97" s="688"/>
      <c r="R97" s="688"/>
      <c r="S97" s="688"/>
      <c r="T97" s="688"/>
      <c r="U97" s="688"/>
      <c r="V97" s="688"/>
      <c r="W97" s="688"/>
      <c r="X97" s="3"/>
      <c r="Y97" s="3"/>
      <c r="Z97" s="3"/>
      <c r="AA97" s="3"/>
      <c r="AB97" s="3"/>
      <c r="AC97" s="3"/>
      <c r="AD97" s="3"/>
      <c r="AE97" s="3"/>
      <c r="AF97" s="3"/>
      <c r="AG97" s="3"/>
      <c r="AH97" s="3"/>
      <c r="AI97" s="3"/>
      <c r="AJ97" s="198" cm="1">
        <f t="array" ref="AJ97">SUMPRODUCT(LEN(AK97:AQ97))</f>
        <v>0</v>
      </c>
      <c r="AK97" s="199"/>
      <c r="AL97" s="200"/>
      <c r="AM97" s="200"/>
      <c r="AN97" s="200"/>
      <c r="AO97" s="200"/>
      <c r="AP97" s="200"/>
      <c r="AQ97" s="201"/>
      <c r="AR97" s="3"/>
      <c r="AW97" s="3"/>
      <c r="BF97"/>
      <c r="BG97"/>
      <c r="BH97"/>
      <c r="BJ97"/>
      <c r="BK97"/>
      <c r="BL97"/>
      <c r="CD97" s="3"/>
      <c r="CE97" s="3"/>
      <c r="CF97" s="3"/>
      <c r="CG97" s="3"/>
      <c r="CH97" s="3"/>
      <c r="CI97" s="3"/>
      <c r="CJ97" s="3"/>
      <c r="CK97" s="3"/>
      <c r="CL97" s="3"/>
      <c r="CM97" s="3"/>
      <c r="CN97" s="3"/>
      <c r="CO97" s="3"/>
      <c r="CP97" s="3"/>
      <c r="CQ97" s="3"/>
      <c r="CR97" s="3"/>
      <c r="CS97" s="3"/>
      <c r="CT97" s="3"/>
      <c r="CU97" s="3"/>
      <c r="CV97" s="3"/>
      <c r="CW97" s="3"/>
      <c r="CX97" s="3"/>
      <c r="CY97" s="917" t="s">
        <v>1342</v>
      </c>
      <c r="CZ97" s="918" t="s">
        <v>1343</v>
      </c>
      <c r="DA97" s="919" t="s">
        <v>1344</v>
      </c>
      <c r="DB97" s="920" t="s">
        <v>1345</v>
      </c>
      <c r="DC97" s="921" t="s">
        <v>1346</v>
      </c>
      <c r="DD97" s="922" t="s">
        <v>1347</v>
      </c>
      <c r="DE97" s="923" t="s">
        <v>1348</v>
      </c>
      <c r="DF97" s="924" t="s">
        <v>1349</v>
      </c>
      <c r="DG97" s="925" t="s">
        <v>1350</v>
      </c>
      <c r="DJ97" s="926"/>
      <c r="DK97" s="236" t="s">
        <v>1351</v>
      </c>
      <c r="DL97" s="206" t="s">
        <v>1352</v>
      </c>
      <c r="DM97" s="207">
        <v>0</v>
      </c>
      <c r="DN97" s="208">
        <v>0</v>
      </c>
      <c r="DO97" s="209">
        <v>255</v>
      </c>
      <c r="DP97"/>
      <c r="DQ97" s="927"/>
      <c r="DR97" s="191" t="s">
        <v>1353</v>
      </c>
      <c r="DS97" s="192" t="s">
        <v>1354</v>
      </c>
      <c r="DT97" s="193">
        <v>240</v>
      </c>
      <c r="DU97" s="194">
        <v>230</v>
      </c>
      <c r="DV97" s="195">
        <v>140</v>
      </c>
      <c r="DW97"/>
      <c r="DX97" s="928"/>
      <c r="DY97" s="197" t="s">
        <v>1355</v>
      </c>
      <c r="DZ97" s="192" t="s">
        <v>1356</v>
      </c>
      <c r="EA97" s="193">
        <v>139</v>
      </c>
      <c r="EB97" s="194">
        <v>126</v>
      </c>
      <c r="EC97" s="195">
        <v>102</v>
      </c>
      <c r="ED97" s="10">
        <v>1</v>
      </c>
    </row>
    <row r="98" spans="1:134" ht="15" customHeight="1">
      <c r="A98" s="3"/>
      <c r="B98" s="3"/>
      <c r="C98" s="3"/>
      <c r="D98" s="3"/>
      <c r="E98" s="3"/>
      <c r="F98" s="3"/>
      <c r="G98" s="688"/>
      <c r="H98" s="688"/>
      <c r="I98" s="688"/>
      <c r="J98" s="688"/>
      <c r="K98" s="688"/>
      <c r="L98" s="688"/>
      <c r="M98" s="688"/>
      <c r="N98" s="688"/>
      <c r="O98" s="688"/>
      <c r="P98" s="688"/>
      <c r="Q98" s="688"/>
      <c r="R98" s="688"/>
      <c r="S98" s="688"/>
      <c r="T98" s="688"/>
      <c r="U98" s="688"/>
      <c r="V98" s="688"/>
      <c r="W98" s="688"/>
      <c r="X98" s="3"/>
      <c r="Y98" s="3"/>
      <c r="Z98" s="3"/>
      <c r="AA98" s="3"/>
      <c r="AB98" s="3"/>
      <c r="AC98" s="3"/>
      <c r="AD98" s="3"/>
      <c r="AE98" s="3"/>
      <c r="AF98" s="3"/>
      <c r="AG98" s="3"/>
      <c r="AH98" s="3"/>
      <c r="AI98" s="3"/>
      <c r="AJ98" s="198" cm="1">
        <f t="array" ref="AJ98">SUMPRODUCT(LEN(AK98:AQ98))</f>
        <v>0</v>
      </c>
      <c r="AK98" s="199"/>
      <c r="AL98" s="200"/>
      <c r="AM98" s="200"/>
      <c r="AN98" s="200"/>
      <c r="AO98" s="200"/>
      <c r="AP98" s="200"/>
      <c r="AQ98" s="201"/>
      <c r="AR98" s="3"/>
      <c r="AW98" s="3"/>
      <c r="AX98" s="3228" t="s">
        <v>1357</v>
      </c>
      <c r="AY98" s="3228"/>
      <c r="AZ98" s="3228"/>
      <c r="BB98" s="3225" t="s">
        <v>1358</v>
      </c>
      <c r="BC98" s="3225"/>
      <c r="BD98" s="3225"/>
      <c r="BF98" s="3226" t="s">
        <v>1359</v>
      </c>
      <c r="BG98" s="3226"/>
      <c r="BH98" s="3226"/>
      <c r="BJ98" s="3227" t="s">
        <v>1360</v>
      </c>
      <c r="BK98" s="3227"/>
      <c r="BL98" s="3227"/>
      <c r="BV98" s="3223" t="s">
        <v>1361</v>
      </c>
      <c r="BW98" s="3223"/>
      <c r="BX98" s="3223"/>
      <c r="BZ98" s="3224" t="s">
        <v>1362</v>
      </c>
      <c r="CA98" s="3224"/>
      <c r="CB98" s="3224"/>
      <c r="CD98" s="3"/>
      <c r="CE98" s="3"/>
      <c r="CF98" s="3"/>
      <c r="CG98" s="3"/>
      <c r="CH98" s="3"/>
      <c r="CI98" s="3"/>
      <c r="CJ98" s="3"/>
      <c r="CK98" s="3"/>
      <c r="CL98" s="3"/>
      <c r="CM98" s="3"/>
      <c r="CN98" s="3"/>
      <c r="CO98" s="3"/>
      <c r="CP98" s="3"/>
      <c r="CQ98" s="3"/>
      <c r="CR98" s="3"/>
      <c r="CS98" s="3"/>
      <c r="CT98" s="3"/>
      <c r="CU98" s="3"/>
      <c r="CV98" s="3"/>
      <c r="CW98" s="3"/>
      <c r="CX98" s="3"/>
      <c r="CY98" s="929" t="s">
        <v>1363</v>
      </c>
      <c r="CZ98" s="930" t="s">
        <v>1364</v>
      </c>
      <c r="DA98" s="931" t="s">
        <v>1365</v>
      </c>
      <c r="DB98" s="932" t="s">
        <v>1366</v>
      </c>
      <c r="DC98" s="933" t="s">
        <v>1367</v>
      </c>
      <c r="DD98" s="934" t="s">
        <v>1368</v>
      </c>
      <c r="DE98" s="935" t="s">
        <v>1369</v>
      </c>
      <c r="DF98" s="936" t="s">
        <v>1370</v>
      </c>
      <c r="DG98" s="937" t="s">
        <v>1371</v>
      </c>
      <c r="DJ98" s="938"/>
      <c r="DK98" s="205" t="s">
        <v>1372</v>
      </c>
      <c r="DL98" s="206" t="s">
        <v>1373</v>
      </c>
      <c r="DM98" s="207">
        <v>77</v>
      </c>
      <c r="DN98" s="208">
        <v>77</v>
      </c>
      <c r="DO98" s="209">
        <v>255</v>
      </c>
      <c r="DP98"/>
      <c r="DQ98" s="939"/>
      <c r="DR98" s="191" t="s">
        <v>1374</v>
      </c>
      <c r="DS98" s="192" t="s">
        <v>1375</v>
      </c>
      <c r="DT98" s="193">
        <v>238</v>
      </c>
      <c r="DU98" s="194">
        <v>232</v>
      </c>
      <c r="DV98" s="195">
        <v>170</v>
      </c>
      <c r="DW98"/>
      <c r="DX98" s="940"/>
      <c r="DY98" s="197" t="s">
        <v>1376</v>
      </c>
      <c r="DZ98" s="192" t="s">
        <v>1377</v>
      </c>
      <c r="EA98" s="193">
        <v>140</v>
      </c>
      <c r="EB98" s="194">
        <v>120</v>
      </c>
      <c r="EC98" s="195">
        <v>83</v>
      </c>
      <c r="ED98" s="10">
        <v>1</v>
      </c>
    </row>
    <row r="99" spans="1:134" ht="15" customHeight="1">
      <c r="A99" s="3"/>
      <c r="B99" s="3"/>
      <c r="C99" s="3"/>
      <c r="D99" s="3"/>
      <c r="E99" s="3"/>
      <c r="F99" s="3"/>
      <c r="G99" s="688"/>
      <c r="H99" s="688"/>
      <c r="I99" s="688"/>
      <c r="J99" s="688"/>
      <c r="K99" s="688"/>
      <c r="L99" s="688"/>
      <c r="M99" s="688"/>
      <c r="N99" s="688"/>
      <c r="O99" s="688"/>
      <c r="P99" s="688"/>
      <c r="Q99" s="688"/>
      <c r="R99" s="688"/>
      <c r="S99" s="688"/>
      <c r="T99" s="688"/>
      <c r="U99" s="688"/>
      <c r="V99" s="688"/>
      <c r="W99" s="688"/>
      <c r="X99" s="3"/>
      <c r="Y99" s="3"/>
      <c r="Z99" s="3"/>
      <c r="AA99" s="3"/>
      <c r="AB99" s="3"/>
      <c r="AC99" s="3"/>
      <c r="AD99" s="3"/>
      <c r="AE99" s="3"/>
      <c r="AF99" s="3"/>
      <c r="AG99" s="3"/>
      <c r="AH99" s="3"/>
      <c r="AI99" s="3"/>
      <c r="AJ99" s="198" cm="1">
        <f t="array" ref="AJ99">SUMPRODUCT(LEN(AK99:AQ99))</f>
        <v>0</v>
      </c>
      <c r="AK99" s="199"/>
      <c r="AL99" s="200"/>
      <c r="AM99" s="200"/>
      <c r="AN99" s="200"/>
      <c r="AO99" s="200"/>
      <c r="AP99" s="200"/>
      <c r="AQ99" s="201"/>
      <c r="AR99" s="3"/>
      <c r="AW99" s="3"/>
      <c r="AX99" s="3228"/>
      <c r="AY99" s="3228"/>
      <c r="AZ99" s="3228"/>
      <c r="BB99" s="3225"/>
      <c r="BC99" s="3225"/>
      <c r="BD99" s="3225"/>
      <c r="BF99" s="3226"/>
      <c r="BG99" s="3226"/>
      <c r="BH99" s="3226"/>
      <c r="BJ99" s="3227"/>
      <c r="BK99" s="3227"/>
      <c r="BL99" s="3227"/>
      <c r="BV99" s="3223"/>
      <c r="BW99" s="3223"/>
      <c r="BX99" s="3223"/>
      <c r="BZ99" s="3224"/>
      <c r="CA99" s="3224"/>
      <c r="CB99" s="3224"/>
      <c r="CD99" s="3"/>
      <c r="CE99" s="3"/>
      <c r="CF99" s="3"/>
      <c r="CG99" s="3"/>
      <c r="CH99" s="3"/>
      <c r="CI99" s="3"/>
      <c r="CJ99" s="3"/>
      <c r="CK99" s="3"/>
      <c r="CL99" s="3"/>
      <c r="CM99" s="3"/>
      <c r="CN99" s="3"/>
      <c r="CO99" s="3"/>
      <c r="CP99" s="3"/>
      <c r="CQ99" s="3"/>
      <c r="CR99" s="3"/>
      <c r="CS99" s="3"/>
      <c r="CT99" s="3"/>
      <c r="CU99" s="3"/>
      <c r="CV99" s="3"/>
      <c r="CW99" s="3"/>
      <c r="CX99" s="3"/>
      <c r="CY99" s="941" t="s">
        <v>1378</v>
      </c>
      <c r="CZ99" s="942" t="s">
        <v>1379</v>
      </c>
      <c r="DA99" s="943" t="s">
        <v>1380</v>
      </c>
      <c r="DB99" s="944" t="s">
        <v>1381</v>
      </c>
      <c r="DC99" s="945" t="s">
        <v>1382</v>
      </c>
      <c r="DD99" s="946" t="s">
        <v>1383</v>
      </c>
      <c r="DE99" s="947" t="s">
        <v>1384</v>
      </c>
      <c r="DF99" s="948" t="s">
        <v>1385</v>
      </c>
      <c r="DG99" s="949" t="s">
        <v>1386</v>
      </c>
      <c r="DJ99" s="950"/>
      <c r="DK99" s="236" t="s">
        <v>1387</v>
      </c>
      <c r="DL99" s="206" t="s">
        <v>1388</v>
      </c>
      <c r="DM99" s="207">
        <v>196</v>
      </c>
      <c r="DN99" s="208">
        <v>195</v>
      </c>
      <c r="DO99" s="209">
        <v>221</v>
      </c>
      <c r="DP99"/>
      <c r="DQ99" s="951"/>
      <c r="DR99" s="272" t="s">
        <v>1389</v>
      </c>
      <c r="DS99" s="192" t="s">
        <v>1390</v>
      </c>
      <c r="DT99" s="193">
        <v>255</v>
      </c>
      <c r="DU99" s="194">
        <v>244</v>
      </c>
      <c r="DV99" s="195">
        <v>141</v>
      </c>
      <c r="DW99"/>
      <c r="DX99" s="952"/>
      <c r="DY99" s="212" t="s">
        <v>1391</v>
      </c>
      <c r="DZ99" s="192" t="s">
        <v>1392</v>
      </c>
      <c r="EA99" s="193">
        <v>118</v>
      </c>
      <c r="EB99" s="194">
        <v>111</v>
      </c>
      <c r="EC99" s="195">
        <v>100</v>
      </c>
      <c r="ED99" s="10">
        <v>1</v>
      </c>
    </row>
    <row r="100" spans="1:134" ht="15" customHeight="1">
      <c r="A100" s="3"/>
      <c r="B100" s="3"/>
      <c r="C100" s="3"/>
      <c r="D100" s="3"/>
      <c r="E100" s="3"/>
      <c r="F100" s="3"/>
      <c r="G100" s="688"/>
      <c r="H100" s="688"/>
      <c r="I100" s="688"/>
      <c r="J100" s="688"/>
      <c r="K100" s="688"/>
      <c r="L100" s="688"/>
      <c r="M100" s="688"/>
      <c r="N100" s="688"/>
      <c r="O100" s="688"/>
      <c r="P100" s="688"/>
      <c r="Q100" s="688"/>
      <c r="R100" s="688"/>
      <c r="S100" s="688"/>
      <c r="T100" s="688"/>
      <c r="U100" s="688"/>
      <c r="V100" s="688"/>
      <c r="W100" s="688"/>
      <c r="X100" s="3"/>
      <c r="Y100" s="3"/>
      <c r="Z100" s="3"/>
      <c r="AA100" s="3"/>
      <c r="AB100" s="3"/>
      <c r="AC100" s="3"/>
      <c r="AD100" s="3"/>
      <c r="AE100" s="3"/>
      <c r="AF100" s="3"/>
      <c r="AG100" s="3"/>
      <c r="AH100" s="3"/>
      <c r="AI100" s="3"/>
      <c r="AJ100" s="198" cm="1">
        <f t="array" ref="AJ100">SUMPRODUCT(LEN(AK100:AQ100))</f>
        <v>0</v>
      </c>
      <c r="AK100" s="199"/>
      <c r="AL100" s="200"/>
      <c r="AM100" s="200"/>
      <c r="AN100" s="200"/>
      <c r="AO100" s="200"/>
      <c r="AP100" s="200"/>
      <c r="AQ100" s="201"/>
      <c r="AR100" s="3"/>
      <c r="AW100" s="3"/>
      <c r="BF100"/>
      <c r="BG100"/>
      <c r="BH100"/>
      <c r="BJ100"/>
      <c r="BK100"/>
      <c r="BL100"/>
      <c r="CD100" s="3"/>
      <c r="CE100" s="3"/>
      <c r="CF100" s="3"/>
      <c r="CG100" s="3"/>
      <c r="CH100" s="3"/>
      <c r="CI100" s="3"/>
      <c r="CJ100" s="3"/>
      <c r="CK100" s="3"/>
      <c r="CL100" s="3"/>
      <c r="CM100" s="3"/>
      <c r="CN100" s="3"/>
      <c r="CO100" s="3"/>
      <c r="CP100" s="3"/>
      <c r="CQ100" s="3"/>
      <c r="CR100" s="3"/>
      <c r="CS100" s="3"/>
      <c r="CT100" s="3"/>
      <c r="CU100" s="3"/>
      <c r="CV100" s="3"/>
      <c r="CW100" s="3"/>
      <c r="CX100" s="3"/>
      <c r="CY100" s="953" t="s">
        <v>1393</v>
      </c>
      <c r="CZ100" s="954" t="s">
        <v>1394</v>
      </c>
      <c r="DA100" s="955" t="s">
        <v>1395</v>
      </c>
      <c r="DB100" s="956" t="s">
        <v>1396</v>
      </c>
      <c r="DC100" s="957" t="s">
        <v>1397</v>
      </c>
      <c r="DD100" s="958" t="s">
        <v>1398</v>
      </c>
      <c r="DE100" s="959" t="s">
        <v>1399</v>
      </c>
      <c r="DF100" s="960" t="s">
        <v>1400</v>
      </c>
      <c r="DG100" s="961" t="s">
        <v>1401</v>
      </c>
      <c r="DJ100" s="962"/>
      <c r="DK100" s="205" t="s">
        <v>1402</v>
      </c>
      <c r="DL100" s="206" t="s">
        <v>1403</v>
      </c>
      <c r="DM100" s="207">
        <v>217</v>
      </c>
      <c r="DN100" s="208">
        <v>217</v>
      </c>
      <c r="DO100" s="209">
        <v>243</v>
      </c>
      <c r="DP100"/>
      <c r="DQ100" s="963"/>
      <c r="DR100" s="191" t="s">
        <v>1404</v>
      </c>
      <c r="DS100" s="192" t="s">
        <v>1405</v>
      </c>
      <c r="DT100" s="193">
        <v>255</v>
      </c>
      <c r="DU100" s="194">
        <v>246</v>
      </c>
      <c r="DV100" s="195">
        <v>143</v>
      </c>
      <c r="DW100"/>
      <c r="DX100" s="964"/>
      <c r="DY100" s="212" t="s">
        <v>1406</v>
      </c>
      <c r="DZ100" s="192" t="s">
        <v>1407</v>
      </c>
      <c r="EA100" s="193">
        <v>107</v>
      </c>
      <c r="EB100" s="194">
        <v>87</v>
      </c>
      <c r="EC100" s="195">
        <v>49</v>
      </c>
      <c r="ED100" s="10">
        <v>1</v>
      </c>
    </row>
    <row r="101" spans="1:134" ht="15" customHeight="1">
      <c r="A101" s="3"/>
      <c r="B101" s="3"/>
      <c r="C101" s="3"/>
      <c r="D101" s="3"/>
      <c r="E101" s="3"/>
      <c r="F101" s="3"/>
      <c r="G101" s="688"/>
      <c r="H101" s="688"/>
      <c r="I101" s="688"/>
      <c r="J101" s="688"/>
      <c r="K101" s="688"/>
      <c r="L101" s="688"/>
      <c r="M101" s="688"/>
      <c r="N101" s="688"/>
      <c r="O101" s="688"/>
      <c r="P101" s="688"/>
      <c r="Q101" s="688"/>
      <c r="R101" s="688"/>
      <c r="S101" s="688"/>
      <c r="T101" s="688"/>
      <c r="U101" s="688"/>
      <c r="V101" s="688"/>
      <c r="W101" s="688"/>
      <c r="X101" s="3"/>
      <c r="Y101" s="3"/>
      <c r="Z101" s="3"/>
      <c r="AA101" s="3"/>
      <c r="AB101" s="3"/>
      <c r="AC101" s="3"/>
      <c r="AD101" s="3"/>
      <c r="AE101" s="3"/>
      <c r="AF101" s="3"/>
      <c r="AG101" s="3"/>
      <c r="AH101" s="3"/>
      <c r="AI101" s="3"/>
      <c r="AJ101" s="198" cm="1">
        <f t="array" ref="AJ101">SUMPRODUCT(LEN(AK101:AQ101))</f>
        <v>0</v>
      </c>
      <c r="AK101" s="199"/>
      <c r="AL101" s="200"/>
      <c r="AM101" s="200"/>
      <c r="AN101" s="200"/>
      <c r="AO101" s="200"/>
      <c r="AP101" s="200"/>
      <c r="AQ101" s="201"/>
      <c r="AR101" s="3"/>
      <c r="AW101" s="3"/>
      <c r="AX101" s="3228" t="s">
        <v>1408</v>
      </c>
      <c r="AY101" s="3228"/>
      <c r="AZ101" s="3228"/>
      <c r="BB101" s="3225" t="s">
        <v>1409</v>
      </c>
      <c r="BC101" s="3225"/>
      <c r="BD101" s="3225"/>
      <c r="BF101" s="3226" t="s">
        <v>1410</v>
      </c>
      <c r="BG101" s="3226"/>
      <c r="BH101" s="3226"/>
      <c r="BJ101" s="3227" t="s">
        <v>1411</v>
      </c>
      <c r="BK101" s="3227"/>
      <c r="BL101" s="3227"/>
      <c r="BV101" s="3223" t="s">
        <v>1412</v>
      </c>
      <c r="BW101" s="3223"/>
      <c r="BX101" s="3223"/>
      <c r="BZ101" s="3224" t="s">
        <v>1413</v>
      </c>
      <c r="CA101" s="3224"/>
      <c r="CB101" s="3224"/>
      <c r="CD101" s="3"/>
      <c r="CE101" s="3"/>
      <c r="CF101" s="3"/>
      <c r="CG101" s="3"/>
      <c r="CH101" s="3"/>
      <c r="CI101" s="3"/>
      <c r="CJ101" s="3"/>
      <c r="CK101" s="3"/>
      <c r="CL101" s="3"/>
      <c r="CM101" s="3"/>
      <c r="CN101" s="3"/>
      <c r="CO101" s="3"/>
      <c r="CP101" s="3"/>
      <c r="CQ101" s="3"/>
      <c r="CR101" s="3"/>
      <c r="CS101" s="3"/>
      <c r="CT101" s="3"/>
      <c r="CU101" s="3"/>
      <c r="CV101" s="3"/>
      <c r="CW101" s="3"/>
      <c r="CX101" s="3"/>
      <c r="CY101" s="965" t="s">
        <v>1414</v>
      </c>
      <c r="CZ101" s="966" t="s">
        <v>1415</v>
      </c>
      <c r="DA101" s="967" t="s">
        <v>1416</v>
      </c>
      <c r="DB101" s="968" t="s">
        <v>1417</v>
      </c>
      <c r="DC101" s="969" t="s">
        <v>1418</v>
      </c>
      <c r="DD101" s="970" t="s">
        <v>1419</v>
      </c>
      <c r="DE101" s="971" t="s">
        <v>1420</v>
      </c>
      <c r="DF101" s="972" t="s">
        <v>1421</v>
      </c>
      <c r="DG101" s="973" t="s">
        <v>1422</v>
      </c>
      <c r="DJ101" s="974"/>
      <c r="DK101" s="236" t="s">
        <v>1423</v>
      </c>
      <c r="DL101" s="206" t="s">
        <v>1424</v>
      </c>
      <c r="DM101" s="207">
        <v>204</v>
      </c>
      <c r="DN101" s="208">
        <v>204</v>
      </c>
      <c r="DO101" s="209">
        <v>255</v>
      </c>
      <c r="DP101"/>
      <c r="DQ101" s="975"/>
      <c r="DR101" s="191" t="s">
        <v>1425</v>
      </c>
      <c r="DS101" s="192" t="s">
        <v>1426</v>
      </c>
      <c r="DT101" s="193">
        <v>238</v>
      </c>
      <c r="DU101" s="194">
        <v>233</v>
      </c>
      <c r="DV101" s="195">
        <v>191</v>
      </c>
      <c r="DW101"/>
      <c r="DX101" s="976"/>
      <c r="DY101" s="212" t="s">
        <v>1427</v>
      </c>
      <c r="DZ101" s="192" t="s">
        <v>1428</v>
      </c>
      <c r="EA101" s="193">
        <v>97</v>
      </c>
      <c r="EB101" s="194">
        <v>78</v>
      </c>
      <c r="EC101" s="195">
        <v>26</v>
      </c>
      <c r="ED101" s="10">
        <v>1</v>
      </c>
    </row>
    <row r="102" spans="1:134" ht="15.75" customHeight="1">
      <c r="A102" s="3"/>
      <c r="B102" s="3"/>
      <c r="C102" s="3"/>
      <c r="D102" s="3"/>
      <c r="E102" s="3"/>
      <c r="F102" s="3"/>
      <c r="G102" s="688"/>
      <c r="H102" s="688"/>
      <c r="I102" s="688"/>
      <c r="J102" s="688"/>
      <c r="K102" s="688"/>
      <c r="L102" s="688"/>
      <c r="M102" s="688"/>
      <c r="N102" s="688"/>
      <c r="O102" s="688"/>
      <c r="P102" s="688"/>
      <c r="Q102" s="688"/>
      <c r="R102" s="688"/>
      <c r="S102" s="688"/>
      <c r="T102" s="688"/>
      <c r="U102" s="688"/>
      <c r="V102" s="688"/>
      <c r="W102" s="688"/>
      <c r="X102" s="3"/>
      <c r="Y102" s="3"/>
      <c r="Z102" s="3"/>
      <c r="AA102" s="3"/>
      <c r="AB102" s="3"/>
      <c r="AC102" s="3"/>
      <c r="AD102" s="3"/>
      <c r="AE102" s="3"/>
      <c r="AF102" s="3"/>
      <c r="AG102" s="3"/>
      <c r="AH102" s="3"/>
      <c r="AI102" s="3"/>
      <c r="AJ102" s="198" cm="1">
        <f t="array" ref="AJ102">SUMPRODUCT(LEN(AK102:AQ102))</f>
        <v>0</v>
      </c>
      <c r="AK102" s="199"/>
      <c r="AL102" s="200"/>
      <c r="AM102" s="200"/>
      <c r="AN102" s="200"/>
      <c r="AO102" s="200"/>
      <c r="AP102" s="200"/>
      <c r="AQ102" s="201"/>
      <c r="AR102" s="3"/>
      <c r="AW102" s="3"/>
      <c r="AX102" s="3228"/>
      <c r="AY102" s="3228"/>
      <c r="AZ102" s="3228"/>
      <c r="BB102" s="3225"/>
      <c r="BC102" s="3225"/>
      <c r="BD102" s="3225"/>
      <c r="BF102" s="3226"/>
      <c r="BG102" s="3226"/>
      <c r="BH102" s="3226"/>
      <c r="BJ102" s="3227"/>
      <c r="BK102" s="3227"/>
      <c r="BL102" s="3227"/>
      <c r="BV102" s="3223"/>
      <c r="BW102" s="3223"/>
      <c r="BX102" s="3223"/>
      <c r="BZ102" s="3224"/>
      <c r="CA102" s="3224"/>
      <c r="CB102" s="3224"/>
      <c r="CD102" s="3"/>
      <c r="CE102" s="3"/>
      <c r="CF102" s="3"/>
      <c r="CG102" s="3"/>
      <c r="CH102" s="3"/>
      <c r="CI102" s="3"/>
      <c r="CJ102" s="3"/>
      <c r="CK102" s="3"/>
      <c r="CL102" s="3"/>
      <c r="CM102" s="3"/>
      <c r="CN102" s="3"/>
      <c r="CO102" s="3"/>
      <c r="CP102" s="3"/>
      <c r="CQ102" s="3"/>
      <c r="CR102" s="3"/>
      <c r="CS102" s="3"/>
      <c r="CT102" s="3"/>
      <c r="CU102" s="3"/>
      <c r="CV102" s="3"/>
      <c r="CW102" s="3"/>
      <c r="CX102" s="3"/>
      <c r="CY102" s="977" t="s">
        <v>1429</v>
      </c>
      <c r="CZ102" s="978" t="s">
        <v>1430</v>
      </c>
      <c r="DA102" s="979" t="s">
        <v>1431</v>
      </c>
      <c r="DB102" s="980" t="s">
        <v>1432</v>
      </c>
      <c r="DC102" s="981" t="s">
        <v>1433</v>
      </c>
      <c r="DD102" s="982" t="s">
        <v>1434</v>
      </c>
      <c r="DE102" s="983" t="s">
        <v>1435</v>
      </c>
      <c r="DF102" s="984" t="s">
        <v>1436</v>
      </c>
      <c r="DG102" s="985" t="s">
        <v>1437</v>
      </c>
      <c r="DJ102" s="986"/>
      <c r="DK102" s="236" t="s">
        <v>1438</v>
      </c>
      <c r="DL102" s="206" t="s">
        <v>1439</v>
      </c>
      <c r="DM102" s="207">
        <v>233</v>
      </c>
      <c r="DN102" s="208">
        <v>233</v>
      </c>
      <c r="DO102" s="209">
        <v>237</v>
      </c>
      <c r="DP102"/>
      <c r="DQ102" s="987"/>
      <c r="DR102" s="272" t="s">
        <v>1440</v>
      </c>
      <c r="DS102" s="192" t="s">
        <v>1441</v>
      </c>
      <c r="DT102" s="193">
        <v>251</v>
      </c>
      <c r="DU102" s="194">
        <v>242</v>
      </c>
      <c r="DV102" s="195">
        <v>183</v>
      </c>
      <c r="DW102"/>
      <c r="DX102" s="988"/>
      <c r="DY102" s="212" t="s">
        <v>1442</v>
      </c>
      <c r="DZ102" s="192" t="s">
        <v>1443</v>
      </c>
      <c r="EA102" s="193">
        <v>70</v>
      </c>
      <c r="EB102" s="194">
        <v>63</v>
      </c>
      <c r="EC102" s="195">
        <v>50</v>
      </c>
      <c r="ED102" s="10">
        <v>1</v>
      </c>
    </row>
    <row r="103" spans="1:134" ht="15" customHeight="1">
      <c r="A103" s="3"/>
      <c r="B103" s="3"/>
      <c r="C103" s="3"/>
      <c r="D103" s="3"/>
      <c r="E103" s="3"/>
      <c r="F103" s="3"/>
      <c r="G103" s="688"/>
      <c r="H103" s="688"/>
      <c r="I103" s="688"/>
      <c r="J103" s="688"/>
      <c r="K103" s="688"/>
      <c r="L103" s="688"/>
      <c r="M103" s="688"/>
      <c r="N103" s="688"/>
      <c r="O103" s="688"/>
      <c r="P103" s="688"/>
      <c r="Q103" s="688"/>
      <c r="R103" s="688"/>
      <c r="S103" s="688"/>
      <c r="T103" s="688"/>
      <c r="U103" s="688"/>
      <c r="V103" s="688"/>
      <c r="W103" s="688"/>
      <c r="X103" s="3"/>
      <c r="Y103" s="3"/>
      <c r="Z103" s="3"/>
      <c r="AA103" s="3"/>
      <c r="AB103" s="3"/>
      <c r="AC103" s="3"/>
      <c r="AD103" s="3"/>
      <c r="AE103" s="3"/>
      <c r="AF103" s="3"/>
      <c r="AG103" s="3"/>
      <c r="AH103" s="3"/>
      <c r="AI103" s="3"/>
      <c r="AJ103" s="198" cm="1">
        <f t="array" ref="AJ103">SUMPRODUCT(LEN(AK103:AQ103))</f>
        <v>0</v>
      </c>
      <c r="AK103" s="199"/>
      <c r="AL103" s="200"/>
      <c r="AM103" s="200"/>
      <c r="AN103" s="200"/>
      <c r="AO103" s="200"/>
      <c r="AP103" s="200"/>
      <c r="AQ103" s="201"/>
      <c r="AR103" s="3"/>
      <c r="AW103" s="3"/>
      <c r="BF103"/>
      <c r="BG103"/>
      <c r="BH103"/>
      <c r="BJ103"/>
      <c r="BK103"/>
      <c r="BL103"/>
      <c r="CD103" s="3"/>
      <c r="CE103" s="3"/>
      <c r="CF103" s="3"/>
      <c r="CG103" s="3"/>
      <c r="CH103" s="3"/>
      <c r="CI103" s="3"/>
      <c r="CJ103" s="3"/>
      <c r="CK103" s="3"/>
      <c r="CL103" s="3"/>
      <c r="CM103" s="3"/>
      <c r="CN103" s="3"/>
      <c r="CO103" s="3"/>
      <c r="CP103" s="3"/>
      <c r="CQ103" s="3"/>
      <c r="CR103" s="3"/>
      <c r="CS103" s="3"/>
      <c r="CT103" s="3"/>
      <c r="CU103" s="3"/>
      <c r="CV103" s="3"/>
      <c r="CW103" s="3"/>
      <c r="CX103" s="3"/>
      <c r="CY103" s="989" t="s">
        <v>1444</v>
      </c>
      <c r="CZ103" s="990" t="s">
        <v>1445</v>
      </c>
      <c r="DA103" s="991" t="s">
        <v>1446</v>
      </c>
      <c r="DB103" s="992" t="s">
        <v>1447</v>
      </c>
      <c r="DC103" s="993" t="s">
        <v>1448</v>
      </c>
      <c r="DD103" s="994" t="s">
        <v>1449</v>
      </c>
      <c r="DE103" s="995" t="s">
        <v>1450</v>
      </c>
      <c r="DF103" s="996" t="s">
        <v>1451</v>
      </c>
      <c r="DG103" s="997" t="s">
        <v>1452</v>
      </c>
      <c r="DJ103" s="998"/>
      <c r="DK103" s="205" t="s">
        <v>1453</v>
      </c>
      <c r="DL103" s="206" t="s">
        <v>1454</v>
      </c>
      <c r="DM103" s="207">
        <v>230</v>
      </c>
      <c r="DN103" s="208">
        <v>230</v>
      </c>
      <c r="DO103" s="209">
        <v>250</v>
      </c>
      <c r="DP103"/>
      <c r="DQ103" s="999"/>
      <c r="DR103" s="272" t="s">
        <v>1455</v>
      </c>
      <c r="DS103" s="192" t="s">
        <v>1456</v>
      </c>
      <c r="DT103" s="193">
        <v>253</v>
      </c>
      <c r="DU103" s="194">
        <v>241</v>
      </c>
      <c r="DV103" s="195">
        <v>184</v>
      </c>
      <c r="DW103"/>
      <c r="DX103" s="1000"/>
      <c r="DY103" s="212" t="s">
        <v>1457</v>
      </c>
      <c r="DZ103" s="192" t="s">
        <v>1458</v>
      </c>
      <c r="EA103" s="193">
        <v>41</v>
      </c>
      <c r="EB103" s="194">
        <v>33</v>
      </c>
      <c r="EC103" s="195">
        <v>7</v>
      </c>
      <c r="ED103" s="10">
        <v>1</v>
      </c>
    </row>
    <row r="104" spans="1:134" ht="15" customHeight="1">
      <c r="A104" s="3"/>
      <c r="B104" s="3"/>
      <c r="C104" s="3"/>
      <c r="D104" s="3"/>
      <c r="E104" s="3"/>
      <c r="F104" s="3"/>
      <c r="G104" s="688"/>
      <c r="H104" s="688"/>
      <c r="I104" s="688"/>
      <c r="J104" s="688"/>
      <c r="K104" s="688"/>
      <c r="L104" s="688"/>
      <c r="M104" s="688"/>
      <c r="N104" s="688"/>
      <c r="O104" s="688"/>
      <c r="P104" s="688"/>
      <c r="Q104" s="688"/>
      <c r="R104" s="688"/>
      <c r="S104" s="688"/>
      <c r="T104" s="688"/>
      <c r="U104" s="688"/>
      <c r="V104" s="688"/>
      <c r="W104" s="688"/>
      <c r="X104" s="3"/>
      <c r="Y104" s="3"/>
      <c r="Z104" s="3"/>
      <c r="AA104" s="3"/>
      <c r="AB104" s="3"/>
      <c r="AC104" s="3"/>
      <c r="AD104" s="3"/>
      <c r="AE104" s="3"/>
      <c r="AF104" s="3"/>
      <c r="AG104" s="3"/>
      <c r="AH104" s="3"/>
      <c r="AI104" s="3"/>
      <c r="AJ104" s="198" cm="1">
        <f t="array" ref="AJ104">SUMPRODUCT(LEN(AK104:AQ104))</f>
        <v>0</v>
      </c>
      <c r="AK104" s="199"/>
      <c r="AL104" s="200"/>
      <c r="AM104" s="200"/>
      <c r="AN104" s="200"/>
      <c r="AO104" s="200"/>
      <c r="AP104" s="200"/>
      <c r="AQ104" s="201"/>
      <c r="AR104" s="3"/>
      <c r="AW104" s="3"/>
      <c r="AX104" s="3228"/>
      <c r="AY104" s="3228"/>
      <c r="AZ104" s="3228"/>
      <c r="BB104" s="3225" t="s">
        <v>1459</v>
      </c>
      <c r="BC104" s="3225"/>
      <c r="BD104" s="3225"/>
      <c r="BF104" s="3226" t="s">
        <v>103</v>
      </c>
      <c r="BG104" s="3226"/>
      <c r="BH104" s="3226"/>
      <c r="BJ104" s="3227" t="s">
        <v>1460</v>
      </c>
      <c r="BK104" s="3227"/>
      <c r="BL104" s="3227"/>
      <c r="BV104" s="3223" t="s">
        <v>1461</v>
      </c>
      <c r="BW104" s="3223"/>
      <c r="BX104" s="3223"/>
      <c r="BZ104" s="3224" t="s">
        <v>1462</v>
      </c>
      <c r="CA104" s="3224"/>
      <c r="CB104" s="3224"/>
      <c r="CD104" s="3"/>
      <c r="CE104" s="3"/>
      <c r="CF104" s="3"/>
      <c r="CG104" s="3"/>
      <c r="CH104" s="3"/>
      <c r="CI104" s="3"/>
      <c r="CJ104" s="3"/>
      <c r="CK104" s="3"/>
      <c r="CL104" s="3"/>
      <c r="CM104" s="3"/>
      <c r="CN104" s="3"/>
      <c r="CO104" s="3"/>
      <c r="CP104" s="3"/>
      <c r="CQ104" s="3"/>
      <c r="CR104" s="3"/>
      <c r="CS104" s="3"/>
      <c r="CT104" s="3"/>
      <c r="CU104" s="3"/>
      <c r="CV104" s="3"/>
      <c r="CW104" s="3"/>
      <c r="CX104" s="3"/>
      <c r="CY104" s="1001" t="s">
        <v>1463</v>
      </c>
      <c r="CZ104" s="1002" t="s">
        <v>1464</v>
      </c>
      <c r="DA104" s="1003" t="s">
        <v>1465</v>
      </c>
      <c r="DB104" s="1004" t="s">
        <v>1466</v>
      </c>
      <c r="DC104" s="1005" t="s">
        <v>1467</v>
      </c>
      <c r="DD104" s="1006" t="s">
        <v>1468</v>
      </c>
      <c r="DE104" s="1007" t="s">
        <v>1469</v>
      </c>
      <c r="DF104" s="1008" t="s">
        <v>1470</v>
      </c>
      <c r="DG104" s="1009" t="s">
        <v>1471</v>
      </c>
      <c r="DJ104" s="1010"/>
      <c r="DK104" s="205" t="s">
        <v>1472</v>
      </c>
      <c r="DL104" s="206" t="s">
        <v>1473</v>
      </c>
      <c r="DM104" s="207">
        <v>248</v>
      </c>
      <c r="DN104" s="208">
        <v>248</v>
      </c>
      <c r="DO104" s="209">
        <v>255</v>
      </c>
      <c r="DP104"/>
      <c r="DQ104" s="1011"/>
      <c r="DR104" s="191" t="s">
        <v>1474</v>
      </c>
      <c r="DS104" s="192" t="s">
        <v>1475</v>
      </c>
      <c r="DT104" s="193">
        <v>238</v>
      </c>
      <c r="DU104" s="194">
        <v>232</v>
      </c>
      <c r="DV104" s="195">
        <v>205</v>
      </c>
      <c r="DW104"/>
      <c r="DX104" s="1012"/>
      <c r="DY104" s="197" t="s">
        <v>1476</v>
      </c>
      <c r="DZ104" s="192" t="s">
        <v>1477</v>
      </c>
      <c r="EA104" s="193">
        <v>255</v>
      </c>
      <c r="EB104" s="194">
        <v>165</v>
      </c>
      <c r="EC104" s="195">
        <v>0</v>
      </c>
      <c r="ED104" s="10">
        <v>1</v>
      </c>
    </row>
    <row r="105" spans="1:134" ht="15.75" customHeight="1">
      <c r="A105" s="3"/>
      <c r="B105" s="3"/>
      <c r="C105" s="3"/>
      <c r="D105" s="3"/>
      <c r="E105" s="3"/>
      <c r="F105" s="3"/>
      <c r="G105" s="688"/>
      <c r="H105" s="688"/>
      <c r="I105" s="688"/>
      <c r="J105" s="688"/>
      <c r="K105" s="688"/>
      <c r="L105" s="688"/>
      <c r="M105" s="688"/>
      <c r="N105" s="688"/>
      <c r="O105" s="688"/>
      <c r="P105" s="688"/>
      <c r="Q105" s="688"/>
      <c r="R105" s="688"/>
      <c r="S105" s="688"/>
      <c r="T105" s="688"/>
      <c r="U105" s="688"/>
      <c r="V105" s="688"/>
      <c r="W105" s="688"/>
      <c r="X105" s="3"/>
      <c r="Y105" s="3"/>
      <c r="Z105" s="3"/>
      <c r="AA105" s="3"/>
      <c r="AB105" s="3"/>
      <c r="AC105" s="3"/>
      <c r="AD105" s="3"/>
      <c r="AE105" s="3"/>
      <c r="AF105" s="3"/>
      <c r="AG105" s="3"/>
      <c r="AH105" s="3"/>
      <c r="AI105" s="3"/>
      <c r="AJ105" s="198" cm="1">
        <f t="array" ref="AJ105">SUMPRODUCT(LEN(AK105:AQ105))</f>
        <v>0</v>
      </c>
      <c r="AK105" s="199"/>
      <c r="AL105" s="200"/>
      <c r="AM105" s="200"/>
      <c r="AN105" s="200"/>
      <c r="AO105" s="200"/>
      <c r="AP105" s="200"/>
      <c r="AQ105" s="201"/>
      <c r="AR105" s="3"/>
      <c r="AW105" s="3"/>
      <c r="AX105" s="3228"/>
      <c r="AY105" s="3228"/>
      <c r="AZ105" s="3228"/>
      <c r="BB105" s="3225"/>
      <c r="BC105" s="3225"/>
      <c r="BD105" s="3225"/>
      <c r="BF105" s="3226"/>
      <c r="BG105" s="3226"/>
      <c r="BH105" s="3226"/>
      <c r="BJ105" s="3227"/>
      <c r="BK105" s="3227"/>
      <c r="BL105" s="3227"/>
      <c r="BV105" s="3223"/>
      <c r="BW105" s="3223"/>
      <c r="BX105" s="3223"/>
      <c r="BZ105" s="3224"/>
      <c r="CA105" s="3224"/>
      <c r="CB105" s="3224"/>
      <c r="CD105" s="3"/>
      <c r="CE105" s="3"/>
      <c r="CF105" s="3"/>
      <c r="CG105" s="3"/>
      <c r="CH105" s="3"/>
      <c r="CI105" s="3"/>
      <c r="CJ105" s="3"/>
      <c r="CK105" s="3"/>
      <c r="CL105" s="3"/>
      <c r="CM105" s="3"/>
      <c r="CN105" s="3"/>
      <c r="CO105" s="3"/>
      <c r="CP105" s="3"/>
      <c r="CQ105" s="3"/>
      <c r="CR105" s="3"/>
      <c r="CS105" s="3"/>
      <c r="CT105" s="3"/>
      <c r="CU105" s="3"/>
      <c r="CV105" s="3"/>
      <c r="CW105" s="3"/>
      <c r="CX105" s="3"/>
      <c r="CY105" s="1013" t="s">
        <v>1478</v>
      </c>
      <c r="CZ105" s="1014" t="s">
        <v>1479</v>
      </c>
      <c r="DA105" s="1015" t="s">
        <v>1480</v>
      </c>
      <c r="DB105" s="1016" t="s">
        <v>1481</v>
      </c>
      <c r="DC105" s="1017" t="s">
        <v>1482</v>
      </c>
      <c r="DD105" s="1018" t="s">
        <v>1483</v>
      </c>
      <c r="DE105" s="1019" t="s">
        <v>1484</v>
      </c>
      <c r="DF105" s="1020" t="s">
        <v>1485</v>
      </c>
      <c r="DG105" s="1021" t="s">
        <v>1486</v>
      </c>
      <c r="DJ105" s="1022"/>
      <c r="DK105" s="205" t="s">
        <v>1487</v>
      </c>
      <c r="DL105" s="206" t="s">
        <v>1488</v>
      </c>
      <c r="DM105" s="207">
        <v>0</v>
      </c>
      <c r="DN105" s="208">
        <v>0</v>
      </c>
      <c r="DO105" s="209">
        <v>238</v>
      </c>
      <c r="DP105"/>
      <c r="DQ105" s="1023"/>
      <c r="DR105" s="191" t="s">
        <v>1489</v>
      </c>
      <c r="DS105" s="192" t="s">
        <v>1490</v>
      </c>
      <c r="DT105" s="193">
        <v>255</v>
      </c>
      <c r="DU105" s="194">
        <v>250</v>
      </c>
      <c r="DV105" s="195">
        <v>205</v>
      </c>
      <c r="DW105"/>
      <c r="DX105" s="1024"/>
      <c r="DY105" s="197" t="s">
        <v>1491</v>
      </c>
      <c r="DZ105" s="192" t="s">
        <v>1492</v>
      </c>
      <c r="EA105" s="193">
        <v>244</v>
      </c>
      <c r="EB105" s="194">
        <v>164</v>
      </c>
      <c r="EC105" s="195">
        <v>96</v>
      </c>
      <c r="ED105" s="10">
        <v>1</v>
      </c>
    </row>
    <row r="106" spans="1:134" ht="15" customHeight="1">
      <c r="A106" s="3"/>
      <c r="B106" s="3"/>
      <c r="C106" s="3"/>
      <c r="D106" s="3"/>
      <c r="E106" s="3"/>
      <c r="F106" s="3"/>
      <c r="G106" s="688"/>
      <c r="H106" s="688"/>
      <c r="I106" s="688"/>
      <c r="J106" s="688"/>
      <c r="K106" s="688"/>
      <c r="L106" s="688"/>
      <c r="M106" s="688"/>
      <c r="N106" s="688"/>
      <c r="O106" s="688"/>
      <c r="P106" s="688"/>
      <c r="Q106" s="688"/>
      <c r="R106" s="688"/>
      <c r="S106" s="688"/>
      <c r="T106" s="688"/>
      <c r="U106" s="688"/>
      <c r="V106" s="688"/>
      <c r="W106" s="688"/>
      <c r="X106" s="3"/>
      <c r="Y106" s="3"/>
      <c r="Z106" s="3"/>
      <c r="AA106" s="3"/>
      <c r="AB106" s="3"/>
      <c r="AC106" s="3"/>
      <c r="AD106" s="3"/>
      <c r="AE106" s="3"/>
      <c r="AF106" s="3"/>
      <c r="AG106" s="3"/>
      <c r="AH106" s="3"/>
      <c r="AI106" s="3"/>
      <c r="AJ106" s="198" cm="1">
        <f t="array" ref="AJ106">SUMPRODUCT(LEN(AK106:AQ106))</f>
        <v>0</v>
      </c>
      <c r="AK106" s="199"/>
      <c r="AL106" s="200"/>
      <c r="AM106" s="200"/>
      <c r="AN106" s="200"/>
      <c r="AO106" s="200"/>
      <c r="AP106" s="200"/>
      <c r="AQ106" s="201"/>
      <c r="AR106" s="3"/>
      <c r="AW106" s="3"/>
      <c r="BJ106"/>
      <c r="BK106"/>
      <c r="BL106"/>
      <c r="BV106" s="1025">
        <v>1</v>
      </c>
      <c r="BW106" s="1025"/>
      <c r="BX106" s="1025">
        <v>1</v>
      </c>
      <c r="BZ106" s="1025">
        <v>1</v>
      </c>
      <c r="CA106" s="1025"/>
      <c r="CB106" s="1025">
        <v>1</v>
      </c>
      <c r="CD106" s="3"/>
      <c r="CE106" s="3"/>
      <c r="CF106" s="3"/>
      <c r="CG106" s="3"/>
      <c r="CH106" s="3"/>
      <c r="CI106" s="3"/>
      <c r="CJ106" s="3"/>
      <c r="CK106" s="3"/>
      <c r="CL106" s="3"/>
      <c r="CM106" s="3"/>
      <c r="CN106" s="3"/>
      <c r="CO106" s="3"/>
      <c r="CP106" s="3"/>
      <c r="CQ106" s="3"/>
      <c r="CR106" s="3"/>
      <c r="CS106" s="3"/>
      <c r="CT106" s="3"/>
      <c r="CU106" s="3"/>
      <c r="CV106" s="3"/>
      <c r="CW106" s="3"/>
      <c r="CX106" s="3"/>
      <c r="CY106" s="1026" t="s">
        <v>1493</v>
      </c>
      <c r="CZ106" s="1027" t="s">
        <v>1494</v>
      </c>
      <c r="DA106" s="1028" t="s">
        <v>1495</v>
      </c>
      <c r="DB106" s="1029" t="s">
        <v>1496</v>
      </c>
      <c r="DC106" s="1030" t="s">
        <v>1497</v>
      </c>
      <c r="DD106" s="1031" t="s">
        <v>1498</v>
      </c>
      <c r="DE106" s="1032" t="s">
        <v>1499</v>
      </c>
      <c r="DF106" s="1033" t="s">
        <v>1500</v>
      </c>
      <c r="DG106" s="1034" t="s">
        <v>1501</v>
      </c>
      <c r="DJ106" s="1035"/>
      <c r="DK106" s="236" t="s">
        <v>1502</v>
      </c>
      <c r="DL106" s="206" t="s">
        <v>1503</v>
      </c>
      <c r="DM106" s="207">
        <v>96</v>
      </c>
      <c r="DN106" s="208">
        <v>80</v>
      </c>
      <c r="DO106" s="209">
        <v>220</v>
      </c>
      <c r="DP106"/>
      <c r="DQ106" s="1036"/>
      <c r="DR106" s="272" t="s">
        <v>1504</v>
      </c>
      <c r="DS106" s="192" t="s">
        <v>1505</v>
      </c>
      <c r="DT106" s="193">
        <v>254</v>
      </c>
      <c r="DU106" s="194">
        <v>253</v>
      </c>
      <c r="DV106" s="195">
        <v>240</v>
      </c>
      <c r="DW106"/>
      <c r="DX106" s="1037"/>
      <c r="DY106" s="212" t="s">
        <v>1506</v>
      </c>
      <c r="DZ106" s="192" t="s">
        <v>1507</v>
      </c>
      <c r="EA106" s="193">
        <v>254</v>
      </c>
      <c r="EB106" s="194">
        <v>163</v>
      </c>
      <c r="EC106" s="195">
        <v>71</v>
      </c>
      <c r="ED106" s="10">
        <v>1</v>
      </c>
    </row>
    <row r="107" spans="1:134" ht="15" customHeight="1">
      <c r="A107" s="3"/>
      <c r="B107" s="3"/>
      <c r="C107" s="3"/>
      <c r="D107" s="3"/>
      <c r="E107" s="3"/>
      <c r="F107" s="3"/>
      <c r="G107" s="688"/>
      <c r="H107" s="688"/>
      <c r="I107" s="688"/>
      <c r="J107" s="688"/>
      <c r="K107" s="688"/>
      <c r="L107" s="688"/>
      <c r="M107" s="688"/>
      <c r="N107" s="688"/>
      <c r="O107" s="688"/>
      <c r="P107" s="688"/>
      <c r="Q107" s="688"/>
      <c r="R107" s="688"/>
      <c r="S107" s="688"/>
      <c r="T107" s="688"/>
      <c r="U107" s="688"/>
      <c r="V107" s="688"/>
      <c r="W107" s="688"/>
      <c r="X107" s="3"/>
      <c r="Y107" s="3"/>
      <c r="Z107" s="3"/>
      <c r="AA107" s="3"/>
      <c r="AB107" s="3"/>
      <c r="AC107" s="3"/>
      <c r="AD107" s="3"/>
      <c r="AE107" s="3"/>
      <c r="AF107" s="3"/>
      <c r="AG107" s="3"/>
      <c r="AH107" s="3"/>
      <c r="AI107" s="3"/>
      <c r="AJ107" s="198" cm="1">
        <f t="array" ref="AJ107">SUMPRODUCT(LEN(AK107:AQ107))</f>
        <v>0</v>
      </c>
      <c r="AK107" s="199"/>
      <c r="AL107" s="200"/>
      <c r="AM107" s="200"/>
      <c r="AN107" s="200"/>
      <c r="AO107" s="200"/>
      <c r="AP107" s="200"/>
      <c r="AQ107" s="201"/>
      <c r="AR107" s="3"/>
      <c r="AW107" s="3"/>
      <c r="AX107" s="3"/>
      <c r="AY107" s="3"/>
      <c r="AZ107" s="3"/>
      <c r="BB107" s="3225" t="s">
        <v>1508</v>
      </c>
      <c r="BC107" s="3225"/>
      <c r="BD107" s="3225"/>
      <c r="BF107" s="3226"/>
      <c r="BG107" s="3226"/>
      <c r="BH107" s="3226"/>
      <c r="BJ107" s="3227" t="s">
        <v>104</v>
      </c>
      <c r="BK107" s="3227"/>
      <c r="BL107" s="3227"/>
      <c r="BV107" s="3223" t="s">
        <v>1509</v>
      </c>
      <c r="BW107" s="3223"/>
      <c r="BX107" s="3223"/>
      <c r="BZ107" s="3224" t="s">
        <v>1510</v>
      </c>
      <c r="CA107" s="3224"/>
      <c r="CB107" s="3224"/>
      <c r="CD107" s="3"/>
      <c r="CE107" s="3"/>
      <c r="CF107" s="3"/>
      <c r="CG107" s="3"/>
      <c r="CH107" s="3"/>
      <c r="CI107" s="3"/>
      <c r="CJ107" s="3"/>
      <c r="CK107" s="3"/>
      <c r="CL107" s="3"/>
      <c r="CM107" s="3"/>
      <c r="CN107" s="3"/>
      <c r="CO107" s="3"/>
      <c r="CP107" s="3"/>
      <c r="CQ107" s="3"/>
      <c r="CR107" s="3"/>
      <c r="CS107" s="3"/>
      <c r="CT107" s="3"/>
      <c r="CU107" s="3"/>
      <c r="CV107" s="3"/>
      <c r="CW107" s="3"/>
      <c r="CX107" s="3"/>
      <c r="CY107" s="1038" t="s">
        <v>1511</v>
      </c>
      <c r="CZ107" s="1039" t="s">
        <v>1512</v>
      </c>
      <c r="DA107" s="1040" t="s">
        <v>1513</v>
      </c>
      <c r="DB107" s="1041" t="s">
        <v>1514</v>
      </c>
      <c r="DC107" s="1042" t="s">
        <v>1515</v>
      </c>
      <c r="DD107" s="1043" t="s">
        <v>1516</v>
      </c>
      <c r="DE107" s="1044" t="s">
        <v>1517</v>
      </c>
      <c r="DF107" s="1045" t="s">
        <v>1518</v>
      </c>
      <c r="DG107" s="1046" t="s">
        <v>1519</v>
      </c>
      <c r="DJ107" s="1047"/>
      <c r="DK107" s="205" t="s">
        <v>1520</v>
      </c>
      <c r="DL107" s="206" t="s">
        <v>1521</v>
      </c>
      <c r="DM107" s="207">
        <v>0</v>
      </c>
      <c r="DN107" s="208">
        <v>0</v>
      </c>
      <c r="DO107" s="209">
        <v>205</v>
      </c>
      <c r="DP107"/>
      <c r="DQ107" s="1048"/>
      <c r="DR107" s="272" t="s">
        <v>1522</v>
      </c>
      <c r="DS107" s="192" t="s">
        <v>1523</v>
      </c>
      <c r="DT107" s="193">
        <v>193</v>
      </c>
      <c r="DU107" s="194">
        <v>191</v>
      </c>
      <c r="DV107" s="195">
        <v>177</v>
      </c>
      <c r="DW107"/>
      <c r="DX107" s="1049"/>
      <c r="DY107" s="197" t="s">
        <v>1524</v>
      </c>
      <c r="DZ107" s="192" t="s">
        <v>1525</v>
      </c>
      <c r="EA107" s="193">
        <v>255</v>
      </c>
      <c r="EB107" s="194">
        <v>165</v>
      </c>
      <c r="EC107" s="195">
        <v>79</v>
      </c>
      <c r="ED107" s="10">
        <v>1</v>
      </c>
    </row>
    <row r="108" spans="1:134" ht="15.75" customHeight="1">
      <c r="A108" s="3"/>
      <c r="B108" s="3"/>
      <c r="C108" s="3"/>
      <c r="D108" s="3"/>
      <c r="E108" s="3"/>
      <c r="F108" s="3"/>
      <c r="G108" s="688"/>
      <c r="H108" s="688"/>
      <c r="I108" s="688"/>
      <c r="J108" s="688"/>
      <c r="K108" s="688"/>
      <c r="L108" s="688"/>
      <c r="M108" s="688"/>
      <c r="N108" s="688"/>
      <c r="O108" s="688"/>
      <c r="P108" s="688"/>
      <c r="Q108" s="688"/>
      <c r="R108" s="688"/>
      <c r="S108" s="688"/>
      <c r="T108" s="688"/>
      <c r="U108" s="688"/>
      <c r="V108" s="688"/>
      <c r="W108" s="688"/>
      <c r="X108" s="3"/>
      <c r="Y108" s="3"/>
      <c r="Z108" s="3"/>
      <c r="AA108" s="3"/>
      <c r="AB108" s="3"/>
      <c r="AC108" s="3"/>
      <c r="AD108" s="3"/>
      <c r="AE108" s="3"/>
      <c r="AF108" s="3"/>
      <c r="AG108" s="3"/>
      <c r="AH108" s="3"/>
      <c r="AI108" s="3"/>
      <c r="AJ108" s="198" cm="1">
        <f t="array" ref="AJ108">SUMPRODUCT(LEN(AK108:AQ108))</f>
        <v>0</v>
      </c>
      <c r="AK108" s="199"/>
      <c r="AL108" s="200"/>
      <c r="AM108" s="200"/>
      <c r="AN108" s="200"/>
      <c r="AO108" s="200"/>
      <c r="AP108" s="200"/>
      <c r="AQ108" s="201"/>
      <c r="AR108" s="3"/>
      <c r="AW108" s="3"/>
      <c r="AX108" s="3"/>
      <c r="AY108" s="3"/>
      <c r="AZ108" s="3"/>
      <c r="BB108" s="3225"/>
      <c r="BC108" s="3225"/>
      <c r="BD108" s="3225"/>
      <c r="BF108" s="3226"/>
      <c r="BG108" s="3226"/>
      <c r="BH108" s="3226"/>
      <c r="BJ108" s="3227"/>
      <c r="BK108" s="3227"/>
      <c r="BL108" s="3227"/>
      <c r="BV108" s="3223"/>
      <c r="BW108" s="3223"/>
      <c r="BX108" s="3223"/>
      <c r="BZ108" s="3224"/>
      <c r="CA108" s="3224"/>
      <c r="CB108" s="3224"/>
      <c r="CD108" s="3"/>
      <c r="CE108" s="3"/>
      <c r="CF108" s="3"/>
      <c r="CG108" s="3"/>
      <c r="CH108" s="3"/>
      <c r="CI108" s="3"/>
      <c r="CJ108" s="3"/>
      <c r="CK108" s="3"/>
      <c r="CL108" s="3"/>
      <c r="CM108" s="3"/>
      <c r="CN108" s="3"/>
      <c r="CO108" s="3"/>
      <c r="CP108" s="3"/>
      <c r="CQ108" s="3"/>
      <c r="CR108" s="3"/>
      <c r="CS108" s="3"/>
      <c r="CT108" s="3"/>
      <c r="CU108" s="3"/>
      <c r="CV108" s="3"/>
      <c r="CW108" s="3"/>
      <c r="CX108" s="3"/>
      <c r="CY108" s="1050" t="s">
        <v>1526</v>
      </c>
      <c r="CZ108" s="1051" t="s">
        <v>1527</v>
      </c>
      <c r="DA108" s="1052" t="s">
        <v>1528</v>
      </c>
      <c r="DB108" s="1053" t="s">
        <v>1529</v>
      </c>
      <c r="DC108" s="1054" t="s">
        <v>1530</v>
      </c>
      <c r="DD108" s="1055" t="s">
        <v>1531</v>
      </c>
      <c r="DE108" s="1056" t="s">
        <v>1532</v>
      </c>
      <c r="DF108" s="1057" t="s">
        <v>1533</v>
      </c>
      <c r="DG108" s="1058" t="s">
        <v>1534</v>
      </c>
      <c r="DJ108" s="1059"/>
      <c r="DK108" s="205" t="s">
        <v>1535</v>
      </c>
      <c r="DL108" s="206" t="s">
        <v>1536</v>
      </c>
      <c r="DM108" s="207">
        <v>89</v>
      </c>
      <c r="DN108" s="208">
        <v>89</v>
      </c>
      <c r="DO108" s="209">
        <v>171</v>
      </c>
      <c r="DP108"/>
      <c r="DQ108" s="1060"/>
      <c r="DR108" s="272" t="s">
        <v>1537</v>
      </c>
      <c r="DS108" s="192" t="s">
        <v>1538</v>
      </c>
      <c r="DT108" s="193">
        <v>239</v>
      </c>
      <c r="DU108" s="194">
        <v>216</v>
      </c>
      <c r="DV108" s="195">
        <v>7</v>
      </c>
      <c r="DW108"/>
      <c r="DX108" s="1061"/>
      <c r="DY108" s="197" t="s">
        <v>1539</v>
      </c>
      <c r="DZ108" s="192" t="s">
        <v>1540</v>
      </c>
      <c r="EA108" s="193">
        <v>205</v>
      </c>
      <c r="EB108" s="194">
        <v>197</v>
      </c>
      <c r="EC108" s="195">
        <v>191</v>
      </c>
      <c r="ED108" s="10">
        <v>1</v>
      </c>
    </row>
    <row r="109" spans="1:134" ht="15" customHeight="1">
      <c r="A109" s="3"/>
      <c r="B109" s="3"/>
      <c r="C109" s="3"/>
      <c r="D109" s="3"/>
      <c r="E109" s="3"/>
      <c r="F109" s="3"/>
      <c r="G109" s="688"/>
      <c r="H109" s="688"/>
      <c r="I109" s="688"/>
      <c r="J109" s="688"/>
      <c r="K109" s="688"/>
      <c r="L109" s="688"/>
      <c r="M109" s="688"/>
      <c r="N109" s="688"/>
      <c r="O109" s="688"/>
      <c r="P109" s="688"/>
      <c r="Q109" s="688"/>
      <c r="R109" s="688"/>
      <c r="S109" s="688"/>
      <c r="T109" s="688"/>
      <c r="U109" s="688"/>
      <c r="V109" s="688"/>
      <c r="W109" s="688"/>
      <c r="X109" s="3"/>
      <c r="Y109" s="3"/>
      <c r="Z109" s="3"/>
      <c r="AA109" s="3"/>
      <c r="AB109" s="3"/>
      <c r="AC109" s="3"/>
      <c r="AD109" s="3"/>
      <c r="AE109" s="3"/>
      <c r="AF109" s="3"/>
      <c r="AG109" s="3"/>
      <c r="AH109" s="3"/>
      <c r="AI109" s="3"/>
      <c r="AJ109" s="198" cm="1">
        <f t="array" ref="AJ109">SUMPRODUCT(LEN(AK109:AQ109))</f>
        <v>0</v>
      </c>
      <c r="AK109" s="199"/>
      <c r="AL109" s="200"/>
      <c r="AM109" s="200"/>
      <c r="AN109" s="200"/>
      <c r="AO109" s="200"/>
      <c r="AP109" s="200"/>
      <c r="AQ109" s="201"/>
      <c r="AR109" s="3"/>
      <c r="AW109" s="3"/>
      <c r="AX109" s="3"/>
      <c r="AY109" s="3"/>
      <c r="AZ109" s="3"/>
      <c r="BV109" s="1025">
        <v>1</v>
      </c>
      <c r="BW109" s="1025"/>
      <c r="BX109" s="1025">
        <v>1</v>
      </c>
      <c r="BZ109" s="1025">
        <v>1</v>
      </c>
      <c r="CA109" s="1025"/>
      <c r="CB109" s="1025">
        <v>1</v>
      </c>
      <c r="CD109" s="3"/>
      <c r="CE109" s="3"/>
      <c r="CF109" s="3"/>
      <c r="CG109" s="3"/>
      <c r="CH109" s="3"/>
      <c r="CI109" s="3"/>
      <c r="CJ109" s="3"/>
      <c r="CK109" s="3"/>
      <c r="CL109" s="3"/>
      <c r="CM109" s="3"/>
      <c r="CN109" s="3"/>
      <c r="CO109" s="3"/>
      <c r="CP109" s="3"/>
      <c r="CQ109" s="3"/>
      <c r="CR109" s="3"/>
      <c r="CS109" s="3"/>
      <c r="CT109" s="3"/>
      <c r="CU109" s="3"/>
      <c r="CV109" s="3"/>
      <c r="CW109" s="3"/>
      <c r="CX109" s="3"/>
      <c r="CY109" s="1062" t="s">
        <v>1541</v>
      </c>
      <c r="CZ109" s="1063" t="s">
        <v>1542</v>
      </c>
      <c r="DA109" s="1064" t="s">
        <v>1543</v>
      </c>
      <c r="DB109" s="1065" t="s">
        <v>1544</v>
      </c>
      <c r="DC109" s="1066" t="s">
        <v>1545</v>
      </c>
      <c r="DD109" s="1067" t="s">
        <v>1546</v>
      </c>
      <c r="DE109" s="1068" t="s">
        <v>1547</v>
      </c>
      <c r="DF109" s="1069" t="s">
        <v>1548</v>
      </c>
      <c r="DG109" s="1070" t="s">
        <v>1549</v>
      </c>
      <c r="DJ109" s="1071"/>
      <c r="DK109" s="236" t="s">
        <v>1550</v>
      </c>
      <c r="DL109" s="206" t="s">
        <v>1551</v>
      </c>
      <c r="DM109" s="207">
        <v>84</v>
      </c>
      <c r="DN109" s="208">
        <v>90</v>
      </c>
      <c r="DO109" s="209">
        <v>167</v>
      </c>
      <c r="DP109"/>
      <c r="DQ109" s="1072"/>
      <c r="DR109" s="272" t="s">
        <v>1552</v>
      </c>
      <c r="DS109" s="192" t="s">
        <v>1553</v>
      </c>
      <c r="DT109" s="193">
        <v>232</v>
      </c>
      <c r="DU109" s="194">
        <v>214</v>
      </c>
      <c r="DV109" s="195">
        <v>48</v>
      </c>
      <c r="DW109"/>
      <c r="DX109" s="1073"/>
      <c r="DY109" s="212" t="s">
        <v>1554</v>
      </c>
      <c r="DZ109" s="192" t="s">
        <v>1555</v>
      </c>
      <c r="EA109" s="193">
        <v>250</v>
      </c>
      <c r="EB109" s="194">
        <v>181</v>
      </c>
      <c r="EC109" s="195">
        <v>127</v>
      </c>
      <c r="ED109" s="10">
        <v>1</v>
      </c>
    </row>
    <row r="110" spans="1:134" ht="15" customHeight="1">
      <c r="A110" s="3"/>
      <c r="B110" s="3"/>
      <c r="C110" s="3"/>
      <c r="D110" s="3"/>
      <c r="E110" s="3"/>
      <c r="F110" s="3"/>
      <c r="G110" s="688"/>
      <c r="H110" s="688"/>
      <c r="I110" s="688"/>
      <c r="J110" s="688"/>
      <c r="K110" s="688"/>
      <c r="L110" s="688"/>
      <c r="M110" s="688"/>
      <c r="N110" s="688"/>
      <c r="O110" s="688"/>
      <c r="P110" s="688"/>
      <c r="Q110" s="688"/>
      <c r="R110" s="688"/>
      <c r="S110" s="688"/>
      <c r="T110" s="688"/>
      <c r="U110" s="688"/>
      <c r="V110" s="688"/>
      <c r="W110" s="688"/>
      <c r="X110" s="3"/>
      <c r="Y110" s="3"/>
      <c r="Z110" s="3"/>
      <c r="AA110" s="3"/>
      <c r="AB110" s="3"/>
      <c r="AC110" s="3"/>
      <c r="AD110" s="3"/>
      <c r="AE110" s="3"/>
      <c r="AF110" s="3"/>
      <c r="AG110" s="3"/>
      <c r="AH110" s="3"/>
      <c r="AI110" s="3"/>
      <c r="AJ110" s="198" cm="1">
        <f t="array" ref="AJ110">SUMPRODUCT(LEN(AK110:AQ110))</f>
        <v>0</v>
      </c>
      <c r="AK110" s="199"/>
      <c r="AL110" s="200"/>
      <c r="AM110" s="200"/>
      <c r="AN110" s="200"/>
      <c r="AO110" s="200"/>
      <c r="AP110" s="200"/>
      <c r="AQ110" s="201"/>
      <c r="AR110" s="3"/>
      <c r="AW110" s="3"/>
      <c r="AX110" s="3"/>
      <c r="AY110" s="3"/>
      <c r="AZ110" s="3"/>
      <c r="BB110" s="3225" t="s">
        <v>1556</v>
      </c>
      <c r="BC110" s="3225"/>
      <c r="BD110" s="3225"/>
      <c r="BJ110" s="3227"/>
      <c r="BK110" s="3227"/>
      <c r="BL110" s="3227"/>
      <c r="BV110" s="3223" t="s">
        <v>1557</v>
      </c>
      <c r="BW110" s="3223"/>
      <c r="BX110" s="3223"/>
      <c r="BZ110" s="3224" t="s">
        <v>1558</v>
      </c>
      <c r="CA110" s="3224"/>
      <c r="CB110" s="3224"/>
      <c r="CD110" s="3"/>
      <c r="CE110" s="3"/>
      <c r="CF110" s="3"/>
      <c r="CG110" s="3"/>
      <c r="CH110" s="3"/>
      <c r="CI110" s="3"/>
      <c r="CJ110" s="3"/>
      <c r="CK110" s="3"/>
      <c r="CL110" s="3"/>
      <c r="CM110" s="3"/>
      <c r="CN110" s="3"/>
      <c r="CO110" s="3"/>
      <c r="CP110" s="3"/>
      <c r="CQ110" s="3"/>
      <c r="CR110" s="3"/>
      <c r="CS110" s="3"/>
      <c r="CT110" s="3"/>
      <c r="CU110" s="3"/>
      <c r="CV110" s="3"/>
      <c r="CW110" s="3"/>
      <c r="CX110" s="3"/>
      <c r="CY110" s="1074" t="s">
        <v>1559</v>
      </c>
      <c r="CZ110" s="1075" t="s">
        <v>1560</v>
      </c>
      <c r="DA110" s="1076" t="s">
        <v>1561</v>
      </c>
      <c r="DB110" s="1077" t="s">
        <v>1562</v>
      </c>
      <c r="DC110" s="1078" t="s">
        <v>1563</v>
      </c>
      <c r="DD110" s="1079" t="s">
        <v>1564</v>
      </c>
      <c r="DE110" s="1080" t="s">
        <v>1565</v>
      </c>
      <c r="DF110" s="1081" t="s">
        <v>1566</v>
      </c>
      <c r="DG110" s="1082" t="s">
        <v>1567</v>
      </c>
      <c r="DJ110" s="1083"/>
      <c r="DK110" s="236" t="s">
        <v>1568</v>
      </c>
      <c r="DL110" s="206" t="s">
        <v>1569</v>
      </c>
      <c r="DM110" s="207">
        <v>1</v>
      </c>
      <c r="DN110" s="208">
        <v>49</v>
      </c>
      <c r="DO110" s="209">
        <v>180</v>
      </c>
      <c r="DP110"/>
      <c r="DQ110" s="1084"/>
      <c r="DR110" s="191" t="s">
        <v>1570</v>
      </c>
      <c r="DS110" s="192" t="s">
        <v>1571</v>
      </c>
      <c r="DT110" s="193">
        <v>205</v>
      </c>
      <c r="DU110" s="194">
        <v>198</v>
      </c>
      <c r="DV110" s="195">
        <v>115</v>
      </c>
      <c r="DW110"/>
      <c r="DX110" s="1085"/>
      <c r="DY110" s="212" t="s">
        <v>1572</v>
      </c>
      <c r="DZ110" s="192" t="s">
        <v>1573</v>
      </c>
      <c r="EA110" s="193">
        <v>233</v>
      </c>
      <c r="EB110" s="194">
        <v>201</v>
      </c>
      <c r="EC110" s="195">
        <v>177</v>
      </c>
      <c r="ED110" s="10">
        <v>1</v>
      </c>
    </row>
    <row r="111" spans="1:134" ht="15.75" customHeight="1">
      <c r="A111" s="3"/>
      <c r="B111" s="3"/>
      <c r="C111" s="3"/>
      <c r="D111" s="3"/>
      <c r="E111" s="3"/>
      <c r="F111" s="3"/>
      <c r="G111" s="688"/>
      <c r="H111" s="688"/>
      <c r="I111" s="688"/>
      <c r="J111" s="688"/>
      <c r="K111" s="688"/>
      <c r="L111" s="688"/>
      <c r="M111" s="688"/>
      <c r="N111" s="688"/>
      <c r="O111" s="688"/>
      <c r="P111" s="688"/>
      <c r="Q111" s="688"/>
      <c r="R111" s="688"/>
      <c r="S111" s="688"/>
      <c r="T111" s="688"/>
      <c r="U111" s="688"/>
      <c r="V111" s="688"/>
      <c r="W111" s="688"/>
      <c r="X111" s="3"/>
      <c r="Y111" s="3"/>
      <c r="Z111" s="3"/>
      <c r="AA111" s="3"/>
      <c r="AB111" s="3"/>
      <c r="AC111" s="3"/>
      <c r="AD111" s="3"/>
      <c r="AE111" s="3"/>
      <c r="AF111" s="3"/>
      <c r="AG111" s="3"/>
      <c r="AH111" s="3"/>
      <c r="AI111" s="3"/>
      <c r="AJ111" s="198" cm="1">
        <f t="array" ref="AJ111">SUMPRODUCT(LEN(AK111:AQ111))</f>
        <v>0</v>
      </c>
      <c r="AK111" s="199"/>
      <c r="AL111" s="200"/>
      <c r="AM111" s="200"/>
      <c r="AN111" s="200"/>
      <c r="AO111" s="200"/>
      <c r="AP111" s="200"/>
      <c r="AQ111" s="201"/>
      <c r="AR111" s="3"/>
      <c r="AW111" s="3"/>
      <c r="AX111" s="3"/>
      <c r="AY111" s="3"/>
      <c r="AZ111" s="3"/>
      <c r="BB111" s="3225"/>
      <c r="BC111" s="3225"/>
      <c r="BD111" s="3225"/>
      <c r="BJ111" s="3227"/>
      <c r="BK111" s="3227"/>
      <c r="BL111" s="3227"/>
      <c r="BV111" s="3223"/>
      <c r="BW111" s="3223"/>
      <c r="BX111" s="3223"/>
      <c r="BZ111" s="3224"/>
      <c r="CA111" s="3224"/>
      <c r="CB111" s="3224"/>
      <c r="CD111" s="3"/>
      <c r="CE111" s="3"/>
      <c r="CF111" s="3"/>
      <c r="CG111" s="3"/>
      <c r="CH111" s="3"/>
      <c r="CI111" s="3"/>
      <c r="CJ111" s="3"/>
      <c r="CK111" s="3"/>
      <c r="CL111" s="3"/>
      <c r="CM111" s="3"/>
      <c r="CN111" s="3"/>
      <c r="CO111" s="3"/>
      <c r="CP111" s="3"/>
      <c r="CQ111" s="3"/>
      <c r="CR111" s="3"/>
      <c r="CS111" s="3"/>
      <c r="CT111" s="3"/>
      <c r="CU111" s="3"/>
      <c r="CV111" s="3"/>
      <c r="CW111" s="3"/>
      <c r="CX111" s="3"/>
      <c r="CY111" s="1086" t="s">
        <v>1574</v>
      </c>
      <c r="CZ111" s="1087" t="s">
        <v>1575</v>
      </c>
      <c r="DA111" s="1088" t="s">
        <v>1576</v>
      </c>
      <c r="DB111" s="1089" t="s">
        <v>1577</v>
      </c>
      <c r="DC111" s="1090" t="s">
        <v>1578</v>
      </c>
      <c r="DD111" s="1091" t="s">
        <v>1579</v>
      </c>
      <c r="DE111" s="1092" t="s">
        <v>1580</v>
      </c>
      <c r="DF111" s="1093" t="s">
        <v>1581</v>
      </c>
      <c r="DG111" s="1094" t="s">
        <v>1582</v>
      </c>
      <c r="DJ111" s="1095"/>
      <c r="DK111" s="205" t="s">
        <v>1583</v>
      </c>
      <c r="DL111" s="206" t="s">
        <v>1584</v>
      </c>
      <c r="DM111" s="207">
        <v>0</v>
      </c>
      <c r="DN111" s="208">
        <v>0</v>
      </c>
      <c r="DO111" s="209">
        <v>156</v>
      </c>
      <c r="DP111"/>
      <c r="DQ111" s="1096"/>
      <c r="DR111" s="272" t="s">
        <v>1585</v>
      </c>
      <c r="DS111" s="192" t="s">
        <v>1586</v>
      </c>
      <c r="DT111" s="193">
        <v>220</v>
      </c>
      <c r="DU111" s="194">
        <v>211</v>
      </c>
      <c r="DV111" s="195">
        <v>0</v>
      </c>
      <c r="DW111"/>
      <c r="DX111" s="1097"/>
      <c r="DY111" s="197" t="s">
        <v>1587</v>
      </c>
      <c r="DZ111" s="192" t="s">
        <v>1588</v>
      </c>
      <c r="EA111" s="193">
        <v>238</v>
      </c>
      <c r="EB111" s="194">
        <v>203</v>
      </c>
      <c r="EC111" s="195">
        <v>173</v>
      </c>
      <c r="ED111" s="10">
        <v>1</v>
      </c>
    </row>
    <row r="112" spans="1:134" ht="15" customHeight="1">
      <c r="A112" s="3"/>
      <c r="B112" s="3"/>
      <c r="C112" s="3"/>
      <c r="D112" s="3"/>
      <c r="E112" s="3"/>
      <c r="F112" s="3"/>
      <c r="G112" s="688"/>
      <c r="H112" s="688"/>
      <c r="I112" s="688"/>
      <c r="J112" s="688"/>
      <c r="K112" s="688"/>
      <c r="L112" s="688"/>
      <c r="M112" s="688"/>
      <c r="N112" s="688"/>
      <c r="O112" s="688"/>
      <c r="P112" s="688"/>
      <c r="Q112" s="688"/>
      <c r="R112" s="688"/>
      <c r="S112" s="688"/>
      <c r="T112" s="688"/>
      <c r="U112" s="688"/>
      <c r="V112" s="688"/>
      <c r="W112" s="688"/>
      <c r="X112" s="3"/>
      <c r="Y112" s="3"/>
      <c r="Z112" s="3"/>
      <c r="AA112" s="3"/>
      <c r="AB112" s="3"/>
      <c r="AC112" s="3"/>
      <c r="AD112" s="3"/>
      <c r="AE112" s="3"/>
      <c r="AF112" s="3"/>
      <c r="AG112" s="3"/>
      <c r="AH112" s="3"/>
      <c r="AI112" s="3"/>
      <c r="AJ112" s="198" cm="1">
        <f t="array" ref="AJ112">SUMPRODUCT(LEN(AK112:AQ112))</f>
        <v>0</v>
      </c>
      <c r="AK112" s="199"/>
      <c r="AL112" s="200"/>
      <c r="AM112" s="200"/>
      <c r="AN112" s="200"/>
      <c r="AO112" s="200"/>
      <c r="AP112" s="200"/>
      <c r="AQ112" s="201"/>
      <c r="AR112" s="3"/>
      <c r="AW112" s="3"/>
      <c r="AX112" s="3"/>
      <c r="AY112" s="3"/>
      <c r="AZ112" s="3"/>
      <c r="BV112" s="1025">
        <v>1</v>
      </c>
      <c r="BW112" s="1025"/>
      <c r="BX112" s="1025">
        <v>1</v>
      </c>
      <c r="BZ112" s="1025">
        <v>1</v>
      </c>
      <c r="CA112" s="1025"/>
      <c r="CB112" s="1025">
        <v>1</v>
      </c>
      <c r="CD112" s="3"/>
      <c r="CE112" s="3"/>
      <c r="CF112" s="3"/>
      <c r="CG112" s="3"/>
      <c r="CH112" s="3"/>
      <c r="CI112" s="3"/>
      <c r="CJ112" s="3"/>
      <c r="CK112" s="3"/>
      <c r="CL112" s="3"/>
      <c r="CM112" s="3"/>
      <c r="CN112" s="3"/>
      <c r="CO112" s="3"/>
      <c r="CP112" s="3"/>
      <c r="CQ112" s="3"/>
      <c r="CR112" s="3"/>
      <c r="CS112" s="3"/>
      <c r="CT112" s="3"/>
      <c r="CU112" s="3"/>
      <c r="CV112" s="3"/>
      <c r="CW112" s="3"/>
      <c r="CX112" s="3"/>
      <c r="CY112" s="1098" t="s">
        <v>1589</v>
      </c>
      <c r="CZ112" s="1099" t="s">
        <v>1590</v>
      </c>
      <c r="DA112" s="1100" t="s">
        <v>1591</v>
      </c>
      <c r="DB112" s="1101" t="s">
        <v>1592</v>
      </c>
      <c r="DC112" s="1102" t="s">
        <v>1593</v>
      </c>
      <c r="DD112" s="1103" t="s">
        <v>1594</v>
      </c>
      <c r="DE112" s="1104" t="s">
        <v>1595</v>
      </c>
      <c r="DF112" s="1105" t="s">
        <v>1596</v>
      </c>
      <c r="DG112" s="1106" t="s">
        <v>1597</v>
      </c>
      <c r="DJ112" s="1107"/>
      <c r="DK112" s="236" t="s">
        <v>1598</v>
      </c>
      <c r="DL112" s="206" t="s">
        <v>1599</v>
      </c>
      <c r="DM112" s="207">
        <v>27</v>
      </c>
      <c r="DN112" s="208">
        <v>1</v>
      </c>
      <c r="DO112" s="209">
        <v>155</v>
      </c>
      <c r="DP112"/>
      <c r="DQ112" s="1108"/>
      <c r="DR112" s="272" t="s">
        <v>1600</v>
      </c>
      <c r="DS112" s="192" t="s">
        <v>1601</v>
      </c>
      <c r="DT112" s="193">
        <v>185</v>
      </c>
      <c r="DU112" s="194">
        <v>181</v>
      </c>
      <c r="DV112" s="195">
        <v>125</v>
      </c>
      <c r="DW112"/>
      <c r="DX112" s="1109"/>
      <c r="DY112" s="197" t="s">
        <v>1602</v>
      </c>
      <c r="DZ112" s="192" t="s">
        <v>1603</v>
      </c>
      <c r="EA112" s="193">
        <v>245</v>
      </c>
      <c r="EB112" s="194">
        <v>204</v>
      </c>
      <c r="EC112" s="195">
        <v>176</v>
      </c>
      <c r="ED112" s="10">
        <v>1</v>
      </c>
    </row>
    <row r="113" spans="1:134" ht="15" customHeight="1">
      <c r="A113" s="3"/>
      <c r="B113" s="3"/>
      <c r="C113" s="3"/>
      <c r="D113" s="3"/>
      <c r="E113" s="3"/>
      <c r="F113" s="3"/>
      <c r="G113" s="688"/>
      <c r="H113" s="688"/>
      <c r="I113" s="688"/>
      <c r="J113" s="688"/>
      <c r="K113" s="688"/>
      <c r="L113" s="688"/>
      <c r="M113" s="688"/>
      <c r="N113" s="688"/>
      <c r="O113" s="688"/>
      <c r="P113" s="688"/>
      <c r="Q113" s="688"/>
      <c r="R113" s="688"/>
      <c r="S113" s="688"/>
      <c r="T113" s="688"/>
      <c r="U113" s="688"/>
      <c r="V113" s="688"/>
      <c r="W113" s="688"/>
      <c r="X113" s="3"/>
      <c r="Y113" s="3"/>
      <c r="Z113" s="3"/>
      <c r="AA113" s="3"/>
      <c r="AB113" s="3"/>
      <c r="AC113" s="3"/>
      <c r="AD113" s="3"/>
      <c r="AE113" s="3"/>
      <c r="AF113" s="3"/>
      <c r="AG113" s="3"/>
      <c r="AH113" s="3"/>
      <c r="AI113" s="3"/>
      <c r="AJ113" s="198" cm="1">
        <f t="array" ref="AJ113">SUMPRODUCT(LEN(AK113:AQ113))</f>
        <v>0</v>
      </c>
      <c r="AK113" s="199"/>
      <c r="AL113" s="200"/>
      <c r="AM113" s="200"/>
      <c r="AN113" s="200"/>
      <c r="AO113" s="200"/>
      <c r="AP113" s="200"/>
      <c r="AQ113" s="201"/>
      <c r="AR113" s="3"/>
      <c r="AW113" s="3"/>
      <c r="AX113" s="3"/>
      <c r="AY113" s="3"/>
      <c r="AZ113" s="3"/>
      <c r="BB113" s="3225" t="s">
        <v>1604</v>
      </c>
      <c r="BC113" s="3225"/>
      <c r="BD113" s="3225"/>
      <c r="BV113" s="3223" t="s">
        <v>1605</v>
      </c>
      <c r="BW113" s="3223"/>
      <c r="BX113" s="3223"/>
      <c r="BZ113" s="3224" t="s">
        <v>1606</v>
      </c>
      <c r="CA113" s="3224"/>
      <c r="CB113" s="3224"/>
      <c r="CD113" s="3"/>
      <c r="CE113" s="3"/>
      <c r="CF113" s="3"/>
      <c r="CG113" s="3"/>
      <c r="CH113" s="3"/>
      <c r="CI113" s="3"/>
      <c r="CJ113" s="3"/>
      <c r="CK113" s="3"/>
      <c r="CL113" s="3"/>
      <c r="CM113" s="3"/>
      <c r="CN113" s="3"/>
      <c r="CO113" s="3"/>
      <c r="CP113" s="3"/>
      <c r="CQ113" s="3"/>
      <c r="CR113" s="3"/>
      <c r="CS113" s="3"/>
      <c r="CT113" s="3"/>
      <c r="CU113" s="3"/>
      <c r="CV113" s="3"/>
      <c r="CW113" s="3"/>
      <c r="CX113" s="3"/>
      <c r="CY113" s="1110" t="s">
        <v>1607</v>
      </c>
      <c r="CZ113" s="1111" t="s">
        <v>1608</v>
      </c>
      <c r="DA113" s="1112" t="s">
        <v>1609</v>
      </c>
      <c r="DB113" s="1113" t="s">
        <v>1610</v>
      </c>
      <c r="DC113" s="1114" t="s">
        <v>1611</v>
      </c>
      <c r="DD113" s="1115" t="s">
        <v>1612</v>
      </c>
      <c r="DE113" s="1116" t="s">
        <v>1613</v>
      </c>
      <c r="DF113" s="1117" t="s">
        <v>1614</v>
      </c>
      <c r="DG113" s="1118" t="s">
        <v>1615</v>
      </c>
      <c r="DJ113" s="1119"/>
      <c r="DK113" s="236" t="s">
        <v>1616</v>
      </c>
      <c r="DL113" s="206" t="s">
        <v>1617</v>
      </c>
      <c r="DM113" s="207">
        <v>78</v>
      </c>
      <c r="DN113" s="208">
        <v>81</v>
      </c>
      <c r="DO113" s="209">
        <v>128</v>
      </c>
      <c r="DP113"/>
      <c r="DQ113" s="1120"/>
      <c r="DR113" s="272" t="s">
        <v>1618</v>
      </c>
      <c r="DS113" s="192" t="s">
        <v>1619</v>
      </c>
      <c r="DT113" s="193">
        <v>185</v>
      </c>
      <c r="DU113" s="194">
        <v>178</v>
      </c>
      <c r="DV113" s="195">
        <v>118</v>
      </c>
      <c r="DW113"/>
      <c r="DX113" s="1121"/>
      <c r="DY113" s="212" t="s">
        <v>1620</v>
      </c>
      <c r="DZ113" s="192" t="s">
        <v>1621</v>
      </c>
      <c r="EA113" s="193">
        <v>236</v>
      </c>
      <c r="EB113" s="194">
        <v>213</v>
      </c>
      <c r="EC113" s="195">
        <v>197</v>
      </c>
      <c r="ED113" s="10">
        <v>1</v>
      </c>
    </row>
    <row r="114" spans="1:134" ht="15.75" customHeight="1">
      <c r="A114" s="3"/>
      <c r="B114" s="3"/>
      <c r="C114" s="3"/>
      <c r="D114" s="3"/>
      <c r="E114" s="3"/>
      <c r="F114" s="3"/>
      <c r="G114" s="688"/>
      <c r="H114" s="688"/>
      <c r="I114" s="688"/>
      <c r="J114" s="688"/>
      <c r="K114" s="688"/>
      <c r="L114" s="688"/>
      <c r="M114" s="688"/>
      <c r="N114" s="688"/>
      <c r="O114" s="688"/>
      <c r="P114" s="688"/>
      <c r="Q114" s="688"/>
      <c r="R114" s="688"/>
      <c r="S114" s="688"/>
      <c r="T114" s="688"/>
      <c r="U114" s="688"/>
      <c r="V114" s="688"/>
      <c r="W114" s="688"/>
      <c r="X114" s="3"/>
      <c r="Y114" s="3"/>
      <c r="Z114" s="3"/>
      <c r="AA114" s="3"/>
      <c r="AB114" s="3"/>
      <c r="AC114" s="3"/>
      <c r="AD114" s="3"/>
      <c r="AE114" s="3"/>
      <c r="AF114" s="3"/>
      <c r="AG114" s="3"/>
      <c r="AH114" s="3"/>
      <c r="AI114" s="3"/>
      <c r="AJ114" s="198" cm="1">
        <f t="array" ref="AJ114">SUMPRODUCT(LEN(AK114:AQ114))</f>
        <v>0</v>
      </c>
      <c r="AK114" s="199"/>
      <c r="AL114" s="200"/>
      <c r="AM114" s="200"/>
      <c r="AN114" s="200"/>
      <c r="AO114" s="200"/>
      <c r="AP114" s="200"/>
      <c r="AQ114" s="201"/>
      <c r="AR114" s="3"/>
      <c r="AW114" s="3"/>
      <c r="AX114" s="3"/>
      <c r="AY114" s="3"/>
      <c r="AZ114" s="3"/>
      <c r="BB114" s="3225"/>
      <c r="BC114" s="3225"/>
      <c r="BD114" s="3225"/>
      <c r="BV114" s="3223"/>
      <c r="BW114" s="3223"/>
      <c r="BX114" s="3223"/>
      <c r="BZ114" s="3224"/>
      <c r="CA114" s="3224"/>
      <c r="CB114" s="3224"/>
      <c r="CD114" s="3"/>
      <c r="CE114" s="3"/>
      <c r="CF114" s="3"/>
      <c r="CG114" s="3"/>
      <c r="CH114" s="3"/>
      <c r="CI114" s="3"/>
      <c r="CJ114" s="3"/>
      <c r="CK114" s="3"/>
      <c r="CL114" s="3"/>
      <c r="CM114" s="3"/>
      <c r="CN114" s="3"/>
      <c r="CO114" s="3"/>
      <c r="CP114" s="3"/>
      <c r="CQ114" s="3"/>
      <c r="CR114" s="3"/>
      <c r="CS114" s="3"/>
      <c r="CT114" s="3"/>
      <c r="CU114" s="3"/>
      <c r="CV114" s="3"/>
      <c r="CW114" s="3"/>
      <c r="CX114" s="3"/>
      <c r="CY114" s="1122" t="s">
        <v>1622</v>
      </c>
      <c r="CZ114" s="1123" t="s">
        <v>1623</v>
      </c>
      <c r="DA114" s="1124" t="s">
        <v>1624</v>
      </c>
      <c r="DB114" s="1125" t="s">
        <v>1625</v>
      </c>
      <c r="DC114" s="1126" t="s">
        <v>1626</v>
      </c>
      <c r="DD114" s="1127" t="s">
        <v>1627</v>
      </c>
      <c r="DE114" s="1128" t="s">
        <v>1628</v>
      </c>
      <c r="DF114" s="1129" t="s">
        <v>1629</v>
      </c>
      <c r="DG114" s="1130" t="s">
        <v>1630</v>
      </c>
      <c r="DJ114" s="1131"/>
      <c r="DK114" s="205" t="s">
        <v>1631</v>
      </c>
      <c r="DL114" s="206" t="s">
        <v>1632</v>
      </c>
      <c r="DM114" s="207">
        <v>35</v>
      </c>
      <c r="DN114" s="208">
        <v>35</v>
      </c>
      <c r="DO114" s="209">
        <v>142</v>
      </c>
      <c r="DP114"/>
      <c r="DQ114" s="1132"/>
      <c r="DR114" s="191" t="s">
        <v>1633</v>
      </c>
      <c r="DS114" s="192" t="s">
        <v>1634</v>
      </c>
      <c r="DT114" s="193">
        <v>189</v>
      </c>
      <c r="DU114" s="194">
        <v>183</v>
      </c>
      <c r="DV114" s="195">
        <v>107</v>
      </c>
      <c r="DW114"/>
      <c r="DX114" s="1133"/>
      <c r="DY114" s="197" t="s">
        <v>1635</v>
      </c>
      <c r="DZ114" s="192" t="s">
        <v>1636</v>
      </c>
      <c r="EA114" s="193">
        <v>255</v>
      </c>
      <c r="EB114" s="194">
        <v>218</v>
      </c>
      <c r="EC114" s="195">
        <v>185</v>
      </c>
      <c r="ED114" s="10">
        <v>1</v>
      </c>
    </row>
    <row r="115" spans="1:134" ht="15" customHeight="1">
      <c r="A115" s="3"/>
      <c r="B115" s="3"/>
      <c r="C115" s="3"/>
      <c r="D115" s="3"/>
      <c r="E115" s="3"/>
      <c r="F115" s="3"/>
      <c r="G115" s="688"/>
      <c r="H115" s="688"/>
      <c r="I115" s="688"/>
      <c r="J115" s="688"/>
      <c r="K115" s="688"/>
      <c r="L115" s="688"/>
      <c r="M115" s="688"/>
      <c r="N115" s="688"/>
      <c r="O115" s="688"/>
      <c r="P115" s="688"/>
      <c r="Q115" s="688"/>
      <c r="R115" s="688"/>
      <c r="S115" s="688"/>
      <c r="T115" s="688"/>
      <c r="U115" s="688"/>
      <c r="V115" s="688"/>
      <c r="W115" s="688"/>
      <c r="X115" s="3"/>
      <c r="Y115" s="3"/>
      <c r="Z115" s="3"/>
      <c r="AA115" s="3"/>
      <c r="AB115" s="3"/>
      <c r="AC115" s="3"/>
      <c r="AD115" s="3"/>
      <c r="AE115" s="3"/>
      <c r="AF115" s="3"/>
      <c r="AG115" s="3"/>
      <c r="AH115" s="3"/>
      <c r="AI115" s="3"/>
      <c r="AJ115" s="198" cm="1">
        <f t="array" ref="AJ115">SUMPRODUCT(LEN(AK115:AQ115))</f>
        <v>0</v>
      </c>
      <c r="AK115" s="199"/>
      <c r="AL115" s="200"/>
      <c r="AM115" s="200"/>
      <c r="AN115" s="200"/>
      <c r="AO115" s="200"/>
      <c r="AP115" s="200"/>
      <c r="AQ115" s="201"/>
      <c r="AR115" s="3"/>
      <c r="AW115" s="3"/>
      <c r="AX115" s="3"/>
      <c r="AY115" s="3"/>
      <c r="AZ115" s="3"/>
      <c r="BV115" s="1025">
        <v>1</v>
      </c>
      <c r="BW115" s="1025"/>
      <c r="BX115" s="1025">
        <v>1</v>
      </c>
      <c r="BZ115" s="1025">
        <v>1</v>
      </c>
      <c r="CA115" s="1025"/>
      <c r="CB115" s="1025">
        <v>1</v>
      </c>
      <c r="CD115" s="3"/>
      <c r="CE115" s="3"/>
      <c r="CF115" s="3"/>
      <c r="CG115" s="3"/>
      <c r="CH115" s="3"/>
      <c r="CI115" s="3"/>
      <c r="CJ115" s="3"/>
      <c r="CK115" s="3"/>
      <c r="CL115" s="3"/>
      <c r="CM115" s="3"/>
      <c r="CN115" s="3"/>
      <c r="CO115" s="3"/>
      <c r="CP115" s="3"/>
      <c r="CQ115" s="3"/>
      <c r="CR115" s="3"/>
      <c r="CS115" s="3"/>
      <c r="CT115" s="3"/>
      <c r="CU115" s="3"/>
      <c r="CV115" s="3"/>
      <c r="CW115" s="3"/>
      <c r="CX115" s="3"/>
      <c r="CY115" s="1134" t="s">
        <v>1637</v>
      </c>
      <c r="CZ115" s="1135" t="s">
        <v>1638</v>
      </c>
      <c r="DA115" s="1136" t="s">
        <v>1639</v>
      </c>
      <c r="DB115" s="1137" t="s">
        <v>1640</v>
      </c>
      <c r="DC115" s="1138" t="s">
        <v>1641</v>
      </c>
      <c r="DD115" s="1139" t="s">
        <v>1642</v>
      </c>
      <c r="DE115" s="1140" t="s">
        <v>1643</v>
      </c>
      <c r="DF115" s="1141" t="s">
        <v>1644</v>
      </c>
      <c r="DG115" s="1142" t="s">
        <v>1645</v>
      </c>
      <c r="DJ115" s="1143"/>
      <c r="DK115" s="205" t="s">
        <v>1646</v>
      </c>
      <c r="DL115" s="206" t="s">
        <v>1647</v>
      </c>
      <c r="DM115" s="207">
        <v>0</v>
      </c>
      <c r="DN115" s="208">
        <v>0</v>
      </c>
      <c r="DO115" s="209">
        <v>139</v>
      </c>
      <c r="DP115"/>
      <c r="DQ115" s="1144"/>
      <c r="DR115" s="272" t="s">
        <v>1648</v>
      </c>
      <c r="DS115" s="192" t="s">
        <v>1649</v>
      </c>
      <c r="DT115" s="193">
        <v>175</v>
      </c>
      <c r="DU115" s="194">
        <v>167</v>
      </c>
      <c r="DV115" s="195">
        <v>123</v>
      </c>
      <c r="DW115"/>
      <c r="DX115" s="1145"/>
      <c r="DY115" s="197" t="s">
        <v>1650</v>
      </c>
      <c r="DZ115" s="192" t="s">
        <v>1651</v>
      </c>
      <c r="EA115" s="193">
        <v>238</v>
      </c>
      <c r="EB115" s="194">
        <v>229</v>
      </c>
      <c r="EC115" s="195">
        <v>222</v>
      </c>
      <c r="ED115" s="10">
        <v>1</v>
      </c>
    </row>
    <row r="116" spans="1:134" ht="15" customHeight="1">
      <c r="A116" s="3"/>
      <c r="B116" s="3"/>
      <c r="C116" s="3"/>
      <c r="D116" s="3"/>
      <c r="E116" s="3"/>
      <c r="F116" s="3"/>
      <c r="G116" s="688"/>
      <c r="H116" s="688"/>
      <c r="I116" s="688"/>
      <c r="J116" s="688"/>
      <c r="K116" s="688"/>
      <c r="L116" s="688"/>
      <c r="M116" s="688"/>
      <c r="N116" s="688"/>
      <c r="O116" s="688"/>
      <c r="P116" s="688"/>
      <c r="Q116" s="688"/>
      <c r="R116" s="688"/>
      <c r="S116" s="688"/>
      <c r="T116" s="688"/>
      <c r="U116" s="688"/>
      <c r="V116" s="688"/>
      <c r="W116" s="688"/>
      <c r="X116" s="3"/>
      <c r="Y116" s="3"/>
      <c r="Z116" s="3"/>
      <c r="AA116" s="3"/>
      <c r="AB116" s="3"/>
      <c r="AC116" s="3"/>
      <c r="AD116" s="3"/>
      <c r="AE116" s="3"/>
      <c r="AF116" s="3"/>
      <c r="AG116" s="3"/>
      <c r="AH116" s="3"/>
      <c r="AI116" s="3"/>
      <c r="AJ116" s="198" cm="1">
        <f t="array" ref="AJ116">SUMPRODUCT(LEN(AK116:AQ116))</f>
        <v>0</v>
      </c>
      <c r="AK116" s="199"/>
      <c r="AL116" s="200"/>
      <c r="AM116" s="200"/>
      <c r="AN116" s="200"/>
      <c r="AO116" s="200"/>
      <c r="AP116" s="200"/>
      <c r="AQ116" s="201"/>
      <c r="AR116" s="3"/>
      <c r="AW116" s="3"/>
      <c r="AX116" s="3"/>
      <c r="AY116" s="3"/>
      <c r="AZ116" s="3"/>
      <c r="BB116" s="3225" t="s">
        <v>1652</v>
      </c>
      <c r="BC116" s="3225"/>
      <c r="BD116" s="3225"/>
      <c r="BV116" s="3223" t="s">
        <v>1653</v>
      </c>
      <c r="BW116" s="3223"/>
      <c r="BX116" s="3223"/>
      <c r="BZ116" s="3224" t="s">
        <v>1654</v>
      </c>
      <c r="CA116" s="3224"/>
      <c r="CB116" s="3224"/>
      <c r="CD116" s="3"/>
      <c r="CE116" s="3"/>
      <c r="CF116" s="3"/>
      <c r="CG116" s="3"/>
      <c r="CH116" s="3"/>
      <c r="CI116" s="3"/>
      <c r="CJ116" s="3"/>
      <c r="CK116" s="3"/>
      <c r="CL116" s="3"/>
      <c r="CM116" s="3"/>
      <c r="CN116" s="3"/>
      <c r="CO116" s="3"/>
      <c r="CP116" s="3"/>
      <c r="CQ116" s="3"/>
      <c r="CR116" s="3"/>
      <c r="CS116" s="3"/>
      <c r="CT116" s="3"/>
      <c r="CU116" s="3"/>
      <c r="CV116" s="3"/>
      <c r="CW116" s="3"/>
      <c r="CX116" s="3"/>
      <c r="CY116" s="1146" t="s">
        <v>1655</v>
      </c>
      <c r="CZ116" s="1147" t="s">
        <v>1656</v>
      </c>
      <c r="DA116" s="1148" t="s">
        <v>1657</v>
      </c>
      <c r="DB116" s="1149" t="s">
        <v>1658</v>
      </c>
      <c r="DC116" s="1150" t="s">
        <v>1659</v>
      </c>
      <c r="DD116" s="1151" t="s">
        <v>1660</v>
      </c>
      <c r="DE116" s="1152" t="s">
        <v>1661</v>
      </c>
      <c r="DF116" s="1153" t="s">
        <v>1662</v>
      </c>
      <c r="DG116" s="1154" t="s">
        <v>1663</v>
      </c>
      <c r="DJ116" s="1155"/>
      <c r="DK116" s="205" t="s">
        <v>1664</v>
      </c>
      <c r="DL116" s="206" t="s">
        <v>1665</v>
      </c>
      <c r="DM116" s="207">
        <v>36</v>
      </c>
      <c r="DN116" s="208">
        <v>24</v>
      </c>
      <c r="DO116" s="209">
        <v>130</v>
      </c>
      <c r="DP116"/>
      <c r="DQ116" s="1156"/>
      <c r="DR116" s="272" t="s">
        <v>1666</v>
      </c>
      <c r="DS116" s="192" t="s">
        <v>1667</v>
      </c>
      <c r="DT116" s="193">
        <v>185</v>
      </c>
      <c r="DU116" s="194">
        <v>180</v>
      </c>
      <c r="DV116" s="195">
        <v>89</v>
      </c>
      <c r="DW116"/>
      <c r="DX116" s="1157"/>
      <c r="DY116" s="197" t="s">
        <v>1668</v>
      </c>
      <c r="DZ116" s="192" t="s">
        <v>1669</v>
      </c>
      <c r="EA116" s="193">
        <v>255</v>
      </c>
      <c r="EB116" s="194">
        <v>245</v>
      </c>
      <c r="EC116" s="195">
        <v>238</v>
      </c>
      <c r="ED116" s="10">
        <v>1</v>
      </c>
    </row>
    <row r="117" spans="1:134" ht="15.75" customHeight="1">
      <c r="A117" s="3"/>
      <c r="B117" s="3"/>
      <c r="C117" s="3"/>
      <c r="D117" s="3"/>
      <c r="E117" s="3"/>
      <c r="F117" s="3"/>
      <c r="G117" s="688"/>
      <c r="H117" s="688"/>
      <c r="I117" s="688"/>
      <c r="J117" s="688"/>
      <c r="K117" s="688"/>
      <c r="L117" s="688"/>
      <c r="M117" s="688"/>
      <c r="N117" s="688"/>
      <c r="O117" s="688"/>
      <c r="P117" s="688"/>
      <c r="Q117" s="688"/>
      <c r="R117" s="688"/>
      <c r="S117" s="688"/>
      <c r="T117" s="688"/>
      <c r="U117" s="688"/>
      <c r="V117" s="688"/>
      <c r="W117" s="688"/>
      <c r="X117" s="3"/>
      <c r="Y117" s="3"/>
      <c r="Z117" s="3"/>
      <c r="AA117" s="3"/>
      <c r="AB117" s="3"/>
      <c r="AC117" s="3"/>
      <c r="AD117" s="3"/>
      <c r="AE117" s="3"/>
      <c r="AF117" s="3"/>
      <c r="AG117" s="3"/>
      <c r="AH117" s="3"/>
      <c r="AI117" s="3"/>
      <c r="AJ117" s="198" cm="1">
        <f t="array" ref="AJ117">SUMPRODUCT(LEN(AK117:AQ117))</f>
        <v>0</v>
      </c>
      <c r="AK117" s="199"/>
      <c r="AL117" s="200"/>
      <c r="AM117" s="200"/>
      <c r="AN117" s="200"/>
      <c r="AO117" s="200"/>
      <c r="AP117" s="200"/>
      <c r="AQ117" s="201"/>
      <c r="AR117" s="3"/>
      <c r="AW117" s="3"/>
      <c r="AX117" s="3"/>
      <c r="AY117" s="3"/>
      <c r="AZ117" s="3"/>
      <c r="BB117" s="3225"/>
      <c r="BC117" s="3225"/>
      <c r="BD117" s="3225"/>
      <c r="BV117" s="3223"/>
      <c r="BW117" s="3223"/>
      <c r="BX117" s="3223"/>
      <c r="BZ117" s="3224"/>
      <c r="CA117" s="3224"/>
      <c r="CB117" s="3224"/>
      <c r="CD117" s="3"/>
      <c r="CE117" s="3"/>
      <c r="CF117" s="3"/>
      <c r="CG117" s="3"/>
      <c r="CH117" s="3"/>
      <c r="CI117" s="3"/>
      <c r="CJ117" s="3"/>
      <c r="CK117" s="3"/>
      <c r="CL117" s="3"/>
      <c r="CM117" s="3"/>
      <c r="CN117" s="3"/>
      <c r="CO117" s="3"/>
      <c r="CP117" s="3"/>
      <c r="CQ117" s="3"/>
      <c r="CR117" s="3"/>
      <c r="CS117" s="3"/>
      <c r="CT117" s="3"/>
      <c r="CU117" s="3"/>
      <c r="CV117" s="3"/>
      <c r="CW117" s="3"/>
      <c r="CX117" s="3"/>
      <c r="CY117" s="1158" t="s">
        <v>1670</v>
      </c>
      <c r="CZ117" s="1159" t="s">
        <v>1671</v>
      </c>
      <c r="DA117" s="1160" t="s">
        <v>1672</v>
      </c>
      <c r="DB117" s="1161" t="s">
        <v>1673</v>
      </c>
      <c r="DC117" s="1162" t="s">
        <v>1674</v>
      </c>
      <c r="DD117" s="1163" t="s">
        <v>1675</v>
      </c>
      <c r="DE117" s="1164" t="s">
        <v>1676</v>
      </c>
      <c r="DF117" s="1165" t="s">
        <v>1677</v>
      </c>
      <c r="DG117" s="1166" t="s">
        <v>1678</v>
      </c>
      <c r="DJ117" s="1167"/>
      <c r="DK117" s="205" t="s">
        <v>1679</v>
      </c>
      <c r="DL117" s="206" t="s">
        <v>1680</v>
      </c>
      <c r="DM117" s="207">
        <v>0</v>
      </c>
      <c r="DN117" s="208">
        <v>0</v>
      </c>
      <c r="DO117" s="209">
        <v>128</v>
      </c>
      <c r="DP117"/>
      <c r="DQ117" s="1168"/>
      <c r="DR117" s="272" t="s">
        <v>1681</v>
      </c>
      <c r="DS117" s="192" t="s">
        <v>1682</v>
      </c>
      <c r="DT117" s="193">
        <v>190</v>
      </c>
      <c r="DU117" s="194">
        <v>183</v>
      </c>
      <c r="DV117" s="195">
        <v>46</v>
      </c>
      <c r="DW117"/>
      <c r="DX117" s="1169"/>
      <c r="DY117" s="197" t="s">
        <v>1683</v>
      </c>
      <c r="DZ117" s="192" t="s">
        <v>1684</v>
      </c>
      <c r="EA117" s="193">
        <v>238</v>
      </c>
      <c r="EB117" s="194">
        <v>154</v>
      </c>
      <c r="EC117" s="195">
        <v>73</v>
      </c>
      <c r="ED117" s="10">
        <v>1</v>
      </c>
    </row>
    <row r="118" spans="1:134" ht="15" customHeight="1">
      <c r="A118" s="3"/>
      <c r="B118" s="3"/>
      <c r="C118" s="3"/>
      <c r="D118" s="3"/>
      <c r="E118" s="3"/>
      <c r="F118" s="3"/>
      <c r="G118" s="688"/>
      <c r="H118" s="688"/>
      <c r="I118" s="688"/>
      <c r="J118" s="688"/>
      <c r="K118" s="688"/>
      <c r="L118" s="688"/>
      <c r="M118" s="688"/>
      <c r="N118" s="688"/>
      <c r="O118" s="688"/>
      <c r="P118" s="688"/>
      <c r="Q118" s="688"/>
      <c r="R118" s="688"/>
      <c r="S118" s="688"/>
      <c r="T118" s="688"/>
      <c r="U118" s="688"/>
      <c r="V118" s="688"/>
      <c r="W118" s="688"/>
      <c r="X118" s="3"/>
      <c r="Y118" s="3"/>
      <c r="Z118" s="3"/>
      <c r="AA118" s="3"/>
      <c r="AB118" s="3"/>
      <c r="AC118" s="3"/>
      <c r="AD118" s="3"/>
      <c r="AE118" s="3"/>
      <c r="AF118" s="3"/>
      <c r="AG118" s="3"/>
      <c r="AH118" s="3"/>
      <c r="AI118" s="3"/>
      <c r="AJ118" s="198" cm="1">
        <f t="array" ref="AJ118">SUMPRODUCT(LEN(AK118:AQ118))</f>
        <v>0</v>
      </c>
      <c r="AK118" s="199"/>
      <c r="AL118" s="200"/>
      <c r="AM118" s="200"/>
      <c r="AN118" s="200"/>
      <c r="AO118" s="200"/>
      <c r="AP118" s="200"/>
      <c r="AQ118" s="201"/>
      <c r="AR118" s="3"/>
      <c r="AW118" s="3"/>
      <c r="AX118" s="3"/>
      <c r="AY118" s="3"/>
      <c r="AZ118" s="3"/>
      <c r="BV118" s="1025">
        <v>1</v>
      </c>
      <c r="BW118" s="1025"/>
      <c r="BX118" s="1025">
        <v>1</v>
      </c>
      <c r="BZ118" s="1025">
        <v>1</v>
      </c>
      <c r="CA118" s="1025"/>
      <c r="CB118" s="1025">
        <v>1</v>
      </c>
      <c r="CD118" s="3"/>
      <c r="CE118" s="3"/>
      <c r="CF118" s="3"/>
      <c r="CG118" s="3"/>
      <c r="CH118" s="3"/>
      <c r="CI118" s="3"/>
      <c r="CJ118" s="3"/>
      <c r="CK118" s="3"/>
      <c r="CL118" s="3"/>
      <c r="CM118" s="3"/>
      <c r="CN118" s="3"/>
      <c r="CO118" s="3"/>
      <c r="CP118" s="3"/>
      <c r="CQ118" s="3"/>
      <c r="CR118" s="3"/>
      <c r="CS118" s="3"/>
      <c r="CT118" s="3"/>
      <c r="CU118" s="3"/>
      <c r="CV118" s="3"/>
      <c r="CW118" s="3"/>
      <c r="CX118" s="3"/>
      <c r="CY118" s="1170" t="s">
        <v>1685</v>
      </c>
      <c r="CZ118" s="1171" t="s">
        <v>1686</v>
      </c>
      <c r="DA118" s="1172" t="s">
        <v>1687</v>
      </c>
      <c r="DB118" s="1173" t="s">
        <v>1688</v>
      </c>
      <c r="DC118" s="1174" t="s">
        <v>1689</v>
      </c>
      <c r="DD118" s="1175" t="s">
        <v>1690</v>
      </c>
      <c r="DE118" s="1176" t="s">
        <v>1691</v>
      </c>
      <c r="DF118" s="1177" t="s">
        <v>1692</v>
      </c>
      <c r="DG118" s="1178" t="s">
        <v>1693</v>
      </c>
      <c r="DJ118" s="1179"/>
      <c r="DK118" s="205" t="s">
        <v>1694</v>
      </c>
      <c r="DL118" s="206" t="s">
        <v>1695</v>
      </c>
      <c r="DM118" s="207">
        <v>66</v>
      </c>
      <c r="DN118" s="208">
        <v>66</v>
      </c>
      <c r="DO118" s="209">
        <v>111</v>
      </c>
      <c r="DP118"/>
      <c r="DQ118" s="1180"/>
      <c r="DR118" s="191" t="s">
        <v>1696</v>
      </c>
      <c r="DS118" s="192" t="s">
        <v>1697</v>
      </c>
      <c r="DT118" s="193">
        <v>181</v>
      </c>
      <c r="DU118" s="194">
        <v>166</v>
      </c>
      <c r="DV118" s="195">
        <v>66</v>
      </c>
      <c r="DW118"/>
      <c r="DX118" s="1181"/>
      <c r="DY118" s="197" t="s">
        <v>1698</v>
      </c>
      <c r="DZ118" s="192" t="s">
        <v>1699</v>
      </c>
      <c r="EA118" s="193">
        <v>205</v>
      </c>
      <c r="EB118" s="194">
        <v>175</v>
      </c>
      <c r="EC118" s="195">
        <v>149</v>
      </c>
      <c r="ED118" s="10">
        <v>1</v>
      </c>
    </row>
    <row r="119" spans="1:134" ht="1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198" cm="1">
        <f t="array" ref="AJ119">SUMPRODUCT(LEN(AK119:AQ119))</f>
        <v>0</v>
      </c>
      <c r="AK119" s="199"/>
      <c r="AL119" s="200"/>
      <c r="AM119" s="200"/>
      <c r="AN119" s="200"/>
      <c r="AO119" s="200"/>
      <c r="AP119" s="200"/>
      <c r="AQ119" s="201"/>
      <c r="AR119" s="3"/>
      <c r="AS119" s="3"/>
      <c r="AT119" s="3"/>
      <c r="AU119" s="3"/>
      <c r="AV119" s="3"/>
      <c r="AW119" s="3"/>
      <c r="AX119" s="3"/>
      <c r="AY119" s="3"/>
      <c r="AZ119" s="3"/>
      <c r="BB119" s="3225" t="s">
        <v>1700</v>
      </c>
      <c r="BC119" s="3225"/>
      <c r="BD119" s="3225"/>
      <c r="BV119" s="3223" t="s">
        <v>1701</v>
      </c>
      <c r="BW119" s="3223"/>
      <c r="BX119" s="3223"/>
      <c r="BZ119" s="3224" t="s">
        <v>1702</v>
      </c>
      <c r="CA119" s="3224"/>
      <c r="CB119" s="3224"/>
      <c r="CD119" s="3"/>
      <c r="CE119" s="3"/>
      <c r="CF119" s="3"/>
      <c r="CG119" s="3"/>
      <c r="CH119" s="3"/>
      <c r="CI119" s="3"/>
      <c r="CJ119" s="3"/>
      <c r="CK119" s="3"/>
      <c r="CL119" s="3"/>
      <c r="CM119" s="3"/>
      <c r="CN119" s="3"/>
      <c r="CO119" s="3"/>
      <c r="CP119" s="3"/>
      <c r="CQ119" s="3"/>
      <c r="CR119" s="3"/>
      <c r="CS119" s="3"/>
      <c r="CT119" s="3"/>
      <c r="CU119" s="3"/>
      <c r="CV119" s="3"/>
      <c r="CW119" s="3"/>
      <c r="CX119" s="3"/>
      <c r="CY119" s="1182" t="s">
        <v>1703</v>
      </c>
      <c r="CZ119" s="1183" t="s">
        <v>1704</v>
      </c>
      <c r="DA119" s="1184" t="s">
        <v>1705</v>
      </c>
      <c r="DB119" s="1185" t="s">
        <v>1706</v>
      </c>
      <c r="DC119" s="1186" t="s">
        <v>1707</v>
      </c>
      <c r="DD119" s="1187" t="s">
        <v>1708</v>
      </c>
      <c r="DE119" s="1188" t="s">
        <v>1709</v>
      </c>
      <c r="DF119" s="1189" t="s">
        <v>1710</v>
      </c>
      <c r="DG119" s="1190" t="s">
        <v>1711</v>
      </c>
      <c r="DJ119" s="1191"/>
      <c r="DK119" s="236" t="s">
        <v>1712</v>
      </c>
      <c r="DL119" s="206" t="s">
        <v>1713</v>
      </c>
      <c r="DM119" s="207">
        <v>48</v>
      </c>
      <c r="DN119" s="208">
        <v>38</v>
      </c>
      <c r="DO119" s="209">
        <v>122</v>
      </c>
      <c r="DP119"/>
      <c r="DQ119" s="1192"/>
      <c r="DR119" s="191" t="s">
        <v>1714</v>
      </c>
      <c r="DS119" s="192" t="s">
        <v>1715</v>
      </c>
      <c r="DT119" s="193">
        <v>139</v>
      </c>
      <c r="DU119" s="194">
        <v>136</v>
      </c>
      <c r="DV119" s="195">
        <v>120</v>
      </c>
      <c r="DW119"/>
      <c r="DX119" s="1193"/>
      <c r="DY119" s="212" t="s">
        <v>1716</v>
      </c>
      <c r="DZ119" s="192" t="s">
        <v>1717</v>
      </c>
      <c r="EA119" s="193">
        <v>246</v>
      </c>
      <c r="EB119" s="194">
        <v>166</v>
      </c>
      <c r="EC119" s="195">
        <v>0</v>
      </c>
      <c r="ED119" s="10">
        <v>1</v>
      </c>
    </row>
    <row r="120" spans="1:134"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198" cm="1">
        <f t="array" ref="AJ120">SUMPRODUCT(LEN(AK120:AQ120))</f>
        <v>0</v>
      </c>
      <c r="AK120" s="199"/>
      <c r="AL120" s="200"/>
      <c r="AM120" s="200"/>
      <c r="AN120" s="200"/>
      <c r="AO120" s="200"/>
      <c r="AP120" s="200"/>
      <c r="AQ120" s="201"/>
      <c r="AR120" s="3"/>
      <c r="AS120" s="3"/>
      <c r="AT120" s="3"/>
      <c r="AU120" s="3"/>
      <c r="AV120" s="3"/>
      <c r="AW120" s="3"/>
      <c r="AX120" s="3"/>
      <c r="AY120" s="3"/>
      <c r="AZ120" s="3"/>
      <c r="BB120" s="3225"/>
      <c r="BC120" s="3225"/>
      <c r="BD120" s="3225"/>
      <c r="BV120" s="3223"/>
      <c r="BW120" s="3223"/>
      <c r="BX120" s="3223"/>
      <c r="BZ120" s="3224"/>
      <c r="CA120" s="3224"/>
      <c r="CB120" s="3224"/>
      <c r="CD120" s="3"/>
      <c r="CE120" s="3"/>
      <c r="CF120" s="3"/>
      <c r="CG120" s="3"/>
      <c r="CH120" s="3"/>
      <c r="CI120" s="3"/>
      <c r="CJ120" s="3"/>
      <c r="CK120" s="3"/>
      <c r="CL120" s="3"/>
      <c r="CM120" s="3"/>
      <c r="CN120" s="3"/>
      <c r="CO120" s="3"/>
      <c r="CP120" s="3"/>
      <c r="CQ120" s="3"/>
      <c r="CR120" s="3"/>
      <c r="CS120" s="3"/>
      <c r="CT120" s="3"/>
      <c r="CU120" s="3"/>
      <c r="CV120" s="3"/>
      <c r="CW120" s="3"/>
      <c r="CX120" s="3"/>
      <c r="CY120" s="1194" t="s">
        <v>1718</v>
      </c>
      <c r="CZ120" s="1195" t="s">
        <v>1719</v>
      </c>
      <c r="DA120" s="1196" t="s">
        <v>1720</v>
      </c>
      <c r="DB120" s="1197" t="s">
        <v>1721</v>
      </c>
      <c r="DC120" s="1198" t="s">
        <v>1722</v>
      </c>
      <c r="DD120" s="1199" t="s">
        <v>1723</v>
      </c>
      <c r="DE120" s="1200" t="s">
        <v>1724</v>
      </c>
      <c r="DF120" s="1201" t="s">
        <v>1725</v>
      </c>
      <c r="DG120" s="1202" t="s">
        <v>1726</v>
      </c>
      <c r="DJ120" s="1203"/>
      <c r="DK120" s="236" t="s">
        <v>1727</v>
      </c>
      <c r="DL120" s="206" t="s">
        <v>1728</v>
      </c>
      <c r="DM120" s="207">
        <v>33</v>
      </c>
      <c r="DN120" s="208">
        <v>23</v>
      </c>
      <c r="DO120" s="209">
        <v>125</v>
      </c>
      <c r="DP120"/>
      <c r="DQ120" s="1204"/>
      <c r="DR120" s="272" t="s">
        <v>1729</v>
      </c>
      <c r="DS120" s="192" t="s">
        <v>1730</v>
      </c>
      <c r="DT120" s="193">
        <v>138</v>
      </c>
      <c r="DU120" s="194">
        <v>135</v>
      </c>
      <c r="DV120" s="195">
        <v>118</v>
      </c>
      <c r="DW120"/>
      <c r="DX120" s="1205"/>
      <c r="DY120" s="212" t="s">
        <v>1731</v>
      </c>
      <c r="DZ120" s="192" t="s">
        <v>1732</v>
      </c>
      <c r="EA120" s="193">
        <v>231</v>
      </c>
      <c r="EB120" s="194">
        <v>168</v>
      </c>
      <c r="EC120" s="195">
        <v>84</v>
      </c>
      <c r="ED120" s="10">
        <v>1</v>
      </c>
    </row>
    <row r="121" spans="1:134" ht="1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198" cm="1">
        <f t="array" ref="AJ121">SUMPRODUCT(LEN(AK121:AQ121))</f>
        <v>0</v>
      </c>
      <c r="AK121" s="199"/>
      <c r="AL121" s="200"/>
      <c r="AM121" s="200"/>
      <c r="AN121" s="200"/>
      <c r="AO121" s="200"/>
      <c r="AP121" s="200"/>
      <c r="AQ121" s="201"/>
      <c r="AR121" s="3"/>
      <c r="AS121" s="3"/>
      <c r="AT121" s="3"/>
      <c r="AU121" s="3"/>
      <c r="AV121" s="3"/>
      <c r="AW121" s="3"/>
      <c r="AX121" s="3"/>
      <c r="AY121" s="3"/>
      <c r="AZ121" s="3"/>
      <c r="BV121" s="1025">
        <v>1</v>
      </c>
      <c r="BW121" s="1025"/>
      <c r="BX121" s="1025">
        <v>1</v>
      </c>
      <c r="BZ121" s="1025">
        <v>1</v>
      </c>
      <c r="CA121" s="1025"/>
      <c r="CB121" s="1025">
        <v>1</v>
      </c>
      <c r="CD121" s="3"/>
      <c r="CE121" s="3"/>
      <c r="CF121" s="3"/>
      <c r="CG121" s="3"/>
      <c r="CH121" s="3"/>
      <c r="CI121" s="3"/>
      <c r="CJ121" s="3"/>
      <c r="CK121" s="3"/>
      <c r="CL121" s="3"/>
      <c r="CM121" s="3"/>
      <c r="CN121" s="3"/>
      <c r="CO121" s="3"/>
      <c r="CP121" s="3"/>
      <c r="CQ121" s="3"/>
      <c r="CR121" s="3"/>
      <c r="CS121" s="3"/>
      <c r="CT121" s="3"/>
      <c r="CU121" s="3"/>
      <c r="CV121" s="3"/>
      <c r="CW121" s="3"/>
      <c r="CX121" s="3"/>
      <c r="CY121" s="1206" t="s">
        <v>1733</v>
      </c>
      <c r="CZ121" s="1207" t="s">
        <v>1734</v>
      </c>
      <c r="DA121" s="1208" t="s">
        <v>1735</v>
      </c>
      <c r="DB121" s="1209" t="s">
        <v>1736</v>
      </c>
      <c r="DC121" s="1210" t="s">
        <v>1737</v>
      </c>
      <c r="DD121" s="1211" t="s">
        <v>1738</v>
      </c>
      <c r="DE121" s="1212" t="s">
        <v>1739</v>
      </c>
      <c r="DF121" s="1213" t="s">
        <v>1740</v>
      </c>
      <c r="DG121" s="1214" t="s">
        <v>1741</v>
      </c>
      <c r="DJ121" s="1215"/>
      <c r="DK121" s="205" t="s">
        <v>1742</v>
      </c>
      <c r="DL121" s="206" t="s">
        <v>1743</v>
      </c>
      <c r="DM121" s="207">
        <v>25</v>
      </c>
      <c r="DN121" s="208">
        <v>25</v>
      </c>
      <c r="DO121" s="209">
        <v>112</v>
      </c>
      <c r="DP121"/>
      <c r="DQ121" s="1216"/>
      <c r="DR121" s="191" t="s">
        <v>1744</v>
      </c>
      <c r="DS121" s="192" t="s">
        <v>1745</v>
      </c>
      <c r="DT121" s="193">
        <v>139</v>
      </c>
      <c r="DU121" s="194">
        <v>137</v>
      </c>
      <c r="DV121" s="195">
        <v>112</v>
      </c>
      <c r="DW121"/>
      <c r="DX121" s="1217"/>
      <c r="DY121" s="212" t="s">
        <v>1746</v>
      </c>
      <c r="DZ121" s="192" t="s">
        <v>1747</v>
      </c>
      <c r="EA121" s="193">
        <v>194</v>
      </c>
      <c r="EB121" s="194">
        <v>172</v>
      </c>
      <c r="EC121" s="195">
        <v>153</v>
      </c>
      <c r="ED121" s="10">
        <v>1</v>
      </c>
    </row>
    <row r="122" spans="1:134" ht="1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198" cm="1">
        <f t="array" ref="AJ122">SUMPRODUCT(LEN(AK122:AQ122))</f>
        <v>0</v>
      </c>
      <c r="AK122" s="199"/>
      <c r="AL122" s="200"/>
      <c r="AM122" s="200"/>
      <c r="AN122" s="200"/>
      <c r="AO122" s="200"/>
      <c r="AP122" s="200"/>
      <c r="AQ122" s="201"/>
      <c r="AR122" s="3"/>
      <c r="AS122" s="3"/>
      <c r="AT122" s="3"/>
      <c r="AU122" s="3"/>
      <c r="AV122" s="3"/>
      <c r="AW122" s="3"/>
      <c r="AX122" s="3"/>
      <c r="AY122" s="3"/>
      <c r="AZ122" s="3"/>
      <c r="BB122" s="3225"/>
      <c r="BC122" s="3225"/>
      <c r="BD122" s="3225"/>
      <c r="BV122" s="3223" t="s">
        <v>1748</v>
      </c>
      <c r="BW122" s="3223"/>
      <c r="BX122" s="3223"/>
      <c r="BZ122" s="3224" t="s">
        <v>1749</v>
      </c>
      <c r="CA122" s="3224"/>
      <c r="CB122" s="3224"/>
      <c r="CD122" s="3"/>
      <c r="CE122" s="3"/>
      <c r="CF122" s="3"/>
      <c r="CG122" s="3"/>
      <c r="CH122" s="3"/>
      <c r="CI122" s="3"/>
      <c r="CJ122" s="3"/>
      <c r="CK122" s="3"/>
      <c r="CL122" s="3"/>
      <c r="CM122" s="3"/>
      <c r="CN122" s="3"/>
      <c r="CO122" s="3"/>
      <c r="CP122" s="3"/>
      <c r="CQ122" s="3"/>
      <c r="CR122" s="3"/>
      <c r="CS122" s="3"/>
      <c r="CT122" s="3"/>
      <c r="CU122" s="3"/>
      <c r="CV122" s="3"/>
      <c r="CW122" s="3"/>
      <c r="CX122" s="3"/>
      <c r="CY122" s="1218" t="s">
        <v>1750</v>
      </c>
      <c r="CZ122" s="1219" t="s">
        <v>1751</v>
      </c>
      <c r="DA122" s="1220" t="s">
        <v>1752</v>
      </c>
      <c r="DB122" s="1221" t="s">
        <v>1753</v>
      </c>
      <c r="DC122" s="1222" t="s">
        <v>1754</v>
      </c>
      <c r="DD122" s="1223" t="s">
        <v>1755</v>
      </c>
      <c r="DE122" s="1224" t="s">
        <v>1756</v>
      </c>
      <c r="DF122" s="1225" t="s">
        <v>1757</v>
      </c>
      <c r="DG122" s="1226" t="s">
        <v>1758</v>
      </c>
      <c r="DJ122" s="1227"/>
      <c r="DK122" s="236" t="s">
        <v>1759</v>
      </c>
      <c r="DL122" s="206" t="s">
        <v>1760</v>
      </c>
      <c r="DM122" s="207">
        <v>15</v>
      </c>
      <c r="DN122" s="208">
        <v>5</v>
      </c>
      <c r="DO122" s="209">
        <v>107</v>
      </c>
      <c r="DP122"/>
      <c r="DQ122" s="1228"/>
      <c r="DR122" s="272" t="s">
        <v>1761</v>
      </c>
      <c r="DS122" s="192" t="s">
        <v>1762</v>
      </c>
      <c r="DT122" s="193">
        <v>140</v>
      </c>
      <c r="DU122" s="194">
        <v>135</v>
      </c>
      <c r="DV122" s="195">
        <v>103</v>
      </c>
      <c r="DW122"/>
      <c r="DX122" s="1229"/>
      <c r="DY122" s="197" t="s">
        <v>1763</v>
      </c>
      <c r="DZ122" s="192" t="s">
        <v>1764</v>
      </c>
      <c r="EA122" s="193">
        <v>238</v>
      </c>
      <c r="EB122" s="194">
        <v>154</v>
      </c>
      <c r="EC122" s="195">
        <v>0</v>
      </c>
      <c r="ED122" s="10">
        <v>1</v>
      </c>
    </row>
    <row r="123" spans="1:134"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198" cm="1">
        <f t="array" ref="AJ123">SUMPRODUCT(LEN(AK123:AQ123))</f>
        <v>0</v>
      </c>
      <c r="AK123" s="199"/>
      <c r="AL123" s="200"/>
      <c r="AM123" s="200"/>
      <c r="AN123" s="200"/>
      <c r="AO123" s="200"/>
      <c r="AP123" s="200"/>
      <c r="AQ123" s="201"/>
      <c r="AR123" s="3"/>
      <c r="AS123" s="3"/>
      <c r="AT123" s="3"/>
      <c r="AU123" s="3"/>
      <c r="AV123" s="3"/>
      <c r="AW123" s="3"/>
      <c r="AX123" s="3"/>
      <c r="AY123" s="3"/>
      <c r="AZ123" s="3"/>
      <c r="BB123" s="3225"/>
      <c r="BC123" s="3225"/>
      <c r="BD123" s="3225"/>
      <c r="BV123" s="3223"/>
      <c r="BW123" s="3223"/>
      <c r="BX123" s="3223"/>
      <c r="BZ123" s="3224"/>
      <c r="CA123" s="3224"/>
      <c r="CB123" s="3224"/>
      <c r="CD123" s="3"/>
      <c r="CE123" s="3"/>
      <c r="CF123" s="3"/>
      <c r="CG123" s="3"/>
      <c r="CH123" s="3"/>
      <c r="CI123" s="3"/>
      <c r="CJ123" s="3"/>
      <c r="CK123" s="3"/>
      <c r="CL123" s="3"/>
      <c r="CM123" s="3"/>
      <c r="CN123" s="3"/>
      <c r="CO123" s="3"/>
      <c r="CP123" s="3"/>
      <c r="CQ123" s="3"/>
      <c r="CR123" s="3"/>
      <c r="CS123" s="3"/>
      <c r="CT123" s="3"/>
      <c r="CU123" s="3"/>
      <c r="CV123" s="3"/>
      <c r="CW123" s="3"/>
      <c r="CX123" s="3"/>
      <c r="CY123" s="1230" t="s">
        <v>1765</v>
      </c>
      <c r="CZ123" s="1231" t="s">
        <v>1766</v>
      </c>
      <c r="DA123" s="1232" t="s">
        <v>1767</v>
      </c>
      <c r="DB123" s="1233" t="s">
        <v>1768</v>
      </c>
      <c r="DC123" s="1234" t="s">
        <v>1769</v>
      </c>
      <c r="DD123" s="1235" t="s">
        <v>1770</v>
      </c>
      <c r="DE123" s="1236" t="s">
        <v>1771</v>
      </c>
      <c r="DF123" s="1237" t="s">
        <v>1772</v>
      </c>
      <c r="DG123" s="1238" t="s">
        <v>1773</v>
      </c>
      <c r="DJ123" s="1239"/>
      <c r="DK123" s="236" t="s">
        <v>1774</v>
      </c>
      <c r="DL123" s="206" t="s">
        <v>1775</v>
      </c>
      <c r="DM123" s="207">
        <v>39</v>
      </c>
      <c r="DN123" s="208">
        <v>36</v>
      </c>
      <c r="DO123" s="209">
        <v>88</v>
      </c>
      <c r="DP123"/>
      <c r="DQ123" s="1240"/>
      <c r="DR123" s="191" t="s">
        <v>1776</v>
      </c>
      <c r="DS123" s="192" t="s">
        <v>1777</v>
      </c>
      <c r="DT123" s="193">
        <v>139</v>
      </c>
      <c r="DU123" s="194">
        <v>134</v>
      </c>
      <c r="DV123" s="195">
        <v>78</v>
      </c>
      <c r="DW123"/>
      <c r="DX123" s="1241"/>
      <c r="DY123" s="212" t="s">
        <v>1778</v>
      </c>
      <c r="DZ123" s="192" t="s">
        <v>1779</v>
      </c>
      <c r="EA123" s="193">
        <v>234</v>
      </c>
      <c r="EB123" s="194">
        <v>162</v>
      </c>
      <c r="EC123" s="195">
        <v>33</v>
      </c>
      <c r="ED123" s="10">
        <v>1</v>
      </c>
    </row>
    <row r="124" spans="1:134" ht="1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198" cm="1">
        <f t="array" ref="AJ124">SUMPRODUCT(LEN(AK124:AQ124))</f>
        <v>0</v>
      </c>
      <c r="AK124" s="199"/>
      <c r="AL124" s="200"/>
      <c r="AM124" s="200"/>
      <c r="AN124" s="200"/>
      <c r="AO124" s="200"/>
      <c r="AP124" s="200"/>
      <c r="AQ124" s="201"/>
      <c r="AR124" s="3"/>
      <c r="AS124" s="3"/>
      <c r="AT124" s="3"/>
      <c r="AU124" s="3"/>
      <c r="AV124" s="3"/>
      <c r="AW124" s="3"/>
      <c r="AX124" s="3"/>
      <c r="AY124" s="3"/>
      <c r="AZ124" s="3"/>
      <c r="BV124" s="1025">
        <v>1</v>
      </c>
      <c r="BW124" s="1025"/>
      <c r="BX124" s="1025">
        <v>1</v>
      </c>
      <c r="BZ124" s="1025">
        <v>1</v>
      </c>
      <c r="CA124" s="1025"/>
      <c r="CB124" s="1025">
        <v>1</v>
      </c>
      <c r="CD124" s="3"/>
      <c r="CE124" s="3"/>
      <c r="CF124" s="3"/>
      <c r="CG124" s="3"/>
      <c r="CH124" s="3"/>
      <c r="CI124" s="3"/>
      <c r="CJ124" s="3"/>
      <c r="CK124" s="3"/>
      <c r="CL124" s="3"/>
      <c r="CM124" s="3"/>
      <c r="CN124" s="3"/>
      <c r="CO124" s="3"/>
      <c r="CP124" s="3"/>
      <c r="CQ124" s="3"/>
      <c r="CR124" s="3"/>
      <c r="CS124" s="3"/>
      <c r="CT124" s="3"/>
      <c r="CU124" s="3"/>
      <c r="CV124" s="3"/>
      <c r="CW124" s="3"/>
      <c r="CX124" s="3"/>
      <c r="CY124" s="1242" t="s">
        <v>1780</v>
      </c>
      <c r="CZ124" s="1243" t="s">
        <v>1781</v>
      </c>
      <c r="DA124" s="1244" t="s">
        <v>1782</v>
      </c>
      <c r="DB124" s="1245" t="s">
        <v>1783</v>
      </c>
      <c r="DC124" s="1246" t="s">
        <v>1784</v>
      </c>
      <c r="DD124" s="1247" t="s">
        <v>1785</v>
      </c>
      <c r="DE124" s="1248" t="s">
        <v>1786</v>
      </c>
      <c r="DF124" s="1249" t="s">
        <v>1787</v>
      </c>
      <c r="DG124" s="1250" t="s">
        <v>1788</v>
      </c>
      <c r="DJ124" s="1251"/>
      <c r="DK124" s="205" t="s">
        <v>1789</v>
      </c>
      <c r="DL124" s="206" t="s">
        <v>1790</v>
      </c>
      <c r="DM124" s="207">
        <v>47</v>
      </c>
      <c r="DN124" s="208">
        <v>47</v>
      </c>
      <c r="DO124" s="209">
        <v>79</v>
      </c>
      <c r="DP124"/>
      <c r="DQ124" s="1252"/>
      <c r="DR124" s="191" t="s">
        <v>1791</v>
      </c>
      <c r="DS124" s="192" t="s">
        <v>1792</v>
      </c>
      <c r="DT124" s="193">
        <v>139</v>
      </c>
      <c r="DU124" s="194">
        <v>129</v>
      </c>
      <c r="DV124" s="195">
        <v>76</v>
      </c>
      <c r="DW124"/>
      <c r="DX124" s="1253"/>
      <c r="DY124" s="212" t="s">
        <v>1793</v>
      </c>
      <c r="DZ124" s="192" t="s">
        <v>1794</v>
      </c>
      <c r="EA124" s="193">
        <v>221</v>
      </c>
      <c r="EB124" s="194">
        <v>152</v>
      </c>
      <c r="EC124" s="195">
        <v>92</v>
      </c>
      <c r="ED124" s="10">
        <v>1</v>
      </c>
    </row>
    <row r="125" spans="1:134" ht="1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198" cm="1">
        <f t="array" ref="AJ125">SUMPRODUCT(LEN(AK125:AQ125))</f>
        <v>0</v>
      </c>
      <c r="AK125" s="199"/>
      <c r="AL125" s="200"/>
      <c r="AM125" s="200"/>
      <c r="AN125" s="200"/>
      <c r="AO125" s="200"/>
      <c r="AP125" s="200"/>
      <c r="AQ125" s="201"/>
      <c r="AR125" s="3"/>
      <c r="AS125" s="3"/>
      <c r="AT125" s="3"/>
      <c r="AU125" s="3"/>
      <c r="AV125" s="3"/>
      <c r="AW125" s="3"/>
      <c r="AX125" s="3"/>
      <c r="AY125" s="3"/>
      <c r="AZ125" s="3"/>
      <c r="BV125" s="3223" t="s">
        <v>1795</v>
      </c>
      <c r="BW125" s="3223"/>
      <c r="BX125" s="3223"/>
      <c r="BZ125" s="3224" t="s">
        <v>1796</v>
      </c>
      <c r="CA125" s="3224"/>
      <c r="CB125" s="3224"/>
      <c r="CD125" s="3"/>
      <c r="CE125" s="3"/>
      <c r="CF125" s="3"/>
      <c r="CG125" s="3"/>
      <c r="CH125" s="3"/>
      <c r="CI125" s="3"/>
      <c r="CJ125" s="3"/>
      <c r="CK125" s="3"/>
      <c r="CL125" s="3"/>
      <c r="CM125" s="3"/>
      <c r="CN125" s="3"/>
      <c r="CO125" s="3"/>
      <c r="CP125" s="3"/>
      <c r="CQ125" s="3"/>
      <c r="CR125" s="3"/>
      <c r="CS125" s="3"/>
      <c r="CT125" s="3"/>
      <c r="CU125" s="3"/>
      <c r="CV125" s="3"/>
      <c r="CW125" s="3"/>
      <c r="CX125" s="3"/>
      <c r="CY125" s="1254" t="s">
        <v>1797</v>
      </c>
      <c r="CZ125" s="1255" t="s">
        <v>1798</v>
      </c>
      <c r="DA125" s="1256" t="s">
        <v>1799</v>
      </c>
      <c r="DB125" s="1257" t="s">
        <v>1800</v>
      </c>
      <c r="DC125" s="1258" t="s">
        <v>1801</v>
      </c>
      <c r="DD125" s="1259" t="s">
        <v>1802</v>
      </c>
      <c r="DE125" s="1260" t="s">
        <v>1803</v>
      </c>
      <c r="DF125" s="1261" t="s">
        <v>1804</v>
      </c>
      <c r="DG125" s="1262" t="s">
        <v>1805</v>
      </c>
      <c r="DJ125" s="1263"/>
      <c r="DK125" s="236" t="s">
        <v>1806</v>
      </c>
      <c r="DL125" s="206" t="s">
        <v>1807</v>
      </c>
      <c r="DM125" s="207">
        <v>37</v>
      </c>
      <c r="DN125" s="208">
        <v>36</v>
      </c>
      <c r="DO125" s="209">
        <v>64</v>
      </c>
      <c r="DP125"/>
      <c r="DQ125" s="1264"/>
      <c r="DR125" s="272" t="s">
        <v>1808</v>
      </c>
      <c r="DS125" s="192" t="s">
        <v>1809</v>
      </c>
      <c r="DT125" s="193">
        <v>155</v>
      </c>
      <c r="DU125" s="194">
        <v>148</v>
      </c>
      <c r="DV125" s="195">
        <v>0</v>
      </c>
      <c r="DW125"/>
      <c r="DX125" s="1265"/>
      <c r="DY125" s="212" t="s">
        <v>1810</v>
      </c>
      <c r="DZ125" s="192" t="s">
        <v>1811</v>
      </c>
      <c r="EA125" s="193">
        <v>222</v>
      </c>
      <c r="EB125" s="194">
        <v>152</v>
      </c>
      <c r="EC125" s="195">
        <v>22</v>
      </c>
      <c r="ED125" s="10">
        <v>1</v>
      </c>
    </row>
    <row r="126" spans="1:134"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198" cm="1">
        <f t="array" ref="AJ126">SUMPRODUCT(LEN(AK126:AQ126))</f>
        <v>0</v>
      </c>
      <c r="AK126" s="199"/>
      <c r="AL126" s="200"/>
      <c r="AM126" s="200"/>
      <c r="AN126" s="200"/>
      <c r="AO126" s="200"/>
      <c r="AP126" s="200"/>
      <c r="AQ126" s="201"/>
      <c r="AR126" s="3"/>
      <c r="AS126" s="3"/>
      <c r="AT126" s="3"/>
      <c r="AU126" s="3"/>
      <c r="AV126" s="3"/>
      <c r="AW126" s="3"/>
      <c r="AX126" s="3"/>
      <c r="AY126" s="3"/>
      <c r="AZ126" s="3"/>
      <c r="BV126" s="3223"/>
      <c r="BW126" s="3223"/>
      <c r="BX126" s="3223"/>
      <c r="BZ126" s="3224"/>
      <c r="CA126" s="3224"/>
      <c r="CB126" s="3224"/>
      <c r="CD126" s="3"/>
      <c r="CE126" s="3"/>
      <c r="CF126" s="3"/>
      <c r="CG126" s="3"/>
      <c r="CH126" s="3"/>
      <c r="CI126" s="3"/>
      <c r="CJ126" s="3"/>
      <c r="CK126" s="3"/>
      <c r="CL126" s="3"/>
      <c r="CM126" s="3"/>
      <c r="CN126" s="3"/>
      <c r="CO126" s="3"/>
      <c r="CP126" s="3"/>
      <c r="CQ126" s="3"/>
      <c r="CR126" s="3"/>
      <c r="CS126" s="3"/>
      <c r="CT126" s="3"/>
      <c r="CU126" s="3"/>
      <c r="CV126" s="3"/>
      <c r="CW126" s="3"/>
      <c r="CX126" s="3"/>
      <c r="CY126" s="1266" t="s">
        <v>1812</v>
      </c>
      <c r="CZ126" s="1267" t="s">
        <v>1813</v>
      </c>
      <c r="DA126" s="1268" t="s">
        <v>1814</v>
      </c>
      <c r="DB126" s="1269" t="s">
        <v>1815</v>
      </c>
      <c r="DC126" s="1270" t="s">
        <v>1816</v>
      </c>
      <c r="DD126" s="1271" t="s">
        <v>1817</v>
      </c>
      <c r="DE126" s="1272" t="s">
        <v>1818</v>
      </c>
      <c r="DF126" s="1273" t="s">
        <v>1819</v>
      </c>
      <c r="DG126" s="1274" t="s">
        <v>1820</v>
      </c>
      <c r="DJ126" s="1275"/>
      <c r="DK126" s="236" t="s">
        <v>1821</v>
      </c>
      <c r="DL126" s="206" t="s">
        <v>1822</v>
      </c>
      <c r="DM126" s="207">
        <v>0</v>
      </c>
      <c r="DN126" s="208">
        <v>0</v>
      </c>
      <c r="DO126" s="209">
        <v>16</v>
      </c>
      <c r="DP126"/>
      <c r="DQ126" s="1276"/>
      <c r="DR126" s="272" t="s">
        <v>1823</v>
      </c>
      <c r="DS126" s="192" t="s">
        <v>1824</v>
      </c>
      <c r="DT126" s="193">
        <v>134</v>
      </c>
      <c r="DU126" s="194">
        <v>126</v>
      </c>
      <c r="DV126" s="195">
        <v>54</v>
      </c>
      <c r="DW126"/>
      <c r="DX126" s="1277"/>
      <c r="DY126" s="197" t="s">
        <v>1825</v>
      </c>
      <c r="DZ126" s="192" t="s">
        <v>1826</v>
      </c>
      <c r="EA126" s="193">
        <v>217</v>
      </c>
      <c r="EB126" s="194">
        <v>135</v>
      </c>
      <c r="EC126" s="195">
        <v>25</v>
      </c>
      <c r="ED126" s="10">
        <v>1</v>
      </c>
    </row>
    <row r="127" spans="1:134" ht="1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198" cm="1">
        <f t="array" ref="AJ127">SUMPRODUCT(LEN(AK127:AQ127))</f>
        <v>0</v>
      </c>
      <c r="AK127" s="199"/>
      <c r="AL127" s="200"/>
      <c r="AM127" s="200"/>
      <c r="AN127" s="200"/>
      <c r="AO127" s="200"/>
      <c r="AP127" s="200"/>
      <c r="AQ127" s="201"/>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1025">
        <v>1</v>
      </c>
      <c r="CA127" s="1025"/>
      <c r="CB127" s="1025">
        <v>1</v>
      </c>
      <c r="CD127" s="3"/>
      <c r="CE127" s="3"/>
      <c r="CF127" s="3"/>
      <c r="CG127" s="3"/>
      <c r="CH127" s="3"/>
      <c r="CI127" s="3"/>
      <c r="CJ127" s="3"/>
      <c r="CK127" s="3"/>
      <c r="CL127" s="3"/>
      <c r="CM127" s="3"/>
      <c r="CN127" s="3"/>
      <c r="CO127" s="3"/>
      <c r="CP127" s="3"/>
      <c r="CQ127" s="3"/>
      <c r="CR127" s="3"/>
      <c r="CS127" s="3"/>
      <c r="CT127" s="3"/>
      <c r="CU127" s="3"/>
      <c r="CV127" s="3"/>
      <c r="CW127" s="3"/>
      <c r="CX127" s="3"/>
      <c r="CY127" s="1278" t="s">
        <v>1827</v>
      </c>
      <c r="CZ127" s="1279" t="s">
        <v>1828</v>
      </c>
      <c r="DA127" s="1280" t="s">
        <v>1829</v>
      </c>
      <c r="DB127" s="1281" t="s">
        <v>1830</v>
      </c>
      <c r="DC127" s="1282" t="s">
        <v>1831</v>
      </c>
      <c r="DD127" s="1283" t="s">
        <v>1832</v>
      </c>
      <c r="DE127" s="1284" t="s">
        <v>1833</v>
      </c>
      <c r="DF127" s="1285" t="s">
        <v>1834</v>
      </c>
      <c r="DG127" s="1286" t="s">
        <v>1835</v>
      </c>
      <c r="DJ127" s="1287"/>
      <c r="DK127" s="236" t="s">
        <v>1836</v>
      </c>
      <c r="DL127" s="206" t="s">
        <v>1837</v>
      </c>
      <c r="DM127" s="207">
        <v>44</v>
      </c>
      <c r="DN127" s="208">
        <v>117</v>
      </c>
      <c r="DO127" s="209">
        <v>255</v>
      </c>
      <c r="DP127"/>
      <c r="DQ127" s="1288"/>
      <c r="DR127" s="272" t="s">
        <v>1838</v>
      </c>
      <c r="DS127" s="192" t="s">
        <v>1839</v>
      </c>
      <c r="DT127" s="193">
        <v>87</v>
      </c>
      <c r="DU127" s="194">
        <v>85</v>
      </c>
      <c r="DV127" s="195">
        <v>76</v>
      </c>
      <c r="DW127"/>
      <c r="DX127" s="1289"/>
      <c r="DY127" s="212" t="s">
        <v>1840</v>
      </c>
      <c r="DZ127" s="192" t="s">
        <v>1841</v>
      </c>
      <c r="EA127" s="193">
        <v>205</v>
      </c>
      <c r="EB127" s="194">
        <v>133</v>
      </c>
      <c r="EC127" s="195">
        <v>63</v>
      </c>
      <c r="ED127" s="10">
        <v>1</v>
      </c>
    </row>
    <row r="128" spans="1:134" ht="1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198" cm="1">
        <f t="array" ref="AJ128">SUMPRODUCT(LEN(AK128:AQ128))</f>
        <v>0</v>
      </c>
      <c r="AK128" s="199"/>
      <c r="AL128" s="200"/>
      <c r="AM128" s="200"/>
      <c r="AN128" s="200"/>
      <c r="AO128" s="200"/>
      <c r="AP128" s="200"/>
      <c r="AQ128" s="201"/>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224" t="s">
        <v>1842</v>
      </c>
      <c r="CA128" s="3224"/>
      <c r="CB128" s="3224"/>
      <c r="CD128" s="3"/>
      <c r="CE128" s="3"/>
      <c r="CF128" s="3"/>
      <c r="CG128" s="3"/>
      <c r="CH128" s="3"/>
      <c r="CI128" s="3"/>
      <c r="CJ128" s="3"/>
      <c r="CK128" s="3"/>
      <c r="CL128" s="3"/>
      <c r="CM128" s="3"/>
      <c r="CN128" s="3"/>
      <c r="CO128" s="3"/>
      <c r="CP128" s="3"/>
      <c r="CQ128" s="3"/>
      <c r="CR128" s="3"/>
      <c r="CS128" s="3"/>
      <c r="CT128" s="3"/>
      <c r="CU128" s="3"/>
      <c r="CV128" s="3"/>
      <c r="CW128" s="3"/>
      <c r="CX128" s="3"/>
      <c r="CY128" s="1290" t="s">
        <v>1843</v>
      </c>
      <c r="CZ128" s="1291" t="s">
        <v>1844</v>
      </c>
      <c r="DA128" s="1292" t="s">
        <v>1845</v>
      </c>
      <c r="DB128" s="1293" t="s">
        <v>1846</v>
      </c>
      <c r="DC128" s="1294" t="s">
        <v>1847</v>
      </c>
      <c r="DD128" s="1295" t="s">
        <v>1848</v>
      </c>
      <c r="DE128" s="1296" t="s">
        <v>1849</v>
      </c>
      <c r="DF128" s="1297" t="s">
        <v>1850</v>
      </c>
      <c r="DG128" s="1298" t="s">
        <v>1851</v>
      </c>
      <c r="DJ128" s="1299"/>
      <c r="DK128" s="205" t="s">
        <v>1852</v>
      </c>
      <c r="DL128" s="206" t="s">
        <v>1853</v>
      </c>
      <c r="DM128" s="207">
        <v>72</v>
      </c>
      <c r="DN128" s="208">
        <v>118</v>
      </c>
      <c r="DO128" s="209">
        <v>255</v>
      </c>
      <c r="DP128"/>
      <c r="DQ128" s="1300"/>
      <c r="DR128" s="272" t="s">
        <v>1854</v>
      </c>
      <c r="DS128" s="192" t="s">
        <v>1855</v>
      </c>
      <c r="DT128" s="193">
        <v>91</v>
      </c>
      <c r="DU128" s="194">
        <v>88</v>
      </c>
      <c r="DV128" s="195">
        <v>66</v>
      </c>
      <c r="DW128"/>
      <c r="DX128" s="1301"/>
      <c r="DY128" s="197" t="s">
        <v>1856</v>
      </c>
      <c r="DZ128" s="192" t="s">
        <v>1857</v>
      </c>
      <c r="EA128" s="193">
        <v>205</v>
      </c>
      <c r="EB128" s="194">
        <v>133</v>
      </c>
      <c r="EC128" s="195">
        <v>0</v>
      </c>
      <c r="ED128" s="10">
        <v>1</v>
      </c>
    </row>
    <row r="129" spans="1:134"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198" cm="1">
        <f t="array" ref="AJ129">SUMPRODUCT(LEN(AK129:AQ129))</f>
        <v>0</v>
      </c>
      <c r="AK129" s="199"/>
      <c r="AL129" s="200"/>
      <c r="AM129" s="200"/>
      <c r="AN129" s="200"/>
      <c r="AO129" s="200"/>
      <c r="AP129" s="200"/>
      <c r="AQ129" s="201"/>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224"/>
      <c r="CA129" s="3224"/>
      <c r="CB129" s="3224"/>
      <c r="CD129" s="3"/>
      <c r="CE129" s="3"/>
      <c r="CF129" s="3"/>
      <c r="CG129" s="3"/>
      <c r="CH129" s="3"/>
      <c r="CI129" s="3"/>
      <c r="CJ129" s="3"/>
      <c r="CK129" s="3"/>
      <c r="CL129" s="3"/>
      <c r="CM129" s="3"/>
      <c r="CN129" s="3"/>
      <c r="CO129" s="3"/>
      <c r="CP129" s="3"/>
      <c r="CQ129" s="3"/>
      <c r="CR129" s="3"/>
      <c r="CS129" s="3"/>
      <c r="CT129" s="3"/>
      <c r="CU129" s="3"/>
      <c r="CV129" s="3"/>
      <c r="CW129" s="3"/>
      <c r="CX129" s="3"/>
      <c r="CY129" s="1302" t="s">
        <v>1858</v>
      </c>
      <c r="CZ129" s="1303" t="s">
        <v>1859</v>
      </c>
      <c r="DA129" s="1304" t="s">
        <v>1860</v>
      </c>
      <c r="DB129" s="1305" t="s">
        <v>1861</v>
      </c>
      <c r="DC129" s="1306" t="s">
        <v>1862</v>
      </c>
      <c r="DD129" s="1307" t="s">
        <v>1863</v>
      </c>
      <c r="DE129" s="1308" t="s">
        <v>1864</v>
      </c>
      <c r="DF129" s="1309" t="s">
        <v>1865</v>
      </c>
      <c r="DG129" s="1310" t="s">
        <v>1866</v>
      </c>
      <c r="DJ129" s="1311"/>
      <c r="DK129" s="236" t="s">
        <v>1867</v>
      </c>
      <c r="DL129" s="206" t="s">
        <v>1868</v>
      </c>
      <c r="DM129" s="207">
        <v>179</v>
      </c>
      <c r="DN129" s="208">
        <v>188</v>
      </c>
      <c r="DO129" s="209">
        <v>226</v>
      </c>
      <c r="DP129"/>
      <c r="DQ129" s="1312"/>
      <c r="DR129" s="272" t="s">
        <v>1869</v>
      </c>
      <c r="DS129" s="192" t="s">
        <v>1870</v>
      </c>
      <c r="DT129" s="193">
        <v>102</v>
      </c>
      <c r="DU129" s="194">
        <v>93</v>
      </c>
      <c r="DV129" s="195">
        <v>30</v>
      </c>
      <c r="DW129"/>
      <c r="DX129" s="1313"/>
      <c r="DY129" s="212" t="s">
        <v>1871</v>
      </c>
      <c r="DZ129" s="192" t="s">
        <v>1872</v>
      </c>
      <c r="EA129" s="193">
        <v>201</v>
      </c>
      <c r="EB129" s="194">
        <v>133</v>
      </c>
      <c r="EC129" s="195">
        <v>0</v>
      </c>
      <c r="ED129" s="10">
        <v>1</v>
      </c>
    </row>
    <row r="130" spans="1:134" ht="1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198" cm="1">
        <f t="array" ref="AJ130">SUMPRODUCT(LEN(AK130:AQ130))</f>
        <v>0</v>
      </c>
      <c r="AK130" s="199"/>
      <c r="AL130" s="200"/>
      <c r="AM130" s="200"/>
      <c r="AN130" s="200"/>
      <c r="AO130" s="200"/>
      <c r="AP130" s="200"/>
      <c r="AQ130" s="201"/>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1025">
        <v>1</v>
      </c>
      <c r="CA130" s="1025"/>
      <c r="CB130" s="1025">
        <v>1</v>
      </c>
      <c r="CD130" s="3"/>
      <c r="CE130" s="3"/>
      <c r="CF130" s="3"/>
      <c r="CG130" s="3"/>
      <c r="CH130" s="3"/>
      <c r="CI130" s="3"/>
      <c r="CJ130" s="3"/>
      <c r="CK130" s="3"/>
      <c r="CL130" s="3"/>
      <c r="CM130" s="3"/>
      <c r="CN130" s="3"/>
      <c r="CO130" s="3"/>
      <c r="CP130" s="3"/>
      <c r="CQ130" s="3"/>
      <c r="CR130" s="3"/>
      <c r="CS130" s="3"/>
      <c r="CT130" s="3"/>
      <c r="CU130" s="3"/>
      <c r="CV130" s="3"/>
      <c r="CW130" s="3"/>
      <c r="CX130" s="3"/>
      <c r="CY130" s="1314" t="s">
        <v>1873</v>
      </c>
      <c r="CZ130" s="1315" t="s">
        <v>1874</v>
      </c>
      <c r="DA130" s="1316" t="s">
        <v>1875</v>
      </c>
      <c r="DB130" s="1317" t="s">
        <v>1876</v>
      </c>
      <c r="DC130" s="1318" t="s">
        <v>1877</v>
      </c>
      <c r="DD130" s="1319" t="s">
        <v>1878</v>
      </c>
      <c r="DE130" s="1320" t="s">
        <v>1879</v>
      </c>
      <c r="DF130" s="1321" t="s">
        <v>1880</v>
      </c>
      <c r="DG130" s="1322" t="s">
        <v>1881</v>
      </c>
      <c r="DJ130" s="1323"/>
      <c r="DK130" s="205" t="s">
        <v>1882</v>
      </c>
      <c r="DL130" s="206" t="s">
        <v>1883</v>
      </c>
      <c r="DM130" s="207">
        <v>230</v>
      </c>
      <c r="DN130" s="208">
        <v>232</v>
      </c>
      <c r="DO130" s="209">
        <v>250</v>
      </c>
      <c r="DP130"/>
      <c r="DQ130" s="1324"/>
      <c r="DR130" s="272" t="s">
        <v>1884</v>
      </c>
      <c r="DS130" s="192" t="s">
        <v>1885</v>
      </c>
      <c r="DT130" s="193">
        <v>64</v>
      </c>
      <c r="DU130" s="194">
        <v>61</v>
      </c>
      <c r="DV130" s="195">
        <v>33</v>
      </c>
      <c r="DW130"/>
      <c r="DX130" s="1325"/>
      <c r="DY130" s="212" t="s">
        <v>1886</v>
      </c>
      <c r="DZ130" s="192" t="s">
        <v>1887</v>
      </c>
      <c r="EA130" s="193">
        <v>174</v>
      </c>
      <c r="EB130" s="194">
        <v>137</v>
      </c>
      <c r="EC130" s="195">
        <v>100</v>
      </c>
      <c r="ED130" s="10">
        <v>1</v>
      </c>
    </row>
    <row r="131" spans="1:134" ht="1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198" cm="1">
        <f t="array" ref="AJ131">SUMPRODUCT(LEN(AK131:AQ131))</f>
        <v>0</v>
      </c>
      <c r="AK131" s="199"/>
      <c r="AL131" s="200"/>
      <c r="AM131" s="200"/>
      <c r="AN131" s="200"/>
      <c r="AO131" s="200"/>
      <c r="AP131" s="200"/>
      <c r="AQ131" s="201"/>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224" t="s">
        <v>1888</v>
      </c>
      <c r="CA131" s="3224"/>
      <c r="CB131" s="3224"/>
      <c r="CD131" s="3"/>
      <c r="CE131" s="3"/>
      <c r="CF131" s="3"/>
      <c r="CG131" s="3"/>
      <c r="CH131" s="3"/>
      <c r="CI131" s="3"/>
      <c r="CJ131" s="3"/>
      <c r="CK131" s="3"/>
      <c r="CL131" s="3"/>
      <c r="CM131" s="3"/>
      <c r="CN131" s="3"/>
      <c r="CO131" s="3"/>
      <c r="CP131" s="3"/>
      <c r="CQ131" s="3"/>
      <c r="CR131" s="3"/>
      <c r="CS131" s="3"/>
      <c r="CT131" s="3"/>
      <c r="CU131" s="3"/>
      <c r="CV131" s="3"/>
      <c r="CW131" s="3"/>
      <c r="CX131" s="3"/>
      <c r="CY131" s="1326" t="s">
        <v>1889</v>
      </c>
      <c r="CZ131" s="1327" t="s">
        <v>1890</v>
      </c>
      <c r="DA131" s="1328" t="s">
        <v>1891</v>
      </c>
      <c r="DB131" s="1329" t="s">
        <v>1892</v>
      </c>
      <c r="DC131" s="1330" t="s">
        <v>1893</v>
      </c>
      <c r="DD131" s="1331" t="s">
        <v>1894</v>
      </c>
      <c r="DE131" s="1332" t="s">
        <v>1895</v>
      </c>
      <c r="DF131" s="1333" t="s">
        <v>1896</v>
      </c>
      <c r="DG131" s="1334" t="s">
        <v>1897</v>
      </c>
      <c r="DJ131" s="1335"/>
      <c r="DK131" s="205" t="s">
        <v>1898</v>
      </c>
      <c r="DL131" s="206" t="s">
        <v>1899</v>
      </c>
      <c r="DM131" s="207">
        <v>67</v>
      </c>
      <c r="DN131" s="208">
        <v>110</v>
      </c>
      <c r="DO131" s="209">
        <v>238</v>
      </c>
      <c r="DP131"/>
      <c r="DQ131" s="1336"/>
      <c r="DR131" s="272" t="s">
        <v>1900</v>
      </c>
      <c r="DS131" s="192" t="s">
        <v>1901</v>
      </c>
      <c r="DT131" s="193">
        <v>54</v>
      </c>
      <c r="DU131" s="194">
        <v>53</v>
      </c>
      <c r="DV131" s="195">
        <v>39</v>
      </c>
      <c r="DW131"/>
      <c r="DX131" s="1337"/>
      <c r="DY131" s="197" t="s">
        <v>1902</v>
      </c>
      <c r="DZ131" s="192" t="s">
        <v>1903</v>
      </c>
      <c r="EA131" s="193">
        <v>166</v>
      </c>
      <c r="EB131" s="194">
        <v>128</v>
      </c>
      <c r="EC131" s="195">
        <v>100</v>
      </c>
      <c r="ED131" s="10">
        <v>1</v>
      </c>
    </row>
    <row r="132" spans="1:134"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198" cm="1">
        <f t="array" ref="AJ132">SUMPRODUCT(LEN(AK132:AQ132))</f>
        <v>0</v>
      </c>
      <c r="AK132" s="199"/>
      <c r="AL132" s="200"/>
      <c r="AM132" s="200"/>
      <c r="AN132" s="200"/>
      <c r="AO132" s="200"/>
      <c r="AP132" s="200"/>
      <c r="AQ132" s="201"/>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224"/>
      <c r="CA132" s="3224"/>
      <c r="CB132" s="3224"/>
      <c r="CD132" s="3"/>
      <c r="CE132" s="3"/>
      <c r="CF132" s="3"/>
      <c r="CG132" s="3"/>
      <c r="CH132" s="3"/>
      <c r="CI132" s="3"/>
      <c r="CJ132" s="3"/>
      <c r="CK132" s="3"/>
      <c r="CL132" s="3"/>
      <c r="CM132" s="3"/>
      <c r="CN132" s="3"/>
      <c r="CO132" s="3"/>
      <c r="CP132" s="3"/>
      <c r="CQ132" s="3"/>
      <c r="CR132" s="3"/>
      <c r="CS132" s="3"/>
      <c r="CT132" s="3"/>
      <c r="CU132" s="3"/>
      <c r="CV132" s="3"/>
      <c r="CW132" s="3"/>
      <c r="CX132" s="3"/>
      <c r="CY132" s="1338" t="s">
        <v>1904</v>
      </c>
      <c r="CZ132" s="1339" t="s">
        <v>1905</v>
      </c>
      <c r="DA132" s="1340" t="s">
        <v>1906</v>
      </c>
      <c r="DB132" s="1341" t="s">
        <v>1907</v>
      </c>
      <c r="DC132" s="1342" t="s">
        <v>1908</v>
      </c>
      <c r="DD132" s="1343" t="s">
        <v>1909</v>
      </c>
      <c r="DE132" s="1344" t="s">
        <v>1910</v>
      </c>
      <c r="DF132" s="1345" t="s">
        <v>1911</v>
      </c>
      <c r="DG132" s="1346" t="s">
        <v>1912</v>
      </c>
      <c r="DJ132" s="1347"/>
      <c r="DK132" s="205" t="s">
        <v>1913</v>
      </c>
      <c r="DL132" s="206" t="s">
        <v>1914</v>
      </c>
      <c r="DM132" s="207">
        <v>65</v>
      </c>
      <c r="DN132" s="208">
        <v>105</v>
      </c>
      <c r="DO132" s="209">
        <v>225</v>
      </c>
      <c r="DP132"/>
      <c r="DQ132" s="1348"/>
      <c r="DR132" s="272" t="s">
        <v>1915</v>
      </c>
      <c r="DS132" s="192" t="s">
        <v>1916</v>
      </c>
      <c r="DT132" s="193">
        <v>37</v>
      </c>
      <c r="DU132" s="194">
        <v>36</v>
      </c>
      <c r="DV132" s="195">
        <v>29</v>
      </c>
      <c r="DW132"/>
      <c r="DX132" s="1349"/>
      <c r="DY132" s="212" t="s">
        <v>1840</v>
      </c>
      <c r="DZ132" s="192" t="s">
        <v>1917</v>
      </c>
      <c r="EA132" s="193">
        <v>166</v>
      </c>
      <c r="EB132" s="194">
        <v>123</v>
      </c>
      <c r="EC132" s="195">
        <v>91</v>
      </c>
      <c r="ED132" s="10">
        <v>1</v>
      </c>
    </row>
    <row r="133" spans="1:134" ht="1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198" cm="1">
        <f t="array" ref="AJ133">SUMPRODUCT(LEN(AK133:AQ133))</f>
        <v>0</v>
      </c>
      <c r="AK133" s="199"/>
      <c r="AL133" s="200"/>
      <c r="AM133" s="200"/>
      <c r="AN133" s="200"/>
      <c r="AO133" s="200"/>
      <c r="AP133" s="200"/>
      <c r="AQ133" s="201"/>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1025">
        <v>1</v>
      </c>
      <c r="CA133" s="1025"/>
      <c r="CB133" s="1025">
        <v>1</v>
      </c>
      <c r="CD133" s="3"/>
      <c r="CE133" s="3"/>
      <c r="CF133" s="3"/>
      <c r="CG133" s="3"/>
      <c r="CH133" s="3"/>
      <c r="CI133" s="3"/>
      <c r="CJ133" s="3"/>
      <c r="CK133" s="3"/>
      <c r="CL133" s="3"/>
      <c r="CM133" s="3"/>
      <c r="CN133" s="3"/>
      <c r="CO133" s="3"/>
      <c r="CP133" s="3"/>
      <c r="CQ133" s="3"/>
      <c r="CR133" s="3"/>
      <c r="CS133" s="3"/>
      <c r="CT133" s="3"/>
      <c r="CU133" s="3"/>
      <c r="CV133" s="3"/>
      <c r="CW133" s="3"/>
      <c r="CX133" s="3"/>
      <c r="CY133" s="1350" t="s">
        <v>1918</v>
      </c>
      <c r="CZ133" s="1351" t="s">
        <v>1919</v>
      </c>
      <c r="DA133" s="1352" t="s">
        <v>1920</v>
      </c>
      <c r="DB133" s="1353" t="s">
        <v>1921</v>
      </c>
      <c r="DC133" s="1354" t="s">
        <v>1922</v>
      </c>
      <c r="DD133" s="1355" t="s">
        <v>1923</v>
      </c>
      <c r="DE133" s="1356" t="s">
        <v>1924</v>
      </c>
      <c r="DF133" s="1357" t="s">
        <v>1925</v>
      </c>
      <c r="DG133" s="1358" t="s">
        <v>1926</v>
      </c>
      <c r="DJ133" s="1359"/>
      <c r="DK133" s="236" t="s">
        <v>1927</v>
      </c>
      <c r="DL133" s="206" t="s">
        <v>1928</v>
      </c>
      <c r="DM133" s="207">
        <v>135</v>
      </c>
      <c r="DN133" s="208">
        <v>145</v>
      </c>
      <c r="DO133" s="209">
        <v>191</v>
      </c>
      <c r="DP133"/>
      <c r="DQ133" s="1360"/>
      <c r="DR133" s="272" t="s">
        <v>1929</v>
      </c>
      <c r="DS133" s="192" t="s">
        <v>1930</v>
      </c>
      <c r="DT133" s="193">
        <v>255</v>
      </c>
      <c r="DU133" s="194">
        <v>0</v>
      </c>
      <c r="DV133" s="195">
        <v>255</v>
      </c>
      <c r="DW133"/>
      <c r="DX133" s="1361"/>
      <c r="DY133" s="197" t="s">
        <v>1931</v>
      </c>
      <c r="DZ133" s="192" t="s">
        <v>1932</v>
      </c>
      <c r="EA133" s="193">
        <v>139</v>
      </c>
      <c r="EB133" s="194">
        <v>134</v>
      </c>
      <c r="EC133" s="195">
        <v>130</v>
      </c>
      <c r="ED133" s="10">
        <v>1</v>
      </c>
    </row>
    <row r="134" spans="1:134" ht="1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198" cm="1">
        <f t="array" ref="AJ134">SUMPRODUCT(LEN(AK134:AQ134))</f>
        <v>0</v>
      </c>
      <c r="AK134" s="199"/>
      <c r="AL134" s="200"/>
      <c r="AM134" s="200"/>
      <c r="AN134" s="200"/>
      <c r="AO134" s="200"/>
      <c r="AP134" s="200"/>
      <c r="AQ134" s="201"/>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224" t="s">
        <v>1933</v>
      </c>
      <c r="CA134" s="3224"/>
      <c r="CB134" s="3224"/>
      <c r="CD134" s="3"/>
      <c r="CE134" s="3"/>
      <c r="CF134" s="3"/>
      <c r="CG134" s="3"/>
      <c r="CH134" s="3"/>
      <c r="CI134" s="3"/>
      <c r="CJ134" s="3"/>
      <c r="CK134" s="3"/>
      <c r="CL134" s="3"/>
      <c r="CM134" s="3"/>
      <c r="CN134" s="3"/>
      <c r="CO134" s="3"/>
      <c r="CP134" s="3"/>
      <c r="CQ134" s="3"/>
      <c r="CR134" s="3"/>
      <c r="CS134" s="3"/>
      <c r="CT134" s="3"/>
      <c r="CU134" s="3"/>
      <c r="CV134" s="3"/>
      <c r="CW134" s="3"/>
      <c r="CX134" s="3"/>
      <c r="CY134" s="1362" t="s">
        <v>1934</v>
      </c>
      <c r="CZ134" s="1363" t="s">
        <v>1935</v>
      </c>
      <c r="DA134" s="1364" t="s">
        <v>1936</v>
      </c>
      <c r="DB134" s="1365" t="s">
        <v>1937</v>
      </c>
      <c r="DC134" s="1366" t="s">
        <v>1938</v>
      </c>
      <c r="DD134" s="1367" t="s">
        <v>1939</v>
      </c>
      <c r="DE134" s="1368" t="s">
        <v>1940</v>
      </c>
      <c r="DF134" s="1369" t="s">
        <v>1941</v>
      </c>
      <c r="DG134" s="1370" t="s">
        <v>1942</v>
      </c>
      <c r="DJ134" s="1371"/>
      <c r="DK134" s="236" t="s">
        <v>1943</v>
      </c>
      <c r="DL134" s="206" t="s">
        <v>1944</v>
      </c>
      <c r="DM134" s="207">
        <v>140</v>
      </c>
      <c r="DN134" s="208">
        <v>146</v>
      </c>
      <c r="DO134" s="209">
        <v>172</v>
      </c>
      <c r="DP134"/>
      <c r="DQ134" s="1372"/>
      <c r="DR134" s="191" t="s">
        <v>1945</v>
      </c>
      <c r="DS134" s="192" t="s">
        <v>1946</v>
      </c>
      <c r="DT134" s="193">
        <v>238</v>
      </c>
      <c r="DU134" s="194">
        <v>122</v>
      </c>
      <c r="DV134" s="195">
        <v>233</v>
      </c>
      <c r="DW134"/>
      <c r="DX134" s="1373"/>
      <c r="DY134" s="212" t="s">
        <v>1947</v>
      </c>
      <c r="DZ134" s="192" t="s">
        <v>1948</v>
      </c>
      <c r="EA134" s="193">
        <v>182</v>
      </c>
      <c r="EB134" s="194">
        <v>120</v>
      </c>
      <c r="EC134" s="195">
        <v>35</v>
      </c>
      <c r="ED134" s="10">
        <v>1</v>
      </c>
    </row>
    <row r="135" spans="1:134"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198" cm="1">
        <f t="array" ref="AJ135">SUMPRODUCT(LEN(AK135:AQ135))</f>
        <v>0</v>
      </c>
      <c r="AK135" s="199"/>
      <c r="AL135" s="200"/>
      <c r="AM135" s="200"/>
      <c r="AN135" s="200"/>
      <c r="AO135" s="200"/>
      <c r="AP135" s="200"/>
      <c r="AQ135" s="201"/>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224"/>
      <c r="CA135" s="3224"/>
      <c r="CB135" s="3224"/>
      <c r="CD135" s="3"/>
      <c r="CE135" s="3"/>
      <c r="CF135" s="3"/>
      <c r="CG135" s="3"/>
      <c r="CH135" s="3"/>
      <c r="CI135" s="3"/>
      <c r="CJ135" s="3"/>
      <c r="CK135" s="3"/>
      <c r="CL135" s="3"/>
      <c r="CM135" s="3"/>
      <c r="CN135" s="3"/>
      <c r="CO135" s="3"/>
      <c r="CP135" s="3"/>
      <c r="CQ135" s="3"/>
      <c r="CR135" s="3"/>
      <c r="CS135" s="3"/>
      <c r="CT135" s="3"/>
      <c r="CU135" s="3"/>
      <c r="CV135" s="3"/>
      <c r="CW135" s="3"/>
      <c r="CX135" s="3"/>
      <c r="CY135" s="1374" t="s">
        <v>1949</v>
      </c>
      <c r="CZ135" s="1375" t="s">
        <v>1950</v>
      </c>
      <c r="DA135" s="1376" t="s">
        <v>1951</v>
      </c>
      <c r="DB135" s="1377" t="s">
        <v>1952</v>
      </c>
      <c r="DC135" s="1378" t="s">
        <v>1953</v>
      </c>
      <c r="DD135" s="1379" t="s">
        <v>1954</v>
      </c>
      <c r="DE135" s="1380" t="s">
        <v>1955</v>
      </c>
      <c r="DF135" s="1381" t="s">
        <v>1956</v>
      </c>
      <c r="DG135" s="1382" t="s">
        <v>1957</v>
      </c>
      <c r="DJ135" s="1383"/>
      <c r="DK135" s="205" t="s">
        <v>1958</v>
      </c>
      <c r="DL135" s="206" t="s">
        <v>1959</v>
      </c>
      <c r="DM135" s="207">
        <v>58</v>
      </c>
      <c r="DN135" s="208">
        <v>95</v>
      </c>
      <c r="DO135" s="209">
        <v>205</v>
      </c>
      <c r="DP135"/>
      <c r="DQ135" s="1384"/>
      <c r="DR135" s="191" t="s">
        <v>1960</v>
      </c>
      <c r="DS135" s="192" t="s">
        <v>1961</v>
      </c>
      <c r="DT135" s="193">
        <v>238</v>
      </c>
      <c r="DU135" s="194">
        <v>130</v>
      </c>
      <c r="DV135" s="195">
        <v>238</v>
      </c>
      <c r="DW135"/>
      <c r="DX135" s="1385"/>
      <c r="DY135" s="212" t="s">
        <v>1962</v>
      </c>
      <c r="DZ135" s="192" t="s">
        <v>1963</v>
      </c>
      <c r="EA135" s="193">
        <v>149</v>
      </c>
      <c r="EB135" s="194">
        <v>128</v>
      </c>
      <c r="EC135" s="195">
        <v>112</v>
      </c>
      <c r="ED135" s="10">
        <v>1</v>
      </c>
    </row>
    <row r="136" spans="1:134" ht="1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198" cm="1">
        <f t="array" ref="AJ136">SUMPRODUCT(LEN(AK136:AQ136))</f>
        <v>0</v>
      </c>
      <c r="AK136" s="199"/>
      <c r="AL136" s="200"/>
      <c r="AM136" s="200"/>
      <c r="AN136" s="200"/>
      <c r="AO136" s="200"/>
      <c r="AP136" s="200"/>
      <c r="AQ136" s="201"/>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1025">
        <v>1</v>
      </c>
      <c r="CA136" s="1025"/>
      <c r="CB136" s="1025">
        <v>1</v>
      </c>
      <c r="CD136" s="3"/>
      <c r="CE136" s="3"/>
      <c r="CF136" s="3"/>
      <c r="CG136" s="3"/>
      <c r="CH136" s="3"/>
      <c r="CI136" s="3"/>
      <c r="CJ136" s="3"/>
      <c r="CK136" s="3"/>
      <c r="CL136" s="3"/>
      <c r="CM136" s="3"/>
      <c r="CN136" s="3"/>
      <c r="CO136" s="3"/>
      <c r="CP136" s="3"/>
      <c r="CQ136" s="3"/>
      <c r="CR136" s="3"/>
      <c r="CS136" s="3"/>
      <c r="CT136" s="3"/>
      <c r="CU136" s="3"/>
      <c r="CV136" s="3"/>
      <c r="CW136" s="3"/>
      <c r="CX136" s="3"/>
      <c r="CY136" s="1386" t="s">
        <v>1964</v>
      </c>
      <c r="CZ136" s="1387" t="s">
        <v>1965</v>
      </c>
      <c r="DA136" s="1388" t="s">
        <v>1966</v>
      </c>
      <c r="DB136" s="1389" t="s">
        <v>1967</v>
      </c>
      <c r="DC136" s="1390" t="s">
        <v>1968</v>
      </c>
      <c r="DD136" s="1391" t="s">
        <v>1969</v>
      </c>
      <c r="DE136" s="1392" t="s">
        <v>1970</v>
      </c>
      <c r="DF136" s="1393" t="s">
        <v>1971</v>
      </c>
      <c r="DG136" s="1394" t="s">
        <v>1972</v>
      </c>
      <c r="DJ136" s="1395"/>
      <c r="DK136" s="236" t="s">
        <v>1973</v>
      </c>
      <c r="DL136" s="206" t="s">
        <v>1974</v>
      </c>
      <c r="DM136" s="207">
        <v>108</v>
      </c>
      <c r="DN136" s="208">
        <v>121</v>
      </c>
      <c r="DO136" s="209">
        <v>184</v>
      </c>
      <c r="DP136"/>
      <c r="DQ136" s="1396"/>
      <c r="DR136" s="191" t="s">
        <v>1975</v>
      </c>
      <c r="DS136" s="192" t="s">
        <v>1976</v>
      </c>
      <c r="DT136" s="193">
        <v>205</v>
      </c>
      <c r="DU136" s="194">
        <v>181</v>
      </c>
      <c r="DV136" s="195">
        <v>205</v>
      </c>
      <c r="DW136"/>
      <c r="DX136" s="1397"/>
      <c r="DY136" s="212" t="s">
        <v>1977</v>
      </c>
      <c r="DZ136" s="192" t="s">
        <v>1978</v>
      </c>
      <c r="EA136" s="193">
        <v>142</v>
      </c>
      <c r="EB136" s="194">
        <v>130</v>
      </c>
      <c r="EC136" s="195">
        <v>121</v>
      </c>
      <c r="ED136" s="10">
        <v>1</v>
      </c>
    </row>
    <row r="137" spans="1:134" ht="1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198" cm="1">
        <f t="array" ref="AJ137">SUMPRODUCT(LEN(AK137:AQ137))</f>
        <v>0</v>
      </c>
      <c r="AK137" s="199"/>
      <c r="AL137" s="200"/>
      <c r="AM137" s="200"/>
      <c r="AN137" s="200"/>
      <c r="AO137" s="200"/>
      <c r="AP137" s="200"/>
      <c r="AQ137" s="201"/>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224" t="s">
        <v>1979</v>
      </c>
      <c r="CA137" s="3224"/>
      <c r="CB137" s="3224"/>
      <c r="CD137" s="3"/>
      <c r="CE137" s="3"/>
      <c r="CF137" s="3"/>
      <c r="CG137" s="3"/>
      <c r="CH137" s="3"/>
      <c r="CI137" s="3"/>
      <c r="CJ137" s="3"/>
      <c r="CK137" s="3"/>
      <c r="CL137" s="3"/>
      <c r="CM137" s="3"/>
      <c r="CN137" s="3"/>
      <c r="CO137" s="3"/>
      <c r="CP137" s="3"/>
      <c r="CQ137" s="3"/>
      <c r="CR137" s="3"/>
      <c r="CS137" s="3"/>
      <c r="CT137" s="3"/>
      <c r="CU137" s="3"/>
      <c r="CV137" s="3"/>
      <c r="CW137" s="3"/>
      <c r="CX137" s="3"/>
      <c r="DJ137" s="1398"/>
      <c r="DK137" s="205" t="s">
        <v>1980</v>
      </c>
      <c r="DL137" s="206" t="s">
        <v>1981</v>
      </c>
      <c r="DM137" s="207">
        <v>65</v>
      </c>
      <c r="DN137" s="208">
        <v>86</v>
      </c>
      <c r="DO137" s="209">
        <v>197</v>
      </c>
      <c r="DP137"/>
      <c r="DQ137" s="1399"/>
      <c r="DR137" s="191" t="s">
        <v>1982</v>
      </c>
      <c r="DS137" s="192" t="s">
        <v>1983</v>
      </c>
      <c r="DT137" s="193">
        <v>221</v>
      </c>
      <c r="DU137" s="194">
        <v>160</v>
      </c>
      <c r="DV137" s="195">
        <v>221</v>
      </c>
      <c r="DW137"/>
      <c r="DX137" s="1400"/>
      <c r="DY137" s="197" t="s">
        <v>1984</v>
      </c>
      <c r="DZ137" s="192" t="s">
        <v>1985</v>
      </c>
      <c r="EA137" s="193">
        <v>139</v>
      </c>
      <c r="EB137" s="194">
        <v>119</v>
      </c>
      <c r="EC137" s="195">
        <v>101</v>
      </c>
      <c r="ED137" s="10">
        <v>1</v>
      </c>
    </row>
    <row r="138" spans="1:134"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198" cm="1">
        <f t="array" ref="AJ138">SUMPRODUCT(LEN(AK138:AQ138))</f>
        <v>0</v>
      </c>
      <c r="AK138" s="199"/>
      <c r="AL138" s="200"/>
      <c r="AM138" s="200"/>
      <c r="AN138" s="200"/>
      <c r="AO138" s="200"/>
      <c r="AP138" s="200"/>
      <c r="AQ138" s="201"/>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224"/>
      <c r="CA138" s="3224"/>
      <c r="CB138" s="3224"/>
      <c r="CD138" s="3"/>
      <c r="CE138" s="3"/>
      <c r="CF138" s="3"/>
      <c r="CG138" s="3"/>
      <c r="CH138" s="3"/>
      <c r="CI138" s="3"/>
      <c r="CJ138" s="3"/>
      <c r="CK138" s="3"/>
      <c r="CL138" s="3"/>
      <c r="CM138" s="3"/>
      <c r="CN138" s="3"/>
      <c r="CO138" s="3"/>
      <c r="CP138" s="3"/>
      <c r="CQ138" s="3"/>
      <c r="CR138" s="3"/>
      <c r="CS138" s="3"/>
      <c r="CT138" s="3"/>
      <c r="CU138" s="3"/>
      <c r="CV138" s="3"/>
      <c r="CW138" s="3"/>
      <c r="CX138" s="3"/>
      <c r="DJ138" s="1401"/>
      <c r="DK138" s="236" t="s">
        <v>1986</v>
      </c>
      <c r="DL138" s="206" t="s">
        <v>1987</v>
      </c>
      <c r="DM138" s="207">
        <v>104</v>
      </c>
      <c r="DN138" s="208">
        <v>111</v>
      </c>
      <c r="DO138" s="209">
        <v>140</v>
      </c>
      <c r="DP138"/>
      <c r="DQ138" s="1402"/>
      <c r="DR138" s="191" t="s">
        <v>1988</v>
      </c>
      <c r="DS138" s="192" t="s">
        <v>1989</v>
      </c>
      <c r="DT138" s="193">
        <v>216</v>
      </c>
      <c r="DU138" s="194">
        <v>191</v>
      </c>
      <c r="DV138" s="195">
        <v>216</v>
      </c>
      <c r="DW138"/>
      <c r="DX138" s="1403"/>
      <c r="DY138" s="212" t="s">
        <v>1990</v>
      </c>
      <c r="DZ138" s="192" t="s">
        <v>1991</v>
      </c>
      <c r="EA138" s="193">
        <v>153</v>
      </c>
      <c r="EB138" s="194">
        <v>101</v>
      </c>
      <c r="EC138" s="195">
        <v>21</v>
      </c>
      <c r="ED138" s="10">
        <v>1</v>
      </c>
    </row>
    <row r="139" spans="1:134" ht="1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198" cm="1">
        <f t="array" ref="AJ139">SUMPRODUCT(LEN(AK139:AQ139))</f>
        <v>0</v>
      </c>
      <c r="AK139" s="199"/>
      <c r="AL139" s="200"/>
      <c r="AM139" s="200"/>
      <c r="AN139" s="200"/>
      <c r="AO139" s="200"/>
      <c r="AP139" s="200"/>
      <c r="AQ139" s="201"/>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1025">
        <v>1</v>
      </c>
      <c r="CA139" s="1025"/>
      <c r="CB139" s="1025">
        <v>1</v>
      </c>
      <c r="CD139" s="3"/>
      <c r="CE139" s="3"/>
      <c r="CF139" s="3"/>
      <c r="CG139" s="3"/>
      <c r="CH139" s="3"/>
      <c r="CI139" s="3"/>
      <c r="CJ139" s="3"/>
      <c r="CK139" s="3"/>
      <c r="CL139" s="3"/>
      <c r="CM139" s="3"/>
      <c r="CN139" s="3"/>
      <c r="CO139" s="3"/>
      <c r="CP139" s="3"/>
      <c r="CQ139" s="3"/>
      <c r="CR139" s="3"/>
      <c r="CS139" s="3"/>
      <c r="CT139" s="3"/>
      <c r="CU139" s="3"/>
      <c r="CV139" s="3"/>
      <c r="CW139" s="3"/>
      <c r="CX139" s="3"/>
      <c r="DJ139" s="1404"/>
      <c r="DK139" s="236" t="s">
        <v>1992</v>
      </c>
      <c r="DL139" s="206" t="s">
        <v>1993</v>
      </c>
      <c r="DM139" s="207">
        <v>0</v>
      </c>
      <c r="DN139" s="208">
        <v>51</v>
      </c>
      <c r="DO139" s="209">
        <v>153</v>
      </c>
      <c r="DP139"/>
      <c r="DQ139" s="1405"/>
      <c r="DR139" s="191" t="s">
        <v>1994</v>
      </c>
      <c r="DS139" s="192" t="s">
        <v>1995</v>
      </c>
      <c r="DT139" s="193">
        <v>255</v>
      </c>
      <c r="DU139" s="194">
        <v>131</v>
      </c>
      <c r="DV139" s="195">
        <v>250</v>
      </c>
      <c r="DW139"/>
      <c r="DX139" s="1406"/>
      <c r="DY139" s="212" t="s">
        <v>1996</v>
      </c>
      <c r="DZ139" s="192" t="s">
        <v>1997</v>
      </c>
      <c r="EA139" s="193">
        <v>143</v>
      </c>
      <c r="EB139" s="194">
        <v>89</v>
      </c>
      <c r="EC139" s="195">
        <v>34</v>
      </c>
      <c r="ED139" s="10">
        <v>1</v>
      </c>
    </row>
    <row r="140" spans="1:134" ht="1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198" cm="1">
        <f t="array" ref="AJ140">SUMPRODUCT(LEN(AK140:AQ140))</f>
        <v>0</v>
      </c>
      <c r="AK140" s="199"/>
      <c r="AL140" s="200"/>
      <c r="AM140" s="200"/>
      <c r="AN140" s="200"/>
      <c r="AO140" s="200"/>
      <c r="AP140" s="200"/>
      <c r="AQ140" s="201"/>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224" t="s">
        <v>1998</v>
      </c>
      <c r="CA140" s="3224"/>
      <c r="CB140" s="3224"/>
      <c r="CD140" s="3"/>
      <c r="CE140" s="3"/>
      <c r="CF140" s="3"/>
      <c r="CG140" s="3"/>
      <c r="CH140" s="3"/>
      <c r="CI140" s="3"/>
      <c r="CJ140" s="3"/>
      <c r="CK140" s="3"/>
      <c r="CL140" s="3"/>
      <c r="CM140" s="3"/>
      <c r="CN140" s="3"/>
      <c r="CO140" s="3"/>
      <c r="CP140" s="3"/>
      <c r="CQ140" s="3"/>
      <c r="CR140" s="3"/>
      <c r="CS140" s="3"/>
      <c r="CT140" s="3"/>
      <c r="CU140" s="3"/>
      <c r="CV140" s="3"/>
      <c r="CW140" s="3"/>
      <c r="CX140" s="3"/>
      <c r="DJ140" s="1407"/>
      <c r="DK140" s="205" t="s">
        <v>1999</v>
      </c>
      <c r="DL140" s="206" t="s">
        <v>2000</v>
      </c>
      <c r="DM140" s="207">
        <v>39</v>
      </c>
      <c r="DN140" s="208">
        <v>64</v>
      </c>
      <c r="DO140" s="209">
        <v>139</v>
      </c>
      <c r="DP140"/>
      <c r="DQ140" s="1408"/>
      <c r="DR140" s="191" t="s">
        <v>2001</v>
      </c>
      <c r="DS140" s="192" t="s">
        <v>2002</v>
      </c>
      <c r="DT140" s="193">
        <v>234</v>
      </c>
      <c r="DU140" s="194">
        <v>173</v>
      </c>
      <c r="DV140" s="195">
        <v>234</v>
      </c>
      <c r="DW140"/>
      <c r="DX140" s="1409"/>
      <c r="DY140" s="197" t="s">
        <v>2003</v>
      </c>
      <c r="DZ140" s="192" t="s">
        <v>2004</v>
      </c>
      <c r="EA140" s="193">
        <v>139</v>
      </c>
      <c r="EB140" s="194">
        <v>90</v>
      </c>
      <c r="EC140" s="195">
        <v>43</v>
      </c>
      <c r="ED140" s="10">
        <v>1</v>
      </c>
    </row>
    <row r="141" spans="1:134"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198" cm="1">
        <f t="array" ref="AJ141">SUMPRODUCT(LEN(AK141:AQ141))</f>
        <v>0</v>
      </c>
      <c r="AK141" s="199"/>
      <c r="AL141" s="200"/>
      <c r="AM141" s="200"/>
      <c r="AN141" s="200"/>
      <c r="AO141" s="200"/>
      <c r="AP141" s="200"/>
      <c r="AQ141" s="201"/>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224"/>
      <c r="CA141" s="3224"/>
      <c r="CB141" s="3224"/>
      <c r="CD141" s="3"/>
      <c r="CE141" s="3"/>
      <c r="CF141" s="3"/>
      <c r="CG141" s="3"/>
      <c r="CH141" s="3"/>
      <c r="CI141" s="3"/>
      <c r="CJ141" s="3"/>
      <c r="CK141" s="3"/>
      <c r="CL141" s="3"/>
      <c r="CM141" s="3"/>
      <c r="CN141" s="3"/>
      <c r="CO141" s="3"/>
      <c r="CP141" s="3"/>
      <c r="CQ141" s="3"/>
      <c r="CR141" s="3"/>
      <c r="CS141" s="3"/>
      <c r="CT141" s="3"/>
      <c r="CU141" s="3"/>
      <c r="CV141" s="3"/>
      <c r="CW141" s="3"/>
      <c r="CX141" s="3"/>
      <c r="DJ141" s="1410"/>
      <c r="DK141" s="236" t="s">
        <v>2005</v>
      </c>
      <c r="DL141" s="206" t="s">
        <v>2006</v>
      </c>
      <c r="DM141" s="207">
        <v>76</v>
      </c>
      <c r="DN141" s="208">
        <v>81</v>
      </c>
      <c r="DO141" s="209">
        <v>109</v>
      </c>
      <c r="DP141"/>
      <c r="DQ141" s="1411"/>
      <c r="DR141" s="191" t="s">
        <v>2007</v>
      </c>
      <c r="DS141" s="192" t="s">
        <v>2008</v>
      </c>
      <c r="DT141" s="193">
        <v>238</v>
      </c>
      <c r="DU141" s="194">
        <v>174</v>
      </c>
      <c r="DV141" s="195">
        <v>238</v>
      </c>
      <c r="DW141"/>
      <c r="DX141" s="1412"/>
      <c r="DY141" s="197" t="s">
        <v>2009</v>
      </c>
      <c r="DZ141" s="192" t="s">
        <v>2010</v>
      </c>
      <c r="EA141" s="193">
        <v>139</v>
      </c>
      <c r="EB141" s="194">
        <v>90</v>
      </c>
      <c r="EC141" s="195">
        <v>0</v>
      </c>
      <c r="ED141" s="10">
        <v>1</v>
      </c>
    </row>
    <row r="142" spans="1:134" ht="1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198" cm="1">
        <f t="array" ref="AJ142">SUMPRODUCT(LEN(AK142:AQ142))</f>
        <v>0</v>
      </c>
      <c r="AK142" s="199"/>
      <c r="AL142" s="200"/>
      <c r="AM142" s="200"/>
      <c r="AN142" s="200"/>
      <c r="AO142" s="200"/>
      <c r="AP142" s="200"/>
      <c r="AQ142" s="201"/>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1025">
        <v>1</v>
      </c>
      <c r="CA142" s="1025"/>
      <c r="CB142" s="1025">
        <v>1</v>
      </c>
      <c r="CD142" s="3"/>
      <c r="CE142" s="3"/>
      <c r="CF142" s="3"/>
      <c r="CG142" s="3"/>
      <c r="CH142" s="3"/>
      <c r="CI142" s="3"/>
      <c r="CJ142" s="3"/>
      <c r="CK142" s="3"/>
      <c r="CL142" s="3"/>
      <c r="CM142" s="3"/>
      <c r="CN142" s="3"/>
      <c r="CO142" s="3"/>
      <c r="CP142" s="3"/>
      <c r="CQ142" s="3"/>
      <c r="CR142" s="3"/>
      <c r="CS142" s="3"/>
      <c r="CT142" s="3"/>
      <c r="CU142" s="3"/>
      <c r="CV142" s="3"/>
      <c r="CW142" s="3"/>
      <c r="CX142" s="3"/>
      <c r="DJ142" s="1413"/>
      <c r="DK142" s="205" t="s">
        <v>2011</v>
      </c>
      <c r="DL142" s="206" t="s">
        <v>2012</v>
      </c>
      <c r="DM142" s="207">
        <v>0</v>
      </c>
      <c r="DN142" s="208">
        <v>34</v>
      </c>
      <c r="DO142" s="209">
        <v>102</v>
      </c>
      <c r="DP142"/>
      <c r="DQ142" s="1414"/>
      <c r="DR142" s="191" t="s">
        <v>2013</v>
      </c>
      <c r="DS142" s="192" t="s">
        <v>2014</v>
      </c>
      <c r="DT142" s="193">
        <v>255</v>
      </c>
      <c r="DU142" s="194">
        <v>187</v>
      </c>
      <c r="DV142" s="195">
        <v>255</v>
      </c>
      <c r="DW142"/>
      <c r="DX142" s="1415"/>
      <c r="DY142" s="212" t="s">
        <v>2015</v>
      </c>
      <c r="DZ142" s="192" t="s">
        <v>2016</v>
      </c>
      <c r="EA142" s="193">
        <v>135</v>
      </c>
      <c r="EB142" s="194">
        <v>89</v>
      </c>
      <c r="EC142" s="195">
        <v>26</v>
      </c>
      <c r="ED142" s="10">
        <v>1</v>
      </c>
    </row>
    <row r="143" spans="1:134" ht="1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198" cm="1">
        <f t="array" ref="AJ143">SUMPRODUCT(LEN(AK143:AQ143))</f>
        <v>0</v>
      </c>
      <c r="AK143" s="199"/>
      <c r="AL143" s="200"/>
      <c r="AM143" s="200"/>
      <c r="AN143" s="200"/>
      <c r="AO143" s="200"/>
      <c r="AP143" s="200"/>
      <c r="AQ143" s="201"/>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224" t="s">
        <v>2017</v>
      </c>
      <c r="CA143" s="3224"/>
      <c r="CB143" s="3224"/>
      <c r="CD143" s="3"/>
      <c r="CE143" s="3"/>
      <c r="CF143" s="3"/>
      <c r="CG143" s="3"/>
      <c r="CH143" s="3"/>
      <c r="CI143" s="3"/>
      <c r="CJ143" s="3"/>
      <c r="CK143" s="3"/>
      <c r="CL143" s="3"/>
      <c r="CM143" s="3"/>
      <c r="CN143" s="3"/>
      <c r="CO143" s="3"/>
      <c r="CP143" s="3"/>
      <c r="CQ143" s="3"/>
      <c r="CR143" s="3"/>
      <c r="CS143" s="3"/>
      <c r="CT143" s="3"/>
      <c r="CU143" s="3"/>
      <c r="CV143" s="3"/>
      <c r="CW143" s="3"/>
      <c r="CX143" s="3"/>
      <c r="DJ143" s="1416"/>
      <c r="DK143" s="236" t="s">
        <v>2018</v>
      </c>
      <c r="DL143" s="206" t="s">
        <v>2019</v>
      </c>
      <c r="DM143" s="207">
        <v>102</v>
      </c>
      <c r="DN143" s="208">
        <v>0</v>
      </c>
      <c r="DO143" s="209">
        <v>255</v>
      </c>
      <c r="DP143"/>
      <c r="DQ143" s="1417"/>
      <c r="DR143" s="191" t="s">
        <v>2020</v>
      </c>
      <c r="DS143" s="192" t="s">
        <v>2021</v>
      </c>
      <c r="DT143" s="193">
        <v>238</v>
      </c>
      <c r="DU143" s="194">
        <v>210</v>
      </c>
      <c r="DV143" s="195">
        <v>238</v>
      </c>
      <c r="DW143"/>
      <c r="DX143" s="1418"/>
      <c r="DY143" s="212" t="s">
        <v>2022</v>
      </c>
      <c r="DZ143" s="192" t="s">
        <v>2023</v>
      </c>
      <c r="EA143" s="193">
        <v>126</v>
      </c>
      <c r="EB143" s="194">
        <v>88</v>
      </c>
      <c r="EC143" s="195">
        <v>53</v>
      </c>
      <c r="ED143" s="10">
        <v>1</v>
      </c>
    </row>
    <row r="144" spans="1:134"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198" cm="1">
        <f t="array" ref="AJ144">SUMPRODUCT(LEN(AK144:AQ144))</f>
        <v>0</v>
      </c>
      <c r="AK144" s="199"/>
      <c r="AL144" s="200"/>
      <c r="AM144" s="200"/>
      <c r="AN144" s="200"/>
      <c r="AO144" s="200"/>
      <c r="AP144" s="200"/>
      <c r="AQ144" s="201"/>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224"/>
      <c r="CA144" s="3224"/>
      <c r="CB144" s="3224"/>
      <c r="CD144" s="3"/>
      <c r="CE144" s="3"/>
      <c r="CF144" s="3"/>
      <c r="CG144" s="3"/>
      <c r="CH144" s="3"/>
      <c r="CI144" s="3"/>
      <c r="CJ144" s="3"/>
      <c r="CK144" s="3"/>
      <c r="CL144" s="3"/>
      <c r="CM144" s="3"/>
      <c r="CN144" s="3"/>
      <c r="CO144" s="3"/>
      <c r="CP144" s="3"/>
      <c r="CQ144" s="3"/>
      <c r="CR144" s="3"/>
      <c r="CS144" s="3"/>
      <c r="CT144" s="3"/>
      <c r="CU144" s="3"/>
      <c r="CV144" s="3"/>
      <c r="CW144" s="3"/>
      <c r="CX144" s="3"/>
      <c r="DJ144" s="1419"/>
      <c r="DK144" s="205" t="s">
        <v>2024</v>
      </c>
      <c r="DL144" s="206" t="s">
        <v>2025</v>
      </c>
      <c r="DM144" s="207">
        <v>123</v>
      </c>
      <c r="DN144" s="208">
        <v>104</v>
      </c>
      <c r="DO144" s="209">
        <v>238</v>
      </c>
      <c r="DP144"/>
      <c r="DQ144" s="1420"/>
      <c r="DR144" s="191" t="s">
        <v>2026</v>
      </c>
      <c r="DS144" s="192" t="s">
        <v>2027</v>
      </c>
      <c r="DT144" s="193">
        <v>255</v>
      </c>
      <c r="DU144" s="194">
        <v>225</v>
      </c>
      <c r="DV144" s="195">
        <v>255</v>
      </c>
      <c r="DW144"/>
      <c r="DX144" s="1421"/>
      <c r="DY144" s="212" t="s">
        <v>2028</v>
      </c>
      <c r="DZ144" s="192" t="s">
        <v>2029</v>
      </c>
      <c r="EA144" s="193">
        <v>133</v>
      </c>
      <c r="EB144" s="194">
        <v>83</v>
      </c>
      <c r="EC144" s="195">
        <v>15</v>
      </c>
      <c r="ED144" s="10">
        <v>1</v>
      </c>
    </row>
    <row r="145" spans="1:134" ht="1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198" cm="1">
        <f t="array" ref="AJ145">SUMPRODUCT(LEN(AK145:AQ145))</f>
        <v>0</v>
      </c>
      <c r="AK145" s="199"/>
      <c r="AL145" s="200"/>
      <c r="AM145" s="200"/>
      <c r="AN145" s="200"/>
      <c r="AO145" s="200"/>
      <c r="AP145" s="200"/>
      <c r="AQ145" s="201"/>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1025">
        <v>1</v>
      </c>
      <c r="CA145" s="1025"/>
      <c r="CB145" s="1025">
        <v>1</v>
      </c>
      <c r="CD145" s="3"/>
      <c r="CE145" s="3"/>
      <c r="CF145" s="3"/>
      <c r="CG145" s="3"/>
      <c r="CH145" s="3"/>
      <c r="CI145" s="3"/>
      <c r="CJ145" s="3"/>
      <c r="CK145" s="3"/>
      <c r="CL145" s="3"/>
      <c r="CM145" s="3"/>
      <c r="CN145" s="3"/>
      <c r="CO145" s="3"/>
      <c r="CP145" s="3"/>
      <c r="CQ145" s="3"/>
      <c r="CR145" s="3"/>
      <c r="CS145" s="3"/>
      <c r="CT145" s="3"/>
      <c r="CU145" s="3"/>
      <c r="CV145" s="3"/>
      <c r="CW145" s="3"/>
      <c r="CX145" s="3"/>
      <c r="DJ145" s="1422"/>
      <c r="DK145" s="236" t="s">
        <v>2030</v>
      </c>
      <c r="DL145" s="206" t="s">
        <v>2031</v>
      </c>
      <c r="DM145" s="207">
        <v>150</v>
      </c>
      <c r="DN145" s="208">
        <v>131</v>
      </c>
      <c r="DO145" s="209">
        <v>236</v>
      </c>
      <c r="DP145"/>
      <c r="DQ145" s="1423"/>
      <c r="DR145" s="191" t="s">
        <v>2032</v>
      </c>
      <c r="DS145" s="192" t="s">
        <v>2033</v>
      </c>
      <c r="DT145" s="193">
        <v>205</v>
      </c>
      <c r="DU145" s="194">
        <v>150</v>
      </c>
      <c r="DV145" s="195">
        <v>205</v>
      </c>
      <c r="DW145"/>
      <c r="DX145" s="1424"/>
      <c r="DY145" s="212" t="s">
        <v>2034</v>
      </c>
      <c r="DZ145" s="192" t="s">
        <v>2035</v>
      </c>
      <c r="EA145" s="193">
        <v>97</v>
      </c>
      <c r="EB145" s="194">
        <v>75</v>
      </c>
      <c r="EC145" s="195">
        <v>58</v>
      </c>
      <c r="ED145" s="10">
        <v>1</v>
      </c>
    </row>
    <row r="146" spans="1:134" ht="1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198" cm="1">
        <f t="array" ref="AJ146">SUMPRODUCT(LEN(AK146:AQ146))</f>
        <v>0</v>
      </c>
      <c r="AK146" s="199"/>
      <c r="AL146" s="200"/>
      <c r="AM146" s="200"/>
      <c r="AN146" s="200"/>
      <c r="AO146" s="200"/>
      <c r="AP146" s="200"/>
      <c r="AQ146" s="201"/>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224" t="s">
        <v>2036</v>
      </c>
      <c r="CA146" s="3224"/>
      <c r="CB146" s="3224"/>
      <c r="CD146" s="3"/>
      <c r="CE146" s="3"/>
      <c r="CF146" s="3"/>
      <c r="CG146" s="3"/>
      <c r="CH146" s="3"/>
      <c r="CI146" s="3"/>
      <c r="CJ146" s="3"/>
      <c r="CK146" s="3"/>
      <c r="CL146" s="3"/>
      <c r="CM146" s="3"/>
      <c r="CN146" s="3"/>
      <c r="CO146" s="3"/>
      <c r="CP146" s="3"/>
      <c r="CQ146" s="3"/>
      <c r="CR146" s="3"/>
      <c r="CS146" s="3"/>
      <c r="CT146" s="3"/>
      <c r="CU146" s="3"/>
      <c r="CV146" s="3"/>
      <c r="CW146" s="3"/>
      <c r="CX146" s="3"/>
      <c r="DJ146" s="1425"/>
      <c r="DK146" s="205" t="s">
        <v>2037</v>
      </c>
      <c r="DL146" s="206" t="s">
        <v>2038</v>
      </c>
      <c r="DM146" s="207">
        <v>131</v>
      </c>
      <c r="DN146" s="208">
        <v>111</v>
      </c>
      <c r="DO146" s="209">
        <v>255</v>
      </c>
      <c r="DP146"/>
      <c r="DQ146" s="1426"/>
      <c r="DR146" s="191" t="s">
        <v>2039</v>
      </c>
      <c r="DS146" s="192" t="s">
        <v>2040</v>
      </c>
      <c r="DT146" s="193">
        <v>219</v>
      </c>
      <c r="DU146" s="194">
        <v>112</v>
      </c>
      <c r="DV146" s="195">
        <v>219</v>
      </c>
      <c r="DW146"/>
      <c r="DX146" s="1427"/>
      <c r="DY146" s="212" t="s">
        <v>2041</v>
      </c>
      <c r="DZ146" s="192" t="s">
        <v>2042</v>
      </c>
      <c r="EA146" s="193">
        <v>106</v>
      </c>
      <c r="EB146" s="194">
        <v>75</v>
      </c>
      <c r="EC146" s="195">
        <v>33</v>
      </c>
      <c r="ED146" s="10">
        <v>1</v>
      </c>
    </row>
    <row r="147" spans="1:134"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198" cm="1">
        <f t="array" ref="AJ147">SUMPRODUCT(LEN(AK147:AQ147))</f>
        <v>0</v>
      </c>
      <c r="AK147" s="199"/>
      <c r="AL147" s="200"/>
      <c r="AM147" s="200"/>
      <c r="AN147" s="200"/>
      <c r="AO147" s="200"/>
      <c r="AP147" s="200"/>
      <c r="AQ147" s="201"/>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224"/>
      <c r="CA147" s="3224"/>
      <c r="CB147" s="3224"/>
      <c r="CD147" s="3"/>
      <c r="CE147" s="3"/>
      <c r="CF147" s="3"/>
      <c r="CG147" s="3"/>
      <c r="CH147" s="3"/>
      <c r="CI147" s="3"/>
      <c r="CJ147" s="3"/>
      <c r="CK147" s="3"/>
      <c r="CL147" s="3"/>
      <c r="CM147" s="3"/>
      <c r="CN147" s="3"/>
      <c r="CO147" s="3"/>
      <c r="CP147" s="3"/>
      <c r="CQ147" s="3"/>
      <c r="CR147" s="3"/>
      <c r="CS147" s="3"/>
      <c r="CT147" s="3"/>
      <c r="CU147" s="3"/>
      <c r="CV147" s="3"/>
      <c r="CW147" s="3"/>
      <c r="CX147" s="3"/>
      <c r="DJ147" s="1428"/>
      <c r="DK147" s="205" t="s">
        <v>2043</v>
      </c>
      <c r="DL147" s="206" t="s">
        <v>2044</v>
      </c>
      <c r="DM147" s="207">
        <v>132</v>
      </c>
      <c r="DN147" s="208">
        <v>112</v>
      </c>
      <c r="DO147" s="209">
        <v>255</v>
      </c>
      <c r="DP147"/>
      <c r="DQ147" s="1429"/>
      <c r="DR147" s="272" t="s">
        <v>2045</v>
      </c>
      <c r="DS147" s="192" t="s">
        <v>2046</v>
      </c>
      <c r="DT147" s="193">
        <v>218</v>
      </c>
      <c r="DU147" s="194">
        <v>112</v>
      </c>
      <c r="DV147" s="195">
        <v>214</v>
      </c>
      <c r="DW147"/>
      <c r="DX147" s="1430"/>
      <c r="DY147" s="212" t="s">
        <v>2047</v>
      </c>
      <c r="DZ147" s="192" t="s">
        <v>2048</v>
      </c>
      <c r="EA147" s="193">
        <v>101</v>
      </c>
      <c r="EB147" s="194">
        <v>69</v>
      </c>
      <c r="EC147" s="195">
        <v>34</v>
      </c>
      <c r="ED147" s="10">
        <v>1</v>
      </c>
    </row>
    <row r="148" spans="1:134" ht="1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198" cm="1">
        <f t="array" ref="AJ148">SUMPRODUCT(LEN(AK148:AQ148))</f>
        <v>0</v>
      </c>
      <c r="AK148" s="199"/>
      <c r="AL148" s="200"/>
      <c r="AM148" s="200"/>
      <c r="AN148" s="200"/>
      <c r="AO148" s="200"/>
      <c r="AP148" s="200"/>
      <c r="AQ148" s="201"/>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1025">
        <v>1</v>
      </c>
      <c r="CA148" s="1025"/>
      <c r="CB148" s="1025">
        <v>1</v>
      </c>
      <c r="CD148" s="3"/>
      <c r="CE148" s="3"/>
      <c r="CF148" s="3"/>
      <c r="CG148" s="3"/>
      <c r="CH148" s="3"/>
      <c r="CI148" s="3"/>
      <c r="CJ148" s="3"/>
      <c r="CK148" s="3"/>
      <c r="CL148" s="3"/>
      <c r="CM148" s="3"/>
      <c r="CN148" s="3"/>
      <c r="CO148" s="3"/>
      <c r="CP148" s="3"/>
      <c r="CQ148" s="3"/>
      <c r="CR148" s="3"/>
      <c r="CS148" s="3"/>
      <c r="CT148" s="3"/>
      <c r="CU148" s="3"/>
      <c r="CV148" s="3"/>
      <c r="CW148" s="3"/>
      <c r="CX148" s="3"/>
      <c r="DJ148" s="1431"/>
      <c r="DK148" s="205" t="s">
        <v>2049</v>
      </c>
      <c r="DL148" s="206" t="s">
        <v>2050</v>
      </c>
      <c r="DM148" s="207">
        <v>122</v>
      </c>
      <c r="DN148" s="208">
        <v>103</v>
      </c>
      <c r="DO148" s="209">
        <v>238</v>
      </c>
      <c r="DP148"/>
      <c r="DQ148" s="1432"/>
      <c r="DR148" s="191" t="s">
        <v>2051</v>
      </c>
      <c r="DS148" s="192" t="s">
        <v>2052</v>
      </c>
      <c r="DT148" s="193">
        <v>238</v>
      </c>
      <c r="DU148" s="194">
        <v>0</v>
      </c>
      <c r="DV148" s="195">
        <v>238</v>
      </c>
      <c r="DW148"/>
      <c r="DX148" s="1433"/>
      <c r="DY148" s="212" t="s">
        <v>2053</v>
      </c>
      <c r="DZ148" s="192" t="s">
        <v>2054</v>
      </c>
      <c r="EA148" s="193">
        <v>91</v>
      </c>
      <c r="EB148" s="194">
        <v>60</v>
      </c>
      <c r="EC148" s="195">
        <v>17</v>
      </c>
      <c r="ED148" s="10">
        <v>1</v>
      </c>
    </row>
    <row r="149" spans="1:134" ht="1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198" cm="1">
        <f t="array" ref="AJ149">SUMPRODUCT(LEN(AK149:AQ149))</f>
        <v>0</v>
      </c>
      <c r="AK149" s="199"/>
      <c r="AL149" s="200"/>
      <c r="AM149" s="200"/>
      <c r="AN149" s="200"/>
      <c r="AO149" s="200"/>
      <c r="AP149" s="200"/>
      <c r="AQ149" s="201"/>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224" t="s">
        <v>2055</v>
      </c>
      <c r="CA149" s="3224"/>
      <c r="CB149" s="3224"/>
      <c r="CD149" s="3"/>
      <c r="CE149" s="3"/>
      <c r="CF149" s="3"/>
      <c r="CG149" s="3"/>
      <c r="CH149" s="3"/>
      <c r="CI149" s="3"/>
      <c r="CJ149" s="3"/>
      <c r="CK149" s="3"/>
      <c r="CL149" s="3"/>
      <c r="CM149" s="3"/>
      <c r="CN149" s="3"/>
      <c r="CO149" s="3"/>
      <c r="CP149" s="3"/>
      <c r="CQ149" s="3"/>
      <c r="CR149" s="3"/>
      <c r="CS149" s="3"/>
      <c r="CT149" s="3"/>
      <c r="CU149" s="3"/>
      <c r="CV149" s="3"/>
      <c r="CW149" s="3"/>
      <c r="CX149" s="3"/>
      <c r="DJ149" s="1434"/>
      <c r="DK149" s="236" t="s">
        <v>2056</v>
      </c>
      <c r="DL149" s="206" t="s">
        <v>2057</v>
      </c>
      <c r="DM149" s="207">
        <v>121</v>
      </c>
      <c r="DN149" s="208">
        <v>28</v>
      </c>
      <c r="DO149" s="209">
        <v>248</v>
      </c>
      <c r="DP149"/>
      <c r="DQ149" s="1435"/>
      <c r="DR149" s="272" t="s">
        <v>2058</v>
      </c>
      <c r="DS149" s="192" t="s">
        <v>2059</v>
      </c>
      <c r="DT149" s="193">
        <v>212</v>
      </c>
      <c r="DU149" s="194">
        <v>115</v>
      </c>
      <c r="DV149" s="195">
        <v>212</v>
      </c>
      <c r="DW149"/>
      <c r="DX149" s="1436"/>
      <c r="DY149" s="212" t="s">
        <v>2060</v>
      </c>
      <c r="DZ149" s="192" t="s">
        <v>2061</v>
      </c>
      <c r="EA149" s="193">
        <v>72</v>
      </c>
      <c r="EB149" s="194">
        <v>60</v>
      </c>
      <c r="EC149" s="195">
        <v>50</v>
      </c>
      <c r="ED149" s="10">
        <v>1</v>
      </c>
    </row>
    <row r="150" spans="1:134"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198" cm="1">
        <f t="array" ref="AJ150">SUMPRODUCT(LEN(AK150:AQ150))</f>
        <v>0</v>
      </c>
      <c r="AK150" s="199"/>
      <c r="AL150" s="200"/>
      <c r="AM150" s="200"/>
      <c r="AN150" s="200"/>
      <c r="AO150" s="200"/>
      <c r="AP150" s="200"/>
      <c r="AQ150" s="201"/>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224"/>
      <c r="CA150" s="3224"/>
      <c r="CB150" s="3224"/>
      <c r="CD150" s="3"/>
      <c r="CE150" s="3"/>
      <c r="CF150" s="3"/>
      <c r="CG150" s="3"/>
      <c r="CH150" s="3"/>
      <c r="CI150" s="3"/>
      <c r="CJ150" s="3"/>
      <c r="CK150" s="3"/>
      <c r="CL150" s="3"/>
      <c r="CM150" s="3"/>
      <c r="CN150" s="3"/>
      <c r="CO150" s="3"/>
      <c r="CP150" s="3"/>
      <c r="CQ150" s="3"/>
      <c r="CR150" s="3"/>
      <c r="CS150" s="3"/>
      <c r="CT150" s="3"/>
      <c r="CU150" s="3"/>
      <c r="CV150" s="3"/>
      <c r="CW150" s="3"/>
      <c r="CX150" s="3"/>
      <c r="DJ150" s="1437"/>
      <c r="DK150" s="205" t="s">
        <v>2062</v>
      </c>
      <c r="DL150" s="206" t="s">
        <v>2063</v>
      </c>
      <c r="DM150" s="207">
        <v>106</v>
      </c>
      <c r="DN150" s="208">
        <v>90</v>
      </c>
      <c r="DO150" s="209">
        <v>205</v>
      </c>
      <c r="DP150"/>
      <c r="DQ150" s="1438"/>
      <c r="DR150" s="191" t="s">
        <v>2064</v>
      </c>
      <c r="DS150" s="192" t="s">
        <v>2065</v>
      </c>
      <c r="DT150" s="193">
        <v>205</v>
      </c>
      <c r="DU150" s="194">
        <v>105</v>
      </c>
      <c r="DV150" s="195">
        <v>201</v>
      </c>
      <c r="DW150"/>
      <c r="DX150" s="1439"/>
      <c r="DY150" s="212" t="s">
        <v>2066</v>
      </c>
      <c r="DZ150" s="192" t="s">
        <v>2067</v>
      </c>
      <c r="EA150" s="193">
        <v>75</v>
      </c>
      <c r="EB150" s="194">
        <v>54</v>
      </c>
      <c r="EC150" s="195">
        <v>33</v>
      </c>
      <c r="ED150" s="10">
        <v>1</v>
      </c>
    </row>
    <row r="151" spans="1:134" ht="1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198" cm="1">
        <f t="array" ref="AJ151">SUMPRODUCT(LEN(AK151:AQ151))</f>
        <v>0</v>
      </c>
      <c r="AK151" s="199"/>
      <c r="AL151" s="200"/>
      <c r="AM151" s="200"/>
      <c r="AN151" s="200"/>
      <c r="AO151" s="200"/>
      <c r="AP151" s="200"/>
      <c r="AQ151" s="201"/>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1025">
        <v>1</v>
      </c>
      <c r="CA151" s="1025"/>
      <c r="CB151" s="1025">
        <v>1</v>
      </c>
      <c r="CD151" s="3"/>
      <c r="CE151" s="3"/>
      <c r="CF151" s="3"/>
      <c r="CG151" s="3"/>
      <c r="CH151" s="3"/>
      <c r="CI151" s="3"/>
      <c r="CJ151" s="3"/>
      <c r="CK151" s="3"/>
      <c r="CL151" s="3"/>
      <c r="CM151" s="3"/>
      <c r="CN151" s="3"/>
      <c r="CO151" s="3"/>
      <c r="CP151" s="3"/>
      <c r="CQ151" s="3"/>
      <c r="CR151" s="3"/>
      <c r="CS151" s="3"/>
      <c r="CT151" s="3"/>
      <c r="CU151" s="3"/>
      <c r="CV151" s="3"/>
      <c r="CW151" s="3"/>
      <c r="CX151" s="3"/>
      <c r="DJ151" s="1440"/>
      <c r="DK151" s="205" t="s">
        <v>2068</v>
      </c>
      <c r="DL151" s="206" t="s">
        <v>2069</v>
      </c>
      <c r="DM151" s="207">
        <v>105</v>
      </c>
      <c r="DN151" s="208">
        <v>89</v>
      </c>
      <c r="DO151" s="209">
        <v>205</v>
      </c>
      <c r="DP151"/>
      <c r="DQ151" s="1441"/>
      <c r="DR151" s="272" t="s">
        <v>2070</v>
      </c>
      <c r="DS151" s="192" t="s">
        <v>2071</v>
      </c>
      <c r="DT151" s="193">
        <v>170</v>
      </c>
      <c r="DU151" s="194">
        <v>152</v>
      </c>
      <c r="DV151" s="195">
        <v>169</v>
      </c>
      <c r="DW151"/>
      <c r="DX151" s="1442"/>
      <c r="DY151" s="212" t="s">
        <v>2072</v>
      </c>
      <c r="DZ151" s="192" t="s">
        <v>2073</v>
      </c>
      <c r="EA151" s="193">
        <v>70</v>
      </c>
      <c r="EB151" s="194">
        <v>46</v>
      </c>
      <c r="EC151" s="195">
        <v>1</v>
      </c>
      <c r="ED151" s="10">
        <v>1</v>
      </c>
    </row>
    <row r="152" spans="1:134" ht="1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198" cm="1">
        <f t="array" ref="AJ152">SUMPRODUCT(LEN(AK152:AQ152))</f>
        <v>0</v>
      </c>
      <c r="AK152" s="199"/>
      <c r="AL152" s="200"/>
      <c r="AM152" s="200"/>
      <c r="AN152" s="200"/>
      <c r="AO152" s="200"/>
      <c r="AP152" s="200"/>
      <c r="AQ152" s="201"/>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224" t="s">
        <v>2074</v>
      </c>
      <c r="CA152" s="3224"/>
      <c r="CB152" s="3224"/>
      <c r="CD152" s="3"/>
      <c r="CE152" s="3"/>
      <c r="CF152" s="3"/>
      <c r="CG152" s="3"/>
      <c r="CH152" s="3"/>
      <c r="CI152" s="3"/>
      <c r="CJ152" s="3"/>
      <c r="CK152" s="3"/>
      <c r="CL152" s="3"/>
      <c r="CM152" s="3"/>
      <c r="CN152" s="3"/>
      <c r="CO152" s="3"/>
      <c r="CP152" s="3"/>
      <c r="CQ152" s="3"/>
      <c r="CR152" s="3"/>
      <c r="CS152" s="3"/>
      <c r="CT152" s="3"/>
      <c r="CU152" s="3"/>
      <c r="CV152" s="3"/>
      <c r="CW152" s="3"/>
      <c r="CX152" s="3"/>
      <c r="DJ152" s="1443"/>
      <c r="DK152" s="236" t="s">
        <v>2075</v>
      </c>
      <c r="DL152" s="206" t="s">
        <v>2076</v>
      </c>
      <c r="DM152" s="207">
        <v>140</v>
      </c>
      <c r="DN152" s="208">
        <v>130</v>
      </c>
      <c r="DO152" s="209">
        <v>182</v>
      </c>
      <c r="DP152"/>
      <c r="DQ152" s="1444"/>
      <c r="DR152" s="191" t="s">
        <v>2077</v>
      </c>
      <c r="DS152" s="192" t="s">
        <v>2078</v>
      </c>
      <c r="DT152" s="193">
        <v>205</v>
      </c>
      <c r="DU152" s="194">
        <v>0</v>
      </c>
      <c r="DV152" s="195">
        <v>205</v>
      </c>
      <c r="DW152"/>
      <c r="DX152" s="1445"/>
      <c r="DY152" s="212" t="s">
        <v>2079</v>
      </c>
      <c r="DZ152" s="192" t="s">
        <v>2080</v>
      </c>
      <c r="EA152" s="193">
        <v>45</v>
      </c>
      <c r="EB152" s="194">
        <v>36</v>
      </c>
      <c r="EC152" s="195">
        <v>30</v>
      </c>
      <c r="ED152" s="10">
        <v>1</v>
      </c>
    </row>
    <row r="153" spans="1:134"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198" cm="1">
        <f t="array" ref="AJ153">SUMPRODUCT(LEN(AK153:AQ153))</f>
        <v>0</v>
      </c>
      <c r="AK153" s="199"/>
      <c r="AL153" s="200"/>
      <c r="AM153" s="200"/>
      <c r="AN153" s="200"/>
      <c r="AO153" s="200"/>
      <c r="AP153" s="200"/>
      <c r="AQ153" s="201"/>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224"/>
      <c r="CA153" s="3224"/>
      <c r="CB153" s="3224"/>
      <c r="CD153" s="3"/>
      <c r="CE153" s="3"/>
      <c r="CF153" s="3"/>
      <c r="CG153" s="3"/>
      <c r="CH153" s="3"/>
      <c r="CI153" s="3"/>
      <c r="CJ153" s="3"/>
      <c r="CK153" s="3"/>
      <c r="CL153" s="3"/>
      <c r="CM153" s="3"/>
      <c r="CN153" s="3"/>
      <c r="CO153" s="3"/>
      <c r="CP153" s="3"/>
      <c r="CQ153" s="3"/>
      <c r="CR153" s="3"/>
      <c r="CS153" s="3"/>
      <c r="CT153" s="3"/>
      <c r="CU153" s="3"/>
      <c r="CV153" s="3"/>
      <c r="CW153" s="3"/>
      <c r="CX153" s="3"/>
      <c r="DJ153" s="1446"/>
      <c r="DK153" s="236" t="s">
        <v>2081</v>
      </c>
      <c r="DL153" s="206" t="s">
        <v>2082</v>
      </c>
      <c r="DM153" s="207">
        <v>150</v>
      </c>
      <c r="DN153" s="208">
        <v>144</v>
      </c>
      <c r="DO153" s="209">
        <v>171</v>
      </c>
      <c r="DP153"/>
      <c r="DQ153" s="1447"/>
      <c r="DR153" s="191" t="s">
        <v>2083</v>
      </c>
      <c r="DS153" s="192" t="s">
        <v>2084</v>
      </c>
      <c r="DT153" s="193">
        <v>159</v>
      </c>
      <c r="DU153" s="194">
        <v>95</v>
      </c>
      <c r="DV153" s="195">
        <v>159</v>
      </c>
      <c r="DW153"/>
      <c r="DX153" s="1448"/>
      <c r="DY153" s="212" t="s">
        <v>2085</v>
      </c>
      <c r="DZ153" s="192" t="s">
        <v>2086</v>
      </c>
      <c r="EA153" s="193">
        <v>47</v>
      </c>
      <c r="EB153" s="194">
        <v>30</v>
      </c>
      <c r="EC153" s="195">
        <v>14</v>
      </c>
      <c r="ED153" s="10">
        <v>1</v>
      </c>
    </row>
    <row r="154" spans="1:134" ht="1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198" cm="1">
        <f t="array" ref="AJ154">SUMPRODUCT(LEN(AK154:AQ154))</f>
        <v>0</v>
      </c>
      <c r="AK154" s="199"/>
      <c r="AL154" s="200"/>
      <c r="AM154" s="200"/>
      <c r="AN154" s="200"/>
      <c r="AO154" s="200"/>
      <c r="AP154" s="200"/>
      <c r="AQ154" s="201"/>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1025">
        <v>1</v>
      </c>
      <c r="CA154" s="1025"/>
      <c r="CB154" s="1025">
        <v>1</v>
      </c>
      <c r="CD154" s="3"/>
      <c r="CE154" s="3"/>
      <c r="CF154" s="3"/>
      <c r="CG154" s="3"/>
      <c r="CH154" s="3"/>
      <c r="CI154" s="3"/>
      <c r="CJ154" s="3"/>
      <c r="CK154" s="3"/>
      <c r="CL154" s="3"/>
      <c r="CM154" s="3"/>
      <c r="CN154" s="3"/>
      <c r="CO154" s="3"/>
      <c r="CP154" s="3"/>
      <c r="CQ154" s="3"/>
      <c r="CR154" s="3"/>
      <c r="CS154" s="3"/>
      <c r="CT154" s="3"/>
      <c r="CU154" s="3"/>
      <c r="CV154" s="3"/>
      <c r="CW154" s="3"/>
      <c r="CX154" s="3"/>
      <c r="DJ154" s="1449"/>
      <c r="DK154" s="236" t="s">
        <v>2087</v>
      </c>
      <c r="DL154" s="206" t="s">
        <v>2088</v>
      </c>
      <c r="DM154" s="207">
        <v>126</v>
      </c>
      <c r="DN154" s="208">
        <v>115</v>
      </c>
      <c r="DO154" s="209">
        <v>184</v>
      </c>
      <c r="DP154"/>
      <c r="DQ154" s="1450"/>
      <c r="DR154" s="191" t="s">
        <v>2089</v>
      </c>
      <c r="DS154" s="192" t="s">
        <v>2090</v>
      </c>
      <c r="DT154" s="193">
        <v>139</v>
      </c>
      <c r="DU154" s="194">
        <v>123</v>
      </c>
      <c r="DV154" s="195">
        <v>139</v>
      </c>
      <c r="DW154"/>
      <c r="DX154" s="1451"/>
      <c r="DY154" s="212" t="s">
        <v>2091</v>
      </c>
      <c r="DZ154" s="192" t="s">
        <v>2092</v>
      </c>
      <c r="EA154" s="193">
        <v>19</v>
      </c>
      <c r="EB154" s="194">
        <v>14</v>
      </c>
      <c r="EC154" s="195">
        <v>10</v>
      </c>
      <c r="ED154" s="10">
        <v>1</v>
      </c>
    </row>
    <row r="155" spans="1:134" ht="1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198" cm="1">
        <f t="array" ref="AJ155">SUMPRODUCT(LEN(AK155:AQ155))</f>
        <v>0</v>
      </c>
      <c r="AK155" s="199"/>
      <c r="AL155" s="200"/>
      <c r="AM155" s="200"/>
      <c r="AN155" s="200"/>
      <c r="AO155" s="200"/>
      <c r="AP155" s="200"/>
      <c r="AQ155" s="201"/>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224" t="s">
        <v>2093</v>
      </c>
      <c r="CA155" s="3224"/>
      <c r="CB155" s="3224"/>
      <c r="CD155" s="3"/>
      <c r="CE155" s="3"/>
      <c r="CF155" s="3"/>
      <c r="CG155" s="3"/>
      <c r="CH155" s="3"/>
      <c r="CI155" s="3"/>
      <c r="CJ155" s="3"/>
      <c r="CK155" s="3"/>
      <c r="CL155" s="3"/>
      <c r="CM155" s="3"/>
      <c r="CN155" s="3"/>
      <c r="CO155" s="3"/>
      <c r="CP155" s="3"/>
      <c r="CQ155" s="3"/>
      <c r="CR155" s="3"/>
      <c r="CS155" s="3"/>
      <c r="CT155" s="3"/>
      <c r="CU155" s="3"/>
      <c r="CV155" s="3"/>
      <c r="CW155" s="3"/>
      <c r="CX155" s="3"/>
      <c r="DJ155" s="1452"/>
      <c r="DK155" s="236" t="s">
        <v>2094</v>
      </c>
      <c r="DL155" s="206" t="s">
        <v>2095</v>
      </c>
      <c r="DM155" s="207">
        <v>96</v>
      </c>
      <c r="DN155" s="208">
        <v>78</v>
      </c>
      <c r="DO155" s="209">
        <v>151</v>
      </c>
      <c r="DP155"/>
      <c r="DQ155" s="1453"/>
      <c r="DR155" s="191" t="s">
        <v>2096</v>
      </c>
      <c r="DS155" s="192" t="s">
        <v>2097</v>
      </c>
      <c r="DT155" s="193">
        <v>139</v>
      </c>
      <c r="DU155" s="194">
        <v>102</v>
      </c>
      <c r="DV155" s="195">
        <v>139</v>
      </c>
      <c r="DW155"/>
      <c r="DX155" s="1454"/>
      <c r="DY155" s="212" t="s">
        <v>2098</v>
      </c>
      <c r="DZ155" s="192" t="s">
        <v>2099</v>
      </c>
      <c r="EA155" s="193">
        <v>255</v>
      </c>
      <c r="EB155" s="194">
        <v>0</v>
      </c>
      <c r="EC155" s="195">
        <v>0</v>
      </c>
      <c r="ED155" s="10">
        <v>1</v>
      </c>
    </row>
    <row r="156" spans="1:134"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198" cm="1">
        <f t="array" ref="AJ156">SUMPRODUCT(LEN(AK156:AQ156))</f>
        <v>0</v>
      </c>
      <c r="AK156" s="199"/>
      <c r="AL156" s="200"/>
      <c r="AM156" s="200"/>
      <c r="AN156" s="200"/>
      <c r="AO156" s="200"/>
      <c r="AP156" s="200"/>
      <c r="AQ156" s="201"/>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224"/>
      <c r="CA156" s="3224"/>
      <c r="CB156" s="3224"/>
      <c r="CD156" s="3"/>
      <c r="CE156" s="3"/>
      <c r="CF156" s="3"/>
      <c r="CG156" s="3"/>
      <c r="CH156" s="3"/>
      <c r="CI156" s="3"/>
      <c r="CJ156" s="3"/>
      <c r="CK156" s="3"/>
      <c r="CL156" s="3"/>
      <c r="CM156" s="3"/>
      <c r="CN156" s="3"/>
      <c r="CO156" s="3"/>
      <c r="CP156" s="3"/>
      <c r="CQ156" s="3"/>
      <c r="CR156" s="3"/>
      <c r="CS156" s="3"/>
      <c r="CT156" s="3"/>
      <c r="CU156" s="3"/>
      <c r="CV156" s="3"/>
      <c r="CW156" s="3"/>
      <c r="CX156" s="3"/>
      <c r="DJ156" s="1455"/>
      <c r="DK156" s="205" t="s">
        <v>2100</v>
      </c>
      <c r="DL156" s="206" t="s">
        <v>2101</v>
      </c>
      <c r="DM156" s="207">
        <v>72</v>
      </c>
      <c r="DN156" s="208">
        <v>61</v>
      </c>
      <c r="DO156" s="209">
        <v>139</v>
      </c>
      <c r="DP156"/>
      <c r="DQ156" s="1456"/>
      <c r="DR156" s="272" t="s">
        <v>2102</v>
      </c>
      <c r="DS156" s="192" t="s">
        <v>2103</v>
      </c>
      <c r="DT156" s="193">
        <v>121</v>
      </c>
      <c r="DU156" s="194">
        <v>104</v>
      </c>
      <c r="DV156" s="195">
        <v>120</v>
      </c>
      <c r="DW156"/>
      <c r="DX156" s="1457"/>
      <c r="DY156" s="197" t="s">
        <v>2104</v>
      </c>
      <c r="DZ156" s="192" t="s">
        <v>2099</v>
      </c>
      <c r="EA156" s="193">
        <v>255</v>
      </c>
      <c r="EB156" s="194">
        <v>36</v>
      </c>
      <c r="EC156" s="195">
        <v>0</v>
      </c>
      <c r="ED156" s="10">
        <v>1</v>
      </c>
    </row>
    <row r="157" spans="1:134" ht="1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198" cm="1">
        <f t="array" ref="AJ157">SUMPRODUCT(LEN(AK157:AQ157))</f>
        <v>0</v>
      </c>
      <c r="AK157" s="199"/>
      <c r="AL157" s="200"/>
      <c r="AM157" s="200"/>
      <c r="AN157" s="200"/>
      <c r="AO157" s="200"/>
      <c r="AP157" s="200"/>
      <c r="AQ157" s="201"/>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1025">
        <v>1</v>
      </c>
      <c r="CA157" s="1025"/>
      <c r="CB157" s="1025">
        <v>1</v>
      </c>
      <c r="CD157" s="3"/>
      <c r="CE157" s="3"/>
      <c r="CF157" s="3"/>
      <c r="CG157" s="3"/>
      <c r="CH157" s="3"/>
      <c r="CI157" s="3"/>
      <c r="CJ157" s="3"/>
      <c r="CK157" s="3"/>
      <c r="CL157" s="3"/>
      <c r="CM157" s="3"/>
      <c r="CN157" s="3"/>
      <c r="CO157" s="3"/>
      <c r="CP157" s="3"/>
      <c r="CQ157" s="3"/>
      <c r="CR157" s="3"/>
      <c r="CS157" s="3"/>
      <c r="CT157" s="3"/>
      <c r="CU157" s="3"/>
      <c r="CV157" s="3"/>
      <c r="CW157" s="3"/>
      <c r="CX157" s="3"/>
      <c r="DJ157" s="1458"/>
      <c r="DK157" s="205" t="s">
        <v>2105</v>
      </c>
      <c r="DL157" s="206" t="s">
        <v>2106</v>
      </c>
      <c r="DM157" s="207">
        <v>71</v>
      </c>
      <c r="DN157" s="208">
        <v>60</v>
      </c>
      <c r="DO157" s="209">
        <v>139</v>
      </c>
      <c r="DP157"/>
      <c r="DQ157" s="1459"/>
      <c r="DR157" s="191" t="s">
        <v>2107</v>
      </c>
      <c r="DS157" s="192" t="s">
        <v>2108</v>
      </c>
      <c r="DT157" s="193">
        <v>139</v>
      </c>
      <c r="DU157" s="194">
        <v>71</v>
      </c>
      <c r="DV157" s="195">
        <v>137</v>
      </c>
      <c r="DW157"/>
      <c r="DX157" s="1460"/>
      <c r="DY157" s="197" t="s">
        <v>2109</v>
      </c>
      <c r="DZ157" s="192" t="s">
        <v>2099</v>
      </c>
      <c r="EA157" s="193">
        <v>255</v>
      </c>
      <c r="EB157" s="194">
        <v>69</v>
      </c>
      <c r="EC157" s="195">
        <v>0</v>
      </c>
      <c r="ED157" s="10">
        <v>1</v>
      </c>
    </row>
    <row r="158" spans="1:134" ht="1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198" cm="1">
        <f t="array" ref="AJ158">SUMPRODUCT(LEN(AK158:AQ158))</f>
        <v>0</v>
      </c>
      <c r="AK158" s="199"/>
      <c r="AL158" s="200"/>
      <c r="AM158" s="200"/>
      <c r="AN158" s="200"/>
      <c r="AO158" s="200"/>
      <c r="AP158" s="200"/>
      <c r="AQ158" s="201"/>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224" t="s">
        <v>2110</v>
      </c>
      <c r="CA158" s="3224"/>
      <c r="CB158" s="3224"/>
      <c r="CD158" s="3"/>
      <c r="CE158" s="3"/>
      <c r="CF158" s="3"/>
      <c r="CG158" s="3"/>
      <c r="CH158" s="3"/>
      <c r="CI158" s="3"/>
      <c r="CJ158" s="3"/>
      <c r="CK158" s="3"/>
      <c r="CL158" s="3"/>
      <c r="CM158" s="3"/>
      <c r="CN158" s="3"/>
      <c r="CO158" s="3"/>
      <c r="CP158" s="3"/>
      <c r="CQ158" s="3"/>
      <c r="CR158" s="3"/>
      <c r="CS158" s="3"/>
      <c r="CT158" s="3"/>
      <c r="CU158" s="3"/>
      <c r="CV158" s="3"/>
      <c r="CW158" s="3"/>
      <c r="CX158" s="3"/>
      <c r="DJ158" s="1461"/>
      <c r="DK158" s="236" t="s">
        <v>2111</v>
      </c>
      <c r="DL158" s="206" t="s">
        <v>2112</v>
      </c>
      <c r="DM158" s="207">
        <v>46</v>
      </c>
      <c r="DN158" s="208">
        <v>0</v>
      </c>
      <c r="DO158" s="209">
        <v>108</v>
      </c>
      <c r="DP158"/>
      <c r="DQ158" s="1462"/>
      <c r="DR158" s="191" t="s">
        <v>2113</v>
      </c>
      <c r="DS158" s="192" t="s">
        <v>2114</v>
      </c>
      <c r="DT158" s="193">
        <v>139</v>
      </c>
      <c r="DU158" s="194">
        <v>0</v>
      </c>
      <c r="DV158" s="195">
        <v>139</v>
      </c>
      <c r="DW158"/>
      <c r="DX158" s="1463"/>
      <c r="DY158" s="212" t="s">
        <v>2115</v>
      </c>
      <c r="DZ158" s="192" t="s">
        <v>2099</v>
      </c>
      <c r="EA158" s="193">
        <v>255</v>
      </c>
      <c r="EB158" s="194">
        <v>73</v>
      </c>
      <c r="EC158" s="195">
        <v>1</v>
      </c>
      <c r="ED158" s="10">
        <v>1</v>
      </c>
    </row>
    <row r="159" spans="1:134"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198" cm="1">
        <f t="array" ref="AJ159">SUMPRODUCT(LEN(AK159:AQ159))</f>
        <v>0</v>
      </c>
      <c r="AK159" s="199"/>
      <c r="AL159" s="200"/>
      <c r="AM159" s="200"/>
      <c r="AN159" s="200"/>
      <c r="AO159" s="200"/>
      <c r="AP159" s="200"/>
      <c r="AQ159" s="201"/>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224"/>
      <c r="CA159" s="3224"/>
      <c r="CB159" s="3224"/>
      <c r="CD159" s="3"/>
      <c r="CE159" s="3"/>
      <c r="CF159" s="3"/>
      <c r="CG159" s="3"/>
      <c r="CH159" s="3"/>
      <c r="CI159" s="3"/>
      <c r="CJ159" s="3"/>
      <c r="CK159" s="3"/>
      <c r="CL159" s="3"/>
      <c r="CM159" s="3"/>
      <c r="CN159" s="3"/>
      <c r="CO159" s="3"/>
      <c r="CP159" s="3"/>
      <c r="CQ159" s="3"/>
      <c r="CR159" s="3"/>
      <c r="CS159" s="3"/>
      <c r="CT159" s="3"/>
      <c r="CU159" s="3"/>
      <c r="CV159" s="3"/>
      <c r="CW159" s="3"/>
      <c r="CX159" s="3"/>
      <c r="DJ159" s="1464"/>
      <c r="DK159" s="205" t="s">
        <v>2116</v>
      </c>
      <c r="DL159" s="206" t="s">
        <v>2117</v>
      </c>
      <c r="DM159" s="207">
        <v>188</v>
      </c>
      <c r="DN159" s="208">
        <v>238</v>
      </c>
      <c r="DO159" s="209">
        <v>104</v>
      </c>
      <c r="DP159"/>
      <c r="DQ159" s="1465"/>
      <c r="DR159" s="272" t="s">
        <v>2118</v>
      </c>
      <c r="DS159" s="192" t="s">
        <v>2119</v>
      </c>
      <c r="DT159" s="193">
        <v>128</v>
      </c>
      <c r="DU159" s="194">
        <v>0</v>
      </c>
      <c r="DV159" s="195">
        <v>128</v>
      </c>
      <c r="DW159"/>
      <c r="DX159" s="1466"/>
      <c r="DY159" s="212" t="s">
        <v>2120</v>
      </c>
      <c r="DZ159" s="192" t="s">
        <v>2121</v>
      </c>
      <c r="EA159" s="193">
        <v>255</v>
      </c>
      <c r="EB159" s="194">
        <v>9</v>
      </c>
      <c r="EC159" s="195">
        <v>33</v>
      </c>
      <c r="ED159" s="10">
        <v>1</v>
      </c>
    </row>
    <row r="160" spans="1:134" ht="1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198" cm="1">
        <f t="array" ref="AJ160">SUMPRODUCT(LEN(AK160:AQ160))</f>
        <v>0</v>
      </c>
      <c r="AK160" s="199"/>
      <c r="AL160" s="200"/>
      <c r="AM160" s="200"/>
      <c r="AN160" s="200"/>
      <c r="AO160" s="200"/>
      <c r="AP160" s="200"/>
      <c r="AQ160" s="201"/>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1025">
        <v>1</v>
      </c>
      <c r="CA160" s="1025"/>
      <c r="CB160" s="1025">
        <v>1</v>
      </c>
      <c r="CD160" s="3"/>
      <c r="CE160" s="3"/>
      <c r="CF160" s="3"/>
      <c r="CG160" s="3"/>
      <c r="CH160" s="3"/>
      <c r="CI160" s="3"/>
      <c r="CJ160" s="3"/>
      <c r="CK160" s="3"/>
      <c r="CL160" s="3"/>
      <c r="CM160" s="3"/>
      <c r="CN160" s="3"/>
      <c r="CO160" s="3"/>
      <c r="CP160" s="3"/>
      <c r="CQ160" s="3"/>
      <c r="CR160" s="3"/>
      <c r="CS160" s="3"/>
      <c r="CT160" s="3"/>
      <c r="CU160" s="3"/>
      <c r="CV160" s="3"/>
      <c r="CW160" s="3"/>
      <c r="CX160" s="3"/>
      <c r="DJ160" s="1467"/>
      <c r="DK160" s="205" t="s">
        <v>2122</v>
      </c>
      <c r="DL160" s="206" t="s">
        <v>2123</v>
      </c>
      <c r="DM160" s="207">
        <v>192</v>
      </c>
      <c r="DN160" s="208">
        <v>255</v>
      </c>
      <c r="DO160" s="209">
        <v>62</v>
      </c>
      <c r="DP160"/>
      <c r="DQ160" s="1468"/>
      <c r="DR160" s="191" t="s">
        <v>2124</v>
      </c>
      <c r="DS160" s="192" t="s">
        <v>2125</v>
      </c>
      <c r="DT160" s="193">
        <v>79</v>
      </c>
      <c r="DU160" s="194">
        <v>47</v>
      </c>
      <c r="DV160" s="195">
        <v>79</v>
      </c>
      <c r="DW160"/>
      <c r="DX160" s="1469"/>
      <c r="DY160" s="197" t="s">
        <v>2126</v>
      </c>
      <c r="DZ160" s="192" t="s">
        <v>2127</v>
      </c>
      <c r="EA160" s="193">
        <v>255</v>
      </c>
      <c r="EB160" s="194">
        <v>48</v>
      </c>
      <c r="EC160" s="195">
        <v>48</v>
      </c>
      <c r="ED160" s="10">
        <v>1</v>
      </c>
    </row>
    <row r="161" spans="1:134" ht="1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198" cm="1">
        <f t="array" ref="AJ161">SUMPRODUCT(LEN(AK161:AQ161))</f>
        <v>0</v>
      </c>
      <c r="AK161" s="199"/>
      <c r="AL161" s="200"/>
      <c r="AM161" s="200"/>
      <c r="AN161" s="200"/>
      <c r="AO161" s="200"/>
      <c r="AP161" s="200"/>
      <c r="AQ161" s="201"/>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224" t="s">
        <v>2128</v>
      </c>
      <c r="CA161" s="3224"/>
      <c r="CB161" s="3224"/>
      <c r="CD161" s="3"/>
      <c r="CE161" s="3"/>
      <c r="CF161" s="3"/>
      <c r="CG161" s="3"/>
      <c r="CH161" s="3"/>
      <c r="CI161" s="3"/>
      <c r="CJ161" s="3"/>
      <c r="CK161" s="3"/>
      <c r="CL161" s="3"/>
      <c r="CM161" s="3"/>
      <c r="CN161" s="3"/>
      <c r="CO161" s="3"/>
      <c r="CP161" s="3"/>
      <c r="CQ161" s="3"/>
      <c r="CR161" s="3"/>
      <c r="CS161" s="3"/>
      <c r="CT161" s="3"/>
      <c r="CU161" s="3"/>
      <c r="CV161" s="3"/>
      <c r="CW161" s="3"/>
      <c r="CX161" s="3"/>
      <c r="DJ161" s="1470"/>
      <c r="DK161" s="236" t="s">
        <v>2129</v>
      </c>
      <c r="DL161" s="206" t="s">
        <v>2130</v>
      </c>
      <c r="DM161" s="207">
        <v>190</v>
      </c>
      <c r="DN161" s="208">
        <v>245</v>
      </c>
      <c r="DO161" s="209">
        <v>116</v>
      </c>
      <c r="DP161"/>
      <c r="DQ161" s="1471"/>
      <c r="DR161" s="272" t="s">
        <v>2131</v>
      </c>
      <c r="DS161" s="192" t="s">
        <v>2132</v>
      </c>
      <c r="DT161" s="193">
        <v>41</v>
      </c>
      <c r="DU161" s="194">
        <v>30</v>
      </c>
      <c r="DV161" s="195">
        <v>41</v>
      </c>
      <c r="DW161"/>
      <c r="DX161" s="1472"/>
      <c r="DY161" s="197" t="s">
        <v>2133</v>
      </c>
      <c r="DZ161" s="192" t="s">
        <v>2134</v>
      </c>
      <c r="EA161" s="193">
        <v>255</v>
      </c>
      <c r="EB161" s="194">
        <v>64</v>
      </c>
      <c r="EC161" s="195">
        <v>64</v>
      </c>
      <c r="ED161" s="10">
        <v>1</v>
      </c>
    </row>
    <row r="162" spans="1:134"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198" cm="1">
        <f t="array" ref="AJ162">SUMPRODUCT(LEN(AK162:AQ162))</f>
        <v>0</v>
      </c>
      <c r="AK162" s="199"/>
      <c r="AL162" s="200"/>
      <c r="AM162" s="200"/>
      <c r="AN162" s="200"/>
      <c r="AO162" s="200"/>
      <c r="AP162" s="200"/>
      <c r="AQ162" s="201"/>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224"/>
      <c r="CA162" s="3224"/>
      <c r="CB162" s="3224"/>
      <c r="CD162" s="3"/>
      <c r="CE162" s="3"/>
      <c r="CF162" s="3"/>
      <c r="CG162" s="3"/>
      <c r="CH162" s="3"/>
      <c r="CI162" s="3"/>
      <c r="CJ162" s="3"/>
      <c r="CK162" s="3"/>
      <c r="CL162" s="3"/>
      <c r="CM162" s="3"/>
      <c r="CN162" s="3"/>
      <c r="CO162" s="3"/>
      <c r="CP162" s="3"/>
      <c r="CQ162" s="3"/>
      <c r="CR162" s="3"/>
      <c r="CS162" s="3"/>
      <c r="CT162" s="3"/>
      <c r="CU162" s="3"/>
      <c r="CV162" s="3"/>
      <c r="CW162" s="3"/>
      <c r="CX162" s="3"/>
      <c r="DJ162" s="1473"/>
      <c r="DK162" s="205" t="s">
        <v>2135</v>
      </c>
      <c r="DL162" s="206" t="s">
        <v>2136</v>
      </c>
      <c r="DM162" s="207">
        <v>202</v>
      </c>
      <c r="DN162" s="208">
        <v>255</v>
      </c>
      <c r="DO162" s="209">
        <v>112</v>
      </c>
      <c r="DP162"/>
      <c r="DQ162" s="1474"/>
      <c r="DR162" s="272" t="s">
        <v>2137</v>
      </c>
      <c r="DS162" s="192" t="s">
        <v>2138</v>
      </c>
      <c r="DT162" s="193">
        <v>36</v>
      </c>
      <c r="DU162" s="194">
        <v>33</v>
      </c>
      <c r="DV162" s="195">
        <v>36</v>
      </c>
      <c r="DW162"/>
      <c r="DX162" s="1475"/>
      <c r="DY162" s="197" t="s">
        <v>2139</v>
      </c>
      <c r="DZ162" s="192" t="s">
        <v>2140</v>
      </c>
      <c r="EA162" s="193">
        <v>255</v>
      </c>
      <c r="EB162" s="194">
        <v>99</v>
      </c>
      <c r="EC162" s="195">
        <v>71</v>
      </c>
      <c r="ED162" s="10">
        <v>1</v>
      </c>
    </row>
    <row r="163" spans="1:134" ht="1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198" cm="1">
        <f t="array" ref="AJ163">SUMPRODUCT(LEN(AK163:AQ163))</f>
        <v>0</v>
      </c>
      <c r="AK163" s="199"/>
      <c r="AL163" s="200"/>
      <c r="AM163" s="200"/>
      <c r="AN163" s="200"/>
      <c r="AO163" s="200"/>
      <c r="AP163" s="200"/>
      <c r="AQ163" s="201"/>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1025">
        <v>1</v>
      </c>
      <c r="CA163" s="1025"/>
      <c r="CB163" s="1025">
        <v>1</v>
      </c>
      <c r="CD163" s="3"/>
      <c r="CE163" s="3"/>
      <c r="CF163" s="3"/>
      <c r="CG163" s="3"/>
      <c r="CH163" s="3"/>
      <c r="CI163" s="3"/>
      <c r="CJ163" s="3"/>
      <c r="CK163" s="3"/>
      <c r="CL163" s="3"/>
      <c r="CM163" s="3"/>
      <c r="CN163" s="3"/>
      <c r="CO163" s="3"/>
      <c r="CP163" s="3"/>
      <c r="CQ163" s="3"/>
      <c r="CR163" s="3"/>
      <c r="CS163" s="3"/>
      <c r="CT163" s="3"/>
      <c r="CU163" s="3"/>
      <c r="CV163" s="3"/>
      <c r="CW163" s="3"/>
      <c r="CX163" s="3"/>
      <c r="DJ163" s="1476"/>
      <c r="DK163" s="236" t="s">
        <v>2141</v>
      </c>
      <c r="DL163" s="206" t="s">
        <v>2142</v>
      </c>
      <c r="DM163" s="207">
        <v>251</v>
      </c>
      <c r="DN163" s="208">
        <v>252</v>
      </c>
      <c r="DO163" s="209">
        <v>250</v>
      </c>
      <c r="DP163"/>
      <c r="DQ163" s="1477"/>
      <c r="DR163" s="191" t="s">
        <v>2143</v>
      </c>
      <c r="DS163" s="192" t="s">
        <v>2144</v>
      </c>
      <c r="DT163" s="193">
        <v>227</v>
      </c>
      <c r="DU163" s="194">
        <v>91</v>
      </c>
      <c r="DV163" s="195">
        <v>216</v>
      </c>
      <c r="DW163"/>
      <c r="DX163" s="1478"/>
      <c r="DY163" s="212" t="s">
        <v>2145</v>
      </c>
      <c r="DZ163" s="192" t="s">
        <v>2146</v>
      </c>
      <c r="EA163" s="193">
        <v>255</v>
      </c>
      <c r="EB163" s="194">
        <v>94</v>
      </c>
      <c r="EC163" s="195">
        <v>77</v>
      </c>
      <c r="ED163" s="10">
        <v>1</v>
      </c>
    </row>
    <row r="164" spans="1:134" ht="1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198" cm="1">
        <f t="array" ref="AJ164">SUMPRODUCT(LEN(AK164:AQ164))</f>
        <v>0</v>
      </c>
      <c r="AK164" s="199"/>
      <c r="AL164" s="200"/>
      <c r="AM164" s="200"/>
      <c r="AN164" s="200"/>
      <c r="AO164" s="200"/>
      <c r="AP164" s="200"/>
      <c r="AQ164" s="201"/>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Z164" s="3224" t="s">
        <v>2147</v>
      </c>
      <c r="CA164" s="3224"/>
      <c r="CB164" s="3224"/>
      <c r="CD164" s="3"/>
      <c r="CE164" s="3"/>
      <c r="CF164" s="3"/>
      <c r="CG164" s="3"/>
      <c r="CH164" s="3"/>
      <c r="CI164" s="3"/>
      <c r="CJ164" s="3"/>
      <c r="CK164" s="3"/>
      <c r="CL164" s="3"/>
      <c r="CM164" s="3"/>
      <c r="CN164" s="3"/>
      <c r="CO164" s="3"/>
      <c r="CP164" s="3"/>
      <c r="CQ164" s="3"/>
      <c r="CR164" s="3"/>
      <c r="CS164" s="3"/>
      <c r="CT164" s="3"/>
      <c r="CU164" s="3"/>
      <c r="CV164" s="3"/>
      <c r="CW164" s="3"/>
      <c r="CX164" s="3"/>
      <c r="DJ164" s="1479"/>
      <c r="DK164" s="205" t="s">
        <v>2148</v>
      </c>
      <c r="DL164" s="206" t="s">
        <v>2149</v>
      </c>
      <c r="DM164" s="207">
        <v>179</v>
      </c>
      <c r="DN164" s="208">
        <v>238</v>
      </c>
      <c r="DO164" s="209">
        <v>58</v>
      </c>
      <c r="DP164"/>
      <c r="DQ164" s="1480"/>
      <c r="DR164" s="272" t="s">
        <v>2150</v>
      </c>
      <c r="DS164" s="192" t="s">
        <v>2151</v>
      </c>
      <c r="DT164" s="193">
        <v>84</v>
      </c>
      <c r="DU164" s="194">
        <v>25</v>
      </c>
      <c r="DV164" s="195">
        <v>78</v>
      </c>
      <c r="DW164"/>
      <c r="DX164" s="1481"/>
      <c r="DY164" s="212" t="s">
        <v>2152</v>
      </c>
      <c r="DZ164" s="192" t="s">
        <v>2153</v>
      </c>
      <c r="EA164" s="193">
        <v>252</v>
      </c>
      <c r="EB164" s="194">
        <v>93</v>
      </c>
      <c r="EC164" s="195">
        <v>93</v>
      </c>
      <c r="ED164" s="10">
        <v>1</v>
      </c>
    </row>
    <row r="165" spans="1:134"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198" cm="1">
        <f t="array" ref="AJ165">SUMPRODUCT(LEN(AK165:AQ165))</f>
        <v>0</v>
      </c>
      <c r="AK165" s="199"/>
      <c r="AL165" s="200"/>
      <c r="AM165" s="200"/>
      <c r="AN165" s="200"/>
      <c r="AO165" s="200"/>
      <c r="AP165" s="200"/>
      <c r="AQ165" s="201"/>
      <c r="AR165" s="3"/>
      <c r="AS165" s="3"/>
      <c r="AT165" s="3"/>
      <c r="AU165" s="3"/>
      <c r="AV165" s="3"/>
      <c r="AW165" s="3"/>
      <c r="BZ165" s="3224"/>
      <c r="CA165" s="3224"/>
      <c r="CB165" s="3224"/>
      <c r="CO165" s="3"/>
      <c r="CP165" s="3"/>
      <c r="CQ165" s="3"/>
      <c r="CR165" s="3"/>
      <c r="CS165" s="3"/>
      <c r="CT165" s="3"/>
      <c r="CU165" s="3"/>
      <c r="CV165" s="3"/>
      <c r="CW165" s="3"/>
      <c r="CX165" s="3"/>
      <c r="DJ165" s="1482"/>
      <c r="DK165" s="236" t="s">
        <v>2154</v>
      </c>
      <c r="DL165" s="206" t="s">
        <v>2155</v>
      </c>
      <c r="DM165" s="207">
        <v>165</v>
      </c>
      <c r="DN165" s="208">
        <v>209</v>
      </c>
      <c r="DO165" s="209">
        <v>82</v>
      </c>
      <c r="DP165"/>
      <c r="DQ165" s="1483"/>
      <c r="DR165" s="212" t="s">
        <v>2156</v>
      </c>
      <c r="DS165" s="192" t="s">
        <v>2157</v>
      </c>
      <c r="DT165" s="193">
        <v>52</v>
      </c>
      <c r="DU165" s="194">
        <v>23</v>
      </c>
      <c r="DV165" s="195">
        <v>49</v>
      </c>
      <c r="DW165"/>
      <c r="DX165" s="1484"/>
      <c r="DY165" s="212" t="s">
        <v>2158</v>
      </c>
      <c r="DZ165" s="192" t="s">
        <v>2159</v>
      </c>
      <c r="EA165" s="193">
        <v>217</v>
      </c>
      <c r="EB165" s="194">
        <v>166</v>
      </c>
      <c r="EC165" s="195">
        <v>169</v>
      </c>
      <c r="ED165" s="10">
        <v>1</v>
      </c>
    </row>
    <row r="166" spans="1:134" ht="15.7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198" cm="1">
        <f t="array" ref="AJ166">SUMPRODUCT(LEN(AK166:AQ166))</f>
        <v>0</v>
      </c>
      <c r="AK166" s="199"/>
      <c r="AL166" s="200"/>
      <c r="AM166" s="200"/>
      <c r="AN166" s="200"/>
      <c r="AO166" s="200"/>
      <c r="AP166" s="200"/>
      <c r="AQ166" s="201"/>
      <c r="AR166" s="3"/>
      <c r="AS166" s="3"/>
      <c r="AT166" s="3"/>
      <c r="AU166" s="3"/>
      <c r="AV166" s="3"/>
      <c r="AW166" s="3"/>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s="3"/>
      <c r="CP166" s="3"/>
      <c r="CQ166" s="3"/>
      <c r="CR166" s="3"/>
      <c r="CS166" s="3"/>
      <c r="CT166" s="3"/>
      <c r="CU166" s="3"/>
      <c r="CV166" s="3"/>
      <c r="CW166" s="3"/>
      <c r="CX166" s="3"/>
      <c r="DJ166" s="1485"/>
      <c r="DK166" s="205" t="s">
        <v>2160</v>
      </c>
      <c r="DL166" s="206" t="s">
        <v>2161</v>
      </c>
      <c r="DM166" s="207">
        <v>162</v>
      </c>
      <c r="DN166" s="208">
        <v>205</v>
      </c>
      <c r="DO166" s="209">
        <v>90</v>
      </c>
      <c r="DP166"/>
      <c r="DQ166" s="1486"/>
      <c r="DR166" s="212" t="s">
        <v>2162</v>
      </c>
      <c r="DS166" s="192" t="s">
        <v>2163</v>
      </c>
      <c r="DT166" s="193">
        <v>213</v>
      </c>
      <c r="DU166" s="194">
        <v>186</v>
      </c>
      <c r="DV166" s="195">
        <v>219</v>
      </c>
      <c r="DW166"/>
      <c r="DX166" s="1487"/>
      <c r="DY166" s="197" t="s">
        <v>2164</v>
      </c>
      <c r="DZ166" s="192" t="s">
        <v>2165</v>
      </c>
      <c r="EA166" s="193">
        <v>240</v>
      </c>
      <c r="EB166" s="194">
        <v>128</v>
      </c>
      <c r="EC166" s="195">
        <v>128</v>
      </c>
      <c r="ED166" s="10">
        <v>1</v>
      </c>
    </row>
    <row r="167" spans="1:134" ht="15.7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198" cm="1">
        <f t="array" ref="AJ167">SUMPRODUCT(LEN(AK167:AQ167))</f>
        <v>0</v>
      </c>
      <c r="AK167" s="199"/>
      <c r="AL167" s="200"/>
      <c r="AM167" s="200"/>
      <c r="AN167" s="200"/>
      <c r="AO167" s="200"/>
      <c r="AP167" s="200"/>
      <c r="AQ167" s="201"/>
      <c r="AR167" s="3"/>
      <c r="AS167" s="3"/>
      <c r="AT167" s="3"/>
      <c r="AU167" s="3"/>
      <c r="AV167" s="3"/>
      <c r="AW167" s="3"/>
      <c r="CO167" s="3"/>
      <c r="CP167" s="3"/>
      <c r="CQ167" s="3"/>
      <c r="CR167" s="3"/>
      <c r="CS167" s="3"/>
      <c r="CT167" s="3"/>
      <c r="CU167" s="3"/>
      <c r="CV167" s="3"/>
      <c r="CW167" s="3"/>
      <c r="CX167" s="3"/>
      <c r="DJ167" s="1488"/>
      <c r="DK167" s="205" t="s">
        <v>2166</v>
      </c>
      <c r="DL167" s="206" t="s">
        <v>2167</v>
      </c>
      <c r="DM167" s="207">
        <v>154</v>
      </c>
      <c r="DN167" s="208">
        <v>205</v>
      </c>
      <c r="DO167" s="209">
        <v>50</v>
      </c>
      <c r="DP167"/>
      <c r="DQ167" s="1489"/>
      <c r="DR167" s="212" t="s">
        <v>2168</v>
      </c>
      <c r="DS167" s="192" t="s">
        <v>2169</v>
      </c>
      <c r="DT167" s="193">
        <v>108</v>
      </c>
      <c r="DU167" s="194">
        <v>2</v>
      </c>
      <c r="DV167" s="195">
        <v>119</v>
      </c>
      <c r="DW167"/>
      <c r="DX167" s="1490"/>
      <c r="DY167" s="212" t="s">
        <v>2170</v>
      </c>
      <c r="DZ167" s="192" t="s">
        <v>2171</v>
      </c>
      <c r="EA167" s="193">
        <v>222</v>
      </c>
      <c r="EB167" s="194">
        <v>165</v>
      </c>
      <c r="EC167" s="195">
        <v>164</v>
      </c>
      <c r="ED167" s="10">
        <v>1</v>
      </c>
    </row>
    <row r="168" spans="1:134"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198" cm="1">
        <f t="array" ref="AJ168">SUMPRODUCT(LEN(AK168:AQ168))</f>
        <v>0</v>
      </c>
      <c r="AK168" s="199"/>
      <c r="AL168" s="200"/>
      <c r="AM168" s="200"/>
      <c r="AN168" s="200"/>
      <c r="AO168" s="200"/>
      <c r="AP168" s="200"/>
      <c r="AQ168" s="201"/>
      <c r="AR168" s="3"/>
      <c r="AS168" s="3"/>
      <c r="AT168" s="3"/>
      <c r="AU168" s="3"/>
      <c r="AV168" s="3"/>
      <c r="AW168" s="3"/>
      <c r="CO168" s="3"/>
      <c r="CP168" s="3"/>
      <c r="CQ168" s="3"/>
      <c r="CR168" s="3"/>
      <c r="CS168" s="3"/>
      <c r="CT168" s="3"/>
      <c r="CU168" s="3"/>
      <c r="CV168" s="3"/>
      <c r="CW168" s="3"/>
      <c r="CX168" s="3"/>
      <c r="DJ168" s="1491"/>
      <c r="DK168" s="205" t="s">
        <v>2172</v>
      </c>
      <c r="DL168" s="206" t="s">
        <v>2173</v>
      </c>
      <c r="DM168" s="207">
        <v>153</v>
      </c>
      <c r="DN168" s="208">
        <v>204</v>
      </c>
      <c r="DO168" s="209">
        <v>50</v>
      </c>
      <c r="DP168"/>
      <c r="DQ168" s="1492"/>
      <c r="DR168" s="212" t="s">
        <v>2174</v>
      </c>
      <c r="DS168" s="192" t="s">
        <v>2175</v>
      </c>
      <c r="DT168" s="193">
        <v>48</v>
      </c>
      <c r="DU168" s="194">
        <v>25</v>
      </c>
      <c r="DV168" s="195">
        <v>52</v>
      </c>
      <c r="DW168"/>
      <c r="DX168" s="1493"/>
      <c r="DY168" s="212" t="s">
        <v>2176</v>
      </c>
      <c r="DZ168" s="192" t="s">
        <v>2177</v>
      </c>
      <c r="EA168" s="193">
        <v>234</v>
      </c>
      <c r="EB168" s="194">
        <v>147</v>
      </c>
      <c r="EC168" s="195">
        <v>153</v>
      </c>
      <c r="ED168" s="10">
        <v>1</v>
      </c>
    </row>
    <row r="169" spans="1:134" ht="15.7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198" cm="1">
        <f t="array" ref="AJ169">SUMPRODUCT(LEN(AK169:AQ169))</f>
        <v>0</v>
      </c>
      <c r="AK169" s="199"/>
      <c r="AL169" s="200"/>
      <c r="AM169" s="200"/>
      <c r="AN169" s="200"/>
      <c r="AO169" s="200"/>
      <c r="AP169" s="200"/>
      <c r="AQ169" s="201"/>
      <c r="AR169" s="3"/>
      <c r="AS169" s="3"/>
      <c r="AT169" s="3"/>
      <c r="AU169" s="3"/>
      <c r="AV169" s="3"/>
      <c r="AW169" s="3"/>
      <c r="CO169" s="3"/>
      <c r="CP169" s="3"/>
      <c r="CQ169" s="3"/>
      <c r="CR169" s="3"/>
      <c r="CS169" s="3"/>
      <c r="CT169" s="3"/>
      <c r="CU169" s="3"/>
      <c r="CV169" s="3"/>
      <c r="CW169" s="3"/>
      <c r="CX169" s="3"/>
      <c r="DJ169" s="1494"/>
      <c r="DK169" s="205" t="s">
        <v>2178</v>
      </c>
      <c r="DL169" s="206" t="s">
        <v>2179</v>
      </c>
      <c r="DM169" s="207">
        <v>110</v>
      </c>
      <c r="DN169" s="208">
        <v>139</v>
      </c>
      <c r="DO169" s="209">
        <v>61</v>
      </c>
      <c r="DP169"/>
      <c r="DQ169" s="1495"/>
      <c r="DR169" s="197" t="s">
        <v>2062</v>
      </c>
      <c r="DS169" s="192" t="s">
        <v>2180</v>
      </c>
      <c r="DT169" s="193">
        <v>0</v>
      </c>
      <c r="DU169" s="194">
        <v>127</v>
      </c>
      <c r="DV169" s="195">
        <v>255</v>
      </c>
      <c r="DW169"/>
      <c r="DX169" s="1496"/>
      <c r="DY169" s="197" t="s">
        <v>2181</v>
      </c>
      <c r="DZ169" s="192" t="s">
        <v>2182</v>
      </c>
      <c r="EA169" s="193">
        <v>250</v>
      </c>
      <c r="EB169" s="194">
        <v>128</v>
      </c>
      <c r="EC169" s="195">
        <v>114</v>
      </c>
      <c r="ED169" s="10">
        <v>1</v>
      </c>
    </row>
    <row r="170" spans="1:134" ht="15.7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198" cm="1">
        <f t="array" ref="AJ170">SUMPRODUCT(LEN(AK170:AQ170))</f>
        <v>0</v>
      </c>
      <c r="AK170" s="199"/>
      <c r="AL170" s="200"/>
      <c r="AM170" s="200"/>
      <c r="AN170" s="200"/>
      <c r="AO170" s="200"/>
      <c r="AP170" s="200"/>
      <c r="AQ170" s="201"/>
      <c r="AR170" s="3"/>
      <c r="AS170" s="3"/>
      <c r="AT170" s="3"/>
      <c r="AU170" s="3"/>
      <c r="AV170" s="3"/>
      <c r="AW170" s="3"/>
      <c r="CO170" s="3"/>
      <c r="CP170" s="3"/>
      <c r="CQ170" s="3"/>
      <c r="CR170" s="3"/>
      <c r="CS170" s="3"/>
      <c r="CT170" s="3"/>
      <c r="CU170" s="3"/>
      <c r="CV170" s="3"/>
      <c r="CW170" s="3"/>
      <c r="CX170" s="3"/>
      <c r="DJ170" s="1497"/>
      <c r="DK170" s="205" t="s">
        <v>2183</v>
      </c>
      <c r="DL170" s="206" t="s">
        <v>2184</v>
      </c>
      <c r="DM170" s="207">
        <v>107</v>
      </c>
      <c r="DN170" s="208">
        <v>142</v>
      </c>
      <c r="DO170" s="209">
        <v>35</v>
      </c>
      <c r="DP170"/>
      <c r="DQ170" s="1498"/>
      <c r="DR170" s="197" t="s">
        <v>2185</v>
      </c>
      <c r="DS170" s="192" t="s">
        <v>2186</v>
      </c>
      <c r="DT170" s="193">
        <v>30</v>
      </c>
      <c r="DU170" s="194">
        <v>144</v>
      </c>
      <c r="DV170" s="195">
        <v>255</v>
      </c>
      <c r="DW170"/>
      <c r="DX170" s="1499"/>
      <c r="DY170" s="212" t="s">
        <v>2187</v>
      </c>
      <c r="DZ170" s="192" t="s">
        <v>2188</v>
      </c>
      <c r="EA170" s="193">
        <v>248</v>
      </c>
      <c r="EB170" s="194">
        <v>131</v>
      </c>
      <c r="EC170" s="195">
        <v>121</v>
      </c>
      <c r="ED170" s="10">
        <v>1</v>
      </c>
    </row>
    <row r="171" spans="1:134"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198" cm="1">
        <f t="array" ref="AJ171">SUMPRODUCT(LEN(AK171:AQ171))</f>
        <v>0</v>
      </c>
      <c r="AK171" s="199"/>
      <c r="AL171" s="200"/>
      <c r="AM171" s="200"/>
      <c r="AN171" s="200"/>
      <c r="AO171" s="200"/>
      <c r="AP171" s="200"/>
      <c r="AQ171" s="201"/>
      <c r="AR171" s="3"/>
      <c r="AS171" s="3"/>
      <c r="AT171" s="3"/>
      <c r="AU171" s="3"/>
      <c r="AV171" s="3"/>
      <c r="AW171" s="3"/>
      <c r="CO171" s="3"/>
      <c r="CP171" s="3"/>
      <c r="CQ171" s="3"/>
      <c r="CR171" s="3"/>
      <c r="CS171" s="3"/>
      <c r="CT171" s="3"/>
      <c r="CU171" s="3"/>
      <c r="CV171" s="3"/>
      <c r="CW171" s="3"/>
      <c r="CX171" s="3"/>
      <c r="DJ171" s="1500"/>
      <c r="DK171" s="205" t="s">
        <v>2189</v>
      </c>
      <c r="DL171" s="206" t="s">
        <v>2190</v>
      </c>
      <c r="DM171" s="207">
        <v>105</v>
      </c>
      <c r="DN171" s="208">
        <v>139</v>
      </c>
      <c r="DO171" s="209">
        <v>34</v>
      </c>
      <c r="DP171"/>
      <c r="DQ171" s="1501"/>
      <c r="DR171" s="212" t="s">
        <v>2191</v>
      </c>
      <c r="DS171" s="192" t="s">
        <v>2192</v>
      </c>
      <c r="DT171" s="193">
        <v>192</v>
      </c>
      <c r="DU171" s="194">
        <v>200</v>
      </c>
      <c r="DV171" s="195">
        <v>225</v>
      </c>
      <c r="DW171"/>
      <c r="DX171" s="1502"/>
      <c r="DY171" s="197" t="s">
        <v>2193</v>
      </c>
      <c r="DZ171" s="192" t="s">
        <v>2194</v>
      </c>
      <c r="EA171" s="193">
        <v>255</v>
      </c>
      <c r="EB171" s="194">
        <v>106</v>
      </c>
      <c r="EC171" s="195">
        <v>106</v>
      </c>
      <c r="ED171" s="10">
        <v>1</v>
      </c>
    </row>
    <row r="172" spans="1:134" ht="15" customHeight="1">
      <c r="AJ172" s="198" cm="1">
        <f t="array" ref="AJ172">SUMPRODUCT(LEN(AK172:AQ172))</f>
        <v>0</v>
      </c>
      <c r="AK172" s="199"/>
      <c r="AL172" s="200"/>
      <c r="AM172" s="200"/>
      <c r="AN172" s="200"/>
      <c r="AO172" s="200"/>
      <c r="AP172" s="200"/>
      <c r="AQ172" s="201"/>
      <c r="DJ172" s="1505"/>
      <c r="DK172" s="205" t="s">
        <v>2195</v>
      </c>
      <c r="DL172" s="206" t="s">
        <v>2196</v>
      </c>
      <c r="DM172" s="207">
        <v>85</v>
      </c>
      <c r="DN172" s="208">
        <v>107</v>
      </c>
      <c r="DO172" s="209">
        <v>47</v>
      </c>
      <c r="DP172"/>
      <c r="DQ172" s="1506"/>
      <c r="DR172" s="197" t="s">
        <v>2197</v>
      </c>
      <c r="DS172" s="192" t="s">
        <v>2198</v>
      </c>
      <c r="DT172" s="193">
        <v>100</v>
      </c>
      <c r="DU172" s="194">
        <v>149</v>
      </c>
      <c r="DV172" s="195">
        <v>237</v>
      </c>
      <c r="DW172"/>
      <c r="DX172" s="1507"/>
      <c r="DY172" s="212" t="s">
        <v>2199</v>
      </c>
      <c r="DZ172" s="192" t="s">
        <v>2200</v>
      </c>
      <c r="EA172" s="193">
        <v>255</v>
      </c>
      <c r="EB172" s="194">
        <v>111</v>
      </c>
      <c r="EC172" s="195">
        <v>125</v>
      </c>
      <c r="ED172" s="10">
        <v>1</v>
      </c>
    </row>
    <row r="173" spans="1:134" ht="15.75">
      <c r="AG173"/>
      <c r="AH173"/>
      <c r="AI173"/>
      <c r="AJ173" s="198" cm="1">
        <f t="array" ref="AJ173">SUMPRODUCT(LEN(AK173:AQ173))</f>
        <v>0</v>
      </c>
      <c r="AK173" s="199"/>
      <c r="AL173" s="200"/>
      <c r="AM173" s="200"/>
      <c r="AN173" s="200"/>
      <c r="AO173" s="200"/>
      <c r="AP173" s="200"/>
      <c r="AQ173" s="201"/>
      <c r="AR173"/>
      <c r="AW173"/>
      <c r="CO173"/>
      <c r="CP173"/>
      <c r="CQ173"/>
      <c r="CR173"/>
      <c r="CS173"/>
      <c r="CT173"/>
      <c r="CU173"/>
      <c r="CV173"/>
      <c r="CW173"/>
      <c r="CY173"/>
      <c r="CZ173"/>
      <c r="DA173"/>
      <c r="DB173"/>
      <c r="DC173"/>
      <c r="DD173"/>
      <c r="DE173"/>
      <c r="DF173"/>
      <c r="DG173"/>
      <c r="DJ173" s="1508"/>
      <c r="DK173" s="236" t="s">
        <v>2201</v>
      </c>
      <c r="DL173" s="206" t="s">
        <v>2202</v>
      </c>
      <c r="DM173" s="207">
        <v>49</v>
      </c>
      <c r="DN173" s="208">
        <v>54</v>
      </c>
      <c r="DO173" s="209">
        <v>43</v>
      </c>
      <c r="DP173"/>
      <c r="DQ173" s="1509"/>
      <c r="DR173" s="197" t="s">
        <v>2203</v>
      </c>
      <c r="DS173" s="192" t="s">
        <v>2204</v>
      </c>
      <c r="DT173" s="193">
        <v>112</v>
      </c>
      <c r="DU173" s="194">
        <v>147</v>
      </c>
      <c r="DV173" s="195">
        <v>219</v>
      </c>
      <c r="DW173"/>
      <c r="DX173" s="1510"/>
      <c r="DY173" s="197" t="s">
        <v>2205</v>
      </c>
      <c r="DZ173" s="192" t="s">
        <v>2206</v>
      </c>
      <c r="EA173" s="193">
        <v>205</v>
      </c>
      <c r="EB173" s="194">
        <v>201</v>
      </c>
      <c r="EC173" s="195">
        <v>201</v>
      </c>
      <c r="ED173" s="10">
        <v>1</v>
      </c>
    </row>
    <row r="174" spans="1:134" ht="15.75">
      <c r="AJ174" s="198" cm="1">
        <f t="array" ref="AJ174">SUMPRODUCT(LEN(AK174:AQ174))</f>
        <v>0</v>
      </c>
      <c r="AK174" s="199"/>
      <c r="AL174" s="200"/>
      <c r="AM174" s="200"/>
      <c r="AN174" s="200"/>
      <c r="AO174" s="200"/>
      <c r="AP174" s="200"/>
      <c r="AQ174" s="201"/>
      <c r="DJ174" s="1511"/>
      <c r="DK174" s="236" t="s">
        <v>2207</v>
      </c>
      <c r="DL174" s="206" t="s">
        <v>2208</v>
      </c>
      <c r="DM174" s="207">
        <v>194</v>
      </c>
      <c r="DN174" s="208">
        <v>247</v>
      </c>
      <c r="DO174" s="209">
        <v>50</v>
      </c>
      <c r="DP174"/>
      <c r="DQ174" s="1512"/>
      <c r="DR174" s="197" t="s">
        <v>2209</v>
      </c>
      <c r="DS174" s="192" t="s">
        <v>2210</v>
      </c>
      <c r="DT174" s="193">
        <v>28</v>
      </c>
      <c r="DU174" s="194">
        <v>134</v>
      </c>
      <c r="DV174" s="195">
        <v>238</v>
      </c>
      <c r="DW174"/>
      <c r="DX174" s="1513"/>
      <c r="DY174" s="212" t="s">
        <v>2211</v>
      </c>
      <c r="DZ174" s="192" t="s">
        <v>2212</v>
      </c>
      <c r="EA174" s="193">
        <v>254</v>
      </c>
      <c r="EB174" s="194">
        <v>150</v>
      </c>
      <c r="EC174" s="195">
        <v>160</v>
      </c>
      <c r="ED174" s="10">
        <v>1</v>
      </c>
    </row>
    <row r="175" spans="1:134" ht="15.75">
      <c r="AJ175" s="198" cm="1">
        <f t="array" ref="AJ175">SUMPRODUCT(LEN(AK175:AQ175))</f>
        <v>0</v>
      </c>
      <c r="AK175" s="199"/>
      <c r="AL175" s="200"/>
      <c r="AM175" s="200"/>
      <c r="AN175" s="200"/>
      <c r="AO175" s="200"/>
      <c r="AP175" s="200"/>
      <c r="AQ175" s="201"/>
      <c r="DJ175" s="1514"/>
      <c r="DK175" s="236" t="s">
        <v>2213</v>
      </c>
      <c r="DL175" s="206" t="s">
        <v>2214</v>
      </c>
      <c r="DM175" s="207">
        <v>141</v>
      </c>
      <c r="DN175" s="208">
        <v>182</v>
      </c>
      <c r="DO175" s="209">
        <v>0</v>
      </c>
      <c r="DP175"/>
      <c r="DQ175" s="1515"/>
      <c r="DR175" s="212" t="s">
        <v>2215</v>
      </c>
      <c r="DS175" s="192" t="s">
        <v>2216</v>
      </c>
      <c r="DT175" s="193">
        <v>142</v>
      </c>
      <c r="DU175" s="194">
        <v>162</v>
      </c>
      <c r="DV175" s="195">
        <v>198</v>
      </c>
      <c r="DW175"/>
      <c r="DX175" s="1516"/>
      <c r="DY175" s="197" t="s">
        <v>2217</v>
      </c>
      <c r="DZ175" s="192" t="s">
        <v>2218</v>
      </c>
      <c r="EA175" s="193">
        <v>238</v>
      </c>
      <c r="EB175" s="194">
        <v>180</v>
      </c>
      <c r="EC175" s="195">
        <v>180</v>
      </c>
      <c r="ED175" s="10">
        <v>1</v>
      </c>
    </row>
    <row r="176" spans="1:134" ht="15.75">
      <c r="AJ176" s="198" cm="1">
        <f t="array" ref="AJ176">SUMPRODUCT(LEN(AK176:AQ176))</f>
        <v>0</v>
      </c>
      <c r="AK176" s="199"/>
      <c r="AL176" s="200"/>
      <c r="AM176" s="200"/>
      <c r="AN176" s="200"/>
      <c r="AO176" s="200"/>
      <c r="AP176" s="200"/>
      <c r="AQ176" s="201"/>
      <c r="DJ176" s="1517"/>
      <c r="DK176" s="236" t="s">
        <v>2219</v>
      </c>
      <c r="DL176" s="206" t="s">
        <v>2220</v>
      </c>
      <c r="DM176" s="207">
        <v>126</v>
      </c>
      <c r="DN176" s="208">
        <v>159</v>
      </c>
      <c r="DO176" s="209">
        <v>46</v>
      </c>
      <c r="DP176"/>
      <c r="DQ176" s="1518"/>
      <c r="DR176" s="212" t="s">
        <v>2221</v>
      </c>
      <c r="DS176" s="192" t="s">
        <v>2222</v>
      </c>
      <c r="DT176" s="193">
        <v>49</v>
      </c>
      <c r="DU176" s="194">
        <v>140</v>
      </c>
      <c r="DV176" s="195">
        <v>231</v>
      </c>
      <c r="DW176"/>
      <c r="DX176" s="1519"/>
      <c r="DY176" s="212" t="s">
        <v>2223</v>
      </c>
      <c r="DZ176" s="192" t="s">
        <v>2224</v>
      </c>
      <c r="EA176" s="193">
        <v>244</v>
      </c>
      <c r="EB176" s="194">
        <v>194</v>
      </c>
      <c r="EC176" s="195">
        <v>194</v>
      </c>
      <c r="ED176" s="10">
        <v>1</v>
      </c>
    </row>
    <row r="177" spans="36:134" ht="15.75">
      <c r="AJ177" s="198" cm="1">
        <f t="array" ref="AJ177">SUMPRODUCT(LEN(AK177:AQ177))</f>
        <v>0</v>
      </c>
      <c r="AK177" s="199"/>
      <c r="AL177" s="200"/>
      <c r="AM177" s="200"/>
      <c r="AN177" s="200"/>
      <c r="AO177" s="200"/>
      <c r="AP177" s="200"/>
      <c r="AQ177" s="201"/>
      <c r="DJ177" s="1520"/>
      <c r="DK177" s="236" t="s">
        <v>2225</v>
      </c>
      <c r="DL177" s="206" t="s">
        <v>2226</v>
      </c>
      <c r="DM177" s="207">
        <v>112</v>
      </c>
      <c r="DN177" s="208">
        <v>141</v>
      </c>
      <c r="DO177" s="209">
        <v>35</v>
      </c>
      <c r="DP177"/>
      <c r="DQ177" s="1521"/>
      <c r="DR177" s="197" t="s">
        <v>2227</v>
      </c>
      <c r="DS177" s="192" t="s">
        <v>2228</v>
      </c>
      <c r="DT177" s="193">
        <v>24</v>
      </c>
      <c r="DU177" s="194">
        <v>116</v>
      </c>
      <c r="DV177" s="195">
        <v>205</v>
      </c>
      <c r="DW177"/>
      <c r="DX177" s="1522"/>
      <c r="DY177" s="212" t="s">
        <v>2229</v>
      </c>
      <c r="DZ177" s="192" t="s">
        <v>2230</v>
      </c>
      <c r="EA177" s="193">
        <v>255</v>
      </c>
      <c r="EB177" s="194">
        <v>181</v>
      </c>
      <c r="EC177" s="195">
        <v>186</v>
      </c>
      <c r="ED177" s="10">
        <v>1</v>
      </c>
    </row>
    <row r="178" spans="36:134" ht="15.75">
      <c r="AJ178" s="198" cm="1">
        <f t="array" ref="AJ178">SUMPRODUCT(LEN(AK178:AQ178))</f>
        <v>0</v>
      </c>
      <c r="AK178" s="199"/>
      <c r="AL178" s="200"/>
      <c r="AM178" s="200"/>
      <c r="AN178" s="200"/>
      <c r="AO178" s="200"/>
      <c r="AP178" s="200"/>
      <c r="AQ178" s="201"/>
      <c r="DJ178" s="1523"/>
      <c r="DK178" s="236" t="s">
        <v>2231</v>
      </c>
      <c r="DL178" s="206" t="s">
        <v>2232</v>
      </c>
      <c r="DM178" s="207">
        <v>89</v>
      </c>
      <c r="DN178" s="208">
        <v>102</v>
      </c>
      <c r="DO178" s="209">
        <v>67</v>
      </c>
      <c r="DP178"/>
      <c r="DQ178" s="1524"/>
      <c r="DR178" s="212" t="s">
        <v>2233</v>
      </c>
      <c r="DS178" s="192" t="s">
        <v>2234</v>
      </c>
      <c r="DT178" s="193">
        <v>21</v>
      </c>
      <c r="DU178" s="194">
        <v>96</v>
      </c>
      <c r="DV178" s="195">
        <v>189</v>
      </c>
      <c r="DW178"/>
      <c r="DX178" s="1525"/>
      <c r="DY178" s="212" t="s">
        <v>2235</v>
      </c>
      <c r="DZ178" s="192" t="s">
        <v>2236</v>
      </c>
      <c r="EA178" s="193">
        <v>234</v>
      </c>
      <c r="EB178" s="194">
        <v>216</v>
      </c>
      <c r="EC178" s="195">
        <v>215</v>
      </c>
      <c r="ED178" s="10">
        <v>1</v>
      </c>
    </row>
    <row r="179" spans="36:134" ht="15.75">
      <c r="AJ179" s="198" cm="1">
        <f t="array" ref="AJ179">SUMPRODUCT(LEN(AK179:AQ179))</f>
        <v>0</v>
      </c>
      <c r="AK179" s="199"/>
      <c r="AL179" s="200"/>
      <c r="AM179" s="200"/>
      <c r="AN179" s="200"/>
      <c r="AO179" s="200"/>
      <c r="AP179" s="200"/>
      <c r="AQ179" s="201"/>
      <c r="DJ179" s="1526"/>
      <c r="DK179" s="236" t="s">
        <v>2237</v>
      </c>
      <c r="DL179" s="206" t="s">
        <v>2238</v>
      </c>
      <c r="DM179" s="207">
        <v>81</v>
      </c>
      <c r="DN179" s="208">
        <v>87</v>
      </c>
      <c r="DO179" s="209">
        <v>68</v>
      </c>
      <c r="DP179"/>
      <c r="DQ179" s="1527"/>
      <c r="DR179" s="212" t="s">
        <v>2239</v>
      </c>
      <c r="DS179" s="192" t="s">
        <v>2240</v>
      </c>
      <c r="DT179" s="193">
        <v>84</v>
      </c>
      <c r="DU179" s="194">
        <v>114</v>
      </c>
      <c r="DV179" s="195">
        <v>174</v>
      </c>
      <c r="DW179"/>
      <c r="DX179" s="1528"/>
      <c r="DY179" s="197" t="s">
        <v>2241</v>
      </c>
      <c r="DZ179" s="192" t="s">
        <v>2242</v>
      </c>
      <c r="EA179" s="193">
        <v>255</v>
      </c>
      <c r="EB179" s="194">
        <v>193</v>
      </c>
      <c r="EC179" s="195">
        <v>193</v>
      </c>
      <c r="ED179" s="10">
        <v>1</v>
      </c>
    </row>
    <row r="180" spans="36:134" ht="15.75">
      <c r="AJ180" s="198" cm="1">
        <f t="array" ref="AJ180">SUMPRODUCT(LEN(AK180:AQ180))</f>
        <v>0</v>
      </c>
      <c r="AK180" s="199"/>
      <c r="AL180" s="200"/>
      <c r="AM180" s="200"/>
      <c r="AN180" s="200"/>
      <c r="AO180" s="200"/>
      <c r="AP180" s="200"/>
      <c r="AQ180" s="201"/>
      <c r="DJ180" s="1529"/>
      <c r="DK180" s="236" t="s">
        <v>2243</v>
      </c>
      <c r="DL180" s="206" t="s">
        <v>2244</v>
      </c>
      <c r="DM180" s="207">
        <v>74</v>
      </c>
      <c r="DN180" s="208">
        <v>93</v>
      </c>
      <c r="DO180" s="209">
        <v>35</v>
      </c>
      <c r="DP180"/>
      <c r="DQ180" s="1530"/>
      <c r="DR180" s="212" t="s">
        <v>2245</v>
      </c>
      <c r="DS180" s="192" t="s">
        <v>2246</v>
      </c>
      <c r="DT180" s="193">
        <v>38</v>
      </c>
      <c r="DU180" s="194">
        <v>97</v>
      </c>
      <c r="DV180" s="195">
        <v>156</v>
      </c>
      <c r="DW180"/>
      <c r="DX180" s="1531"/>
      <c r="DY180" s="212" t="s">
        <v>2247</v>
      </c>
      <c r="DZ180" s="192" t="s">
        <v>2248</v>
      </c>
      <c r="EA180" s="193">
        <v>249</v>
      </c>
      <c r="EB180" s="194">
        <v>204</v>
      </c>
      <c r="EC180" s="195">
        <v>202</v>
      </c>
      <c r="ED180" s="10">
        <v>1</v>
      </c>
    </row>
    <row r="181" spans="36:134" ht="16.5" thickBot="1">
      <c r="AJ181" s="3102" cm="1">
        <f t="array" ref="AJ181">SUMPRODUCT(LEN(AK181:AQ181))</f>
        <v>0</v>
      </c>
      <c r="AK181" s="1532"/>
      <c r="AL181" s="1533"/>
      <c r="AM181" s="1533"/>
      <c r="AN181" s="1533"/>
      <c r="AO181" s="1533"/>
      <c r="AP181" s="1533"/>
      <c r="AQ181" s="1534"/>
      <c r="DJ181" s="1535"/>
      <c r="DK181" s="236" t="s">
        <v>2249</v>
      </c>
      <c r="DL181" s="206" t="s">
        <v>2250</v>
      </c>
      <c r="DM181" s="207">
        <v>64</v>
      </c>
      <c r="DN181" s="208">
        <v>79</v>
      </c>
      <c r="DO181" s="209">
        <v>0</v>
      </c>
      <c r="DP181"/>
      <c r="DQ181" s="1536"/>
      <c r="DR181" s="212" t="s">
        <v>2251</v>
      </c>
      <c r="DS181" s="192" t="s">
        <v>2252</v>
      </c>
      <c r="DT181" s="193">
        <v>66</v>
      </c>
      <c r="DU181" s="194">
        <v>91</v>
      </c>
      <c r="DV181" s="195">
        <v>138</v>
      </c>
      <c r="DW181"/>
      <c r="DX181" s="1537"/>
      <c r="DY181" s="197" t="s">
        <v>2253</v>
      </c>
      <c r="DZ181" s="192" t="s">
        <v>2254</v>
      </c>
      <c r="EA181" s="193">
        <v>238</v>
      </c>
      <c r="EB181" s="194">
        <v>233</v>
      </c>
      <c r="EC181" s="195">
        <v>233</v>
      </c>
      <c r="ED181" s="10">
        <v>1</v>
      </c>
    </row>
    <row r="182" spans="36:134">
      <c r="DJ182" s="1538"/>
      <c r="DK182" s="236" t="s">
        <v>2255</v>
      </c>
      <c r="DL182" s="206" t="s">
        <v>2256</v>
      </c>
      <c r="DM182" s="207">
        <v>35</v>
      </c>
      <c r="DN182" s="208">
        <v>47</v>
      </c>
      <c r="DO182" s="209">
        <v>0</v>
      </c>
      <c r="DP182"/>
      <c r="DQ182" s="1539"/>
      <c r="DR182" s="197" t="s">
        <v>2257</v>
      </c>
      <c r="DS182" s="192" t="s">
        <v>2258</v>
      </c>
      <c r="DT182" s="193">
        <v>16</v>
      </c>
      <c r="DU182" s="194">
        <v>78</v>
      </c>
      <c r="DV182" s="195">
        <v>139</v>
      </c>
      <c r="DW182"/>
      <c r="DX182" s="1540"/>
      <c r="DY182" s="197" t="s">
        <v>2259</v>
      </c>
      <c r="DZ182" s="192" t="s">
        <v>2260</v>
      </c>
      <c r="EA182" s="193">
        <v>255</v>
      </c>
      <c r="EB182" s="194">
        <v>250</v>
      </c>
      <c r="EC182" s="195">
        <v>250</v>
      </c>
      <c r="ED182" s="10">
        <v>1</v>
      </c>
    </row>
    <row r="183" spans="36:134">
      <c r="DJ183" s="1541"/>
      <c r="DK183" s="236" t="s">
        <v>2261</v>
      </c>
      <c r="DL183" s="206" t="s">
        <v>2262</v>
      </c>
      <c r="DM183" s="207">
        <v>158</v>
      </c>
      <c r="DN183" s="208">
        <v>253</v>
      </c>
      <c r="DO183" s="209">
        <v>56</v>
      </c>
      <c r="DP183"/>
      <c r="DQ183" s="1542"/>
      <c r="DR183" s="212" t="s">
        <v>2263</v>
      </c>
      <c r="DS183" s="192" t="s">
        <v>2264</v>
      </c>
      <c r="DT183" s="193">
        <v>90</v>
      </c>
      <c r="DU183" s="194">
        <v>94</v>
      </c>
      <c r="DV183" s="195">
        <v>107</v>
      </c>
      <c r="DW183"/>
      <c r="DX183" s="1543"/>
      <c r="DY183" s="212" t="s">
        <v>2265</v>
      </c>
      <c r="DZ183" s="192" t="s">
        <v>2266</v>
      </c>
      <c r="EA183" s="193">
        <v>254</v>
      </c>
      <c r="EB183" s="194">
        <v>27</v>
      </c>
      <c r="EC183" s="195">
        <v>0</v>
      </c>
      <c r="ED183" s="10">
        <v>1</v>
      </c>
    </row>
    <row r="184" spans="36:134">
      <c r="DJ184" s="1544"/>
      <c r="DK184" s="205" t="s">
        <v>2267</v>
      </c>
      <c r="DL184" s="206" t="s">
        <v>2268</v>
      </c>
      <c r="DM184" s="207">
        <v>173</v>
      </c>
      <c r="DN184" s="208">
        <v>255</v>
      </c>
      <c r="DO184" s="209">
        <v>47</v>
      </c>
      <c r="DP184"/>
      <c r="DQ184" s="1545"/>
      <c r="DR184" s="212" t="s">
        <v>2269</v>
      </c>
      <c r="DS184" s="192" t="s">
        <v>2270</v>
      </c>
      <c r="DT184" s="193">
        <v>34</v>
      </c>
      <c r="DU184" s="194">
        <v>66</v>
      </c>
      <c r="DV184" s="195">
        <v>124</v>
      </c>
      <c r="DW184"/>
      <c r="DX184" s="1546"/>
      <c r="DY184" s="197" t="s">
        <v>2271</v>
      </c>
      <c r="DZ184" s="192" t="s">
        <v>2272</v>
      </c>
      <c r="EA184" s="193">
        <v>238</v>
      </c>
      <c r="EB184" s="194">
        <v>99</v>
      </c>
      <c r="EC184" s="195">
        <v>99</v>
      </c>
      <c r="ED184" s="10">
        <v>1</v>
      </c>
    </row>
    <row r="185" spans="36:134">
      <c r="DJ185" s="1547"/>
      <c r="DK185" s="236" t="s">
        <v>2273</v>
      </c>
      <c r="DL185" s="206" t="s">
        <v>2274</v>
      </c>
      <c r="DM185" s="207">
        <v>159</v>
      </c>
      <c r="DN185" s="208">
        <v>232</v>
      </c>
      <c r="DO185" s="209">
        <v>85</v>
      </c>
      <c r="DP185"/>
      <c r="DQ185" s="1548"/>
      <c r="DR185" s="212" t="s">
        <v>2275</v>
      </c>
      <c r="DS185" s="192" t="s">
        <v>2276</v>
      </c>
      <c r="DT185" s="193">
        <v>0</v>
      </c>
      <c r="DU185" s="194">
        <v>51</v>
      </c>
      <c r="DV185" s="195">
        <v>102</v>
      </c>
      <c r="DW185"/>
      <c r="DX185" s="1549"/>
      <c r="DY185" s="212" t="s">
        <v>2277</v>
      </c>
      <c r="DZ185" s="192" t="s">
        <v>2278</v>
      </c>
      <c r="EA185" s="193">
        <v>196</v>
      </c>
      <c r="EB185" s="194">
        <v>174</v>
      </c>
      <c r="EC185" s="195">
        <v>173</v>
      </c>
      <c r="ED185" s="10">
        <v>1</v>
      </c>
    </row>
    <row r="186" spans="36:134">
      <c r="DJ186" s="1550"/>
      <c r="DK186" s="236" t="s">
        <v>2279</v>
      </c>
      <c r="DL186" s="206" t="s">
        <v>2280</v>
      </c>
      <c r="DM186" s="207">
        <v>123</v>
      </c>
      <c r="DN186" s="208">
        <v>160</v>
      </c>
      <c r="DO186" s="209">
        <v>91</v>
      </c>
      <c r="DP186"/>
      <c r="DQ186" s="1551"/>
      <c r="DR186" s="212" t="s">
        <v>2281</v>
      </c>
      <c r="DS186" s="192" t="s">
        <v>2282</v>
      </c>
      <c r="DT186" s="193">
        <v>3</v>
      </c>
      <c r="DU186" s="194">
        <v>34</v>
      </c>
      <c r="DV186" s="195">
        <v>76</v>
      </c>
      <c r="DW186"/>
      <c r="DX186" s="1552"/>
      <c r="DY186" s="197" t="s">
        <v>2283</v>
      </c>
      <c r="DZ186" s="192" t="s">
        <v>2284</v>
      </c>
      <c r="EA186" s="193">
        <v>205</v>
      </c>
      <c r="EB186" s="194">
        <v>155</v>
      </c>
      <c r="EC186" s="195">
        <v>155</v>
      </c>
      <c r="ED186" s="10">
        <v>1</v>
      </c>
    </row>
    <row r="187" spans="36:134">
      <c r="DJ187" s="1553"/>
      <c r="DK187" s="236" t="s">
        <v>2285</v>
      </c>
      <c r="DL187" s="206" t="s">
        <v>2286</v>
      </c>
      <c r="DM187" s="207">
        <v>86</v>
      </c>
      <c r="DN187" s="208">
        <v>130</v>
      </c>
      <c r="DO187" s="209">
        <v>3</v>
      </c>
      <c r="DP187"/>
      <c r="DQ187" s="1554"/>
      <c r="DR187" s="197" t="s">
        <v>2287</v>
      </c>
      <c r="DS187" s="192" t="s">
        <v>2288</v>
      </c>
      <c r="DT187" s="193">
        <v>127</v>
      </c>
      <c r="DU187" s="194">
        <v>0</v>
      </c>
      <c r="DV187" s="195">
        <v>255</v>
      </c>
      <c r="DW187"/>
      <c r="DX187" s="1555"/>
      <c r="DY187" s="212" t="s">
        <v>2289</v>
      </c>
      <c r="DZ187" s="192" t="s">
        <v>2290</v>
      </c>
      <c r="EA187" s="193">
        <v>228</v>
      </c>
      <c r="EB187" s="194">
        <v>113</v>
      </c>
      <c r="EC187" s="195">
        <v>122</v>
      </c>
      <c r="ED187" s="10">
        <v>1</v>
      </c>
    </row>
    <row r="188" spans="36:134">
      <c r="DJ188" s="1556"/>
      <c r="DK188" s="236" t="s">
        <v>2291</v>
      </c>
      <c r="DL188" s="206" t="s">
        <v>2292</v>
      </c>
      <c r="DM188" s="207">
        <v>0</v>
      </c>
      <c r="DN188" s="208">
        <v>255</v>
      </c>
      <c r="DO188" s="209">
        <v>255</v>
      </c>
      <c r="DP188"/>
      <c r="DQ188" s="1557"/>
      <c r="DR188" s="197" t="s">
        <v>2293</v>
      </c>
      <c r="DS188" s="192" t="s">
        <v>2294</v>
      </c>
      <c r="DT188" s="193">
        <v>155</v>
      </c>
      <c r="DU188" s="194">
        <v>48</v>
      </c>
      <c r="DV188" s="195">
        <v>255</v>
      </c>
      <c r="DW188"/>
      <c r="DX188" s="1558"/>
      <c r="DY188" s="212" t="s">
        <v>2295</v>
      </c>
      <c r="DZ188" s="192" t="s">
        <v>2296</v>
      </c>
      <c r="EA188" s="193">
        <v>247</v>
      </c>
      <c r="EB188" s="194">
        <v>35</v>
      </c>
      <c r="EC188" s="195">
        <v>12</v>
      </c>
      <c r="ED188" s="10">
        <v>1</v>
      </c>
    </row>
    <row r="189" spans="36:134">
      <c r="DJ189" s="1559"/>
      <c r="DK189" s="205" t="s">
        <v>2297</v>
      </c>
      <c r="DL189" s="206" t="s">
        <v>2298</v>
      </c>
      <c r="DM189" s="207">
        <v>180</v>
      </c>
      <c r="DN189" s="208">
        <v>205</v>
      </c>
      <c r="DO189" s="209">
        <v>205</v>
      </c>
      <c r="DP189"/>
      <c r="DQ189" s="1560"/>
      <c r="DR189" s="197" t="s">
        <v>2299</v>
      </c>
      <c r="DS189" s="192" t="s">
        <v>2300</v>
      </c>
      <c r="DT189" s="193">
        <v>159</v>
      </c>
      <c r="DU189" s="194">
        <v>121</v>
      </c>
      <c r="DV189" s="195">
        <v>238</v>
      </c>
      <c r="DW189"/>
      <c r="DX189" s="1561"/>
      <c r="DY189" s="212" t="s">
        <v>2301</v>
      </c>
      <c r="DZ189" s="192" t="s">
        <v>2302</v>
      </c>
      <c r="EA189" s="193">
        <v>187</v>
      </c>
      <c r="EB189" s="194">
        <v>172</v>
      </c>
      <c r="EC189" s="195">
        <v>172</v>
      </c>
      <c r="ED189" s="10">
        <v>1</v>
      </c>
    </row>
    <row r="190" spans="36:134">
      <c r="DJ190" s="1562"/>
      <c r="DK190" s="205" t="s">
        <v>2303</v>
      </c>
      <c r="DL190" s="206" t="s">
        <v>2304</v>
      </c>
      <c r="DM190" s="207">
        <v>141</v>
      </c>
      <c r="DN190" s="208">
        <v>238</v>
      </c>
      <c r="DO190" s="209">
        <v>238</v>
      </c>
      <c r="DP190"/>
      <c r="DQ190" s="1563"/>
      <c r="DR190" s="197" t="s">
        <v>2305</v>
      </c>
      <c r="DS190" s="192" t="s">
        <v>2306</v>
      </c>
      <c r="DT190" s="193">
        <v>171</v>
      </c>
      <c r="DU190" s="194">
        <v>130</v>
      </c>
      <c r="DV190" s="195">
        <v>255</v>
      </c>
      <c r="DW190"/>
      <c r="DX190" s="1564"/>
      <c r="DY190" s="212" t="s">
        <v>2307</v>
      </c>
      <c r="DZ190" s="192" t="s">
        <v>2308</v>
      </c>
      <c r="EA190" s="193">
        <v>230</v>
      </c>
      <c r="EB190" s="194">
        <v>103</v>
      </c>
      <c r="EC190" s="195">
        <v>97</v>
      </c>
      <c r="ED190" s="10">
        <v>1</v>
      </c>
    </row>
    <row r="191" spans="36:134">
      <c r="DJ191" s="1565"/>
      <c r="DK191" s="236" t="s">
        <v>2309</v>
      </c>
      <c r="DL191" s="206" t="s">
        <v>2310</v>
      </c>
      <c r="DM191" s="207">
        <v>121</v>
      </c>
      <c r="DN191" s="208">
        <v>248</v>
      </c>
      <c r="DO191" s="209">
        <v>248</v>
      </c>
      <c r="DP191"/>
      <c r="DQ191" s="1566"/>
      <c r="DR191" s="212" t="s">
        <v>2311</v>
      </c>
      <c r="DS191" s="192" t="s">
        <v>2312</v>
      </c>
      <c r="DT191" s="193">
        <v>210</v>
      </c>
      <c r="DU191" s="194">
        <v>202</v>
      </c>
      <c r="DV191" s="195">
        <v>236</v>
      </c>
      <c r="DW191"/>
      <c r="DX191" s="1567"/>
      <c r="DY191" s="197" t="s">
        <v>2313</v>
      </c>
      <c r="DZ191" s="192" t="s">
        <v>2314</v>
      </c>
      <c r="EA191" s="193">
        <v>238</v>
      </c>
      <c r="EB191" s="194">
        <v>92</v>
      </c>
      <c r="EC191" s="195">
        <v>66</v>
      </c>
      <c r="ED191" s="10">
        <v>1</v>
      </c>
    </row>
    <row r="192" spans="36:134">
      <c r="DJ192" s="1568"/>
      <c r="DK192" s="205" t="s">
        <v>2315</v>
      </c>
      <c r="DL192" s="206" t="s">
        <v>2316</v>
      </c>
      <c r="DM192" s="207">
        <v>193</v>
      </c>
      <c r="DN192" s="208">
        <v>205</v>
      </c>
      <c r="DO192" s="209">
        <v>205</v>
      </c>
      <c r="DP192"/>
      <c r="DQ192" s="1569"/>
      <c r="DR192" s="212" t="s">
        <v>2317</v>
      </c>
      <c r="DS192" s="192" t="s">
        <v>2318</v>
      </c>
      <c r="DT192" s="193">
        <v>220</v>
      </c>
      <c r="DU192" s="194">
        <v>208</v>
      </c>
      <c r="DV192" s="195">
        <v>255</v>
      </c>
      <c r="DW192"/>
      <c r="DX192" s="1570"/>
      <c r="DY192" s="197" t="s">
        <v>2319</v>
      </c>
      <c r="DZ192" s="192" t="s">
        <v>2320</v>
      </c>
      <c r="EA192" s="193">
        <v>238</v>
      </c>
      <c r="EB192" s="194">
        <v>59</v>
      </c>
      <c r="EC192" s="195">
        <v>59</v>
      </c>
      <c r="ED192" s="10">
        <v>1</v>
      </c>
    </row>
    <row r="193" spans="114:134">
      <c r="DJ193" s="1571"/>
      <c r="DK193" s="205" t="s">
        <v>2321</v>
      </c>
      <c r="DL193" s="206" t="s">
        <v>2322</v>
      </c>
      <c r="DM193" s="207">
        <v>173</v>
      </c>
      <c r="DN193" s="208">
        <v>234</v>
      </c>
      <c r="DO193" s="209">
        <v>234</v>
      </c>
      <c r="DP193"/>
      <c r="DQ193" s="1572"/>
      <c r="DR193" s="197" t="s">
        <v>2323</v>
      </c>
      <c r="DS193" s="192" t="s">
        <v>2324</v>
      </c>
      <c r="DT193" s="193">
        <v>145</v>
      </c>
      <c r="DU193" s="194">
        <v>44</v>
      </c>
      <c r="DV193" s="195">
        <v>238</v>
      </c>
      <c r="DW193"/>
      <c r="DX193" s="1573"/>
      <c r="DY193" s="197" t="s">
        <v>2325</v>
      </c>
      <c r="DZ193" s="192" t="s">
        <v>2326</v>
      </c>
      <c r="EA193" s="193">
        <v>238</v>
      </c>
      <c r="EB193" s="194">
        <v>44</v>
      </c>
      <c r="EC193" s="195">
        <v>44</v>
      </c>
      <c r="ED193" s="10">
        <v>1</v>
      </c>
    </row>
    <row r="194" spans="114:134">
      <c r="DJ194" s="1574"/>
      <c r="DK194" s="205" t="s">
        <v>2327</v>
      </c>
      <c r="DL194" s="206" t="s">
        <v>2328</v>
      </c>
      <c r="DM194" s="207">
        <v>174</v>
      </c>
      <c r="DN194" s="208">
        <v>238</v>
      </c>
      <c r="DO194" s="209">
        <v>238</v>
      </c>
      <c r="DP194"/>
      <c r="DQ194" s="1575"/>
      <c r="DR194" s="197" t="s">
        <v>2329</v>
      </c>
      <c r="DS194" s="192" t="s">
        <v>2330</v>
      </c>
      <c r="DT194" s="193">
        <v>147</v>
      </c>
      <c r="DU194" s="194">
        <v>112</v>
      </c>
      <c r="DV194" s="195">
        <v>219</v>
      </c>
      <c r="DW194"/>
      <c r="DX194" s="1576"/>
      <c r="DY194" s="212" t="s">
        <v>2331</v>
      </c>
      <c r="DZ194" s="192" t="s">
        <v>2332</v>
      </c>
      <c r="EA194" s="193">
        <v>238</v>
      </c>
      <c r="EB194" s="194">
        <v>16</v>
      </c>
      <c r="EC194" s="195">
        <v>16</v>
      </c>
      <c r="ED194" s="10">
        <v>1</v>
      </c>
    </row>
    <row r="195" spans="114:134">
      <c r="DJ195" s="1577"/>
      <c r="DK195" s="205" t="s">
        <v>2333</v>
      </c>
      <c r="DL195" s="206" t="s">
        <v>2334</v>
      </c>
      <c r="DM195" s="207">
        <v>175</v>
      </c>
      <c r="DN195" s="208">
        <v>238</v>
      </c>
      <c r="DO195" s="209">
        <v>238</v>
      </c>
      <c r="DP195"/>
      <c r="DQ195" s="1578"/>
      <c r="DR195" s="197" t="s">
        <v>2335</v>
      </c>
      <c r="DS195" s="192" t="s">
        <v>2336</v>
      </c>
      <c r="DT195" s="193">
        <v>138</v>
      </c>
      <c r="DU195" s="194">
        <v>43</v>
      </c>
      <c r="DV195" s="195">
        <v>226</v>
      </c>
      <c r="DW195"/>
      <c r="DX195" s="1579"/>
      <c r="DY195" s="212" t="s">
        <v>2337</v>
      </c>
      <c r="DZ195" s="192" t="s">
        <v>2338</v>
      </c>
      <c r="EA195" s="193">
        <v>233</v>
      </c>
      <c r="EB195" s="194">
        <v>56</v>
      </c>
      <c r="EC195" s="195">
        <v>63</v>
      </c>
      <c r="ED195" s="10">
        <v>1</v>
      </c>
    </row>
    <row r="196" spans="114:134">
      <c r="DJ196" s="1580"/>
      <c r="DK196" s="205" t="s">
        <v>2339</v>
      </c>
      <c r="DL196" s="206" t="s">
        <v>2340</v>
      </c>
      <c r="DM196" s="207">
        <v>151</v>
      </c>
      <c r="DN196" s="208">
        <v>255</v>
      </c>
      <c r="DO196" s="209">
        <v>255</v>
      </c>
      <c r="DP196"/>
      <c r="DQ196" s="1581"/>
      <c r="DR196" s="197" t="s">
        <v>2341</v>
      </c>
      <c r="DS196" s="192" t="s">
        <v>2342</v>
      </c>
      <c r="DT196" s="193">
        <v>137</v>
      </c>
      <c r="DU196" s="194">
        <v>104</v>
      </c>
      <c r="DV196" s="195">
        <v>205</v>
      </c>
      <c r="DW196"/>
      <c r="DX196" s="1582"/>
      <c r="DY196" s="197" t="s">
        <v>2343</v>
      </c>
      <c r="DZ196" s="192" t="s">
        <v>2344</v>
      </c>
      <c r="EA196" s="193">
        <v>238</v>
      </c>
      <c r="EB196" s="194">
        <v>0</v>
      </c>
      <c r="EC196" s="195">
        <v>0</v>
      </c>
      <c r="ED196" s="10">
        <v>1</v>
      </c>
    </row>
    <row r="197" spans="114:134">
      <c r="DJ197" s="1583"/>
      <c r="DK197" s="205" t="s">
        <v>2345</v>
      </c>
      <c r="DL197" s="206" t="s">
        <v>2346</v>
      </c>
      <c r="DM197" s="207">
        <v>209</v>
      </c>
      <c r="DN197" s="208">
        <v>238</v>
      </c>
      <c r="DO197" s="209">
        <v>238</v>
      </c>
      <c r="DP197"/>
      <c r="DQ197" s="1584"/>
      <c r="DR197" s="212" t="s">
        <v>2347</v>
      </c>
      <c r="DS197" s="192" t="s">
        <v>2348</v>
      </c>
      <c r="DT197" s="193">
        <v>144</v>
      </c>
      <c r="DU197" s="194">
        <v>101</v>
      </c>
      <c r="DV197" s="195">
        <v>202</v>
      </c>
      <c r="DW197"/>
      <c r="DX197" s="1585"/>
      <c r="DY197" s="197" t="s">
        <v>2349</v>
      </c>
      <c r="DZ197" s="192" t="s">
        <v>2344</v>
      </c>
      <c r="EA197" s="193">
        <v>238</v>
      </c>
      <c r="EB197" s="194">
        <v>64</v>
      </c>
      <c r="EC197" s="195">
        <v>0</v>
      </c>
      <c r="ED197" s="10">
        <v>1</v>
      </c>
    </row>
    <row r="198" spans="114:134">
      <c r="DJ198" s="1586"/>
      <c r="DK198" s="205" t="s">
        <v>2350</v>
      </c>
      <c r="DL198" s="206" t="s">
        <v>2351</v>
      </c>
      <c r="DM198" s="207">
        <v>187</v>
      </c>
      <c r="DN198" s="208">
        <v>255</v>
      </c>
      <c r="DO198" s="209">
        <v>255</v>
      </c>
      <c r="DP198"/>
      <c r="DQ198" s="1587"/>
      <c r="DR198" s="197" t="s">
        <v>2352</v>
      </c>
      <c r="DS198" s="192" t="s">
        <v>2353</v>
      </c>
      <c r="DT198" s="193">
        <v>125</v>
      </c>
      <c r="DU198" s="194">
        <v>38</v>
      </c>
      <c r="DV198" s="195">
        <v>205</v>
      </c>
      <c r="DW198"/>
      <c r="DX198" s="1588"/>
      <c r="DY198" s="212" t="s">
        <v>2354</v>
      </c>
      <c r="DZ198" s="192" t="s">
        <v>2355</v>
      </c>
      <c r="EA198" s="193">
        <v>237</v>
      </c>
      <c r="EB198" s="194">
        <v>0</v>
      </c>
      <c r="EC198" s="195">
        <v>0</v>
      </c>
      <c r="ED198" s="10">
        <v>1</v>
      </c>
    </row>
    <row r="199" spans="114:134">
      <c r="DJ199" s="1589"/>
      <c r="DK199" s="205" t="s">
        <v>2356</v>
      </c>
      <c r="DL199" s="206" t="s">
        <v>2357</v>
      </c>
      <c r="DM199" s="207">
        <v>224</v>
      </c>
      <c r="DN199" s="208">
        <v>238</v>
      </c>
      <c r="DO199" s="209">
        <v>238</v>
      </c>
      <c r="DP199"/>
      <c r="DQ199" s="1590"/>
      <c r="DR199" s="197" t="s">
        <v>2358</v>
      </c>
      <c r="DS199" s="192" t="s">
        <v>2359</v>
      </c>
      <c r="DT199" s="193">
        <v>99</v>
      </c>
      <c r="DU199" s="194">
        <v>86</v>
      </c>
      <c r="DV199" s="195">
        <v>136</v>
      </c>
      <c r="DW199"/>
      <c r="DX199" s="1591"/>
      <c r="DY199" s="212" t="s">
        <v>2360</v>
      </c>
      <c r="DZ199" s="192" t="s">
        <v>2361</v>
      </c>
      <c r="EA199" s="193">
        <v>231</v>
      </c>
      <c r="EB199" s="194">
        <v>62</v>
      </c>
      <c r="EC199" s="195">
        <v>1</v>
      </c>
      <c r="ED199" s="10">
        <v>1</v>
      </c>
    </row>
    <row r="200" spans="114:134">
      <c r="DJ200" s="1592"/>
      <c r="DK200" s="205" t="s">
        <v>2362</v>
      </c>
      <c r="DL200" s="206" t="s">
        <v>2363</v>
      </c>
      <c r="DM200" s="207">
        <v>224</v>
      </c>
      <c r="DN200" s="208">
        <v>255</v>
      </c>
      <c r="DO200" s="209">
        <v>255</v>
      </c>
      <c r="DP200"/>
      <c r="DQ200" s="1593"/>
      <c r="DR200" s="197" t="s">
        <v>2364</v>
      </c>
      <c r="DS200" s="192" t="s">
        <v>2365</v>
      </c>
      <c r="DT200" s="193">
        <v>93</v>
      </c>
      <c r="DU200" s="194">
        <v>71</v>
      </c>
      <c r="DV200" s="195">
        <v>139</v>
      </c>
      <c r="DW200"/>
      <c r="DX200" s="1594"/>
      <c r="DY200" s="197" t="s">
        <v>2366</v>
      </c>
      <c r="DZ200" s="192" t="s">
        <v>2367</v>
      </c>
      <c r="EA200" s="193">
        <v>188</v>
      </c>
      <c r="EB200" s="194">
        <v>143</v>
      </c>
      <c r="EC200" s="195">
        <v>143</v>
      </c>
      <c r="ED200" s="10">
        <v>1</v>
      </c>
    </row>
    <row r="201" spans="114:134">
      <c r="DJ201" s="1595"/>
      <c r="DK201" s="205" t="s">
        <v>2368</v>
      </c>
      <c r="DL201" s="206" t="s">
        <v>2369</v>
      </c>
      <c r="DM201" s="207">
        <v>240</v>
      </c>
      <c r="DN201" s="208">
        <v>255</v>
      </c>
      <c r="DO201" s="209">
        <v>255</v>
      </c>
      <c r="DP201"/>
      <c r="DQ201" s="1596"/>
      <c r="DR201" s="212" t="s">
        <v>2370</v>
      </c>
      <c r="DS201" s="192" t="s">
        <v>2371</v>
      </c>
      <c r="DT201" s="193">
        <v>96</v>
      </c>
      <c r="DU201" s="194">
        <v>78</v>
      </c>
      <c r="DV201" s="195">
        <v>129</v>
      </c>
      <c r="DW201"/>
      <c r="DX201" s="1597"/>
      <c r="DY201" s="212" t="s">
        <v>2372</v>
      </c>
      <c r="DZ201" s="192" t="s">
        <v>2373</v>
      </c>
      <c r="EA201" s="193">
        <v>226</v>
      </c>
      <c r="EB201" s="194">
        <v>19</v>
      </c>
      <c r="EC201" s="195">
        <v>19</v>
      </c>
      <c r="ED201" s="10">
        <v>1</v>
      </c>
    </row>
    <row r="202" spans="114:134">
      <c r="DJ202" s="1598"/>
      <c r="DK202" s="236" t="s">
        <v>2374</v>
      </c>
      <c r="DL202" s="206" t="s">
        <v>2375</v>
      </c>
      <c r="DM202" s="207">
        <v>242</v>
      </c>
      <c r="DN202" s="208">
        <v>255</v>
      </c>
      <c r="DO202" s="209">
        <v>255</v>
      </c>
      <c r="DP202"/>
      <c r="DQ202" s="1599"/>
      <c r="DR202" s="212" t="s">
        <v>2376</v>
      </c>
      <c r="DS202" s="192" t="s">
        <v>2377</v>
      </c>
      <c r="DT202" s="193">
        <v>85</v>
      </c>
      <c r="DU202" s="194">
        <v>76</v>
      </c>
      <c r="DV202" s="195">
        <v>105</v>
      </c>
      <c r="DW202"/>
      <c r="DX202" s="1600"/>
      <c r="DY202" s="212" t="s">
        <v>2378</v>
      </c>
      <c r="DZ202" s="192" t="s">
        <v>2379</v>
      </c>
      <c r="EA202" s="193">
        <v>192</v>
      </c>
      <c r="EB202" s="194">
        <v>128</v>
      </c>
      <c r="EC202" s="195">
        <v>129</v>
      </c>
      <c r="ED202" s="10">
        <v>1</v>
      </c>
    </row>
    <row r="203" spans="114:134">
      <c r="DJ203" s="1601"/>
      <c r="DK203" s="236" t="s">
        <v>2380</v>
      </c>
      <c r="DL203" s="206" t="s">
        <v>2381</v>
      </c>
      <c r="DM203" s="207">
        <v>244</v>
      </c>
      <c r="DN203" s="208">
        <v>254</v>
      </c>
      <c r="DO203" s="209">
        <v>254</v>
      </c>
      <c r="DP203"/>
      <c r="DQ203" s="1602"/>
      <c r="DR203" s="197" t="s">
        <v>2382</v>
      </c>
      <c r="DS203" s="192" t="s">
        <v>2383</v>
      </c>
      <c r="DT203" s="193">
        <v>173</v>
      </c>
      <c r="DU203" s="194">
        <v>216</v>
      </c>
      <c r="DV203" s="195">
        <v>230</v>
      </c>
      <c r="DW203"/>
      <c r="DX203" s="1603"/>
      <c r="DY203" s="212" t="s">
        <v>2384</v>
      </c>
      <c r="DZ203" s="192" t="s">
        <v>2385</v>
      </c>
      <c r="EA203" s="193">
        <v>222</v>
      </c>
      <c r="EB203" s="194">
        <v>41</v>
      </c>
      <c r="EC203" s="195">
        <v>22</v>
      </c>
      <c r="ED203" s="10">
        <v>1</v>
      </c>
    </row>
    <row r="204" spans="114:134">
      <c r="DJ204" s="1604"/>
      <c r="DK204" s="236" t="s">
        <v>2386</v>
      </c>
      <c r="DL204" s="206" t="s">
        <v>2387</v>
      </c>
      <c r="DM204" s="207">
        <v>246</v>
      </c>
      <c r="DN204" s="208">
        <v>254</v>
      </c>
      <c r="DO204" s="209">
        <v>254</v>
      </c>
      <c r="DP204"/>
      <c r="DQ204" s="1605"/>
      <c r="DR204" s="197" t="s">
        <v>2388</v>
      </c>
      <c r="DS204" s="192" t="s">
        <v>2389</v>
      </c>
      <c r="DT204" s="193">
        <v>178</v>
      </c>
      <c r="DU204" s="194">
        <v>223</v>
      </c>
      <c r="DV204" s="195">
        <v>238</v>
      </c>
      <c r="DW204"/>
      <c r="DX204" s="1606"/>
      <c r="DY204" s="197" t="s">
        <v>2390</v>
      </c>
      <c r="DZ204" s="192" t="s">
        <v>2391</v>
      </c>
      <c r="EA204" s="193">
        <v>205</v>
      </c>
      <c r="EB204" s="194">
        <v>92</v>
      </c>
      <c r="EC204" s="195">
        <v>92</v>
      </c>
      <c r="ED204" s="10">
        <v>1</v>
      </c>
    </row>
    <row r="205" spans="114:134">
      <c r="DJ205" s="1607"/>
      <c r="DK205" s="236" t="s">
        <v>2392</v>
      </c>
      <c r="DL205" s="206" t="s">
        <v>2393</v>
      </c>
      <c r="DM205" s="207">
        <v>43</v>
      </c>
      <c r="DN205" s="208">
        <v>250</v>
      </c>
      <c r="DO205" s="209">
        <v>250</v>
      </c>
      <c r="DP205"/>
      <c r="DQ205" s="1608"/>
      <c r="DR205" s="212" t="s">
        <v>2394</v>
      </c>
      <c r="DS205" s="192" t="s">
        <v>2395</v>
      </c>
      <c r="DT205" s="193">
        <v>169</v>
      </c>
      <c r="DU205" s="194">
        <v>234</v>
      </c>
      <c r="DV205" s="195">
        <v>254</v>
      </c>
      <c r="DW205"/>
      <c r="DX205" s="1609"/>
      <c r="DY205" s="212" t="s">
        <v>2396</v>
      </c>
      <c r="DZ205" s="192" t="s">
        <v>2397</v>
      </c>
      <c r="EA205" s="193">
        <v>219</v>
      </c>
      <c r="EB205" s="194">
        <v>23</v>
      </c>
      <c r="EC205" s="195">
        <v>2</v>
      </c>
      <c r="ED205" s="10">
        <v>1</v>
      </c>
    </row>
    <row r="206" spans="114:134">
      <c r="DJ206" s="1610"/>
      <c r="DK206" s="205" t="s">
        <v>2398</v>
      </c>
      <c r="DL206" s="206" t="s">
        <v>2399</v>
      </c>
      <c r="DM206" s="207">
        <v>150</v>
      </c>
      <c r="DN206" s="208">
        <v>205</v>
      </c>
      <c r="DO206" s="209">
        <v>205</v>
      </c>
      <c r="DP206"/>
      <c r="DQ206" s="1611"/>
      <c r="DR206" s="197" t="s">
        <v>2400</v>
      </c>
      <c r="DS206" s="192" t="s">
        <v>2401</v>
      </c>
      <c r="DT206" s="193">
        <v>191</v>
      </c>
      <c r="DU206" s="194">
        <v>239</v>
      </c>
      <c r="DV206" s="195">
        <v>255</v>
      </c>
      <c r="DW206"/>
      <c r="DX206" s="1612"/>
      <c r="DY206" s="197" t="s">
        <v>2402</v>
      </c>
      <c r="DZ206" s="192" t="s">
        <v>2403</v>
      </c>
      <c r="EA206" s="193">
        <v>205</v>
      </c>
      <c r="EB206" s="194">
        <v>85</v>
      </c>
      <c r="EC206" s="195">
        <v>85</v>
      </c>
      <c r="ED206" s="10">
        <v>1</v>
      </c>
    </row>
    <row r="207" spans="114:134">
      <c r="DJ207" s="1613"/>
      <c r="DK207" s="205" t="s">
        <v>2404</v>
      </c>
      <c r="DL207" s="206" t="s">
        <v>2405</v>
      </c>
      <c r="DM207" s="207">
        <v>112</v>
      </c>
      <c r="DN207" s="208">
        <v>219</v>
      </c>
      <c r="DO207" s="209">
        <v>219</v>
      </c>
      <c r="DP207"/>
      <c r="DQ207" s="1614"/>
      <c r="DR207" s="197" t="s">
        <v>2406</v>
      </c>
      <c r="DS207" s="192" t="s">
        <v>2407</v>
      </c>
      <c r="DT207" s="193">
        <v>154</v>
      </c>
      <c r="DU207" s="194">
        <v>192</v>
      </c>
      <c r="DV207" s="195">
        <v>205</v>
      </c>
      <c r="DW207"/>
      <c r="DX207" s="1615"/>
      <c r="DY207" s="212" t="s">
        <v>2408</v>
      </c>
      <c r="DZ207" s="192" t="s">
        <v>2409</v>
      </c>
      <c r="EA207" s="193">
        <v>217</v>
      </c>
      <c r="EB207" s="194">
        <v>1</v>
      </c>
      <c r="EC207" s="195">
        <v>21</v>
      </c>
      <c r="ED207" s="10">
        <v>1</v>
      </c>
    </row>
    <row r="208" spans="114:134">
      <c r="DJ208" s="1616"/>
      <c r="DK208" s="236" t="s">
        <v>2410</v>
      </c>
      <c r="DL208" s="206" t="s">
        <v>2411</v>
      </c>
      <c r="DM208" s="207">
        <v>128</v>
      </c>
      <c r="DN208" s="208">
        <v>208</v>
      </c>
      <c r="DO208" s="209">
        <v>208</v>
      </c>
      <c r="DP208"/>
      <c r="DQ208" s="1617"/>
      <c r="DR208" s="212" t="s">
        <v>2412</v>
      </c>
      <c r="DS208" s="192" t="s">
        <v>2413</v>
      </c>
      <c r="DT208" s="193">
        <v>102</v>
      </c>
      <c r="DU208" s="194">
        <v>170</v>
      </c>
      <c r="DV208" s="195">
        <v>188</v>
      </c>
      <c r="DW208"/>
      <c r="DX208" s="1618"/>
      <c r="DY208" s="197" t="s">
        <v>2414</v>
      </c>
      <c r="DZ208" s="192" t="s">
        <v>2415</v>
      </c>
      <c r="EA208" s="193">
        <v>205</v>
      </c>
      <c r="EB208" s="194">
        <v>79</v>
      </c>
      <c r="EC208" s="195">
        <v>57</v>
      </c>
      <c r="ED208" s="10">
        <v>1</v>
      </c>
    </row>
    <row r="209" spans="114:134">
      <c r="DJ209" s="1619"/>
      <c r="DK209" s="205" t="s">
        <v>2416</v>
      </c>
      <c r="DL209" s="206" t="s">
        <v>2417</v>
      </c>
      <c r="DM209" s="207">
        <v>0</v>
      </c>
      <c r="DN209" s="208">
        <v>238</v>
      </c>
      <c r="DO209" s="209">
        <v>238</v>
      </c>
      <c r="DP209"/>
      <c r="DQ209" s="1620"/>
      <c r="DR209" s="212" t="s">
        <v>2418</v>
      </c>
      <c r="DS209" s="192" t="s">
        <v>2419</v>
      </c>
      <c r="DT209" s="193">
        <v>35</v>
      </c>
      <c r="DU209" s="194">
        <v>158</v>
      </c>
      <c r="DV209" s="195">
        <v>186</v>
      </c>
      <c r="DW209"/>
      <c r="DX209" s="1621"/>
      <c r="DY209" s="197" t="s">
        <v>2420</v>
      </c>
      <c r="DZ209" s="192" t="s">
        <v>2421</v>
      </c>
      <c r="EA209" s="193">
        <v>205</v>
      </c>
      <c r="EB209" s="194">
        <v>51</v>
      </c>
      <c r="EC209" s="195">
        <v>51</v>
      </c>
      <c r="ED209" s="10">
        <v>1</v>
      </c>
    </row>
    <row r="210" spans="114:134">
      <c r="DJ210" s="1622"/>
      <c r="DK210" s="205" t="s">
        <v>2422</v>
      </c>
      <c r="DL210" s="206" t="s">
        <v>2423</v>
      </c>
      <c r="DM210" s="207">
        <v>121</v>
      </c>
      <c r="DN210" s="208">
        <v>205</v>
      </c>
      <c r="DO210" s="209">
        <v>205</v>
      </c>
      <c r="DP210"/>
      <c r="DQ210" s="1623"/>
      <c r="DR210" s="197" t="s">
        <v>2424</v>
      </c>
      <c r="DS210" s="192" t="s">
        <v>2425</v>
      </c>
      <c r="DT210" s="193">
        <v>104</v>
      </c>
      <c r="DU210" s="194">
        <v>131</v>
      </c>
      <c r="DV210" s="195">
        <v>139</v>
      </c>
      <c r="DW210"/>
      <c r="DX210" s="1624"/>
      <c r="DY210" s="197" t="s">
        <v>2319</v>
      </c>
      <c r="DZ210" s="192" t="s">
        <v>2426</v>
      </c>
      <c r="EA210" s="193">
        <v>204</v>
      </c>
      <c r="EB210" s="194">
        <v>51</v>
      </c>
      <c r="EC210" s="195">
        <v>51</v>
      </c>
      <c r="ED210" s="10">
        <v>1</v>
      </c>
    </row>
    <row r="211" spans="114:134">
      <c r="DJ211" s="1625"/>
      <c r="DK211" s="205" t="s">
        <v>2427</v>
      </c>
      <c r="DL211" s="206" t="s">
        <v>2428</v>
      </c>
      <c r="DM211" s="207">
        <v>72</v>
      </c>
      <c r="DN211" s="208">
        <v>209</v>
      </c>
      <c r="DO211" s="209">
        <v>204</v>
      </c>
      <c r="DP211"/>
      <c r="DQ211" s="1626"/>
      <c r="DR211" s="212" t="s">
        <v>2429</v>
      </c>
      <c r="DS211" s="192" t="s">
        <v>2430</v>
      </c>
      <c r="DT211" s="193">
        <v>46</v>
      </c>
      <c r="DU211" s="194">
        <v>132</v>
      </c>
      <c r="DV211" s="195">
        <v>149</v>
      </c>
      <c r="DW211"/>
      <c r="DX211" s="1627"/>
      <c r="DY211" s="197" t="s">
        <v>2431</v>
      </c>
      <c r="DZ211" s="192" t="s">
        <v>2432</v>
      </c>
      <c r="EA211" s="193">
        <v>205</v>
      </c>
      <c r="EB211" s="194">
        <v>38</v>
      </c>
      <c r="EC211" s="195">
        <v>38</v>
      </c>
      <c r="ED211" s="10">
        <v>1</v>
      </c>
    </row>
    <row r="212" spans="114:134">
      <c r="DJ212" s="1628"/>
      <c r="DK212" s="205" t="s">
        <v>2433</v>
      </c>
      <c r="DL212" s="206" t="s">
        <v>2434</v>
      </c>
      <c r="DM212" s="207">
        <v>0</v>
      </c>
      <c r="DN212" s="208">
        <v>206</v>
      </c>
      <c r="DO212" s="209">
        <v>209</v>
      </c>
      <c r="DP212"/>
      <c r="DQ212" s="1629"/>
      <c r="DR212" s="212" t="s">
        <v>2435</v>
      </c>
      <c r="DS212" s="192" t="s">
        <v>2436</v>
      </c>
      <c r="DT212" s="193">
        <v>54</v>
      </c>
      <c r="DU212" s="194">
        <v>117</v>
      </c>
      <c r="DV212" s="195">
        <v>136</v>
      </c>
      <c r="DW212"/>
      <c r="DX212" s="1630"/>
      <c r="DY212" s="212" t="s">
        <v>2437</v>
      </c>
      <c r="DZ212" s="192" t="s">
        <v>2438</v>
      </c>
      <c r="EA212" s="193">
        <v>207</v>
      </c>
      <c r="EB212" s="194">
        <v>10</v>
      </c>
      <c r="EC212" s="195">
        <v>29</v>
      </c>
      <c r="ED212" s="10">
        <v>1</v>
      </c>
    </row>
    <row r="213" spans="114:134">
      <c r="DJ213" s="1631"/>
      <c r="DK213" s="205" t="s">
        <v>2439</v>
      </c>
      <c r="DL213" s="206" t="s">
        <v>2440</v>
      </c>
      <c r="DM213" s="207">
        <v>0</v>
      </c>
      <c r="DN213" s="208">
        <v>205</v>
      </c>
      <c r="DO213" s="209">
        <v>205</v>
      </c>
      <c r="DP213"/>
      <c r="DQ213" s="1632"/>
      <c r="DR213" s="212" t="s">
        <v>2441</v>
      </c>
      <c r="DS213" s="192" t="s">
        <v>2442</v>
      </c>
      <c r="DT213" s="193">
        <v>0</v>
      </c>
      <c r="DU213" s="194">
        <v>73</v>
      </c>
      <c r="DV213" s="195">
        <v>88</v>
      </c>
      <c r="DW213"/>
      <c r="DX213" s="1633"/>
      <c r="DY213" s="197" t="s">
        <v>2443</v>
      </c>
      <c r="DZ213" s="192" t="s">
        <v>2444</v>
      </c>
      <c r="EA213" s="193">
        <v>205</v>
      </c>
      <c r="EB213" s="194">
        <v>0</v>
      </c>
      <c r="EC213" s="195">
        <v>0</v>
      </c>
      <c r="ED213" s="10">
        <v>1</v>
      </c>
    </row>
    <row r="214" spans="114:134">
      <c r="DJ214" s="1634"/>
      <c r="DK214" s="236" t="s">
        <v>2445</v>
      </c>
      <c r="DL214" s="206" t="s">
        <v>2446</v>
      </c>
      <c r="DM214" s="207">
        <v>0</v>
      </c>
      <c r="DN214" s="208">
        <v>204</v>
      </c>
      <c r="DO214" s="209">
        <v>203</v>
      </c>
      <c r="DP214"/>
      <c r="DQ214" s="1635"/>
      <c r="DR214" s="212" t="s">
        <v>2447</v>
      </c>
      <c r="DS214" s="192" t="s">
        <v>2448</v>
      </c>
      <c r="DT214" s="193">
        <v>29</v>
      </c>
      <c r="DU214" s="194">
        <v>72</v>
      </c>
      <c r="DV214" s="195">
        <v>81</v>
      </c>
      <c r="DW214"/>
      <c r="DX214" s="1636"/>
      <c r="DY214" s="197" t="s">
        <v>2449</v>
      </c>
      <c r="DZ214" s="192" t="s">
        <v>2444</v>
      </c>
      <c r="EA214" s="193">
        <v>205</v>
      </c>
      <c r="EB214" s="194">
        <v>55</v>
      </c>
      <c r="EC214" s="195">
        <v>0</v>
      </c>
      <c r="ED214" s="10">
        <v>1</v>
      </c>
    </row>
    <row r="215" spans="114:134">
      <c r="DJ215" s="1637"/>
      <c r="DK215" s="205" t="s">
        <v>2450</v>
      </c>
      <c r="DL215" s="206" t="s">
        <v>2451</v>
      </c>
      <c r="DM215" s="207">
        <v>131</v>
      </c>
      <c r="DN215" s="208">
        <v>139</v>
      </c>
      <c r="DO215" s="209">
        <v>139</v>
      </c>
      <c r="DP215"/>
      <c r="DQ215" s="1638"/>
      <c r="DR215" s="212" t="s">
        <v>2452</v>
      </c>
      <c r="DS215" s="192" t="s">
        <v>2453</v>
      </c>
      <c r="DT215" s="193">
        <v>31</v>
      </c>
      <c r="DU215" s="194">
        <v>254</v>
      </c>
      <c r="DV215" s="195">
        <v>216</v>
      </c>
      <c r="DW215"/>
      <c r="DX215" s="1639"/>
      <c r="DY215" s="212" t="s">
        <v>2454</v>
      </c>
      <c r="DZ215" s="192" t="s">
        <v>2455</v>
      </c>
      <c r="EA215" s="193">
        <v>198</v>
      </c>
      <c r="EB215" s="194">
        <v>8</v>
      </c>
      <c r="EC215" s="195">
        <v>0</v>
      </c>
      <c r="ED215" s="10">
        <v>1</v>
      </c>
    </row>
    <row r="216" spans="114:134">
      <c r="DJ216" s="1640"/>
      <c r="DK216" s="205" t="s">
        <v>2456</v>
      </c>
      <c r="DL216" s="206" t="s">
        <v>2457</v>
      </c>
      <c r="DM216" s="207">
        <v>95</v>
      </c>
      <c r="DN216" s="208">
        <v>158</v>
      </c>
      <c r="DO216" s="209">
        <v>160</v>
      </c>
      <c r="DP216"/>
      <c r="DQ216" s="1641"/>
      <c r="DR216" s="212" t="s">
        <v>2458</v>
      </c>
      <c r="DS216" s="192" t="s">
        <v>2459</v>
      </c>
      <c r="DT216" s="193">
        <v>150</v>
      </c>
      <c r="DU216" s="194">
        <v>222</v>
      </c>
      <c r="DV216" s="195">
        <v>209</v>
      </c>
      <c r="DW216"/>
      <c r="DX216" s="1642"/>
      <c r="DY216" s="212" t="s">
        <v>2460</v>
      </c>
      <c r="DZ216" s="192" t="s">
        <v>2461</v>
      </c>
      <c r="EA216" s="193">
        <v>188</v>
      </c>
      <c r="EB216" s="194">
        <v>63</v>
      </c>
      <c r="EC216" s="195">
        <v>74</v>
      </c>
      <c r="ED216" s="10">
        <v>1</v>
      </c>
    </row>
    <row r="217" spans="114:134">
      <c r="DJ217" s="1643"/>
      <c r="DK217" s="205" t="s">
        <v>2462</v>
      </c>
      <c r="DL217" s="206" t="s">
        <v>2463</v>
      </c>
      <c r="DM217" s="207">
        <v>95</v>
      </c>
      <c r="DN217" s="208">
        <v>159</v>
      </c>
      <c r="DO217" s="209">
        <v>159</v>
      </c>
      <c r="DP217"/>
      <c r="DQ217" s="1644"/>
      <c r="DR217" s="212" t="s">
        <v>2464</v>
      </c>
      <c r="DS217" s="192" t="s">
        <v>2465</v>
      </c>
      <c r="DT217" s="193">
        <v>0</v>
      </c>
      <c r="DU217" s="194">
        <v>166</v>
      </c>
      <c r="DV217" s="195">
        <v>147</v>
      </c>
      <c r="DW217"/>
      <c r="DX217" s="1645"/>
      <c r="DY217" s="212" t="s">
        <v>2466</v>
      </c>
      <c r="DZ217" s="192" t="s">
        <v>2467</v>
      </c>
      <c r="EA217" s="193">
        <v>191</v>
      </c>
      <c r="EB217" s="194">
        <v>48</v>
      </c>
      <c r="EC217" s="195">
        <v>48</v>
      </c>
      <c r="ED217" s="10">
        <v>1</v>
      </c>
    </row>
    <row r="218" spans="114:134">
      <c r="DJ218" s="1646"/>
      <c r="DK218" s="205" t="s">
        <v>2468</v>
      </c>
      <c r="DL218" s="206" t="s">
        <v>2469</v>
      </c>
      <c r="DM218" s="207">
        <v>122</v>
      </c>
      <c r="DN218" s="208">
        <v>139</v>
      </c>
      <c r="DO218" s="209">
        <v>139</v>
      </c>
      <c r="DP218"/>
      <c r="DQ218" s="1647"/>
      <c r="DR218" s="197" t="s">
        <v>2470</v>
      </c>
      <c r="DS218" s="192" t="s">
        <v>2471</v>
      </c>
      <c r="DT218" s="193">
        <v>74</v>
      </c>
      <c r="DU218" s="194">
        <v>118</v>
      </c>
      <c r="DV218" s="195">
        <v>110</v>
      </c>
      <c r="DW218"/>
      <c r="DX218" s="1648"/>
      <c r="DY218" s="197" t="s">
        <v>2472</v>
      </c>
      <c r="DZ218" s="192" t="s">
        <v>2473</v>
      </c>
      <c r="EA218" s="193">
        <v>192</v>
      </c>
      <c r="EB218" s="194">
        <v>0</v>
      </c>
      <c r="EC218" s="195">
        <v>0</v>
      </c>
      <c r="ED218" s="10">
        <v>1</v>
      </c>
    </row>
    <row r="219" spans="114:134">
      <c r="DJ219" s="1649"/>
      <c r="DK219" s="205" t="s">
        <v>2474</v>
      </c>
      <c r="DL219" s="206" t="s">
        <v>2475</v>
      </c>
      <c r="DM219" s="207">
        <v>102</v>
      </c>
      <c r="DN219" s="208">
        <v>139</v>
      </c>
      <c r="DO219" s="209">
        <v>139</v>
      </c>
      <c r="DP219"/>
      <c r="DQ219" s="1650"/>
      <c r="DR219" s="212" t="s">
        <v>2476</v>
      </c>
      <c r="DS219" s="192" t="s">
        <v>2477</v>
      </c>
      <c r="DT219" s="193">
        <v>78</v>
      </c>
      <c r="DU219" s="194">
        <v>87</v>
      </c>
      <c r="DV219" s="195">
        <v>85</v>
      </c>
      <c r="DW219"/>
      <c r="DX219" s="1651"/>
      <c r="DY219" s="197" t="s">
        <v>2478</v>
      </c>
      <c r="DZ219" s="192" t="s">
        <v>2479</v>
      </c>
      <c r="EA219" s="193">
        <v>139</v>
      </c>
      <c r="EB219" s="194">
        <v>137</v>
      </c>
      <c r="EC219" s="195">
        <v>137</v>
      </c>
      <c r="ED219" s="10">
        <v>1</v>
      </c>
    </row>
    <row r="220" spans="114:134">
      <c r="DJ220" s="1652"/>
      <c r="DK220" s="205" t="s">
        <v>2480</v>
      </c>
      <c r="DL220" s="206" t="s">
        <v>2481</v>
      </c>
      <c r="DM220" s="207">
        <v>82</v>
      </c>
      <c r="DN220" s="208">
        <v>139</v>
      </c>
      <c r="DO220" s="209">
        <v>139</v>
      </c>
      <c r="DP220"/>
      <c r="DQ220" s="1653"/>
      <c r="DR220" s="212" t="s">
        <v>2482</v>
      </c>
      <c r="DS220" s="192" t="s">
        <v>2483</v>
      </c>
      <c r="DT220" s="193">
        <v>58</v>
      </c>
      <c r="DU220" s="194">
        <v>75</v>
      </c>
      <c r="DV220" s="195">
        <v>71</v>
      </c>
      <c r="DW220"/>
      <c r="DX220" s="1654"/>
      <c r="DY220" s="212" t="s">
        <v>2484</v>
      </c>
      <c r="DZ220" s="192" t="s">
        <v>2485</v>
      </c>
      <c r="EA220" s="193">
        <v>190</v>
      </c>
      <c r="EB220" s="194">
        <v>0</v>
      </c>
      <c r="EC220" s="195">
        <v>50</v>
      </c>
      <c r="ED220" s="10">
        <v>1</v>
      </c>
    </row>
    <row r="221" spans="114:134">
      <c r="DJ221" s="1655"/>
      <c r="DK221" s="236" t="s">
        <v>2486</v>
      </c>
      <c r="DL221" s="206" t="s">
        <v>2487</v>
      </c>
      <c r="DM221" s="207">
        <v>0</v>
      </c>
      <c r="DN221" s="208">
        <v>142</v>
      </c>
      <c r="DO221" s="209">
        <v>142</v>
      </c>
      <c r="DP221"/>
      <c r="DQ221" s="1656"/>
      <c r="DR221" s="212" t="s">
        <v>2488</v>
      </c>
      <c r="DS221" s="192" t="s">
        <v>2489</v>
      </c>
      <c r="DT221" s="193">
        <v>201</v>
      </c>
      <c r="DU221" s="194">
        <v>220</v>
      </c>
      <c r="DV221" s="195">
        <v>137</v>
      </c>
      <c r="DW221"/>
      <c r="DX221" s="1657"/>
      <c r="DY221" s="212" t="s">
        <v>2490</v>
      </c>
      <c r="DZ221" s="192" t="s">
        <v>2491</v>
      </c>
      <c r="EA221" s="193">
        <v>188</v>
      </c>
      <c r="EB221" s="194">
        <v>32</v>
      </c>
      <c r="EC221" s="195">
        <v>1</v>
      </c>
      <c r="ED221" s="10">
        <v>1</v>
      </c>
    </row>
    <row r="222" spans="114:134">
      <c r="DJ222" s="1658"/>
      <c r="DK222" s="205" t="s">
        <v>2492</v>
      </c>
      <c r="DL222" s="206" t="s">
        <v>2493</v>
      </c>
      <c r="DM222" s="207">
        <v>0</v>
      </c>
      <c r="DN222" s="208">
        <v>139</v>
      </c>
      <c r="DO222" s="209">
        <v>139</v>
      </c>
      <c r="DP222"/>
      <c r="DQ222" s="1659"/>
      <c r="DR222" s="212" t="s">
        <v>2494</v>
      </c>
      <c r="DS222" s="192" t="s">
        <v>2495</v>
      </c>
      <c r="DT222" s="193">
        <v>189</v>
      </c>
      <c r="DU222" s="194">
        <v>218</v>
      </c>
      <c r="DV222" s="195">
        <v>87</v>
      </c>
      <c r="DW222"/>
      <c r="DX222" s="1660"/>
      <c r="DY222" s="212" t="s">
        <v>2496</v>
      </c>
      <c r="DZ222" s="192" t="s">
        <v>2497</v>
      </c>
      <c r="EA222" s="193">
        <v>187</v>
      </c>
      <c r="EB222" s="194">
        <v>11</v>
      </c>
      <c r="EC222" s="195">
        <v>11</v>
      </c>
      <c r="ED222" s="10">
        <v>1</v>
      </c>
    </row>
    <row r="223" spans="114:134">
      <c r="DJ223" s="1661"/>
      <c r="DK223" s="205" t="s">
        <v>2498</v>
      </c>
      <c r="DL223" s="206" t="s">
        <v>2499</v>
      </c>
      <c r="DM223" s="207">
        <v>0</v>
      </c>
      <c r="DN223" s="208">
        <v>128</v>
      </c>
      <c r="DO223" s="209">
        <v>128</v>
      </c>
      <c r="DP223"/>
      <c r="DQ223" s="1662"/>
      <c r="DR223" s="212" t="s">
        <v>2500</v>
      </c>
      <c r="DS223" s="192" t="s">
        <v>2501</v>
      </c>
      <c r="DT223" s="193">
        <v>143</v>
      </c>
      <c r="DU223" s="194">
        <v>151</v>
      </c>
      <c r="DV223" s="195">
        <v>121</v>
      </c>
      <c r="DW223"/>
      <c r="DX223" s="1663"/>
      <c r="DY223" s="212" t="s">
        <v>2502</v>
      </c>
      <c r="DZ223" s="192" t="s">
        <v>2503</v>
      </c>
      <c r="EA223" s="193">
        <v>171</v>
      </c>
      <c r="EB223" s="194">
        <v>78</v>
      </c>
      <c r="EC223" s="195">
        <v>82</v>
      </c>
      <c r="ED223" s="10">
        <v>1</v>
      </c>
    </row>
    <row r="224" spans="114:134">
      <c r="DJ224" s="1664"/>
      <c r="DK224" s="205" t="s">
        <v>2504</v>
      </c>
      <c r="DL224" s="206" t="s">
        <v>2505</v>
      </c>
      <c r="DM224" s="207">
        <v>47</v>
      </c>
      <c r="DN224" s="208">
        <v>79</v>
      </c>
      <c r="DO224" s="209">
        <v>79</v>
      </c>
      <c r="DP224"/>
      <c r="DQ224" s="1665"/>
      <c r="DR224" s="212" t="s">
        <v>2506</v>
      </c>
      <c r="DS224" s="192" t="s">
        <v>2507</v>
      </c>
      <c r="DT224" s="193">
        <v>138</v>
      </c>
      <c r="DU224" s="194">
        <v>154</v>
      </c>
      <c r="DV224" s="195">
        <v>91</v>
      </c>
      <c r="DW224"/>
      <c r="DX224" s="1666"/>
      <c r="DY224" s="212" t="s">
        <v>2508</v>
      </c>
      <c r="DZ224" s="192" t="s">
        <v>2509</v>
      </c>
      <c r="EA224" s="193">
        <v>184</v>
      </c>
      <c r="EB224" s="194">
        <v>32</v>
      </c>
      <c r="EC224" s="195">
        <v>16</v>
      </c>
      <c r="ED224" s="10">
        <v>1</v>
      </c>
    </row>
    <row r="225" spans="114:134">
      <c r="DJ225" s="1667"/>
      <c r="DK225" s="236" t="s">
        <v>2510</v>
      </c>
      <c r="DL225" s="206" t="s">
        <v>2511</v>
      </c>
      <c r="DM225" s="207">
        <v>0</v>
      </c>
      <c r="DN225" s="208">
        <v>75</v>
      </c>
      <c r="DO225" s="209">
        <v>73</v>
      </c>
      <c r="DP225"/>
      <c r="DQ225" s="1668"/>
      <c r="DR225" s="212" t="s">
        <v>2512</v>
      </c>
      <c r="DS225" s="192" t="s">
        <v>2513</v>
      </c>
      <c r="DT225" s="193">
        <v>121</v>
      </c>
      <c r="DU225" s="194">
        <v>137</v>
      </c>
      <c r="DV225" s="195">
        <v>51</v>
      </c>
      <c r="DW225"/>
      <c r="DX225" s="1669"/>
      <c r="DY225" s="197" t="s">
        <v>2514</v>
      </c>
      <c r="DZ225" s="192" t="s">
        <v>2515</v>
      </c>
      <c r="EA225" s="193">
        <v>178</v>
      </c>
      <c r="EB225" s="194">
        <v>34</v>
      </c>
      <c r="EC225" s="195">
        <v>34</v>
      </c>
      <c r="ED225" s="10">
        <v>1</v>
      </c>
    </row>
    <row r="226" spans="114:134">
      <c r="DJ226" s="1670"/>
      <c r="DK226" s="236" t="s">
        <v>2516</v>
      </c>
      <c r="DL226" s="206" t="s">
        <v>2517</v>
      </c>
      <c r="DM226" s="207">
        <v>0</v>
      </c>
      <c r="DN226" s="208">
        <v>42</v>
      </c>
      <c r="DO226" s="209">
        <v>41</v>
      </c>
      <c r="DP226"/>
      <c r="DQ226" s="1671"/>
      <c r="DR226" s="212" t="s">
        <v>2518</v>
      </c>
      <c r="DS226" s="192" t="s">
        <v>2519</v>
      </c>
      <c r="DT226" s="193">
        <v>90</v>
      </c>
      <c r="DU226" s="194">
        <v>101</v>
      </c>
      <c r="DV226" s="195">
        <v>33</v>
      </c>
      <c r="DW226"/>
      <c r="DX226" s="1672"/>
      <c r="DY226" s="212" t="s">
        <v>2520</v>
      </c>
      <c r="DZ226" s="192" t="s">
        <v>2521</v>
      </c>
      <c r="EA226" s="193">
        <v>170</v>
      </c>
      <c r="EB226" s="194">
        <v>56</v>
      </c>
      <c r="EC226" s="195">
        <v>30</v>
      </c>
      <c r="ED226" s="10">
        <v>1</v>
      </c>
    </row>
    <row r="227" spans="114:134">
      <c r="DJ227" s="1673"/>
      <c r="DK227" s="236" t="s">
        <v>2522</v>
      </c>
      <c r="DL227" s="206" t="s">
        <v>2523</v>
      </c>
      <c r="DM227" s="207">
        <v>11</v>
      </c>
      <c r="DN227" s="208">
        <v>22</v>
      </c>
      <c r="DO227" s="209">
        <v>22</v>
      </c>
      <c r="DP227"/>
      <c r="DQ227" s="1674"/>
      <c r="DR227" s="212" t="s">
        <v>2524</v>
      </c>
      <c r="DS227" s="192" t="s">
        <v>2525</v>
      </c>
      <c r="DT227" s="193">
        <v>255</v>
      </c>
      <c r="DU227" s="194">
        <v>215</v>
      </c>
      <c r="DV227" s="195">
        <v>0</v>
      </c>
      <c r="DW227"/>
      <c r="DX227" s="1675"/>
      <c r="DY227" s="197" t="s">
        <v>2526</v>
      </c>
      <c r="DZ227" s="192" t="s">
        <v>2527</v>
      </c>
      <c r="EA227" s="193">
        <v>166</v>
      </c>
      <c r="EB227" s="194">
        <v>42</v>
      </c>
      <c r="EC227" s="195">
        <v>42</v>
      </c>
      <c r="ED227" s="10">
        <v>1</v>
      </c>
    </row>
    <row r="228" spans="114:134">
      <c r="DJ228" s="1676"/>
      <c r="DK228" s="205" t="s">
        <v>2528</v>
      </c>
      <c r="DL228" s="206" t="s">
        <v>2529</v>
      </c>
      <c r="DM228" s="207">
        <v>0</v>
      </c>
      <c r="DN228" s="208">
        <v>245</v>
      </c>
      <c r="DO228" s="209">
        <v>255</v>
      </c>
      <c r="DP228"/>
      <c r="DQ228" s="1677"/>
      <c r="DR228" s="212" t="s">
        <v>2530</v>
      </c>
      <c r="DS228" s="192" t="s">
        <v>2531</v>
      </c>
      <c r="DT228" s="193">
        <v>255</v>
      </c>
      <c r="DU228" s="194">
        <v>228</v>
      </c>
      <c r="DV228" s="195">
        <v>54</v>
      </c>
      <c r="DW228"/>
      <c r="DX228" s="1678"/>
      <c r="DY228" s="197" t="s">
        <v>2532</v>
      </c>
      <c r="DZ228" s="192" t="s">
        <v>2533</v>
      </c>
      <c r="EA228" s="193">
        <v>139</v>
      </c>
      <c r="EB228" s="194">
        <v>105</v>
      </c>
      <c r="EC228" s="195">
        <v>105</v>
      </c>
      <c r="ED228" s="10">
        <v>1</v>
      </c>
    </row>
    <row r="229" spans="114:134">
      <c r="DJ229" s="1679"/>
      <c r="DK229" s="236" t="s">
        <v>2534</v>
      </c>
      <c r="DL229" s="206" t="s">
        <v>2535</v>
      </c>
      <c r="DM229" s="207">
        <v>156</v>
      </c>
      <c r="DN229" s="208">
        <v>209</v>
      </c>
      <c r="DO229" s="209">
        <v>220</v>
      </c>
      <c r="DP229"/>
      <c r="DQ229" s="1680"/>
      <c r="DR229" s="212" t="s">
        <v>2536</v>
      </c>
      <c r="DS229" s="192" t="s">
        <v>2537</v>
      </c>
      <c r="DT229" s="193">
        <v>254</v>
      </c>
      <c r="DU229" s="194">
        <v>227</v>
      </c>
      <c r="DV229" s="195">
        <v>71</v>
      </c>
      <c r="DW229"/>
      <c r="DX229" s="1681"/>
      <c r="DY229" s="197" t="s">
        <v>2538</v>
      </c>
      <c r="DZ229" s="192" t="s">
        <v>2539</v>
      </c>
      <c r="EA229" s="193">
        <v>165</v>
      </c>
      <c r="EB229" s="194">
        <v>42</v>
      </c>
      <c r="EC229" s="195">
        <v>42</v>
      </c>
      <c r="ED229" s="10">
        <v>1</v>
      </c>
    </row>
    <row r="230" spans="114:134">
      <c r="DJ230" s="1682"/>
      <c r="DK230" s="205" t="s">
        <v>2540</v>
      </c>
      <c r="DL230" s="206" t="s">
        <v>2541</v>
      </c>
      <c r="DM230" s="207">
        <v>142</v>
      </c>
      <c r="DN230" s="208">
        <v>229</v>
      </c>
      <c r="DO230" s="209">
        <v>238</v>
      </c>
      <c r="DP230"/>
      <c r="DQ230" s="1683"/>
      <c r="DR230" s="212" t="s">
        <v>2542</v>
      </c>
      <c r="DS230" s="192" t="s">
        <v>2543</v>
      </c>
      <c r="DT230" s="193">
        <v>250</v>
      </c>
      <c r="DU230" s="194">
        <v>218</v>
      </c>
      <c r="DV230" s="195">
        <v>94</v>
      </c>
      <c r="DW230"/>
      <c r="DX230" s="1684"/>
      <c r="DY230" s="212" t="s">
        <v>2544</v>
      </c>
      <c r="DZ230" s="192" t="s">
        <v>2545</v>
      </c>
      <c r="EA230" s="193">
        <v>169</v>
      </c>
      <c r="EB230" s="194">
        <v>17</v>
      </c>
      <c r="EC230" s="195">
        <v>1</v>
      </c>
      <c r="ED230" s="10">
        <v>1</v>
      </c>
    </row>
    <row r="231" spans="114:134">
      <c r="DJ231" s="1685"/>
      <c r="DK231" s="205" t="s">
        <v>2546</v>
      </c>
      <c r="DL231" s="206" t="s">
        <v>2547</v>
      </c>
      <c r="DM231" s="207">
        <v>176</v>
      </c>
      <c r="DN231" s="208">
        <v>224</v>
      </c>
      <c r="DO231" s="209">
        <v>230</v>
      </c>
      <c r="DP231"/>
      <c r="DQ231" s="1686"/>
      <c r="DR231" s="212" t="s">
        <v>2548</v>
      </c>
      <c r="DS231" s="192" t="s">
        <v>2549</v>
      </c>
      <c r="DT231" s="193">
        <v>247</v>
      </c>
      <c r="DU231" s="194">
        <v>226</v>
      </c>
      <c r="DV231" s="195">
        <v>105</v>
      </c>
      <c r="DW231"/>
      <c r="DX231" s="1687"/>
      <c r="DY231" s="212" t="s">
        <v>2550</v>
      </c>
      <c r="DZ231" s="192" t="s">
        <v>2551</v>
      </c>
      <c r="EA231" s="193">
        <v>144</v>
      </c>
      <c r="EB231" s="194">
        <v>93</v>
      </c>
      <c r="EC231" s="195">
        <v>93</v>
      </c>
      <c r="ED231" s="10">
        <v>1</v>
      </c>
    </row>
    <row r="232" spans="114:134">
      <c r="DJ232" s="1688"/>
      <c r="DK232" s="205" t="s">
        <v>2552</v>
      </c>
      <c r="DL232" s="206" t="s">
        <v>2553</v>
      </c>
      <c r="DM232" s="207">
        <v>152</v>
      </c>
      <c r="DN232" s="208">
        <v>245</v>
      </c>
      <c r="DO232" s="209">
        <v>255</v>
      </c>
      <c r="DP232"/>
      <c r="DQ232" s="1689"/>
      <c r="DR232" s="197" t="s">
        <v>2554</v>
      </c>
      <c r="DS232" s="192" t="s">
        <v>2555</v>
      </c>
      <c r="DT232" s="193">
        <v>238</v>
      </c>
      <c r="DU232" s="194">
        <v>220</v>
      </c>
      <c r="DV232" s="195">
        <v>130</v>
      </c>
      <c r="DW232"/>
      <c r="DX232" s="1690"/>
      <c r="DY232" s="212" t="s">
        <v>2556</v>
      </c>
      <c r="DZ232" s="192" t="s">
        <v>2557</v>
      </c>
      <c r="EA232" s="193">
        <v>164</v>
      </c>
      <c r="EB232" s="194">
        <v>36</v>
      </c>
      <c r="EC232" s="195">
        <v>36</v>
      </c>
      <c r="ED232" s="10">
        <v>1</v>
      </c>
    </row>
    <row r="233" spans="114:134">
      <c r="DJ233" s="1691"/>
      <c r="DK233" s="205" t="s">
        <v>2558</v>
      </c>
      <c r="DL233" s="206" t="s">
        <v>2559</v>
      </c>
      <c r="DM233" s="207">
        <v>0</v>
      </c>
      <c r="DN233" s="208">
        <v>229</v>
      </c>
      <c r="DO233" s="209">
        <v>238</v>
      </c>
      <c r="DP233"/>
      <c r="DQ233" s="1692"/>
      <c r="DR233" s="197" t="s">
        <v>2560</v>
      </c>
      <c r="DS233" s="192" t="s">
        <v>2555</v>
      </c>
      <c r="DT233" s="193">
        <v>238</v>
      </c>
      <c r="DU233" s="194">
        <v>221</v>
      </c>
      <c r="DV233" s="195">
        <v>130</v>
      </c>
      <c r="DW233"/>
      <c r="DX233" s="1693"/>
      <c r="DY233" s="212" t="s">
        <v>2561</v>
      </c>
      <c r="DZ233" s="192" t="s">
        <v>2562</v>
      </c>
      <c r="EA233" s="193">
        <v>165</v>
      </c>
      <c r="EB233" s="194">
        <v>38</v>
      </c>
      <c r="EC233" s="195">
        <v>10</v>
      </c>
      <c r="ED233" s="10">
        <v>1</v>
      </c>
    </row>
    <row r="234" spans="114:134">
      <c r="DJ234" s="1694"/>
      <c r="DK234" s="205" t="s">
        <v>2563</v>
      </c>
      <c r="DL234" s="206" t="s">
        <v>2564</v>
      </c>
      <c r="DM234" s="207">
        <v>122</v>
      </c>
      <c r="DN234" s="208">
        <v>197</v>
      </c>
      <c r="DO234" s="209">
        <v>205</v>
      </c>
      <c r="DP234"/>
      <c r="DQ234" s="1695"/>
      <c r="DR234" s="212" t="s">
        <v>2565</v>
      </c>
      <c r="DS234" s="192" t="s">
        <v>2566</v>
      </c>
      <c r="DT234" s="193">
        <v>225</v>
      </c>
      <c r="DU234" s="194">
        <v>206</v>
      </c>
      <c r="DV234" s="195">
        <v>154</v>
      </c>
      <c r="DW234"/>
      <c r="DX234" s="1696"/>
      <c r="DY234" s="197" t="s">
        <v>2567</v>
      </c>
      <c r="DZ234" s="192" t="s">
        <v>2568</v>
      </c>
      <c r="EA234" s="193">
        <v>133</v>
      </c>
      <c r="EB234" s="194">
        <v>99</v>
      </c>
      <c r="EC234" s="195">
        <v>99</v>
      </c>
      <c r="ED234" s="10">
        <v>1</v>
      </c>
    </row>
    <row r="235" spans="114:134">
      <c r="DJ235" s="1697"/>
      <c r="DK235" s="205" t="s">
        <v>2569</v>
      </c>
      <c r="DL235" s="206" t="s">
        <v>2570</v>
      </c>
      <c r="DM235" s="207">
        <v>0</v>
      </c>
      <c r="DN235" s="208">
        <v>197</v>
      </c>
      <c r="DO235" s="209">
        <v>205</v>
      </c>
      <c r="DP235"/>
      <c r="DQ235" s="1698"/>
      <c r="DR235" s="212" t="s">
        <v>2571</v>
      </c>
      <c r="DS235" s="192" t="s">
        <v>2572</v>
      </c>
      <c r="DT235" s="193">
        <v>248</v>
      </c>
      <c r="DU235" s="194">
        <v>222</v>
      </c>
      <c r="DV235" s="195">
        <v>126</v>
      </c>
      <c r="DW235"/>
      <c r="DX235" s="1699"/>
      <c r="DY235" s="212" t="s">
        <v>2573</v>
      </c>
      <c r="DZ235" s="192" t="s">
        <v>2574</v>
      </c>
      <c r="EA235" s="193">
        <v>150</v>
      </c>
      <c r="EB235" s="194">
        <v>0</v>
      </c>
      <c r="EC235" s="195">
        <v>24</v>
      </c>
      <c r="ED235" s="10">
        <v>1</v>
      </c>
    </row>
    <row r="236" spans="114:134">
      <c r="DJ236" s="1700"/>
      <c r="DK236" s="205" t="s">
        <v>2575</v>
      </c>
      <c r="DL236" s="206" t="s">
        <v>2576</v>
      </c>
      <c r="DM236" s="207">
        <v>3</v>
      </c>
      <c r="DN236" s="208">
        <v>180</v>
      </c>
      <c r="DO236" s="209">
        <v>200</v>
      </c>
      <c r="DP236"/>
      <c r="DQ236" s="1701"/>
      <c r="DR236" s="212" t="s">
        <v>2577</v>
      </c>
      <c r="DS236" s="192" t="s">
        <v>2578</v>
      </c>
      <c r="DT236" s="193">
        <v>255</v>
      </c>
      <c r="DU236" s="194">
        <v>222</v>
      </c>
      <c r="DV236" s="195">
        <v>117</v>
      </c>
      <c r="DW236"/>
      <c r="DX236" s="1702"/>
      <c r="DY236" s="197" t="s">
        <v>2579</v>
      </c>
      <c r="DZ236" s="192" t="s">
        <v>2580</v>
      </c>
      <c r="EA236" s="193">
        <v>139</v>
      </c>
      <c r="EB236" s="194">
        <v>58</v>
      </c>
      <c r="EC236" s="195">
        <v>58</v>
      </c>
      <c r="ED236" s="10">
        <v>1</v>
      </c>
    </row>
    <row r="237" spans="114:134">
      <c r="DJ237" s="1703"/>
      <c r="DK237" s="236" t="s">
        <v>2581</v>
      </c>
      <c r="DL237" s="206" t="s">
        <v>2582</v>
      </c>
      <c r="DM237" s="207">
        <v>121</v>
      </c>
      <c r="DN237" s="208">
        <v>128</v>
      </c>
      <c r="DO237" s="209">
        <v>129</v>
      </c>
      <c r="DP237"/>
      <c r="DQ237" s="1704"/>
      <c r="DR237" s="197" t="s">
        <v>2583</v>
      </c>
      <c r="DS237" s="192" t="s">
        <v>2584</v>
      </c>
      <c r="DT237" s="193">
        <v>255</v>
      </c>
      <c r="DU237" s="194">
        <v>236</v>
      </c>
      <c r="DV237" s="195">
        <v>139</v>
      </c>
      <c r="DW237"/>
      <c r="DX237" s="1705"/>
      <c r="DY237" s="197" t="s">
        <v>2585</v>
      </c>
      <c r="DZ237" s="192" t="s">
        <v>2586</v>
      </c>
      <c r="EA237" s="193">
        <v>142</v>
      </c>
      <c r="EB237" s="194">
        <v>35</v>
      </c>
      <c r="EC237" s="195">
        <v>35</v>
      </c>
      <c r="ED237" s="10">
        <v>1</v>
      </c>
    </row>
    <row r="238" spans="114:134">
      <c r="DJ238" s="1706"/>
      <c r="DK238" s="205" t="s">
        <v>2587</v>
      </c>
      <c r="DL238" s="206" t="s">
        <v>2588</v>
      </c>
      <c r="DM238" s="207">
        <v>83</v>
      </c>
      <c r="DN238" s="208">
        <v>134</v>
      </c>
      <c r="DO238" s="209">
        <v>139</v>
      </c>
      <c r="DP238"/>
      <c r="DQ238" s="1707"/>
      <c r="DR238" s="212" t="s">
        <v>2589</v>
      </c>
      <c r="DS238" s="192" t="s">
        <v>2590</v>
      </c>
      <c r="DT238" s="193">
        <v>243</v>
      </c>
      <c r="DU238" s="194">
        <v>229</v>
      </c>
      <c r="DV238" s="195">
        <v>171</v>
      </c>
      <c r="DW238"/>
      <c r="DX238" s="1708"/>
      <c r="DY238" s="197" t="s">
        <v>2591</v>
      </c>
      <c r="DZ238" s="192" t="s">
        <v>2592</v>
      </c>
      <c r="EA238" s="193">
        <v>139</v>
      </c>
      <c r="EB238" s="194">
        <v>35</v>
      </c>
      <c r="EC238" s="195">
        <v>35</v>
      </c>
      <c r="ED238" s="10">
        <v>1</v>
      </c>
    </row>
    <row r="239" spans="114:134">
      <c r="DJ239" s="1709"/>
      <c r="DK239" s="236" t="s">
        <v>2593</v>
      </c>
      <c r="DL239" s="206" t="s">
        <v>2594</v>
      </c>
      <c r="DM239" s="207">
        <v>4</v>
      </c>
      <c r="DN239" s="208">
        <v>139</v>
      </c>
      <c r="DO239" s="209">
        <v>154</v>
      </c>
      <c r="DP239"/>
      <c r="DQ239" s="1710"/>
      <c r="DR239" s="212" t="s">
        <v>2595</v>
      </c>
      <c r="DS239" s="192" t="s">
        <v>2596</v>
      </c>
      <c r="DT239" s="193">
        <v>241</v>
      </c>
      <c r="DU239" s="194">
        <v>226</v>
      </c>
      <c r="DV239" s="195">
        <v>190</v>
      </c>
      <c r="DW239"/>
      <c r="DX239" s="1711"/>
      <c r="DY239" s="197" t="s">
        <v>2597</v>
      </c>
      <c r="DZ239" s="192" t="s">
        <v>2598</v>
      </c>
      <c r="EA239" s="193">
        <v>140</v>
      </c>
      <c r="EB239" s="194">
        <v>23</v>
      </c>
      <c r="EC239" s="195">
        <v>23</v>
      </c>
      <c r="ED239" s="10">
        <v>1</v>
      </c>
    </row>
    <row r="240" spans="114:134">
      <c r="DJ240" s="1712"/>
      <c r="DK240" s="205" t="s">
        <v>2599</v>
      </c>
      <c r="DL240" s="206" t="s">
        <v>2600</v>
      </c>
      <c r="DM240" s="207">
        <v>0</v>
      </c>
      <c r="DN240" s="208">
        <v>134</v>
      </c>
      <c r="DO240" s="209">
        <v>139</v>
      </c>
      <c r="DP240"/>
      <c r="DQ240" s="1713"/>
      <c r="DR240" s="212" t="s">
        <v>2601</v>
      </c>
      <c r="DS240" s="192" t="s">
        <v>2602</v>
      </c>
      <c r="DT240" s="193">
        <v>255</v>
      </c>
      <c r="DU240" s="194">
        <v>240</v>
      </c>
      <c r="DV240" s="195">
        <v>188</v>
      </c>
      <c r="DW240"/>
      <c r="DX240" s="1714"/>
      <c r="DY240" s="197" t="s">
        <v>2603</v>
      </c>
      <c r="DZ240" s="192" t="s">
        <v>2604</v>
      </c>
      <c r="EA240" s="193">
        <v>139</v>
      </c>
      <c r="EB240" s="194">
        <v>26</v>
      </c>
      <c r="EC240" s="195">
        <v>26</v>
      </c>
      <c r="ED240" s="10">
        <v>1</v>
      </c>
    </row>
    <row r="241" spans="114:134">
      <c r="DJ241" s="1715"/>
      <c r="DK241" s="236" t="s">
        <v>2605</v>
      </c>
      <c r="DL241" s="206" t="s">
        <v>2606</v>
      </c>
      <c r="DM241" s="207">
        <v>37</v>
      </c>
      <c r="DN241" s="208">
        <v>253</v>
      </c>
      <c r="DO241" s="209">
        <v>233</v>
      </c>
      <c r="DP241"/>
      <c r="DQ241" s="1716"/>
      <c r="DR241" s="212" t="s">
        <v>2607</v>
      </c>
      <c r="DS241" s="192" t="s">
        <v>2608</v>
      </c>
      <c r="DT241" s="193">
        <v>250</v>
      </c>
      <c r="DU241" s="194">
        <v>240</v>
      </c>
      <c r="DV241" s="195">
        <v>197</v>
      </c>
      <c r="DW241"/>
      <c r="DX241" s="1717"/>
      <c r="DY241" s="197" t="s">
        <v>2609</v>
      </c>
      <c r="DZ241" s="192" t="s">
        <v>2610</v>
      </c>
      <c r="EA241" s="193">
        <v>139</v>
      </c>
      <c r="EB241" s="194">
        <v>0</v>
      </c>
      <c r="EC241" s="195">
        <v>0</v>
      </c>
      <c r="ED241" s="10">
        <v>1</v>
      </c>
    </row>
    <row r="242" spans="114:134">
      <c r="DJ242" s="1718"/>
      <c r="DK242" s="205" t="s">
        <v>2611</v>
      </c>
      <c r="DL242" s="206" t="s">
        <v>2612</v>
      </c>
      <c r="DM242" s="207">
        <v>64</v>
      </c>
      <c r="DN242" s="208">
        <v>224</v>
      </c>
      <c r="DO242" s="209">
        <v>208</v>
      </c>
      <c r="DP242"/>
      <c r="DQ242" s="1719"/>
      <c r="DR242" s="212" t="s">
        <v>2613</v>
      </c>
      <c r="DS242" s="192" t="s">
        <v>2614</v>
      </c>
      <c r="DT242" s="193">
        <v>240</v>
      </c>
      <c r="DU242" s="194">
        <v>234</v>
      </c>
      <c r="DV242" s="195">
        <v>214</v>
      </c>
      <c r="DW242"/>
      <c r="DX242" s="1720"/>
      <c r="DY242" s="197" t="s">
        <v>2615</v>
      </c>
      <c r="DZ242" s="192" t="s">
        <v>2610</v>
      </c>
      <c r="EA242" s="193">
        <v>139</v>
      </c>
      <c r="EB242" s="194">
        <v>37</v>
      </c>
      <c r="EC242" s="195">
        <v>0</v>
      </c>
      <c r="ED242" s="10">
        <v>1</v>
      </c>
    </row>
    <row r="243" spans="114:134">
      <c r="DJ243" s="1721"/>
      <c r="DK243" s="236" t="s">
        <v>2616</v>
      </c>
      <c r="DL243" s="206" t="s">
        <v>2617</v>
      </c>
      <c r="DM243" s="207">
        <v>102</v>
      </c>
      <c r="DN243" s="208">
        <v>173</v>
      </c>
      <c r="DO243" s="209">
        <v>164</v>
      </c>
      <c r="DP243"/>
      <c r="DQ243" s="1722"/>
      <c r="DR243" s="197" t="s">
        <v>2618</v>
      </c>
      <c r="DS243" s="192" t="s">
        <v>2619</v>
      </c>
      <c r="DT243" s="193">
        <v>255</v>
      </c>
      <c r="DU243" s="194">
        <v>248</v>
      </c>
      <c r="DV243" s="195">
        <v>220</v>
      </c>
      <c r="DW243"/>
      <c r="DX243" s="1723"/>
      <c r="DY243" s="212" t="s">
        <v>2620</v>
      </c>
      <c r="DZ243" s="192" t="s">
        <v>2621</v>
      </c>
      <c r="EA243" s="193">
        <v>132</v>
      </c>
      <c r="EB243" s="194">
        <v>27</v>
      </c>
      <c r="EC243" s="195">
        <v>45</v>
      </c>
      <c r="ED243" s="10">
        <v>1</v>
      </c>
    </row>
    <row r="244" spans="114:134">
      <c r="DJ244" s="1724"/>
      <c r="DK244" s="205" t="s">
        <v>2622</v>
      </c>
      <c r="DL244" s="206" t="s">
        <v>2623</v>
      </c>
      <c r="DM244" s="207">
        <v>32</v>
      </c>
      <c r="DN244" s="208">
        <v>178</v>
      </c>
      <c r="DO244" s="209">
        <v>170</v>
      </c>
      <c r="DP244"/>
      <c r="DQ244" s="1725"/>
      <c r="DR244" s="212" t="s">
        <v>2624</v>
      </c>
      <c r="DS244" s="192" t="s">
        <v>2625</v>
      </c>
      <c r="DT244" s="193">
        <v>252</v>
      </c>
      <c r="DU244" s="194">
        <v>220</v>
      </c>
      <c r="DV244" s="195">
        <v>18</v>
      </c>
      <c r="DW244"/>
      <c r="DX244" s="1726"/>
      <c r="DY244" s="212" t="s">
        <v>2626</v>
      </c>
      <c r="DZ244" s="192" t="s">
        <v>2627</v>
      </c>
      <c r="EA244" s="193">
        <v>133</v>
      </c>
      <c r="EB244" s="194">
        <v>6</v>
      </c>
      <c r="EC244" s="195">
        <v>6</v>
      </c>
      <c r="ED244" s="10">
        <v>1</v>
      </c>
    </row>
    <row r="245" spans="114:134">
      <c r="DJ245" s="1727"/>
      <c r="DK245" s="236" t="s">
        <v>2628</v>
      </c>
      <c r="DL245" s="206" t="s">
        <v>2629</v>
      </c>
      <c r="DM245" s="207">
        <v>0</v>
      </c>
      <c r="DN245" s="208">
        <v>136</v>
      </c>
      <c r="DO245" s="209">
        <v>130</v>
      </c>
      <c r="DP245"/>
      <c r="DQ245" s="1728"/>
      <c r="DR245" s="212" t="s">
        <v>2630</v>
      </c>
      <c r="DS245" s="192" t="s">
        <v>2631</v>
      </c>
      <c r="DT245" s="193">
        <v>185</v>
      </c>
      <c r="DU245" s="194">
        <v>184</v>
      </c>
      <c r="DV245" s="195">
        <v>181</v>
      </c>
      <c r="DW245"/>
      <c r="DX245" s="1729"/>
      <c r="DY245" s="197" t="s">
        <v>2632</v>
      </c>
      <c r="DZ245" s="192" t="s">
        <v>2633</v>
      </c>
      <c r="EA245" s="193">
        <v>128</v>
      </c>
      <c r="EB245" s="194">
        <v>0</v>
      </c>
      <c r="EC245" s="195">
        <v>0</v>
      </c>
      <c r="ED245" s="10">
        <v>1</v>
      </c>
    </row>
    <row r="246" spans="114:134">
      <c r="DJ246" s="1730"/>
      <c r="DK246" s="236" t="s">
        <v>2634</v>
      </c>
      <c r="DL246" s="206" t="s">
        <v>2635</v>
      </c>
      <c r="DM246" s="207">
        <v>49</v>
      </c>
      <c r="DN246" s="208">
        <v>120</v>
      </c>
      <c r="DO246" s="209">
        <v>115</v>
      </c>
      <c r="DP246"/>
      <c r="DQ246" s="1731"/>
      <c r="DR246" s="212" t="s">
        <v>2636</v>
      </c>
      <c r="DS246" s="192" t="s">
        <v>2637</v>
      </c>
      <c r="DT246" s="193">
        <v>238</v>
      </c>
      <c r="DU246" s="194">
        <v>209</v>
      </c>
      <c r="DV246" s="195">
        <v>83</v>
      </c>
      <c r="DW246"/>
      <c r="DX246" s="1732"/>
      <c r="DY246" s="197" t="s">
        <v>2181</v>
      </c>
      <c r="DZ246" s="192" t="s">
        <v>2638</v>
      </c>
      <c r="EA246" s="193">
        <v>111</v>
      </c>
      <c r="EB246" s="194">
        <v>66</v>
      </c>
      <c r="EC246" s="195">
        <v>66</v>
      </c>
      <c r="ED246" s="10">
        <v>1</v>
      </c>
    </row>
    <row r="247" spans="114:134">
      <c r="DJ247" s="1733"/>
      <c r="DK247" s="236" t="s">
        <v>2639</v>
      </c>
      <c r="DL247" s="206" t="s">
        <v>2640</v>
      </c>
      <c r="DM247" s="207">
        <v>0</v>
      </c>
      <c r="DN247" s="208">
        <v>122</v>
      </c>
      <c r="DO247" s="209">
        <v>116</v>
      </c>
      <c r="DP247"/>
      <c r="DQ247" s="1734"/>
      <c r="DR247" s="212" t="s">
        <v>2641</v>
      </c>
      <c r="DS247" s="192" t="s">
        <v>2642</v>
      </c>
      <c r="DT247" s="193">
        <v>246</v>
      </c>
      <c r="DU247" s="194">
        <v>220</v>
      </c>
      <c r="DV247" s="195">
        <v>18</v>
      </c>
      <c r="DW247"/>
      <c r="DX247" s="1735"/>
      <c r="DY247" s="212" t="s">
        <v>2643</v>
      </c>
      <c r="DZ247" s="192" t="s">
        <v>2644</v>
      </c>
      <c r="EA247" s="193">
        <v>114</v>
      </c>
      <c r="EB247" s="194">
        <v>47</v>
      </c>
      <c r="EC247" s="195">
        <v>55</v>
      </c>
      <c r="ED247" s="10">
        <v>1</v>
      </c>
    </row>
    <row r="248" spans="114:134">
      <c r="DJ248" s="1736"/>
      <c r="DK248" s="236" t="s">
        <v>2645</v>
      </c>
      <c r="DL248" s="206" t="s">
        <v>2646</v>
      </c>
      <c r="DM248" s="207">
        <v>1</v>
      </c>
      <c r="DN248" s="208">
        <v>121</v>
      </c>
      <c r="DO248" s="209">
        <v>111</v>
      </c>
      <c r="DP248"/>
      <c r="DQ248" s="1737"/>
      <c r="DR248" s="212" t="s">
        <v>2647</v>
      </c>
      <c r="DS248" s="192" t="s">
        <v>2648</v>
      </c>
      <c r="DT248" s="193">
        <v>239</v>
      </c>
      <c r="DU248" s="194">
        <v>210</v>
      </c>
      <c r="DV248" s="195">
        <v>66</v>
      </c>
      <c r="DW248"/>
      <c r="DX248" s="1738"/>
      <c r="DY248" s="212" t="s">
        <v>2649</v>
      </c>
      <c r="DZ248" s="192" t="s">
        <v>2650</v>
      </c>
      <c r="EA248" s="193">
        <v>92</v>
      </c>
      <c r="EB248" s="194">
        <v>80</v>
      </c>
      <c r="EC248" s="195">
        <v>79</v>
      </c>
      <c r="ED248" s="10">
        <v>1</v>
      </c>
    </row>
    <row r="249" spans="114:134">
      <c r="DJ249" s="1739"/>
      <c r="DK249" s="236" t="s">
        <v>2651</v>
      </c>
      <c r="DL249" s="206" t="s">
        <v>2652</v>
      </c>
      <c r="DM249" s="207">
        <v>0</v>
      </c>
      <c r="DN249" s="208">
        <v>68</v>
      </c>
      <c r="DO249" s="209">
        <v>63</v>
      </c>
      <c r="DP249"/>
      <c r="DQ249" s="1740"/>
      <c r="DR249" s="212" t="s">
        <v>2653</v>
      </c>
      <c r="DS249" s="192" t="s">
        <v>2654</v>
      </c>
      <c r="DT249" s="193">
        <v>191</v>
      </c>
      <c r="DU249" s="194">
        <v>184</v>
      </c>
      <c r="DV249" s="195">
        <v>165</v>
      </c>
      <c r="DW249"/>
      <c r="DX249" s="1741"/>
      <c r="DY249" s="212" t="s">
        <v>2655</v>
      </c>
      <c r="DZ249" s="192" t="s">
        <v>2656</v>
      </c>
      <c r="EA249" s="193">
        <v>115</v>
      </c>
      <c r="EB249" s="194">
        <v>8</v>
      </c>
      <c r="EC249" s="195">
        <v>0</v>
      </c>
      <c r="ED249" s="10">
        <v>1</v>
      </c>
    </row>
    <row r="250" spans="114:134">
      <c r="DJ250" s="1742"/>
      <c r="DK250" s="236" t="s">
        <v>2657</v>
      </c>
      <c r="DL250" s="206" t="s">
        <v>2658</v>
      </c>
      <c r="DM250" s="207">
        <v>199</v>
      </c>
      <c r="DN250" s="208">
        <v>230</v>
      </c>
      <c r="DO250" s="209">
        <v>215</v>
      </c>
      <c r="DP250"/>
      <c r="DQ250" s="1743"/>
      <c r="DR250" s="212" t="s">
        <v>2659</v>
      </c>
      <c r="DS250" s="192" t="s">
        <v>2660</v>
      </c>
      <c r="DT250" s="193">
        <v>243</v>
      </c>
      <c r="DU250" s="194">
        <v>214</v>
      </c>
      <c r="DV250" s="195">
        <v>23</v>
      </c>
      <c r="DW250"/>
      <c r="DX250" s="1744"/>
      <c r="DY250" s="212" t="s">
        <v>2661</v>
      </c>
      <c r="DZ250" s="192" t="s">
        <v>2662</v>
      </c>
      <c r="EA250" s="193">
        <v>110</v>
      </c>
      <c r="EB250" s="194">
        <v>11</v>
      </c>
      <c r="EC250" s="195">
        <v>20</v>
      </c>
      <c r="ED250" s="10">
        <v>1</v>
      </c>
    </row>
    <row r="251" spans="114:134">
      <c r="DJ251" s="1745"/>
      <c r="DK251" s="205" t="s">
        <v>2663</v>
      </c>
      <c r="DL251" s="206" t="s">
        <v>2664</v>
      </c>
      <c r="DM251" s="207">
        <v>245</v>
      </c>
      <c r="DN251" s="208">
        <v>255</v>
      </c>
      <c r="DO251" s="209">
        <v>250</v>
      </c>
      <c r="DP251"/>
      <c r="DQ251" s="1746"/>
      <c r="DR251" s="197" t="s">
        <v>2665</v>
      </c>
      <c r="DS251" s="192" t="s">
        <v>2666</v>
      </c>
      <c r="DT251" s="193">
        <v>238</v>
      </c>
      <c r="DU251" s="194">
        <v>201</v>
      </c>
      <c r="DV251" s="195">
        <v>0</v>
      </c>
      <c r="DW251"/>
      <c r="DX251" s="1747"/>
      <c r="DY251" s="212" t="s">
        <v>2667</v>
      </c>
      <c r="DZ251" s="192" t="s">
        <v>2668</v>
      </c>
      <c r="EA251" s="193">
        <v>109</v>
      </c>
      <c r="EB251" s="194">
        <v>7</v>
      </c>
      <c r="EC251" s="195">
        <v>26</v>
      </c>
      <c r="ED251" s="10">
        <v>1</v>
      </c>
    </row>
    <row r="252" spans="114:134">
      <c r="DJ252" s="1748"/>
      <c r="DK252" s="236" t="s">
        <v>2669</v>
      </c>
      <c r="DL252" s="206" t="s">
        <v>2670</v>
      </c>
      <c r="DM252" s="207">
        <v>142</v>
      </c>
      <c r="DN252" s="208">
        <v>209</v>
      </c>
      <c r="DO252" s="209">
        <v>178</v>
      </c>
      <c r="DP252"/>
      <c r="DQ252" s="1749"/>
      <c r="DR252" s="212" t="s">
        <v>2671</v>
      </c>
      <c r="DS252" s="192" t="s">
        <v>2672</v>
      </c>
      <c r="DT252" s="193">
        <v>208</v>
      </c>
      <c r="DU252" s="194">
        <v>192</v>
      </c>
      <c r="DV252" s="195">
        <v>122</v>
      </c>
      <c r="DW252"/>
      <c r="DX252" s="1750"/>
      <c r="DY252" s="212" t="s">
        <v>2673</v>
      </c>
      <c r="DZ252" s="192" t="s">
        <v>2674</v>
      </c>
      <c r="EA252" s="193">
        <v>107</v>
      </c>
      <c r="EB252" s="194">
        <v>13</v>
      </c>
      <c r="EC252" s="195">
        <v>13</v>
      </c>
      <c r="ED252" s="10">
        <v>1</v>
      </c>
    </row>
    <row r="253" spans="114:134">
      <c r="DJ253" s="1751"/>
      <c r="DK253" s="236" t="s">
        <v>2675</v>
      </c>
      <c r="DL253" s="206" t="s">
        <v>2676</v>
      </c>
      <c r="DM253" s="207">
        <v>141</v>
      </c>
      <c r="DN253" s="208">
        <v>163</v>
      </c>
      <c r="DO253" s="209">
        <v>153</v>
      </c>
      <c r="DP253"/>
      <c r="DQ253" s="1752"/>
      <c r="DR253" s="197" t="s">
        <v>2677</v>
      </c>
      <c r="DS253" s="192" t="s">
        <v>2678</v>
      </c>
      <c r="DT253" s="193">
        <v>205</v>
      </c>
      <c r="DU253" s="194">
        <v>190</v>
      </c>
      <c r="DV253" s="195">
        <v>112</v>
      </c>
      <c r="DW253"/>
      <c r="DX253" s="1753"/>
      <c r="DY253" s="212" t="s">
        <v>2679</v>
      </c>
      <c r="DZ253" s="192" t="s">
        <v>2680</v>
      </c>
      <c r="EA253" s="193">
        <v>84</v>
      </c>
      <c r="EB253" s="194">
        <v>61</v>
      </c>
      <c r="EC253" s="195">
        <v>63</v>
      </c>
      <c r="ED253" s="10">
        <v>1</v>
      </c>
    </row>
    <row r="254" spans="114:134">
      <c r="DJ254" s="1754"/>
      <c r="DK254" s="236" t="s">
        <v>2681</v>
      </c>
      <c r="DL254" s="206" t="s">
        <v>2682</v>
      </c>
      <c r="DM254" s="207">
        <v>131</v>
      </c>
      <c r="DN254" s="208">
        <v>166</v>
      </c>
      <c r="DO254" s="209">
        <v>151</v>
      </c>
      <c r="DP254"/>
      <c r="DQ254" s="1755"/>
      <c r="DR254" s="212" t="s">
        <v>2683</v>
      </c>
      <c r="DS254" s="192" t="s">
        <v>2684</v>
      </c>
      <c r="DT254" s="193">
        <v>194</v>
      </c>
      <c r="DU254" s="194">
        <v>178</v>
      </c>
      <c r="DV254" s="195">
        <v>128</v>
      </c>
      <c r="DW254"/>
      <c r="DX254" s="1756"/>
      <c r="DY254" s="212" t="s">
        <v>2685</v>
      </c>
      <c r="DZ254" s="192" t="s">
        <v>2686</v>
      </c>
      <c r="EA254" s="193">
        <v>86</v>
      </c>
      <c r="EB254" s="194">
        <v>7</v>
      </c>
      <c r="EC254" s="195">
        <v>12</v>
      </c>
      <c r="ED254" s="10">
        <v>1</v>
      </c>
    </row>
    <row r="255" spans="114:134">
      <c r="DJ255" s="1757"/>
      <c r="DK255" s="236" t="s">
        <v>2687</v>
      </c>
      <c r="DL255" s="206" t="s">
        <v>2688</v>
      </c>
      <c r="DM255" s="207">
        <v>106</v>
      </c>
      <c r="DN255" s="208">
        <v>171</v>
      </c>
      <c r="DO255" s="209">
        <v>142</v>
      </c>
      <c r="DP255"/>
      <c r="DQ255" s="1758"/>
      <c r="DR255" s="212" t="s">
        <v>2689</v>
      </c>
      <c r="DS255" s="192" t="s">
        <v>2690</v>
      </c>
      <c r="DT255" s="193">
        <v>195</v>
      </c>
      <c r="DU255" s="194">
        <v>180</v>
      </c>
      <c r="DV255" s="195">
        <v>112</v>
      </c>
      <c r="DW255"/>
      <c r="DX255" s="1759"/>
      <c r="DY255" s="212" t="s">
        <v>2691</v>
      </c>
      <c r="DZ255" s="192" t="s">
        <v>2692</v>
      </c>
      <c r="EA255" s="193">
        <v>78</v>
      </c>
      <c r="EB255" s="194">
        <v>22</v>
      </c>
      <c r="EC255" s="195">
        <v>9</v>
      </c>
      <c r="ED255" s="10">
        <v>1</v>
      </c>
    </row>
    <row r="256" spans="114:134">
      <c r="DJ256" s="1760"/>
      <c r="DK256" s="236" t="s">
        <v>2693</v>
      </c>
      <c r="DL256" s="206" t="s">
        <v>2694</v>
      </c>
      <c r="DM256" s="207">
        <v>62</v>
      </c>
      <c r="DN256" s="208">
        <v>180</v>
      </c>
      <c r="DO256" s="209">
        <v>137</v>
      </c>
      <c r="DP256"/>
      <c r="DQ256" s="1761"/>
      <c r="DR256" s="197" t="s">
        <v>2695</v>
      </c>
      <c r="DS256" s="192" t="s">
        <v>2696</v>
      </c>
      <c r="DT256" s="193">
        <v>207</v>
      </c>
      <c r="DU256" s="194">
        <v>181</v>
      </c>
      <c r="DV256" s="195">
        <v>59</v>
      </c>
      <c r="DW256"/>
      <c r="DX256" s="1762"/>
      <c r="DY256" s="212" t="s">
        <v>2697</v>
      </c>
      <c r="DZ256" s="192" t="s">
        <v>2698</v>
      </c>
      <c r="EA256" s="193">
        <v>62</v>
      </c>
      <c r="EB256" s="194">
        <v>29</v>
      </c>
      <c r="EC256" s="195">
        <v>30</v>
      </c>
      <c r="ED256" s="10">
        <v>1</v>
      </c>
    </row>
    <row r="257" spans="114:134">
      <c r="DJ257" s="1763"/>
      <c r="DK257" s="205" t="s">
        <v>2699</v>
      </c>
      <c r="DL257" s="206" t="s">
        <v>2700</v>
      </c>
      <c r="DM257" s="207">
        <v>2</v>
      </c>
      <c r="DN257" s="208">
        <v>157</v>
      </c>
      <c r="DO257" s="209">
        <v>116</v>
      </c>
      <c r="DP257"/>
      <c r="DQ257" s="1764"/>
      <c r="DR257" s="212" t="s">
        <v>2701</v>
      </c>
      <c r="DS257" s="192" t="s">
        <v>2702</v>
      </c>
      <c r="DT257" s="193">
        <v>209</v>
      </c>
      <c r="DU257" s="194">
        <v>182</v>
      </c>
      <c r="DV257" s="195">
        <v>6</v>
      </c>
      <c r="DW257"/>
      <c r="DX257" s="1765"/>
      <c r="DY257" s="197" t="s">
        <v>2703</v>
      </c>
      <c r="DZ257" s="192" t="s">
        <v>2704</v>
      </c>
      <c r="EA257" s="193">
        <v>238</v>
      </c>
      <c r="EB257" s="194">
        <v>162</v>
      </c>
      <c r="EC257" s="195">
        <v>173</v>
      </c>
      <c r="ED257" s="10">
        <v>1</v>
      </c>
    </row>
    <row r="258" spans="114:134">
      <c r="DJ258" s="1766"/>
      <c r="DK258" s="205" t="s">
        <v>2705</v>
      </c>
      <c r="DL258" s="206" t="s">
        <v>2706</v>
      </c>
      <c r="DM258" s="207">
        <v>35</v>
      </c>
      <c r="DN258" s="208">
        <v>142</v>
      </c>
      <c r="DO258" s="209">
        <v>104</v>
      </c>
      <c r="DP258"/>
      <c r="DQ258" s="1767"/>
      <c r="DR258" s="197" t="s">
        <v>2707</v>
      </c>
      <c r="DS258" s="192" t="s">
        <v>2708</v>
      </c>
      <c r="DT258" s="193">
        <v>205</v>
      </c>
      <c r="DU258" s="194">
        <v>173</v>
      </c>
      <c r="DV258" s="195">
        <v>0</v>
      </c>
      <c r="DW258"/>
      <c r="DX258" s="1768"/>
      <c r="DY258" s="197" t="s">
        <v>2709</v>
      </c>
      <c r="DZ258" s="192" t="s">
        <v>2710</v>
      </c>
      <c r="EA258" s="193">
        <v>238</v>
      </c>
      <c r="EB258" s="194">
        <v>169</v>
      </c>
      <c r="EC258" s="195">
        <v>184</v>
      </c>
      <c r="ED258" s="10">
        <v>1</v>
      </c>
    </row>
    <row r="259" spans="114:134">
      <c r="DJ259" s="1769"/>
      <c r="DK259" s="236" t="s">
        <v>2711</v>
      </c>
      <c r="DL259" s="206" t="s">
        <v>2712</v>
      </c>
      <c r="DM259" s="207">
        <v>59</v>
      </c>
      <c r="DN259" s="208">
        <v>120</v>
      </c>
      <c r="DO259" s="209">
        <v>97</v>
      </c>
      <c r="DP259"/>
      <c r="DQ259" s="1770"/>
      <c r="DR259" s="197" t="s">
        <v>2713</v>
      </c>
      <c r="DS259" s="192" t="s">
        <v>2714</v>
      </c>
      <c r="DT259" s="193">
        <v>139</v>
      </c>
      <c r="DU259" s="194">
        <v>117</v>
      </c>
      <c r="DV259" s="195">
        <v>0</v>
      </c>
      <c r="DW259"/>
      <c r="DX259" s="1771"/>
      <c r="DY259" s="197" t="s">
        <v>2715</v>
      </c>
      <c r="DZ259" s="192" t="s">
        <v>2716</v>
      </c>
      <c r="EA259" s="193">
        <v>255</v>
      </c>
      <c r="EB259" s="194">
        <v>174</v>
      </c>
      <c r="EC259" s="195">
        <v>185</v>
      </c>
      <c r="ED259" s="10">
        <v>1</v>
      </c>
    </row>
    <row r="260" spans="114:134">
      <c r="DJ260" s="1772"/>
      <c r="DK260" s="236" t="s">
        <v>2717</v>
      </c>
      <c r="DL260" s="206" t="s">
        <v>2718</v>
      </c>
      <c r="DM260" s="207">
        <v>0</v>
      </c>
      <c r="DN260" s="208">
        <v>121</v>
      </c>
      <c r="DO260" s="209">
        <v>89</v>
      </c>
      <c r="DP260"/>
      <c r="DQ260" s="1773"/>
      <c r="DR260" s="212" t="s">
        <v>2719</v>
      </c>
      <c r="DS260" s="192" t="s">
        <v>2720</v>
      </c>
      <c r="DT260" s="193">
        <v>104</v>
      </c>
      <c r="DU260" s="194">
        <v>94</v>
      </c>
      <c r="DV260" s="195">
        <v>67</v>
      </c>
      <c r="DW260"/>
      <c r="DX260" s="1774"/>
      <c r="DY260" s="197" t="s">
        <v>2721</v>
      </c>
      <c r="DZ260" s="192" t="s">
        <v>2722</v>
      </c>
      <c r="EA260" s="193">
        <v>255</v>
      </c>
      <c r="EB260" s="194">
        <v>181</v>
      </c>
      <c r="EC260" s="195">
        <v>197</v>
      </c>
      <c r="ED260" s="10">
        <v>1</v>
      </c>
    </row>
    <row r="261" spans="114:134">
      <c r="DJ261" s="1775"/>
      <c r="DK261" s="236" t="s">
        <v>2723</v>
      </c>
      <c r="DL261" s="206" t="s">
        <v>2724</v>
      </c>
      <c r="DM261" s="207">
        <v>0</v>
      </c>
      <c r="DN261" s="208">
        <v>84</v>
      </c>
      <c r="DO261" s="209">
        <v>61</v>
      </c>
      <c r="DP261"/>
      <c r="DQ261" s="1776"/>
      <c r="DR261" s="212" t="s">
        <v>2725</v>
      </c>
      <c r="DS261" s="192" t="s">
        <v>2726</v>
      </c>
      <c r="DT261" s="193">
        <v>145</v>
      </c>
      <c r="DU261" s="194">
        <v>92</v>
      </c>
      <c r="DV261" s="195">
        <v>131</v>
      </c>
      <c r="DW261"/>
      <c r="DX261" s="1777"/>
      <c r="DY261" s="197" t="s">
        <v>2727</v>
      </c>
      <c r="DZ261" s="192" t="s">
        <v>2728</v>
      </c>
      <c r="EA261" s="193">
        <v>255</v>
      </c>
      <c r="EB261" s="194">
        <v>182</v>
      </c>
      <c r="EC261" s="195">
        <v>193</v>
      </c>
      <c r="ED261" s="10">
        <v>1</v>
      </c>
    </row>
    <row r="262" spans="114:134">
      <c r="DJ262" s="1778"/>
      <c r="DK262" s="205" t="s">
        <v>2729</v>
      </c>
      <c r="DL262" s="206" t="s">
        <v>2730</v>
      </c>
      <c r="DM262" s="207">
        <v>118</v>
      </c>
      <c r="DN262" s="208">
        <v>238</v>
      </c>
      <c r="DO262" s="209">
        <v>198</v>
      </c>
      <c r="DP262"/>
      <c r="DQ262" s="1779"/>
      <c r="DR262" s="197" t="s">
        <v>2731</v>
      </c>
      <c r="DS262" s="192" t="s">
        <v>2732</v>
      </c>
      <c r="DT262" s="193">
        <v>135</v>
      </c>
      <c r="DU262" s="194">
        <v>31</v>
      </c>
      <c r="DV262" s="195">
        <v>120</v>
      </c>
      <c r="DW262"/>
      <c r="DX262" s="1780"/>
      <c r="DY262" s="197" t="s">
        <v>2733</v>
      </c>
      <c r="DZ262" s="192" t="s">
        <v>2734</v>
      </c>
      <c r="EA262" s="193">
        <v>255</v>
      </c>
      <c r="EB262" s="194">
        <v>192</v>
      </c>
      <c r="EC262" s="195">
        <v>203</v>
      </c>
      <c r="ED262" s="10">
        <v>1</v>
      </c>
    </row>
    <row r="263" spans="114:134">
      <c r="DJ263" s="1781"/>
      <c r="DK263" s="236" t="s">
        <v>2735</v>
      </c>
      <c r="DL263" s="206" t="s">
        <v>2736</v>
      </c>
      <c r="DM263" s="207">
        <v>151</v>
      </c>
      <c r="DN263" s="208">
        <v>223</v>
      </c>
      <c r="DO263" s="209">
        <v>198</v>
      </c>
      <c r="DP263"/>
      <c r="DQ263" s="1782"/>
      <c r="DR263" s="212" t="s">
        <v>2737</v>
      </c>
      <c r="DS263" s="192" t="s">
        <v>2738</v>
      </c>
      <c r="DT263" s="193">
        <v>135</v>
      </c>
      <c r="DU263" s="194">
        <v>0</v>
      </c>
      <c r="DV263" s="195">
        <v>116</v>
      </c>
      <c r="DW263"/>
      <c r="DX263" s="1783"/>
      <c r="DY263" s="212" t="s">
        <v>2739</v>
      </c>
      <c r="DZ263" s="192" t="s">
        <v>2740</v>
      </c>
      <c r="EA263" s="193">
        <v>213</v>
      </c>
      <c r="EB263" s="194">
        <v>132</v>
      </c>
      <c r="EC263" s="195">
        <v>144</v>
      </c>
      <c r="ED263" s="10">
        <v>1</v>
      </c>
    </row>
    <row r="264" spans="114:134">
      <c r="DJ264" s="1784"/>
      <c r="DK264" s="205" t="s">
        <v>2741</v>
      </c>
      <c r="DL264" s="206" t="s">
        <v>2742</v>
      </c>
      <c r="DM264" s="207">
        <v>127</v>
      </c>
      <c r="DN264" s="208">
        <v>255</v>
      </c>
      <c r="DO264" s="209">
        <v>212</v>
      </c>
      <c r="DP264"/>
      <c r="DQ264" s="1785"/>
      <c r="DR264" s="212" t="s">
        <v>2743</v>
      </c>
      <c r="DS264" s="192" t="s">
        <v>2744</v>
      </c>
      <c r="DT264" s="193">
        <v>93</v>
      </c>
      <c r="DU264" s="194">
        <v>85</v>
      </c>
      <c r="DV264" s="195">
        <v>91</v>
      </c>
      <c r="DW264"/>
      <c r="DX264" s="1786"/>
      <c r="DY264" s="197" t="s">
        <v>2745</v>
      </c>
      <c r="DZ264" s="192" t="s">
        <v>2746</v>
      </c>
      <c r="EA264" s="193">
        <v>205</v>
      </c>
      <c r="EB264" s="194">
        <v>145</v>
      </c>
      <c r="EC264" s="195">
        <v>158</v>
      </c>
      <c r="ED264" s="10">
        <v>1</v>
      </c>
    </row>
    <row r="265" spans="114:134">
      <c r="DJ265" s="1787"/>
      <c r="DK265" s="236" t="s">
        <v>2747</v>
      </c>
      <c r="DL265" s="206" t="s">
        <v>2748</v>
      </c>
      <c r="DM265" s="207">
        <v>223</v>
      </c>
      <c r="DN265" s="208">
        <v>237</v>
      </c>
      <c r="DO265" s="209">
        <v>232</v>
      </c>
      <c r="DP265"/>
      <c r="DQ265" s="1788"/>
      <c r="DR265" s="212" t="s">
        <v>2749</v>
      </c>
      <c r="DS265" s="192" t="s">
        <v>2750</v>
      </c>
      <c r="DT265" s="193">
        <v>112</v>
      </c>
      <c r="DU265" s="194">
        <v>41</v>
      </c>
      <c r="DV265" s="195">
        <v>99</v>
      </c>
      <c r="DW265"/>
      <c r="DX265" s="1789"/>
      <c r="DY265" s="197" t="s">
        <v>2751</v>
      </c>
      <c r="DZ265" s="192" t="s">
        <v>2752</v>
      </c>
      <c r="EA265" s="193">
        <v>205</v>
      </c>
      <c r="EB265" s="194">
        <v>140</v>
      </c>
      <c r="EC265" s="195">
        <v>149</v>
      </c>
      <c r="ED265" s="10">
        <v>1</v>
      </c>
    </row>
    <row r="266" spans="114:134">
      <c r="DJ266" s="1790"/>
      <c r="DK266" s="205" t="s">
        <v>2753</v>
      </c>
      <c r="DL266" s="206" t="s">
        <v>2754</v>
      </c>
      <c r="DM266" s="207">
        <v>102</v>
      </c>
      <c r="DN266" s="208">
        <v>205</v>
      </c>
      <c r="DO266" s="209">
        <v>170</v>
      </c>
      <c r="DP266"/>
      <c r="DQ266" s="1791"/>
      <c r="DR266" s="212" t="s">
        <v>2755</v>
      </c>
      <c r="DS266" s="192" t="s">
        <v>2756</v>
      </c>
      <c r="DT266" s="193">
        <v>93</v>
      </c>
      <c r="DU266" s="194">
        <v>57</v>
      </c>
      <c r="DV266" s="195">
        <v>84</v>
      </c>
      <c r="DW266"/>
      <c r="DX266" s="1792"/>
      <c r="DY266" s="212" t="s">
        <v>2757</v>
      </c>
      <c r="DZ266" s="192" t="s">
        <v>2758</v>
      </c>
      <c r="EA266" s="193">
        <v>175</v>
      </c>
      <c r="EB266" s="194">
        <v>134</v>
      </c>
      <c r="EC266" s="195">
        <v>142</v>
      </c>
      <c r="ED266" s="10">
        <v>1</v>
      </c>
    </row>
    <row r="267" spans="114:134">
      <c r="DJ267" s="1793"/>
      <c r="DK267" s="236" t="s">
        <v>2759</v>
      </c>
      <c r="DL267" s="206" t="s">
        <v>2760</v>
      </c>
      <c r="DM267" s="207">
        <v>125</v>
      </c>
      <c r="DN267" s="208">
        <v>137</v>
      </c>
      <c r="DO267" s="209">
        <v>132</v>
      </c>
      <c r="DP267"/>
      <c r="DQ267" s="1794"/>
      <c r="DR267" s="212" t="s">
        <v>2761</v>
      </c>
      <c r="DS267" s="192" t="s">
        <v>2762</v>
      </c>
      <c r="DT267" s="193">
        <v>80</v>
      </c>
      <c r="DU267" s="194">
        <v>64</v>
      </c>
      <c r="DV267" s="195">
        <v>77</v>
      </c>
      <c r="DW267"/>
      <c r="DX267" s="1795"/>
      <c r="DY267" s="212" t="s">
        <v>2763</v>
      </c>
      <c r="DZ267" s="192" t="s">
        <v>2764</v>
      </c>
      <c r="EA267" s="193">
        <v>199</v>
      </c>
      <c r="EB267" s="194">
        <v>44</v>
      </c>
      <c r="EC267" s="195">
        <v>72</v>
      </c>
      <c r="ED267" s="10">
        <v>1</v>
      </c>
    </row>
    <row r="268" spans="114:134">
      <c r="DJ268" s="1796"/>
      <c r="DK268" s="236" t="s">
        <v>2765</v>
      </c>
      <c r="DL268" s="206" t="s">
        <v>2766</v>
      </c>
      <c r="DM268" s="207">
        <v>100</v>
      </c>
      <c r="DN268" s="208">
        <v>155</v>
      </c>
      <c r="DO268" s="209">
        <v>136</v>
      </c>
      <c r="DP268"/>
      <c r="DQ268" s="1797"/>
      <c r="DR268" s="212" t="s">
        <v>2767</v>
      </c>
      <c r="DS268" s="192" t="s">
        <v>2768</v>
      </c>
      <c r="DT268" s="193">
        <v>211</v>
      </c>
      <c r="DU268" s="194">
        <v>153</v>
      </c>
      <c r="DV268" s="195">
        <v>230</v>
      </c>
      <c r="DW268"/>
      <c r="DX268" s="1798"/>
      <c r="DY268" s="212" t="s">
        <v>2769</v>
      </c>
      <c r="DZ268" s="192" t="s">
        <v>2770</v>
      </c>
      <c r="EA268" s="193">
        <v>172</v>
      </c>
      <c r="EB268" s="194">
        <v>30</v>
      </c>
      <c r="EC268" s="195">
        <v>68</v>
      </c>
      <c r="ED268" s="10">
        <v>1</v>
      </c>
    </row>
    <row r="269" spans="114:134">
      <c r="DJ269" s="1799"/>
      <c r="DK269" s="205" t="s">
        <v>2771</v>
      </c>
      <c r="DL269" s="206" t="s">
        <v>2772</v>
      </c>
      <c r="DM269" s="207">
        <v>69</v>
      </c>
      <c r="DN269" s="208">
        <v>139</v>
      </c>
      <c r="DO269" s="209">
        <v>116</v>
      </c>
      <c r="DP269"/>
      <c r="DQ269" s="1800"/>
      <c r="DR269" s="197" t="s">
        <v>2773</v>
      </c>
      <c r="DS269" s="192" t="s">
        <v>2774</v>
      </c>
      <c r="DT269" s="193">
        <v>224</v>
      </c>
      <c r="DU269" s="194">
        <v>102</v>
      </c>
      <c r="DV269" s="195">
        <v>255</v>
      </c>
      <c r="DW269"/>
      <c r="DX269" s="1801"/>
      <c r="DY269" s="197" t="s">
        <v>2775</v>
      </c>
      <c r="DZ269" s="192" t="s">
        <v>2776</v>
      </c>
      <c r="EA269" s="193">
        <v>139</v>
      </c>
      <c r="EB269" s="194">
        <v>99</v>
      </c>
      <c r="EC269" s="195">
        <v>108</v>
      </c>
      <c r="ED269" s="10">
        <v>1</v>
      </c>
    </row>
    <row r="270" spans="114:134">
      <c r="DJ270" s="1802"/>
      <c r="DK270" s="236" t="s">
        <v>2777</v>
      </c>
      <c r="DL270" s="206" t="s">
        <v>2778</v>
      </c>
      <c r="DM270" s="207">
        <v>94</v>
      </c>
      <c r="DN270" s="208">
        <v>113</v>
      </c>
      <c r="DO270" s="209">
        <v>106</v>
      </c>
      <c r="DP270"/>
      <c r="DQ270" s="1803"/>
      <c r="DR270" s="212" t="s">
        <v>2779</v>
      </c>
      <c r="DS270" s="192" t="s">
        <v>2780</v>
      </c>
      <c r="DT270" s="193">
        <v>223</v>
      </c>
      <c r="DU270" s="194">
        <v>115</v>
      </c>
      <c r="DV270" s="195">
        <v>255</v>
      </c>
      <c r="DW270"/>
      <c r="DX270" s="1804"/>
      <c r="DY270" s="197" t="s">
        <v>2781</v>
      </c>
      <c r="DZ270" s="192" t="s">
        <v>2782</v>
      </c>
      <c r="EA270" s="193">
        <v>139</v>
      </c>
      <c r="EB270" s="194">
        <v>95</v>
      </c>
      <c r="EC270" s="195">
        <v>101</v>
      </c>
      <c r="ED270" s="10">
        <v>1</v>
      </c>
    </row>
    <row r="271" spans="114:134">
      <c r="DJ271" s="1805"/>
      <c r="DK271" s="236" t="s">
        <v>2783</v>
      </c>
      <c r="DL271" s="206" t="s">
        <v>2784</v>
      </c>
      <c r="DM271" s="207">
        <v>64</v>
      </c>
      <c r="DN271" s="208">
        <v>130</v>
      </c>
      <c r="DO271" s="209">
        <v>109</v>
      </c>
      <c r="DP271"/>
      <c r="DQ271" s="1806"/>
      <c r="DR271" s="197" t="s">
        <v>2785</v>
      </c>
      <c r="DS271" s="192" t="s">
        <v>2786</v>
      </c>
      <c r="DT271" s="193">
        <v>209</v>
      </c>
      <c r="DU271" s="194">
        <v>95</v>
      </c>
      <c r="DV271" s="195">
        <v>238</v>
      </c>
      <c r="DW271"/>
      <c r="DX271" s="1807"/>
      <c r="DY271" s="212" t="s">
        <v>2787</v>
      </c>
      <c r="DZ271" s="192" t="s">
        <v>2788</v>
      </c>
      <c r="EA271" s="193">
        <v>158</v>
      </c>
      <c r="EB271" s="194">
        <v>14</v>
      </c>
      <c r="EC271" s="195">
        <v>64</v>
      </c>
      <c r="ED271" s="10">
        <v>1</v>
      </c>
    </row>
    <row r="272" spans="114:134">
      <c r="DJ272" s="1808"/>
      <c r="DK272" s="236" t="s">
        <v>2789</v>
      </c>
      <c r="DL272" s="206" t="s">
        <v>2790</v>
      </c>
      <c r="DM272" s="207">
        <v>27</v>
      </c>
      <c r="DN272" s="208">
        <v>77</v>
      </c>
      <c r="DO272" s="209">
        <v>62</v>
      </c>
      <c r="DP272"/>
      <c r="DQ272" s="1809"/>
      <c r="DR272" s="212" t="s">
        <v>2791</v>
      </c>
      <c r="DS272" s="192" t="s">
        <v>2792</v>
      </c>
      <c r="DT272" s="193">
        <v>182</v>
      </c>
      <c r="DU272" s="194">
        <v>149</v>
      </c>
      <c r="DV272" s="195">
        <v>192</v>
      </c>
      <c r="DW272"/>
      <c r="DX272" s="1810"/>
      <c r="DY272" s="212" t="s">
        <v>2793</v>
      </c>
      <c r="DZ272" s="192" t="s">
        <v>2794</v>
      </c>
      <c r="EA272" s="193">
        <v>145</v>
      </c>
      <c r="EB272" s="194">
        <v>40</v>
      </c>
      <c r="EC272" s="195">
        <v>59</v>
      </c>
      <c r="ED272" s="10">
        <v>1</v>
      </c>
    </row>
    <row r="273" spans="114:134">
      <c r="DJ273" s="1811"/>
      <c r="DK273" s="236" t="s">
        <v>2795</v>
      </c>
      <c r="DL273" s="206" t="s">
        <v>2796</v>
      </c>
      <c r="DM273" s="207">
        <v>28</v>
      </c>
      <c r="DN273" s="208">
        <v>53</v>
      </c>
      <c r="DO273" s="209">
        <v>45</v>
      </c>
      <c r="DP273"/>
      <c r="DQ273" s="1812"/>
      <c r="DR273" s="197" t="s">
        <v>2797</v>
      </c>
      <c r="DS273" s="192" t="s">
        <v>2798</v>
      </c>
      <c r="DT273" s="193">
        <v>186</v>
      </c>
      <c r="DU273" s="194">
        <v>85</v>
      </c>
      <c r="DV273" s="195">
        <v>211</v>
      </c>
      <c r="DW273"/>
      <c r="DX273" s="1813"/>
      <c r="DY273" s="212" t="s">
        <v>2799</v>
      </c>
      <c r="DZ273" s="192" t="s">
        <v>2800</v>
      </c>
      <c r="EA273" s="193">
        <v>144</v>
      </c>
      <c r="EB273" s="194">
        <v>40</v>
      </c>
      <c r="EC273" s="195">
        <v>59</v>
      </c>
      <c r="ED273" s="10">
        <v>1</v>
      </c>
    </row>
    <row r="274" spans="114:134">
      <c r="DJ274" s="1814"/>
      <c r="DK274" s="236" t="s">
        <v>2801</v>
      </c>
      <c r="DL274" s="206" t="s">
        <v>2802</v>
      </c>
      <c r="DM274" s="207">
        <v>30</v>
      </c>
      <c r="DN274" s="208">
        <v>35</v>
      </c>
      <c r="DO274" s="209">
        <v>33</v>
      </c>
      <c r="DP274"/>
      <c r="DQ274" s="1815"/>
      <c r="DR274" s="197" t="s">
        <v>2803</v>
      </c>
      <c r="DS274" s="192" t="s">
        <v>2804</v>
      </c>
      <c r="DT274" s="193">
        <v>180</v>
      </c>
      <c r="DU274" s="194">
        <v>82</v>
      </c>
      <c r="DV274" s="195">
        <v>205</v>
      </c>
      <c r="DW274"/>
      <c r="DX274" s="1816"/>
      <c r="DY274" s="212" t="s">
        <v>2805</v>
      </c>
      <c r="DZ274" s="192" t="s">
        <v>2806</v>
      </c>
      <c r="EA274" s="193">
        <v>92</v>
      </c>
      <c r="EB274" s="194">
        <v>9</v>
      </c>
      <c r="EC274" s="195">
        <v>35</v>
      </c>
      <c r="ED274" s="10">
        <v>1</v>
      </c>
    </row>
    <row r="275" spans="114:134">
      <c r="DJ275" s="1817"/>
      <c r="DK275" s="236" t="s">
        <v>2807</v>
      </c>
      <c r="DL275" s="206" t="s">
        <v>2808</v>
      </c>
      <c r="DM275" s="207">
        <v>26</v>
      </c>
      <c r="DN275" s="208">
        <v>36</v>
      </c>
      <c r="DO275" s="209">
        <v>33</v>
      </c>
      <c r="DP275"/>
      <c r="DQ275" s="1818"/>
      <c r="DR275" s="212" t="s">
        <v>2809</v>
      </c>
      <c r="DS275" s="192" t="s">
        <v>2810</v>
      </c>
      <c r="DT275" s="193">
        <v>154</v>
      </c>
      <c r="DU275" s="194">
        <v>78</v>
      </c>
      <c r="DV275" s="195">
        <v>174</v>
      </c>
      <c r="DW275"/>
      <c r="DX275" s="1819"/>
      <c r="DY275" s="212" t="s">
        <v>2811</v>
      </c>
      <c r="DZ275" s="192" t="s">
        <v>2812</v>
      </c>
      <c r="EA275" s="193">
        <v>58</v>
      </c>
      <c r="EB275" s="194">
        <v>2</v>
      </c>
      <c r="EC275" s="195">
        <v>13</v>
      </c>
      <c r="ED275" s="10">
        <v>1</v>
      </c>
    </row>
    <row r="276" spans="114:134">
      <c r="DJ276" s="1820"/>
      <c r="DK276" s="205" t="s">
        <v>2813</v>
      </c>
      <c r="DL276" s="206" t="s">
        <v>2814</v>
      </c>
      <c r="DM276" s="207">
        <v>0</v>
      </c>
      <c r="DN276" s="208">
        <v>250</v>
      </c>
      <c r="DO276" s="209">
        <v>154</v>
      </c>
      <c r="DP276"/>
      <c r="DQ276" s="1821"/>
      <c r="DR276" s="212" t="s">
        <v>2815</v>
      </c>
      <c r="DS276" s="192" t="s">
        <v>2816</v>
      </c>
      <c r="DT276" s="193">
        <v>134</v>
      </c>
      <c r="DU276" s="194">
        <v>96</v>
      </c>
      <c r="DV276" s="195">
        <v>142</v>
      </c>
      <c r="DW276"/>
      <c r="DX276" s="1822"/>
      <c r="DY276" s="212" t="s">
        <v>2817</v>
      </c>
      <c r="DZ276" s="192" t="s">
        <v>2818</v>
      </c>
      <c r="EA276" s="193">
        <v>46</v>
      </c>
      <c r="EB276" s="194">
        <v>29</v>
      </c>
      <c r="EC276" s="195">
        <v>33</v>
      </c>
      <c r="ED276" s="10">
        <v>1</v>
      </c>
    </row>
    <row r="277" spans="114:134">
      <c r="DJ277" s="1823"/>
      <c r="DK277" s="236" t="s">
        <v>2819</v>
      </c>
      <c r="DL277" s="206" t="s">
        <v>2820</v>
      </c>
      <c r="DM277" s="207">
        <v>0</v>
      </c>
      <c r="DN277" s="208">
        <v>136</v>
      </c>
      <c r="DO277" s="209">
        <v>86</v>
      </c>
      <c r="DP277"/>
      <c r="DQ277" s="1824"/>
      <c r="DR277" s="212" t="s">
        <v>2821</v>
      </c>
      <c r="DS277" s="192" t="s">
        <v>2822</v>
      </c>
      <c r="DT277" s="193">
        <v>135</v>
      </c>
      <c r="DU277" s="194">
        <v>86</v>
      </c>
      <c r="DV277" s="195">
        <v>146</v>
      </c>
      <c r="DW277"/>
      <c r="DX277" s="1825"/>
      <c r="DY277" s="197" t="s">
        <v>2823</v>
      </c>
      <c r="DZ277" s="192" t="s">
        <v>2824</v>
      </c>
      <c r="EA277" s="193">
        <v>255</v>
      </c>
      <c r="EB277" s="194">
        <v>127</v>
      </c>
      <c r="EC277" s="195">
        <v>36</v>
      </c>
      <c r="ED277" s="10">
        <v>1</v>
      </c>
    </row>
    <row r="278" spans="114:134">
      <c r="DJ278" s="1826"/>
      <c r="DK278" s="205" t="s">
        <v>2825</v>
      </c>
      <c r="DL278" s="206" t="s">
        <v>2826</v>
      </c>
      <c r="DM278" s="207">
        <v>255</v>
      </c>
      <c r="DN278" s="208">
        <v>110</v>
      </c>
      <c r="DO278" s="209">
        <v>199</v>
      </c>
      <c r="DP278"/>
      <c r="DQ278" s="1827"/>
      <c r="DR278" s="197" t="s">
        <v>2827</v>
      </c>
      <c r="DS278" s="192" t="s">
        <v>2828</v>
      </c>
      <c r="DT278" s="193">
        <v>122</v>
      </c>
      <c r="DU278" s="194">
        <v>55</v>
      </c>
      <c r="DV278" s="195">
        <v>139</v>
      </c>
      <c r="DW278"/>
      <c r="DX278" s="1828"/>
      <c r="DY278" s="197" t="s">
        <v>2829</v>
      </c>
      <c r="DZ278" s="192" t="s">
        <v>2830</v>
      </c>
      <c r="EA278" s="193">
        <v>233</v>
      </c>
      <c r="EB278" s="194">
        <v>150</v>
      </c>
      <c r="EC278" s="195">
        <v>122</v>
      </c>
      <c r="ED278" s="10">
        <v>1</v>
      </c>
    </row>
    <row r="279" spans="114:134">
      <c r="DJ279" s="1829"/>
      <c r="DK279" s="205" t="s">
        <v>2831</v>
      </c>
      <c r="DL279" s="206" t="s">
        <v>2832</v>
      </c>
      <c r="DM279" s="207">
        <v>204</v>
      </c>
      <c r="DN279" s="208">
        <v>50</v>
      </c>
      <c r="DO279" s="209">
        <v>153</v>
      </c>
      <c r="DP279"/>
      <c r="DQ279" s="1830"/>
      <c r="DR279" s="212" t="s">
        <v>2833</v>
      </c>
      <c r="DS279" s="192" t="s">
        <v>2834</v>
      </c>
      <c r="DT279" s="193">
        <v>96</v>
      </c>
      <c r="DU279" s="194">
        <v>47</v>
      </c>
      <c r="DV279" s="195">
        <v>107</v>
      </c>
      <c r="DW279"/>
      <c r="DX279" s="1831"/>
      <c r="DY279" s="197" t="s">
        <v>2835</v>
      </c>
      <c r="DZ279" s="192" t="s">
        <v>2836</v>
      </c>
      <c r="EA279" s="193">
        <v>238</v>
      </c>
      <c r="EB279" s="194">
        <v>149</v>
      </c>
      <c r="EC279" s="195">
        <v>114</v>
      </c>
      <c r="ED279" s="10">
        <v>1</v>
      </c>
    </row>
    <row r="280" spans="114:134">
      <c r="DJ280" s="1832"/>
      <c r="DK280" s="205" t="s">
        <v>2837</v>
      </c>
      <c r="DL280" s="206" t="s">
        <v>2838</v>
      </c>
      <c r="DM280" s="207">
        <v>205</v>
      </c>
      <c r="DN280" s="208">
        <v>41</v>
      </c>
      <c r="DO280" s="209">
        <v>144</v>
      </c>
      <c r="DP280"/>
      <c r="DQ280" s="1833"/>
      <c r="DR280" s="212" t="s">
        <v>2839</v>
      </c>
      <c r="DS280" s="192" t="s">
        <v>2840</v>
      </c>
      <c r="DT280" s="193">
        <v>86</v>
      </c>
      <c r="DU280" s="194">
        <v>60</v>
      </c>
      <c r="DV280" s="195">
        <v>92</v>
      </c>
      <c r="DW280"/>
      <c r="DX280" s="1834"/>
      <c r="DY280" s="197" t="s">
        <v>2841</v>
      </c>
      <c r="DZ280" s="192" t="s">
        <v>2842</v>
      </c>
      <c r="EA280" s="193">
        <v>255</v>
      </c>
      <c r="EB280" s="194">
        <v>130</v>
      </c>
      <c r="EC280" s="195">
        <v>71</v>
      </c>
      <c r="ED280" s="10">
        <v>1</v>
      </c>
    </row>
    <row r="281" spans="114:134">
      <c r="DJ281" s="1835"/>
      <c r="DK281" s="236" t="s">
        <v>2843</v>
      </c>
      <c r="DL281" s="206" t="s">
        <v>2844</v>
      </c>
      <c r="DM281" s="207">
        <v>150</v>
      </c>
      <c r="DN281" s="208">
        <v>85</v>
      </c>
      <c r="DO281" s="209">
        <v>120</v>
      </c>
      <c r="DP281"/>
      <c r="DQ281" s="1836"/>
      <c r="DR281" s="197" t="s">
        <v>2845</v>
      </c>
      <c r="DS281" s="192" t="s">
        <v>2846</v>
      </c>
      <c r="DT281" s="193">
        <v>255</v>
      </c>
      <c r="DU281" s="194">
        <v>20</v>
      </c>
      <c r="DV281" s="195">
        <v>147</v>
      </c>
      <c r="DW281"/>
      <c r="DX281" s="1837"/>
      <c r="DY281" s="197" t="s">
        <v>2847</v>
      </c>
      <c r="DZ281" s="192" t="s">
        <v>2848</v>
      </c>
      <c r="EA281" s="193">
        <v>255</v>
      </c>
      <c r="EB281" s="194">
        <v>127</v>
      </c>
      <c r="EC281" s="195">
        <v>80</v>
      </c>
      <c r="ED281" s="10">
        <v>1</v>
      </c>
    </row>
    <row r="282" spans="114:134">
      <c r="DJ282" s="1838"/>
      <c r="DK282" s="205" t="s">
        <v>2849</v>
      </c>
      <c r="DL282" s="206" t="s">
        <v>2850</v>
      </c>
      <c r="DM282" s="207">
        <v>139</v>
      </c>
      <c r="DN282" s="208">
        <v>28</v>
      </c>
      <c r="DO282" s="209">
        <v>98</v>
      </c>
      <c r="DP282"/>
      <c r="DQ282" s="1839"/>
      <c r="DR282" s="212" t="s">
        <v>2851</v>
      </c>
      <c r="DS282" s="192" t="s">
        <v>2852</v>
      </c>
      <c r="DT282" s="193">
        <v>253</v>
      </c>
      <c r="DU282" s="194">
        <v>63</v>
      </c>
      <c r="DV282" s="195">
        <v>146</v>
      </c>
      <c r="DW282"/>
      <c r="DX282" s="1840"/>
      <c r="DY282" s="197" t="s">
        <v>2853</v>
      </c>
      <c r="DZ282" s="192" t="s">
        <v>2854</v>
      </c>
      <c r="EA282" s="193">
        <v>205</v>
      </c>
      <c r="EB282" s="194">
        <v>183</v>
      </c>
      <c r="EC282" s="195">
        <v>181</v>
      </c>
      <c r="ED282" s="10">
        <v>1</v>
      </c>
    </row>
    <row r="283" spans="114:134">
      <c r="DJ283" s="1841"/>
      <c r="DK283" s="236" t="s">
        <v>2855</v>
      </c>
      <c r="DL283" s="206" t="s">
        <v>2856</v>
      </c>
      <c r="DM283" s="207">
        <v>84</v>
      </c>
      <c r="DN283" s="208">
        <v>19</v>
      </c>
      <c r="DO283" s="209">
        <v>59</v>
      </c>
      <c r="DP283"/>
      <c r="DQ283" s="1842"/>
      <c r="DR283" s="197" t="s">
        <v>2857</v>
      </c>
      <c r="DS283" s="192" t="s">
        <v>2858</v>
      </c>
      <c r="DT283" s="193">
        <v>255</v>
      </c>
      <c r="DU283" s="194">
        <v>62</v>
      </c>
      <c r="DV283" s="195">
        <v>150</v>
      </c>
      <c r="DW283"/>
      <c r="DX283" s="1843"/>
      <c r="DY283" s="197" t="s">
        <v>2859</v>
      </c>
      <c r="DZ283" s="192" t="s">
        <v>2860</v>
      </c>
      <c r="EA283" s="193">
        <v>255</v>
      </c>
      <c r="EB283" s="194">
        <v>114</v>
      </c>
      <c r="EC283" s="195">
        <v>86</v>
      </c>
      <c r="ED283" s="10">
        <v>1</v>
      </c>
    </row>
    <row r="284" spans="114:134">
      <c r="DJ284" s="1844"/>
      <c r="DK284" s="236" t="s">
        <v>2861</v>
      </c>
      <c r="DL284" s="206" t="s">
        <v>2862</v>
      </c>
      <c r="DM284" s="207">
        <v>56</v>
      </c>
      <c r="DN284" s="208">
        <v>21</v>
      </c>
      <c r="DO284" s="209">
        <v>44</v>
      </c>
      <c r="DP284"/>
      <c r="DQ284" s="1845"/>
      <c r="DR284" s="197" t="s">
        <v>2863</v>
      </c>
      <c r="DS284" s="192" t="s">
        <v>2864</v>
      </c>
      <c r="DT284" s="193">
        <v>238</v>
      </c>
      <c r="DU284" s="194">
        <v>121</v>
      </c>
      <c r="DV284" s="195">
        <v>159</v>
      </c>
      <c r="DW284"/>
      <c r="DX284" s="1846"/>
      <c r="DY284" s="197" t="s">
        <v>2865</v>
      </c>
      <c r="DZ284" s="192" t="s">
        <v>2866</v>
      </c>
      <c r="EA284" s="193">
        <v>255</v>
      </c>
      <c r="EB284" s="194">
        <v>140</v>
      </c>
      <c r="EC284" s="195">
        <v>105</v>
      </c>
      <c r="ED284" s="10">
        <v>1</v>
      </c>
    </row>
    <row r="285" spans="114:134">
      <c r="DJ285" s="1847"/>
      <c r="DK285" s="236" t="s">
        <v>2867</v>
      </c>
      <c r="DL285" s="206" t="s">
        <v>2868</v>
      </c>
      <c r="DM285" s="207">
        <v>55</v>
      </c>
      <c r="DN285" s="208">
        <v>0</v>
      </c>
      <c r="DO285" s="209">
        <v>40</v>
      </c>
      <c r="DP285"/>
      <c r="DQ285" s="1848"/>
      <c r="DR285" s="212" t="s">
        <v>2869</v>
      </c>
      <c r="DS285" s="192" t="s">
        <v>2870</v>
      </c>
      <c r="DT285" s="193">
        <v>230</v>
      </c>
      <c r="DU285" s="194">
        <v>143</v>
      </c>
      <c r="DV285" s="195">
        <v>172</v>
      </c>
      <c r="DW285"/>
      <c r="DX285" s="1849"/>
      <c r="DY285" s="212" t="s">
        <v>2871</v>
      </c>
      <c r="DZ285" s="192" t="s">
        <v>2872</v>
      </c>
      <c r="EA285" s="193">
        <v>255</v>
      </c>
      <c r="EB285" s="194">
        <v>134</v>
      </c>
      <c r="EC285" s="195">
        <v>106</v>
      </c>
      <c r="ED285" s="10">
        <v>1</v>
      </c>
    </row>
    <row r="286" spans="114:134">
      <c r="DJ286" s="1850"/>
      <c r="DK286" s="236" t="s">
        <v>2873</v>
      </c>
      <c r="DL286" s="206" t="s">
        <v>2874</v>
      </c>
      <c r="DM286" s="207">
        <v>191</v>
      </c>
      <c r="DN286" s="208">
        <v>185</v>
      </c>
      <c r="DO286" s="209">
        <v>189</v>
      </c>
      <c r="DP286"/>
      <c r="DQ286" s="1851"/>
      <c r="DR286" s="212" t="s">
        <v>2875</v>
      </c>
      <c r="DS286" s="192" t="s">
        <v>2876</v>
      </c>
      <c r="DT286" s="193">
        <v>253</v>
      </c>
      <c r="DU286" s="194">
        <v>108</v>
      </c>
      <c r="DV286" s="195">
        <v>158</v>
      </c>
      <c r="DW286"/>
      <c r="DX286" s="1852"/>
      <c r="DY286" s="197" t="s">
        <v>2877</v>
      </c>
      <c r="DZ286" s="192" t="s">
        <v>2878</v>
      </c>
      <c r="EA286" s="193">
        <v>255</v>
      </c>
      <c r="EB286" s="194">
        <v>160</v>
      </c>
      <c r="EC286" s="195">
        <v>122</v>
      </c>
      <c r="ED286" s="10">
        <v>1</v>
      </c>
    </row>
    <row r="287" spans="114:134">
      <c r="DJ287" s="1853"/>
      <c r="DK287" s="236" t="s">
        <v>2879</v>
      </c>
      <c r="DL287" s="206" t="s">
        <v>2880</v>
      </c>
      <c r="DM287" s="207">
        <v>183</v>
      </c>
      <c r="DN287" s="208">
        <v>132</v>
      </c>
      <c r="DO287" s="209">
        <v>167</v>
      </c>
      <c r="DP287"/>
      <c r="DQ287" s="1854"/>
      <c r="DR287" s="197" t="s">
        <v>2881</v>
      </c>
      <c r="DS287" s="192" t="s">
        <v>2882</v>
      </c>
      <c r="DT287" s="193">
        <v>205</v>
      </c>
      <c r="DU287" s="194">
        <v>193</v>
      </c>
      <c r="DV287" s="195">
        <v>197</v>
      </c>
      <c r="DW287"/>
      <c r="DX287" s="1855"/>
      <c r="DY287" s="212" t="s">
        <v>2883</v>
      </c>
      <c r="DZ287" s="192" t="s">
        <v>2884</v>
      </c>
      <c r="EA287" s="193">
        <v>255</v>
      </c>
      <c r="EB287" s="194">
        <v>183</v>
      </c>
      <c r="EC287" s="195">
        <v>165</v>
      </c>
      <c r="ED287" s="10">
        <v>1</v>
      </c>
    </row>
    <row r="288" spans="114:134">
      <c r="DJ288" s="1856"/>
      <c r="DK288" s="236" t="s">
        <v>2885</v>
      </c>
      <c r="DL288" s="206" t="s">
        <v>2886</v>
      </c>
      <c r="DM288" s="207">
        <v>170</v>
      </c>
      <c r="DN288" s="208">
        <v>138</v>
      </c>
      <c r="DO288" s="209">
        <v>158</v>
      </c>
      <c r="DP288"/>
      <c r="DQ288" s="1857"/>
      <c r="DR288" s="197" t="s">
        <v>2887</v>
      </c>
      <c r="DS288" s="192" t="s">
        <v>2888</v>
      </c>
      <c r="DT288" s="193">
        <v>255</v>
      </c>
      <c r="DU288" s="194">
        <v>130</v>
      </c>
      <c r="DV288" s="195">
        <v>171</v>
      </c>
      <c r="DW288"/>
      <c r="DX288" s="1858"/>
      <c r="DY288" s="212" t="s">
        <v>2889</v>
      </c>
      <c r="DZ288" s="192" t="s">
        <v>2890</v>
      </c>
      <c r="EA288" s="193">
        <v>253</v>
      </c>
      <c r="EB288" s="194">
        <v>191</v>
      </c>
      <c r="EC288" s="195">
        <v>183</v>
      </c>
      <c r="ED288" s="10">
        <v>1</v>
      </c>
    </row>
    <row r="289" spans="114:134">
      <c r="DJ289" s="1859"/>
      <c r="DK289" s="236" t="s">
        <v>2891</v>
      </c>
      <c r="DL289" s="206" t="s">
        <v>2892</v>
      </c>
      <c r="DM289" s="207">
        <v>153</v>
      </c>
      <c r="DN289" s="208">
        <v>122</v>
      </c>
      <c r="DO289" s="209">
        <v>141</v>
      </c>
      <c r="DP289"/>
      <c r="DQ289" s="1860"/>
      <c r="DR289" s="212" t="s">
        <v>2893</v>
      </c>
      <c r="DS289" s="192" t="s">
        <v>2894</v>
      </c>
      <c r="DT289" s="193">
        <v>239</v>
      </c>
      <c r="DU289" s="194">
        <v>187</v>
      </c>
      <c r="DV289" s="195">
        <v>204</v>
      </c>
      <c r="DW289"/>
      <c r="DX289" s="1861"/>
      <c r="DY289" s="197" t="s">
        <v>2895</v>
      </c>
      <c r="DZ289" s="192" t="s">
        <v>2896</v>
      </c>
      <c r="EA289" s="193">
        <v>238</v>
      </c>
      <c r="EB289" s="194">
        <v>213</v>
      </c>
      <c r="EC289" s="195">
        <v>210</v>
      </c>
      <c r="ED289" s="10">
        <v>1</v>
      </c>
    </row>
    <row r="290" spans="114:134">
      <c r="DJ290" s="1862"/>
      <c r="DK290" s="236" t="s">
        <v>2897</v>
      </c>
      <c r="DL290" s="206" t="s">
        <v>2898</v>
      </c>
      <c r="DM290" s="207">
        <v>139</v>
      </c>
      <c r="DN290" s="208">
        <v>133</v>
      </c>
      <c r="DO290" s="209">
        <v>137</v>
      </c>
      <c r="DP290"/>
      <c r="DQ290" s="1863"/>
      <c r="DR290" s="212" t="s">
        <v>2899</v>
      </c>
      <c r="DS290" s="192" t="s">
        <v>2900</v>
      </c>
      <c r="DT290" s="193">
        <v>254</v>
      </c>
      <c r="DU290" s="194">
        <v>191</v>
      </c>
      <c r="DV290" s="195">
        <v>210</v>
      </c>
      <c r="DW290"/>
      <c r="DX290" s="1864"/>
      <c r="DY290" s="197" t="s">
        <v>2901</v>
      </c>
      <c r="DZ290" s="192" t="s">
        <v>2902</v>
      </c>
      <c r="EA290" s="193">
        <v>255</v>
      </c>
      <c r="EB290" s="194">
        <v>228</v>
      </c>
      <c r="EC290" s="195">
        <v>225</v>
      </c>
      <c r="ED290" s="10">
        <v>1</v>
      </c>
    </row>
    <row r="291" spans="114:134">
      <c r="DJ291" s="1865"/>
      <c r="DK291" s="236" t="s">
        <v>2903</v>
      </c>
      <c r="DL291" s="206" t="s">
        <v>2904</v>
      </c>
      <c r="DM291" s="207">
        <v>158</v>
      </c>
      <c r="DN291" s="208">
        <v>79</v>
      </c>
      <c r="DO291" s="209">
        <v>136</v>
      </c>
      <c r="DP291"/>
      <c r="DQ291" s="1866"/>
      <c r="DR291" s="212" t="s">
        <v>2905</v>
      </c>
      <c r="DS291" s="192" t="s">
        <v>2906</v>
      </c>
      <c r="DT291" s="193">
        <v>255</v>
      </c>
      <c r="DU291" s="194">
        <v>200</v>
      </c>
      <c r="DV291" s="195">
        <v>214</v>
      </c>
      <c r="DW291"/>
      <c r="DX291" s="1867"/>
      <c r="DY291" s="197" t="s">
        <v>2907</v>
      </c>
      <c r="DZ291" s="192" t="s">
        <v>2908</v>
      </c>
      <c r="EA291" s="193">
        <v>238</v>
      </c>
      <c r="EB291" s="194">
        <v>130</v>
      </c>
      <c r="EC291" s="195">
        <v>98</v>
      </c>
      <c r="ED291" s="10">
        <v>1</v>
      </c>
    </row>
    <row r="292" spans="114:134">
      <c r="DJ292" s="1868"/>
      <c r="DK292" s="236" t="s">
        <v>2909</v>
      </c>
      <c r="DL292" s="206" t="s">
        <v>2910</v>
      </c>
      <c r="DM292" s="207">
        <v>131</v>
      </c>
      <c r="DN292" s="208">
        <v>100</v>
      </c>
      <c r="DO292" s="209">
        <v>121</v>
      </c>
      <c r="DP292"/>
      <c r="DQ292" s="1869"/>
      <c r="DR292" s="197" t="s">
        <v>2911</v>
      </c>
      <c r="DS292" s="192" t="s">
        <v>2912</v>
      </c>
      <c r="DT292" s="193">
        <v>255</v>
      </c>
      <c r="DU292" s="194">
        <v>240</v>
      </c>
      <c r="DV292" s="195">
        <v>245</v>
      </c>
      <c r="DW292"/>
      <c r="DX292" s="1870"/>
      <c r="DY292" s="197" t="s">
        <v>2913</v>
      </c>
      <c r="DZ292" s="192" t="s">
        <v>2914</v>
      </c>
      <c r="EA292" s="193">
        <v>238</v>
      </c>
      <c r="EB292" s="194">
        <v>106</v>
      </c>
      <c r="EC292" s="195">
        <v>80</v>
      </c>
      <c r="ED292" s="10">
        <v>1</v>
      </c>
    </row>
    <row r="293" spans="114:134">
      <c r="DJ293" s="1871"/>
      <c r="DK293" s="236" t="s">
        <v>2915</v>
      </c>
      <c r="DL293" s="206" t="s">
        <v>2916</v>
      </c>
      <c r="DM293" s="207">
        <v>161</v>
      </c>
      <c r="DN293" s="208">
        <v>6</v>
      </c>
      <c r="DO293" s="209">
        <v>132</v>
      </c>
      <c r="DP293"/>
      <c r="DQ293" s="1872"/>
      <c r="DR293" s="212" t="s">
        <v>2917</v>
      </c>
      <c r="DS293" s="192" t="s">
        <v>2918</v>
      </c>
      <c r="DT293" s="193">
        <v>213</v>
      </c>
      <c r="DU293" s="194">
        <v>151</v>
      </c>
      <c r="DV293" s="195">
        <v>174</v>
      </c>
      <c r="DW293"/>
      <c r="DX293" s="1873"/>
      <c r="DY293" s="212" t="s">
        <v>2919</v>
      </c>
      <c r="DZ293" s="192" t="s">
        <v>2920</v>
      </c>
      <c r="EA293" s="193">
        <v>244</v>
      </c>
      <c r="EB293" s="194">
        <v>102</v>
      </c>
      <c r="EC293" s="195">
        <v>27</v>
      </c>
      <c r="ED293" s="10">
        <v>1</v>
      </c>
    </row>
    <row r="294" spans="114:134">
      <c r="DJ294" s="1874"/>
      <c r="DK294" s="236" t="s">
        <v>2921</v>
      </c>
      <c r="DL294" s="206" t="s">
        <v>2922</v>
      </c>
      <c r="DM294" s="207">
        <v>114</v>
      </c>
      <c r="DN294" s="208">
        <v>62</v>
      </c>
      <c r="DO294" s="209">
        <v>100</v>
      </c>
      <c r="DP294"/>
      <c r="DQ294" s="1875"/>
      <c r="DR294" s="197" t="s">
        <v>2923</v>
      </c>
      <c r="DS294" s="192" t="s">
        <v>2924</v>
      </c>
      <c r="DT294" s="193">
        <v>238</v>
      </c>
      <c r="DU294" s="194">
        <v>58</v>
      </c>
      <c r="DV294" s="195">
        <v>140</v>
      </c>
      <c r="DW294"/>
      <c r="DX294" s="1876"/>
      <c r="DY294" s="197" t="s">
        <v>2925</v>
      </c>
      <c r="DZ294" s="192" t="s">
        <v>2926</v>
      </c>
      <c r="EA294" s="193">
        <v>238</v>
      </c>
      <c r="EB294" s="194">
        <v>121</v>
      </c>
      <c r="EC294" s="195">
        <v>66</v>
      </c>
      <c r="ED294" s="10">
        <v>1</v>
      </c>
    </row>
    <row r="295" spans="114:134">
      <c r="DJ295" s="1877"/>
      <c r="DK295" s="236" t="s">
        <v>2927</v>
      </c>
      <c r="DL295" s="206" t="s">
        <v>2928</v>
      </c>
      <c r="DM295" s="207">
        <v>106</v>
      </c>
      <c r="DN295" s="208">
        <v>69</v>
      </c>
      <c r="DO295" s="209">
        <v>93</v>
      </c>
      <c r="DP295"/>
      <c r="DQ295" s="1878"/>
      <c r="DR295" s="197" t="s">
        <v>2929</v>
      </c>
      <c r="DS295" s="192" t="s">
        <v>2930</v>
      </c>
      <c r="DT295" s="193">
        <v>219</v>
      </c>
      <c r="DU295" s="194">
        <v>112</v>
      </c>
      <c r="DV295" s="195">
        <v>147</v>
      </c>
      <c r="DW295"/>
      <c r="DX295" s="1879"/>
      <c r="DY295" s="197" t="s">
        <v>2931</v>
      </c>
      <c r="DZ295" s="192" t="s">
        <v>2932</v>
      </c>
      <c r="EA295" s="193">
        <v>238</v>
      </c>
      <c r="EB295" s="194">
        <v>118</v>
      </c>
      <c r="EC295" s="195">
        <v>33</v>
      </c>
      <c r="ED295" s="10">
        <v>1</v>
      </c>
    </row>
    <row r="296" spans="114:134">
      <c r="DJ296" s="1880"/>
      <c r="DK296" s="236" t="s">
        <v>2933</v>
      </c>
      <c r="DL296" s="206" t="s">
        <v>2934</v>
      </c>
      <c r="DM296" s="207">
        <v>249</v>
      </c>
      <c r="DN296" s="208">
        <v>66</v>
      </c>
      <c r="DO296" s="209">
        <v>158</v>
      </c>
      <c r="DP296"/>
      <c r="DQ296" s="1881"/>
      <c r="DR296" s="197" t="s">
        <v>2935</v>
      </c>
      <c r="DS296" s="192" t="s">
        <v>2936</v>
      </c>
      <c r="DT296" s="193">
        <v>238</v>
      </c>
      <c r="DU296" s="194">
        <v>18</v>
      </c>
      <c r="DV296" s="195">
        <v>137</v>
      </c>
      <c r="DW296"/>
      <c r="DX296" s="1882"/>
      <c r="DY296" s="212" t="s">
        <v>2937</v>
      </c>
      <c r="DZ296" s="192" t="s">
        <v>2938</v>
      </c>
      <c r="EA296" s="193">
        <v>226</v>
      </c>
      <c r="EB296" s="194">
        <v>88</v>
      </c>
      <c r="EC296" s="195">
        <v>34</v>
      </c>
      <c r="ED296" s="10">
        <v>1</v>
      </c>
    </row>
    <row r="297" spans="114:134">
      <c r="DJ297" s="1883"/>
      <c r="DK297" s="205" t="s">
        <v>2939</v>
      </c>
      <c r="DL297" s="206" t="s">
        <v>2940</v>
      </c>
      <c r="DM297" s="207">
        <v>238</v>
      </c>
      <c r="DN297" s="208">
        <v>106</v>
      </c>
      <c r="DO297" s="209">
        <v>167</v>
      </c>
      <c r="DP297"/>
      <c r="DQ297" s="1884"/>
      <c r="DR297" s="197" t="s">
        <v>2941</v>
      </c>
      <c r="DS297" s="192" t="s">
        <v>2942</v>
      </c>
      <c r="DT297" s="193">
        <v>205</v>
      </c>
      <c r="DU297" s="194">
        <v>104</v>
      </c>
      <c r="DV297" s="195">
        <v>137</v>
      </c>
      <c r="DW297"/>
      <c r="DX297" s="1885"/>
      <c r="DY297" s="212" t="s">
        <v>2943</v>
      </c>
      <c r="DZ297" s="192" t="s">
        <v>2944</v>
      </c>
      <c r="EA297" s="193">
        <v>196</v>
      </c>
      <c r="EB297" s="194">
        <v>131</v>
      </c>
      <c r="EC297" s="195">
        <v>121</v>
      </c>
      <c r="ED297" s="10">
        <v>1</v>
      </c>
    </row>
    <row r="298" spans="114:134">
      <c r="DJ298" s="1886"/>
      <c r="DK298" s="205" t="s">
        <v>2945</v>
      </c>
      <c r="DL298" s="206" t="s">
        <v>2946</v>
      </c>
      <c r="DM298" s="207">
        <v>255</v>
      </c>
      <c r="DN298" s="208">
        <v>28</v>
      </c>
      <c r="DO298" s="209">
        <v>174</v>
      </c>
      <c r="DP298"/>
      <c r="DQ298" s="1887"/>
      <c r="DR298" s="212" t="s">
        <v>2947</v>
      </c>
      <c r="DS298" s="192" t="s">
        <v>2948</v>
      </c>
      <c r="DT298" s="193">
        <v>193</v>
      </c>
      <c r="DU298" s="194">
        <v>126</v>
      </c>
      <c r="DV298" s="195">
        <v>145</v>
      </c>
      <c r="DW298"/>
      <c r="DX298" s="1888"/>
      <c r="DY298" s="212" t="s">
        <v>2949</v>
      </c>
      <c r="DZ298" s="192" t="s">
        <v>2950</v>
      </c>
      <c r="EA298" s="193">
        <v>217</v>
      </c>
      <c r="EB298" s="194">
        <v>96</v>
      </c>
      <c r="EC298" s="195">
        <v>59</v>
      </c>
      <c r="ED298" s="10">
        <v>1</v>
      </c>
    </row>
    <row r="299" spans="114:134">
      <c r="DJ299" s="1889"/>
      <c r="DK299" s="205" t="s">
        <v>2951</v>
      </c>
      <c r="DL299" s="206" t="s">
        <v>2952</v>
      </c>
      <c r="DM299" s="207">
        <v>255</v>
      </c>
      <c r="DN299" s="208">
        <v>52</v>
      </c>
      <c r="DO299" s="209">
        <v>179</v>
      </c>
      <c r="DP299"/>
      <c r="DQ299" s="1890"/>
      <c r="DR299" s="212" t="s">
        <v>2953</v>
      </c>
      <c r="DS299" s="192" t="s">
        <v>2954</v>
      </c>
      <c r="DT299" s="193">
        <v>219</v>
      </c>
      <c r="DU299" s="194">
        <v>0</v>
      </c>
      <c r="DV299" s="195">
        <v>115</v>
      </c>
      <c r="DW299"/>
      <c r="DX299" s="1891"/>
      <c r="DY299" s="197" t="s">
        <v>2955</v>
      </c>
      <c r="DZ299" s="192" t="s">
        <v>2956</v>
      </c>
      <c r="EA299" s="193">
        <v>205</v>
      </c>
      <c r="EB299" s="194">
        <v>129</v>
      </c>
      <c r="EC299" s="195">
        <v>98</v>
      </c>
      <c r="ED299" s="10">
        <v>1</v>
      </c>
    </row>
    <row r="300" spans="114:134">
      <c r="DJ300" s="1892"/>
      <c r="DK300" s="236" t="s">
        <v>2957</v>
      </c>
      <c r="DL300" s="206" t="s">
        <v>2958</v>
      </c>
      <c r="DM300" s="207">
        <v>255</v>
      </c>
      <c r="DN300" s="208">
        <v>105</v>
      </c>
      <c r="DO300" s="209">
        <v>180</v>
      </c>
      <c r="DP300"/>
      <c r="DQ300" s="1893"/>
      <c r="DR300" s="212" t="s">
        <v>2959</v>
      </c>
      <c r="DS300" s="192" t="s">
        <v>2960</v>
      </c>
      <c r="DT300" s="193">
        <v>206</v>
      </c>
      <c r="DU300" s="194">
        <v>70</v>
      </c>
      <c r="DV300" s="195">
        <v>118</v>
      </c>
      <c r="DW300"/>
      <c r="DX300" s="1894"/>
      <c r="DY300" s="197" t="s">
        <v>2961</v>
      </c>
      <c r="DZ300" s="192" t="s">
        <v>2962</v>
      </c>
      <c r="EA300" s="193">
        <v>205</v>
      </c>
      <c r="EB300" s="194">
        <v>112</v>
      </c>
      <c r="EC300" s="195">
        <v>84</v>
      </c>
      <c r="ED300" s="10">
        <v>1</v>
      </c>
    </row>
    <row r="301" spans="114:134">
      <c r="DJ301" s="1895"/>
      <c r="DK301" s="205" t="s">
        <v>2963</v>
      </c>
      <c r="DL301" s="206" t="s">
        <v>2964</v>
      </c>
      <c r="DM301" s="207">
        <v>255</v>
      </c>
      <c r="DN301" s="208">
        <v>110</v>
      </c>
      <c r="DO301" s="209">
        <v>180</v>
      </c>
      <c r="DP301"/>
      <c r="DQ301" s="1896"/>
      <c r="DR301" s="197" t="s">
        <v>2965</v>
      </c>
      <c r="DS301" s="192" t="s">
        <v>2966</v>
      </c>
      <c r="DT301" s="193">
        <v>205</v>
      </c>
      <c r="DU301" s="194">
        <v>50</v>
      </c>
      <c r="DV301" s="195">
        <v>120</v>
      </c>
      <c r="DW301"/>
      <c r="DX301" s="1897"/>
      <c r="DY301" s="212" t="s">
        <v>2967</v>
      </c>
      <c r="DZ301" s="192" t="s">
        <v>2968</v>
      </c>
      <c r="EA301" s="193">
        <v>203</v>
      </c>
      <c r="EB301" s="194">
        <v>109</v>
      </c>
      <c r="EC301" s="195">
        <v>81</v>
      </c>
      <c r="ED301" s="10">
        <v>1</v>
      </c>
    </row>
    <row r="302" spans="114:134">
      <c r="DJ302" s="1898"/>
      <c r="DK302" s="236" t="s">
        <v>2969</v>
      </c>
      <c r="DL302" s="206" t="s">
        <v>2970</v>
      </c>
      <c r="DM302" s="207">
        <v>232</v>
      </c>
      <c r="DN302" s="208">
        <v>204</v>
      </c>
      <c r="DO302" s="209">
        <v>215</v>
      </c>
      <c r="DP302"/>
      <c r="DQ302" s="1899"/>
      <c r="DR302" s="197" t="s">
        <v>2971</v>
      </c>
      <c r="DS302" s="192" t="s">
        <v>2972</v>
      </c>
      <c r="DT302" s="193">
        <v>205</v>
      </c>
      <c r="DU302" s="194">
        <v>16</v>
      </c>
      <c r="DV302" s="195">
        <v>118</v>
      </c>
      <c r="DW302"/>
      <c r="DX302" s="1900"/>
      <c r="DY302" s="197" t="s">
        <v>2973</v>
      </c>
      <c r="DZ302" s="192" t="s">
        <v>2974</v>
      </c>
      <c r="EA302" s="193">
        <v>205</v>
      </c>
      <c r="EB302" s="194">
        <v>91</v>
      </c>
      <c r="EC302" s="195">
        <v>69</v>
      </c>
      <c r="ED302" s="10">
        <v>1</v>
      </c>
    </row>
    <row r="303" spans="114:134">
      <c r="DJ303" s="1901"/>
      <c r="DK303" s="236" t="s">
        <v>2975</v>
      </c>
      <c r="DL303" s="206" t="s">
        <v>2976</v>
      </c>
      <c r="DM303" s="207">
        <v>232</v>
      </c>
      <c r="DN303" s="208">
        <v>227</v>
      </c>
      <c r="DO303" s="209">
        <v>229</v>
      </c>
      <c r="DP303"/>
      <c r="DQ303" s="1902"/>
      <c r="DR303" s="212" t="s">
        <v>2977</v>
      </c>
      <c r="DS303" s="192" t="s">
        <v>2978</v>
      </c>
      <c r="DT303" s="193">
        <v>179</v>
      </c>
      <c r="DU303" s="194">
        <v>68</v>
      </c>
      <c r="DV303" s="195">
        <v>108</v>
      </c>
      <c r="DW303"/>
      <c r="DX303" s="1903"/>
      <c r="DY303" s="212" t="s">
        <v>2979</v>
      </c>
      <c r="DZ303" s="192" t="s">
        <v>2980</v>
      </c>
      <c r="EA303" s="193">
        <v>173</v>
      </c>
      <c r="EB303" s="194">
        <v>136</v>
      </c>
      <c r="EC303" s="195">
        <v>132</v>
      </c>
      <c r="ED303" s="10">
        <v>1</v>
      </c>
    </row>
    <row r="304" spans="114:134">
      <c r="DJ304" s="1904"/>
      <c r="DK304" s="205" t="s">
        <v>2981</v>
      </c>
      <c r="DL304" s="206" t="s">
        <v>2982</v>
      </c>
      <c r="DM304" s="207">
        <v>238</v>
      </c>
      <c r="DN304" s="208">
        <v>224</v>
      </c>
      <c r="DO304" s="209">
        <v>229</v>
      </c>
      <c r="DP304"/>
      <c r="DQ304" s="1905"/>
      <c r="DR304" s="212" t="s">
        <v>2983</v>
      </c>
      <c r="DS304" s="192" t="s">
        <v>2984</v>
      </c>
      <c r="DT304" s="193">
        <v>168</v>
      </c>
      <c r="DU304" s="194">
        <v>81</v>
      </c>
      <c r="DV304" s="195">
        <v>110</v>
      </c>
      <c r="DW304"/>
      <c r="DX304" s="1906"/>
      <c r="DY304" s="197" t="s">
        <v>2985</v>
      </c>
      <c r="DZ304" s="192" t="s">
        <v>2986</v>
      </c>
      <c r="EA304" s="193">
        <v>205</v>
      </c>
      <c r="EB304" s="194">
        <v>104</v>
      </c>
      <c r="EC304" s="195">
        <v>57</v>
      </c>
      <c r="ED304" s="10">
        <v>1</v>
      </c>
    </row>
    <row r="305" spans="114:134">
      <c r="DJ305" s="1907"/>
      <c r="DK305" s="236" t="s">
        <v>2987</v>
      </c>
      <c r="DL305" s="206" t="s">
        <v>2988</v>
      </c>
      <c r="DM305" s="207">
        <v>254</v>
      </c>
      <c r="DN305" s="208">
        <v>231</v>
      </c>
      <c r="DO305" s="209">
        <v>240</v>
      </c>
      <c r="DP305"/>
      <c r="DQ305" s="1908"/>
      <c r="DR305" s="197" t="s">
        <v>2632</v>
      </c>
      <c r="DS305" s="192" t="s">
        <v>2989</v>
      </c>
      <c r="DT305" s="193">
        <v>176</v>
      </c>
      <c r="DU305" s="194">
        <v>48</v>
      </c>
      <c r="DV305" s="195">
        <v>96</v>
      </c>
      <c r="DW305"/>
      <c r="DX305" s="1909"/>
      <c r="DY305" s="212" t="s">
        <v>2990</v>
      </c>
      <c r="DZ305" s="192" t="s">
        <v>2991</v>
      </c>
      <c r="EA305" s="193">
        <v>204</v>
      </c>
      <c r="EB305" s="194">
        <v>85</v>
      </c>
      <c r="EC305" s="195">
        <v>0</v>
      </c>
      <c r="ED305" s="10">
        <v>1</v>
      </c>
    </row>
    <row r="306" spans="114:134">
      <c r="DJ306" s="1910"/>
      <c r="DK306" s="236" t="s">
        <v>2992</v>
      </c>
      <c r="DL306" s="206" t="s">
        <v>2993</v>
      </c>
      <c r="DM306" s="207">
        <v>195</v>
      </c>
      <c r="DN306" s="208">
        <v>166</v>
      </c>
      <c r="DO306" s="209">
        <v>177</v>
      </c>
      <c r="DP306"/>
      <c r="DQ306" s="1911"/>
      <c r="DR306" s="212" t="s">
        <v>2994</v>
      </c>
      <c r="DS306" s="192" t="s">
        <v>2995</v>
      </c>
      <c r="DT306" s="193">
        <v>145</v>
      </c>
      <c r="DU306" s="194">
        <v>95</v>
      </c>
      <c r="DV306" s="195">
        <v>109</v>
      </c>
      <c r="DW306"/>
      <c r="DX306" s="1912"/>
      <c r="DY306" s="212" t="s">
        <v>2996</v>
      </c>
      <c r="DZ306" s="192" t="s">
        <v>2997</v>
      </c>
      <c r="EA306" s="193">
        <v>180</v>
      </c>
      <c r="EB306" s="194">
        <v>116</v>
      </c>
      <c r="EC306" s="195">
        <v>94</v>
      </c>
      <c r="ED306" s="10">
        <v>1</v>
      </c>
    </row>
    <row r="307" spans="114:134">
      <c r="DJ307" s="1913"/>
      <c r="DK307" s="236" t="s">
        <v>2998</v>
      </c>
      <c r="DL307" s="206" t="s">
        <v>2999</v>
      </c>
      <c r="DM307" s="207">
        <v>222</v>
      </c>
      <c r="DN307" s="208">
        <v>111</v>
      </c>
      <c r="DO307" s="209">
        <v>161</v>
      </c>
      <c r="DP307"/>
      <c r="DQ307" s="1914"/>
      <c r="DR307" s="197" t="s">
        <v>3000</v>
      </c>
      <c r="DS307" s="192" t="s">
        <v>3001</v>
      </c>
      <c r="DT307" s="193">
        <v>139</v>
      </c>
      <c r="DU307" s="194">
        <v>71</v>
      </c>
      <c r="DV307" s="195">
        <v>93</v>
      </c>
      <c r="DW307"/>
      <c r="DX307" s="1915"/>
      <c r="DY307" s="212" t="s">
        <v>3002</v>
      </c>
      <c r="DZ307" s="192" t="s">
        <v>3003</v>
      </c>
      <c r="EA307" s="193">
        <v>168</v>
      </c>
      <c r="EB307" s="194">
        <v>124</v>
      </c>
      <c r="EC307" s="195">
        <v>109</v>
      </c>
      <c r="ED307" s="10">
        <v>1</v>
      </c>
    </row>
    <row r="308" spans="114:134">
      <c r="DJ308" s="1916"/>
      <c r="DK308" s="205" t="s">
        <v>3004</v>
      </c>
      <c r="DL308" s="206" t="s">
        <v>3005</v>
      </c>
      <c r="DM308" s="207">
        <v>238</v>
      </c>
      <c r="DN308" s="208">
        <v>48</v>
      </c>
      <c r="DO308" s="209">
        <v>167</v>
      </c>
      <c r="DP308"/>
      <c r="DQ308" s="1917"/>
      <c r="DR308" s="197" t="s">
        <v>3006</v>
      </c>
      <c r="DS308" s="192" t="s">
        <v>3007</v>
      </c>
      <c r="DT308" s="193">
        <v>139</v>
      </c>
      <c r="DU308" s="194">
        <v>34</v>
      </c>
      <c r="DV308" s="195">
        <v>82</v>
      </c>
      <c r="DW308"/>
      <c r="DX308" s="1918"/>
      <c r="DY308" s="212" t="s">
        <v>3008</v>
      </c>
      <c r="DZ308" s="192" t="s">
        <v>3009</v>
      </c>
      <c r="EA308" s="193">
        <v>143</v>
      </c>
      <c r="EB308" s="194">
        <v>129</v>
      </c>
      <c r="EC308" s="195">
        <v>127</v>
      </c>
      <c r="ED308" s="10">
        <v>1</v>
      </c>
    </row>
    <row r="309" spans="114:134">
      <c r="DJ309" s="1919"/>
      <c r="DK309" s="205" t="s">
        <v>3010</v>
      </c>
      <c r="DL309" s="206" t="s">
        <v>3011</v>
      </c>
      <c r="DM309" s="207">
        <v>205</v>
      </c>
      <c r="DN309" s="208">
        <v>96</v>
      </c>
      <c r="DO309" s="209">
        <v>144</v>
      </c>
      <c r="DP309"/>
      <c r="DQ309" s="1920"/>
      <c r="DR309" s="197" t="s">
        <v>3012</v>
      </c>
      <c r="DS309" s="192" t="s">
        <v>3013</v>
      </c>
      <c r="DT309" s="193">
        <v>139</v>
      </c>
      <c r="DU309" s="194">
        <v>10</v>
      </c>
      <c r="DV309" s="195">
        <v>80</v>
      </c>
      <c r="DW309"/>
      <c r="DX309" s="1921"/>
      <c r="DY309" s="197" t="s">
        <v>3014</v>
      </c>
      <c r="DZ309" s="192" t="s">
        <v>3015</v>
      </c>
      <c r="EA309" s="193">
        <v>139</v>
      </c>
      <c r="EB309" s="194">
        <v>125</v>
      </c>
      <c r="EC309" s="195">
        <v>123</v>
      </c>
      <c r="ED309" s="10">
        <v>1</v>
      </c>
    </row>
    <row r="310" spans="114:134">
      <c r="DJ310" s="1922"/>
      <c r="DK310" s="236" t="s">
        <v>3016</v>
      </c>
      <c r="DL310" s="206" t="s">
        <v>3017</v>
      </c>
      <c r="DM310" s="207">
        <v>196</v>
      </c>
      <c r="DN310" s="208">
        <v>105</v>
      </c>
      <c r="DO310" s="209">
        <v>143</v>
      </c>
      <c r="DP310"/>
      <c r="DQ310" s="1923"/>
      <c r="DR310" s="212" t="s">
        <v>3018</v>
      </c>
      <c r="DS310" s="192" t="s">
        <v>3019</v>
      </c>
      <c r="DT310" s="193">
        <v>103</v>
      </c>
      <c r="DU310" s="194">
        <v>49</v>
      </c>
      <c r="DV310" s="195">
        <v>71</v>
      </c>
      <c r="DW310"/>
      <c r="DX310" s="1924"/>
      <c r="DY310" s="212" t="s">
        <v>3020</v>
      </c>
      <c r="DZ310" s="192" t="s">
        <v>3021</v>
      </c>
      <c r="EA310" s="193">
        <v>174</v>
      </c>
      <c r="EB310" s="194">
        <v>74</v>
      </c>
      <c r="EC310" s="195">
        <v>52</v>
      </c>
      <c r="ED310" s="10">
        <v>1</v>
      </c>
    </row>
    <row r="311" spans="114:134">
      <c r="DJ311" s="1925"/>
      <c r="DK311" s="205" t="s">
        <v>3022</v>
      </c>
      <c r="DL311" s="206" t="s">
        <v>3023</v>
      </c>
      <c r="DM311" s="207">
        <v>208</v>
      </c>
      <c r="DN311" s="208">
        <v>32</v>
      </c>
      <c r="DO311" s="209">
        <v>144</v>
      </c>
      <c r="DP311"/>
      <c r="DQ311" s="1926"/>
      <c r="DR311" s="212" t="s">
        <v>3024</v>
      </c>
      <c r="DS311" s="192" t="s">
        <v>3025</v>
      </c>
      <c r="DT311" s="193">
        <v>63</v>
      </c>
      <c r="DU311" s="194">
        <v>23</v>
      </c>
      <c r="DV311" s="195">
        <v>40</v>
      </c>
      <c r="DW311"/>
      <c r="DX311" s="1927"/>
      <c r="DY311" s="212" t="s">
        <v>3026</v>
      </c>
      <c r="DZ311" s="192" t="s">
        <v>3027</v>
      </c>
      <c r="EA311" s="193">
        <v>173</v>
      </c>
      <c r="EB311" s="194">
        <v>57</v>
      </c>
      <c r="EC311" s="195">
        <v>14</v>
      </c>
      <c r="ED311" s="10">
        <v>1</v>
      </c>
    </row>
    <row r="312" spans="114:134">
      <c r="DJ312" s="1928"/>
      <c r="DK312" s="236" t="s">
        <v>3028</v>
      </c>
      <c r="DL312" s="206" t="s">
        <v>3029</v>
      </c>
      <c r="DM312" s="207">
        <v>199</v>
      </c>
      <c r="DN312" s="208">
        <v>21</v>
      </c>
      <c r="DO312" s="209">
        <v>133</v>
      </c>
      <c r="DP312"/>
      <c r="DQ312" s="1929"/>
      <c r="DR312" s="212" t="s">
        <v>3030</v>
      </c>
      <c r="DS312" s="192" t="s">
        <v>3031</v>
      </c>
      <c r="DT312" s="193">
        <v>40</v>
      </c>
      <c r="DU312" s="194">
        <v>32</v>
      </c>
      <c r="DV312" s="195">
        <v>34</v>
      </c>
      <c r="DW312"/>
      <c r="DX312" s="1930"/>
      <c r="DY312" s="212" t="s">
        <v>3032</v>
      </c>
      <c r="DZ312" s="192" t="s">
        <v>3033</v>
      </c>
      <c r="EA312" s="193">
        <v>173</v>
      </c>
      <c r="EB312" s="194">
        <v>79</v>
      </c>
      <c r="EC312" s="195">
        <v>9</v>
      </c>
      <c r="ED312" s="10">
        <v>1</v>
      </c>
    </row>
    <row r="313" spans="114:134">
      <c r="DJ313" s="1931"/>
      <c r="DK313" s="205" t="s">
        <v>3034</v>
      </c>
      <c r="DL313" s="206" t="s">
        <v>3035</v>
      </c>
      <c r="DM313" s="207">
        <v>139</v>
      </c>
      <c r="DN313" s="208">
        <v>131</v>
      </c>
      <c r="DO313" s="209">
        <v>134</v>
      </c>
      <c r="DP313"/>
      <c r="DQ313" s="1932"/>
      <c r="DR313" s="197" t="s">
        <v>2847</v>
      </c>
      <c r="DS313" s="192" t="s">
        <v>3036</v>
      </c>
      <c r="DT313" s="193">
        <v>255</v>
      </c>
      <c r="DU313" s="194">
        <v>127</v>
      </c>
      <c r="DV313" s="195">
        <v>0</v>
      </c>
      <c r="DW313"/>
      <c r="DX313" s="1933"/>
      <c r="DY313" s="197" t="s">
        <v>709</v>
      </c>
      <c r="DZ313" s="192" t="s">
        <v>3037</v>
      </c>
      <c r="EA313" s="193">
        <v>160</v>
      </c>
      <c r="EB313" s="194">
        <v>82</v>
      </c>
      <c r="EC313" s="195">
        <v>45</v>
      </c>
      <c r="ED313" s="10">
        <v>1</v>
      </c>
    </row>
    <row r="314" spans="114:134">
      <c r="DJ314" s="1934"/>
      <c r="DK314" s="205" t="s">
        <v>3038</v>
      </c>
      <c r="DL314" s="206" t="s">
        <v>3039</v>
      </c>
      <c r="DM314" s="207">
        <v>139</v>
      </c>
      <c r="DN314" s="208">
        <v>58</v>
      </c>
      <c r="DO314" s="209">
        <v>98</v>
      </c>
      <c r="DP314"/>
      <c r="DQ314" s="1935"/>
      <c r="DR314" s="197" t="s">
        <v>3040</v>
      </c>
      <c r="DS314" s="192" t="s">
        <v>3036</v>
      </c>
      <c r="DT314" s="193">
        <v>255</v>
      </c>
      <c r="DU314" s="194">
        <v>140</v>
      </c>
      <c r="DV314" s="195">
        <v>0</v>
      </c>
      <c r="DW314"/>
      <c r="DX314" s="1936"/>
      <c r="DY314" s="212" t="s">
        <v>3041</v>
      </c>
      <c r="DZ314" s="192" t="s">
        <v>3042</v>
      </c>
      <c r="EA314" s="193">
        <v>158</v>
      </c>
      <c r="EB314" s="194">
        <v>71</v>
      </c>
      <c r="EC314" s="195">
        <v>50</v>
      </c>
      <c r="ED314" s="10">
        <v>1</v>
      </c>
    </row>
    <row r="315" spans="114:134">
      <c r="DJ315" s="1937"/>
      <c r="DK315" s="236" t="s">
        <v>3043</v>
      </c>
      <c r="DL315" s="206" t="s">
        <v>3044</v>
      </c>
      <c r="DM315" s="207">
        <v>129</v>
      </c>
      <c r="DN315" s="208">
        <v>20</v>
      </c>
      <c r="DO315" s="209">
        <v>83</v>
      </c>
      <c r="DP315"/>
      <c r="DQ315" s="1938"/>
      <c r="DR315" s="212" t="s">
        <v>3045</v>
      </c>
      <c r="DS315" s="192" t="s">
        <v>3046</v>
      </c>
      <c r="DT315" s="193">
        <v>193</v>
      </c>
      <c r="DU315" s="194">
        <v>182</v>
      </c>
      <c r="DV315" s="195">
        <v>179</v>
      </c>
      <c r="DW315"/>
      <c r="DX315" s="1939"/>
      <c r="DY315" s="212" t="s">
        <v>3047</v>
      </c>
      <c r="DZ315" s="192" t="s">
        <v>3048</v>
      </c>
      <c r="EA315" s="193">
        <v>153</v>
      </c>
      <c r="EB315" s="194">
        <v>81</v>
      </c>
      <c r="EC315" s="195">
        <v>43</v>
      </c>
      <c r="ED315" s="10">
        <v>1</v>
      </c>
    </row>
    <row r="316" spans="114:134">
      <c r="DJ316" s="1940"/>
      <c r="DK316" s="236" t="s">
        <v>3049</v>
      </c>
      <c r="DL316" s="206" t="s">
        <v>3050</v>
      </c>
      <c r="DM316" s="207">
        <v>120</v>
      </c>
      <c r="DN316" s="208">
        <v>24</v>
      </c>
      <c r="DO316" s="209">
        <v>74</v>
      </c>
      <c r="DP316"/>
      <c r="DQ316" s="1941"/>
      <c r="DR316" s="212" t="s">
        <v>3051</v>
      </c>
      <c r="DS316" s="192" t="s">
        <v>3052</v>
      </c>
      <c r="DT316" s="193">
        <v>253</v>
      </c>
      <c r="DU316" s="194">
        <v>148</v>
      </c>
      <c r="DV316" s="195">
        <v>63</v>
      </c>
      <c r="DW316"/>
      <c r="DX316" s="1942"/>
      <c r="DY316" s="212" t="s">
        <v>3053</v>
      </c>
      <c r="DZ316" s="192" t="s">
        <v>3054</v>
      </c>
      <c r="EA316" s="193">
        <v>157</v>
      </c>
      <c r="EB316" s="194">
        <v>62</v>
      </c>
      <c r="EC316" s="195">
        <v>12</v>
      </c>
      <c r="ED316" s="10">
        <v>1</v>
      </c>
    </row>
    <row r="317" spans="114:134">
      <c r="DJ317" s="1943"/>
      <c r="DK317" s="236" t="s">
        <v>3055</v>
      </c>
      <c r="DL317" s="206" t="s">
        <v>3056</v>
      </c>
      <c r="DM317" s="207">
        <v>186</v>
      </c>
      <c r="DN317" s="208">
        <v>186</v>
      </c>
      <c r="DO317" s="209">
        <v>186</v>
      </c>
      <c r="DP317"/>
      <c r="DQ317" s="1944"/>
      <c r="DR317" s="212" t="s">
        <v>3057</v>
      </c>
      <c r="DS317" s="192" t="s">
        <v>3058</v>
      </c>
      <c r="DT317" s="193">
        <v>248</v>
      </c>
      <c r="DU317" s="194">
        <v>142</v>
      </c>
      <c r="DV317" s="195">
        <v>85</v>
      </c>
      <c r="DW317"/>
      <c r="DX317" s="1945"/>
      <c r="DY317" s="197" t="s">
        <v>3059</v>
      </c>
      <c r="DZ317" s="192" t="s">
        <v>3060</v>
      </c>
      <c r="EA317" s="193">
        <v>139</v>
      </c>
      <c r="EB317" s="194">
        <v>87</v>
      </c>
      <c r="EC317" s="195">
        <v>66</v>
      </c>
      <c r="ED317" s="10">
        <v>1</v>
      </c>
    </row>
    <row r="318" spans="114:134">
      <c r="DJ318" s="1946"/>
      <c r="DK318" s="205" t="s">
        <v>3061</v>
      </c>
      <c r="DL318" s="206" t="s">
        <v>3062</v>
      </c>
      <c r="DM318" s="207">
        <v>187</v>
      </c>
      <c r="DN318" s="208">
        <v>187</v>
      </c>
      <c r="DO318" s="209">
        <v>187</v>
      </c>
      <c r="DP318"/>
      <c r="DQ318" s="1947"/>
      <c r="DR318" s="212" t="s">
        <v>3063</v>
      </c>
      <c r="DS318" s="192" t="s">
        <v>3064</v>
      </c>
      <c r="DT318" s="193">
        <v>254</v>
      </c>
      <c r="DU318" s="194">
        <v>195</v>
      </c>
      <c r="DV318" s="195">
        <v>172</v>
      </c>
      <c r="DW318"/>
      <c r="DX318" s="1948"/>
      <c r="DY318" s="197" t="s">
        <v>3065</v>
      </c>
      <c r="DZ318" s="192" t="s">
        <v>3066</v>
      </c>
      <c r="EA318" s="193">
        <v>139</v>
      </c>
      <c r="EB318" s="194">
        <v>76</v>
      </c>
      <c r="EC318" s="195">
        <v>57</v>
      </c>
      <c r="ED318" s="10">
        <v>1</v>
      </c>
    </row>
    <row r="319" spans="114:134">
      <c r="DJ319" s="1949"/>
      <c r="DK319" s="205" t="s">
        <v>3067</v>
      </c>
      <c r="DL319" s="206" t="s">
        <v>3068</v>
      </c>
      <c r="DM319" s="207">
        <v>189</v>
      </c>
      <c r="DN319" s="208">
        <v>189</v>
      </c>
      <c r="DO319" s="209">
        <v>189</v>
      </c>
      <c r="DP319"/>
      <c r="DQ319" s="1950"/>
      <c r="DR319" s="212" t="s">
        <v>3069</v>
      </c>
      <c r="DS319" s="192" t="s">
        <v>3070</v>
      </c>
      <c r="DT319" s="193">
        <v>234</v>
      </c>
      <c r="DU319" s="194">
        <v>227</v>
      </c>
      <c r="DV319" s="195">
        <v>225</v>
      </c>
      <c r="DW319"/>
      <c r="DX319" s="1951"/>
      <c r="DY319" s="197" t="s">
        <v>3071</v>
      </c>
      <c r="DZ319" s="192" t="s">
        <v>3072</v>
      </c>
      <c r="EA319" s="193">
        <v>139</v>
      </c>
      <c r="EB319" s="194">
        <v>62</v>
      </c>
      <c r="EC319" s="195">
        <v>47</v>
      </c>
      <c r="ED319" s="10">
        <v>1</v>
      </c>
    </row>
    <row r="320" spans="114:134">
      <c r="DJ320" s="1952"/>
      <c r="DK320" s="205" t="s">
        <v>3073</v>
      </c>
      <c r="DL320" s="206" t="s">
        <v>3074</v>
      </c>
      <c r="DM320" s="207">
        <v>190</v>
      </c>
      <c r="DN320" s="208">
        <v>190</v>
      </c>
      <c r="DO320" s="209">
        <v>190</v>
      </c>
      <c r="DP320"/>
      <c r="DQ320" s="1953"/>
      <c r="DR320" s="212" t="s">
        <v>3075</v>
      </c>
      <c r="DS320" s="192" t="s">
        <v>3076</v>
      </c>
      <c r="DT320" s="193">
        <v>253</v>
      </c>
      <c r="DU320" s="194">
        <v>233</v>
      </c>
      <c r="DV320" s="195">
        <v>224</v>
      </c>
      <c r="DW320"/>
      <c r="DX320" s="1954"/>
      <c r="DY320" s="212" t="s">
        <v>3077</v>
      </c>
      <c r="DZ320" s="192" t="s">
        <v>3078</v>
      </c>
      <c r="EA320" s="193">
        <v>141</v>
      </c>
      <c r="EB320" s="194">
        <v>64</v>
      </c>
      <c r="EC320" s="195">
        <v>36</v>
      </c>
      <c r="ED320" s="10">
        <v>1</v>
      </c>
    </row>
    <row r="321" spans="114:134">
      <c r="DJ321" s="1955"/>
      <c r="DK321" s="205" t="s">
        <v>3079</v>
      </c>
      <c r="DL321" s="206" t="s">
        <v>3080</v>
      </c>
      <c r="DM321" s="207">
        <v>191</v>
      </c>
      <c r="DN321" s="208">
        <v>191</v>
      </c>
      <c r="DO321" s="209">
        <v>191</v>
      </c>
      <c r="DP321"/>
      <c r="DQ321" s="1956"/>
      <c r="DR321" s="212" t="s">
        <v>3081</v>
      </c>
      <c r="DS321" s="192" t="s">
        <v>3082</v>
      </c>
      <c r="DT321" s="193">
        <v>199</v>
      </c>
      <c r="DU321" s="194">
        <v>173</v>
      </c>
      <c r="DV321" s="195">
        <v>163</v>
      </c>
      <c r="DW321"/>
      <c r="DX321" s="1957"/>
      <c r="DY321" s="197" t="s">
        <v>3083</v>
      </c>
      <c r="DZ321" s="192" t="s">
        <v>3084</v>
      </c>
      <c r="EA321" s="193">
        <v>139</v>
      </c>
      <c r="EB321" s="194">
        <v>54</v>
      </c>
      <c r="EC321" s="195">
        <v>38</v>
      </c>
      <c r="ED321" s="10">
        <v>1</v>
      </c>
    </row>
    <row r="322" spans="114:134">
      <c r="DJ322" s="1958"/>
      <c r="DK322" s="205" t="s">
        <v>3085</v>
      </c>
      <c r="DL322" s="206" t="s">
        <v>3086</v>
      </c>
      <c r="DM322" s="207">
        <v>192</v>
      </c>
      <c r="DN322" s="208">
        <v>192</v>
      </c>
      <c r="DO322" s="209">
        <v>192</v>
      </c>
      <c r="DP322"/>
      <c r="DQ322" s="1959"/>
      <c r="DR322" s="212" t="s">
        <v>3087</v>
      </c>
      <c r="DS322" s="192" t="s">
        <v>3088</v>
      </c>
      <c r="DT322" s="193">
        <v>243</v>
      </c>
      <c r="DU322" s="194">
        <v>132</v>
      </c>
      <c r="DV322" s="195">
        <v>0</v>
      </c>
      <c r="DW322"/>
      <c r="DX322" s="1960"/>
      <c r="DY322" s="197" t="s">
        <v>3089</v>
      </c>
      <c r="DZ322" s="192" t="s">
        <v>3084</v>
      </c>
      <c r="EA322" s="193">
        <v>139</v>
      </c>
      <c r="EB322" s="194">
        <v>71</v>
      </c>
      <c r="EC322" s="195">
        <v>38</v>
      </c>
      <c r="ED322" s="10">
        <v>1</v>
      </c>
    </row>
    <row r="323" spans="114:134">
      <c r="DJ323" s="1961"/>
      <c r="DK323" s="205" t="s">
        <v>3090</v>
      </c>
      <c r="DL323" s="206" t="s">
        <v>3091</v>
      </c>
      <c r="DM323" s="207">
        <v>194</v>
      </c>
      <c r="DN323" s="208">
        <v>194</v>
      </c>
      <c r="DO323" s="209">
        <v>194</v>
      </c>
      <c r="DP323"/>
      <c r="DQ323" s="1962"/>
      <c r="DR323" s="197" t="s">
        <v>3092</v>
      </c>
      <c r="DS323" s="192" t="s">
        <v>3093</v>
      </c>
      <c r="DT323" s="193">
        <v>219</v>
      </c>
      <c r="DU323" s="194">
        <v>147</v>
      </c>
      <c r="DV323" s="195">
        <v>112</v>
      </c>
      <c r="DW323"/>
      <c r="DX323" s="1963"/>
      <c r="DY323" s="212" t="s">
        <v>3094</v>
      </c>
      <c r="DZ323" s="192" t="s">
        <v>3095</v>
      </c>
      <c r="EA323" s="193">
        <v>136</v>
      </c>
      <c r="EB323" s="194">
        <v>66</v>
      </c>
      <c r="EC323" s="195">
        <v>29</v>
      </c>
      <c r="ED323" s="10">
        <v>1</v>
      </c>
    </row>
    <row r="324" spans="114:134">
      <c r="DJ324" s="1964"/>
      <c r="DK324" s="205" t="s">
        <v>3096</v>
      </c>
      <c r="DL324" s="206" t="s">
        <v>3097</v>
      </c>
      <c r="DM324" s="207">
        <v>196</v>
      </c>
      <c r="DN324" s="208">
        <v>196</v>
      </c>
      <c r="DO324" s="209">
        <v>196</v>
      </c>
      <c r="DP324"/>
      <c r="DQ324" s="1965"/>
      <c r="DR324" s="212" t="s">
        <v>3098</v>
      </c>
      <c r="DS324" s="192" t="s">
        <v>3099</v>
      </c>
      <c r="DT324" s="193">
        <v>237</v>
      </c>
      <c r="DU324" s="194">
        <v>135</v>
      </c>
      <c r="DV324" s="195">
        <v>45</v>
      </c>
      <c r="DW324"/>
      <c r="DX324" s="1966"/>
      <c r="DY324" s="212" t="s">
        <v>3100</v>
      </c>
      <c r="DZ324" s="192" t="s">
        <v>3101</v>
      </c>
      <c r="EA324" s="193">
        <v>136</v>
      </c>
      <c r="EB324" s="194">
        <v>45</v>
      </c>
      <c r="EC324" s="195">
        <v>23</v>
      </c>
      <c r="ED324" s="10">
        <v>1</v>
      </c>
    </row>
    <row r="325" spans="114:134">
      <c r="DJ325" s="1967"/>
      <c r="DK325" s="205" t="s">
        <v>3102</v>
      </c>
      <c r="DL325" s="206" t="s">
        <v>3103</v>
      </c>
      <c r="DM325" s="207">
        <v>199</v>
      </c>
      <c r="DN325" s="208">
        <v>199</v>
      </c>
      <c r="DO325" s="209">
        <v>199</v>
      </c>
      <c r="DP325"/>
      <c r="DQ325" s="1968"/>
      <c r="DR325" s="197" t="s">
        <v>3104</v>
      </c>
      <c r="DS325" s="192" t="s">
        <v>3105</v>
      </c>
      <c r="DT325" s="193">
        <v>238</v>
      </c>
      <c r="DU325" s="194">
        <v>118</v>
      </c>
      <c r="DV325" s="195">
        <v>0</v>
      </c>
      <c r="DW325"/>
      <c r="DX325" s="1969"/>
      <c r="DY325" s="212" t="s">
        <v>3106</v>
      </c>
      <c r="DZ325" s="192" t="s">
        <v>3107</v>
      </c>
      <c r="EA325" s="193">
        <v>132</v>
      </c>
      <c r="EB325" s="194">
        <v>46</v>
      </c>
      <c r="EC325" s="195">
        <v>27</v>
      </c>
      <c r="ED325" s="10">
        <v>1</v>
      </c>
    </row>
    <row r="326" spans="114:134">
      <c r="DJ326" s="1970"/>
      <c r="DK326" s="205" t="s">
        <v>3108</v>
      </c>
      <c r="DL326" s="206" t="s">
        <v>3109</v>
      </c>
      <c r="DM326" s="207">
        <v>201</v>
      </c>
      <c r="DN326" s="208">
        <v>201</v>
      </c>
      <c r="DO326" s="209">
        <v>201</v>
      </c>
      <c r="DP326"/>
      <c r="DQ326" s="1971"/>
      <c r="DR326" s="212" t="s">
        <v>3110</v>
      </c>
      <c r="DS326" s="192" t="s">
        <v>3111</v>
      </c>
      <c r="DT326" s="193">
        <v>237</v>
      </c>
      <c r="DU326" s="194">
        <v>127</v>
      </c>
      <c r="DV326" s="195">
        <v>16</v>
      </c>
      <c r="DW326"/>
      <c r="DX326" s="1972"/>
      <c r="DY326" s="212" t="s">
        <v>3112</v>
      </c>
      <c r="DZ326" s="192" t="s">
        <v>3113</v>
      </c>
      <c r="EA326" s="193">
        <v>121</v>
      </c>
      <c r="EB326" s="194">
        <v>68</v>
      </c>
      <c r="EC326" s="195">
        <v>59</v>
      </c>
      <c r="ED326" s="10">
        <v>1</v>
      </c>
    </row>
    <row r="327" spans="114:134">
      <c r="DJ327" s="1973"/>
      <c r="DK327" s="236" t="s">
        <v>3114</v>
      </c>
      <c r="DL327" s="206" t="s">
        <v>3115</v>
      </c>
      <c r="DM327" s="207">
        <v>204</v>
      </c>
      <c r="DN327" s="208">
        <v>204</v>
      </c>
      <c r="DO327" s="209">
        <v>204</v>
      </c>
      <c r="DP327"/>
      <c r="DQ327" s="1974"/>
      <c r="DR327" s="197" t="s">
        <v>3116</v>
      </c>
      <c r="DS327" s="192" t="s">
        <v>3117</v>
      </c>
      <c r="DT327" s="193">
        <v>209</v>
      </c>
      <c r="DU327" s="194">
        <v>146</v>
      </c>
      <c r="DV327" s="195">
        <v>117</v>
      </c>
      <c r="DW327"/>
      <c r="DX327" s="1975"/>
      <c r="DY327" s="212" t="s">
        <v>3118</v>
      </c>
      <c r="DZ327" s="192" t="s">
        <v>3119</v>
      </c>
      <c r="EA327" s="193">
        <v>126</v>
      </c>
      <c r="EB327" s="194">
        <v>51</v>
      </c>
      <c r="EC327" s="195">
        <v>0</v>
      </c>
      <c r="ED327" s="10">
        <v>1</v>
      </c>
    </row>
    <row r="328" spans="114:134">
      <c r="DJ328" s="1976"/>
      <c r="DK328" s="205" t="s">
        <v>3120</v>
      </c>
      <c r="DL328" s="206" t="s">
        <v>3121</v>
      </c>
      <c r="DM328" s="207">
        <v>205</v>
      </c>
      <c r="DN328" s="208">
        <v>205</v>
      </c>
      <c r="DO328" s="209">
        <v>205</v>
      </c>
      <c r="DP328"/>
      <c r="DQ328" s="1977"/>
      <c r="DR328" s="212" t="s">
        <v>3122</v>
      </c>
      <c r="DS328" s="192" t="s">
        <v>3123</v>
      </c>
      <c r="DT328" s="193">
        <v>230</v>
      </c>
      <c r="DU328" s="194">
        <v>126</v>
      </c>
      <c r="DV328" s="195">
        <v>48</v>
      </c>
      <c r="DW328"/>
      <c r="DX328" s="1978"/>
      <c r="DY328" s="212" t="s">
        <v>3124</v>
      </c>
      <c r="DZ328" s="192" t="s">
        <v>3125</v>
      </c>
      <c r="EA328" s="193">
        <v>103</v>
      </c>
      <c r="EB328" s="194">
        <v>76</v>
      </c>
      <c r="EC328" s="195">
        <v>71</v>
      </c>
      <c r="ED328" s="10">
        <v>1</v>
      </c>
    </row>
    <row r="329" spans="114:134">
      <c r="DJ329" s="1979"/>
      <c r="DK329" s="236" t="s">
        <v>3126</v>
      </c>
      <c r="DL329" s="206" t="s">
        <v>3127</v>
      </c>
      <c r="DM329" s="207">
        <v>206</v>
      </c>
      <c r="DN329" s="208">
        <v>206</v>
      </c>
      <c r="DO329" s="209">
        <v>206</v>
      </c>
      <c r="DP329"/>
      <c r="DQ329" s="1980"/>
      <c r="DR329" s="212" t="s">
        <v>3128</v>
      </c>
      <c r="DS329" s="192" t="s">
        <v>3129</v>
      </c>
      <c r="DT329" s="193">
        <v>217</v>
      </c>
      <c r="DU329" s="194">
        <v>144</v>
      </c>
      <c r="DV329" s="195">
        <v>88</v>
      </c>
      <c r="DW329"/>
      <c r="DX329" s="1981"/>
      <c r="DY329" s="212" t="s">
        <v>3130</v>
      </c>
      <c r="DZ329" s="192" t="s">
        <v>3131</v>
      </c>
      <c r="EA329" s="193">
        <v>91</v>
      </c>
      <c r="EB329" s="194">
        <v>80</v>
      </c>
      <c r="EC329" s="195">
        <v>79</v>
      </c>
      <c r="ED329" s="10">
        <v>1</v>
      </c>
    </row>
    <row r="330" spans="114:134">
      <c r="DJ330" s="1982"/>
      <c r="DK330" s="205" t="s">
        <v>3132</v>
      </c>
      <c r="DL330" s="206" t="s">
        <v>3133</v>
      </c>
      <c r="DM330" s="207">
        <v>207</v>
      </c>
      <c r="DN330" s="208">
        <v>207</v>
      </c>
      <c r="DO330" s="209">
        <v>207</v>
      </c>
      <c r="DP330"/>
      <c r="DQ330" s="1983"/>
      <c r="DR330" s="212" t="s">
        <v>3134</v>
      </c>
      <c r="DS330" s="192" t="s">
        <v>3135</v>
      </c>
      <c r="DT330" s="193">
        <v>223</v>
      </c>
      <c r="DU330" s="194">
        <v>109</v>
      </c>
      <c r="DV330" s="195">
        <v>20</v>
      </c>
      <c r="DW330"/>
      <c r="DX330" s="1984"/>
      <c r="DY330" s="212" t="s">
        <v>3136</v>
      </c>
      <c r="DZ330" s="192" t="s">
        <v>3137</v>
      </c>
      <c r="EA330" s="193">
        <v>112</v>
      </c>
      <c r="EB330" s="194">
        <v>53</v>
      </c>
      <c r="EC330" s="195">
        <v>22</v>
      </c>
      <c r="ED330" s="10">
        <v>1</v>
      </c>
    </row>
    <row r="331" spans="114:134">
      <c r="DJ331" s="1985"/>
      <c r="DK331" s="205" t="s">
        <v>3138</v>
      </c>
      <c r="DL331" s="206" t="s">
        <v>3139</v>
      </c>
      <c r="DM331" s="207">
        <v>209</v>
      </c>
      <c r="DN331" s="208">
        <v>209</v>
      </c>
      <c r="DO331" s="209">
        <v>209</v>
      </c>
      <c r="DP331"/>
      <c r="DQ331" s="1986"/>
      <c r="DR331" s="197" t="s">
        <v>3140</v>
      </c>
      <c r="DS331" s="192" t="s">
        <v>3141</v>
      </c>
      <c r="DT331" s="193">
        <v>210</v>
      </c>
      <c r="DU331" s="194">
        <v>105</v>
      </c>
      <c r="DV331" s="195">
        <v>30</v>
      </c>
      <c r="DW331"/>
      <c r="DX331" s="1987"/>
      <c r="DY331" s="212" t="s">
        <v>3142</v>
      </c>
      <c r="DZ331" s="192" t="s">
        <v>3143</v>
      </c>
      <c r="EA331" s="193">
        <v>67</v>
      </c>
      <c r="EB331" s="194">
        <v>48</v>
      </c>
      <c r="EC331" s="195">
        <v>46</v>
      </c>
      <c r="ED331" s="10">
        <v>1</v>
      </c>
    </row>
    <row r="332" spans="114:134">
      <c r="DJ332" s="1988"/>
      <c r="DK332" s="205" t="s">
        <v>3144</v>
      </c>
      <c r="DL332" s="206" t="s">
        <v>3145</v>
      </c>
      <c r="DM332" s="207">
        <v>211</v>
      </c>
      <c r="DN332" s="208">
        <v>211</v>
      </c>
      <c r="DO332" s="209">
        <v>211</v>
      </c>
      <c r="DP332"/>
      <c r="DQ332" s="1989"/>
      <c r="DR332" s="197" t="s">
        <v>2524</v>
      </c>
      <c r="DS332" s="192" t="s">
        <v>3146</v>
      </c>
      <c r="DT332" s="193">
        <v>205</v>
      </c>
      <c r="DU332" s="194">
        <v>127</v>
      </c>
      <c r="DV332" s="195">
        <v>50</v>
      </c>
      <c r="DW332"/>
      <c r="DX332" s="1990"/>
      <c r="DY332" s="212" t="s">
        <v>3147</v>
      </c>
      <c r="DZ332" s="192" t="s">
        <v>3148</v>
      </c>
      <c r="EA332" s="193">
        <v>0</v>
      </c>
      <c r="EB332" s="194">
        <v>255</v>
      </c>
      <c r="EC332" s="195">
        <v>0</v>
      </c>
      <c r="ED332" s="10">
        <v>1</v>
      </c>
    </row>
    <row r="333" spans="114:134">
      <c r="DJ333" s="1991"/>
      <c r="DK333" s="205" t="s">
        <v>3149</v>
      </c>
      <c r="DL333" s="206" t="s">
        <v>3150</v>
      </c>
      <c r="DM333" s="207">
        <v>212</v>
      </c>
      <c r="DN333" s="208">
        <v>212</v>
      </c>
      <c r="DO333" s="209">
        <v>212</v>
      </c>
      <c r="DP333"/>
      <c r="DQ333" s="1992"/>
      <c r="DR333" s="197" t="s">
        <v>3151</v>
      </c>
      <c r="DS333" s="192" t="s">
        <v>3152</v>
      </c>
      <c r="DT333" s="193">
        <v>205</v>
      </c>
      <c r="DU333" s="194">
        <v>102</v>
      </c>
      <c r="DV333" s="195">
        <v>29</v>
      </c>
      <c r="DW333"/>
      <c r="DX333" s="1993"/>
      <c r="DY333" s="212" t="s">
        <v>3153</v>
      </c>
      <c r="DZ333" s="192" t="s">
        <v>3154</v>
      </c>
      <c r="EA333" s="193">
        <v>135</v>
      </c>
      <c r="EB333" s="194">
        <v>233</v>
      </c>
      <c r="EC333" s="195">
        <v>144</v>
      </c>
      <c r="ED333" s="10">
        <v>1</v>
      </c>
    </row>
    <row r="334" spans="114:134">
      <c r="DJ334" s="1994"/>
      <c r="DK334" s="205" t="s">
        <v>3155</v>
      </c>
      <c r="DL334" s="206" t="s">
        <v>3156</v>
      </c>
      <c r="DM334" s="207">
        <v>214</v>
      </c>
      <c r="DN334" s="208">
        <v>214</v>
      </c>
      <c r="DO334" s="209">
        <v>214</v>
      </c>
      <c r="DP334"/>
      <c r="DQ334" s="1995"/>
      <c r="DR334" s="197" t="s">
        <v>3157</v>
      </c>
      <c r="DS334" s="192" t="s">
        <v>3158</v>
      </c>
      <c r="DT334" s="193">
        <v>205</v>
      </c>
      <c r="DU334" s="194">
        <v>102</v>
      </c>
      <c r="DV334" s="195">
        <v>0</v>
      </c>
      <c r="DW334"/>
      <c r="DX334" s="1996"/>
      <c r="DY334" s="197" t="s">
        <v>3159</v>
      </c>
      <c r="DZ334" s="192" t="s">
        <v>3160</v>
      </c>
      <c r="EA334" s="193">
        <v>144</v>
      </c>
      <c r="EB334" s="194">
        <v>238</v>
      </c>
      <c r="EC334" s="195">
        <v>144</v>
      </c>
      <c r="ED334" s="10">
        <v>1</v>
      </c>
    </row>
    <row r="335" spans="114:134">
      <c r="DJ335" s="1997"/>
      <c r="DK335" s="205" t="s">
        <v>3161</v>
      </c>
      <c r="DL335" s="206" t="s">
        <v>3162</v>
      </c>
      <c r="DM335" s="207">
        <v>217</v>
      </c>
      <c r="DN335" s="208">
        <v>217</v>
      </c>
      <c r="DO335" s="209">
        <v>217</v>
      </c>
      <c r="DP335"/>
      <c r="DQ335" s="1998"/>
      <c r="DR335" s="212" t="s">
        <v>3163</v>
      </c>
      <c r="DS335" s="192" t="s">
        <v>3164</v>
      </c>
      <c r="DT335" s="193">
        <v>190</v>
      </c>
      <c r="DU335" s="194">
        <v>101</v>
      </c>
      <c r="DV335" s="195">
        <v>22</v>
      </c>
      <c r="DW335"/>
      <c r="DX335" s="1999"/>
      <c r="DY335" s="197" t="s">
        <v>3165</v>
      </c>
      <c r="DZ335" s="192" t="s">
        <v>3166</v>
      </c>
      <c r="EA335" s="193">
        <v>193</v>
      </c>
      <c r="EB335" s="194">
        <v>205</v>
      </c>
      <c r="EC335" s="195">
        <v>193</v>
      </c>
      <c r="ED335" s="10">
        <v>1</v>
      </c>
    </row>
    <row r="336" spans="114:134">
      <c r="DJ336" s="2000"/>
      <c r="DK336" s="205" t="s">
        <v>3167</v>
      </c>
      <c r="DL336" s="206" t="s">
        <v>3168</v>
      </c>
      <c r="DM336" s="207">
        <v>219</v>
      </c>
      <c r="DN336" s="208">
        <v>219</v>
      </c>
      <c r="DO336" s="209">
        <v>219</v>
      </c>
      <c r="DP336"/>
      <c r="DQ336" s="2001"/>
      <c r="DR336" s="197" t="s">
        <v>3169</v>
      </c>
      <c r="DS336" s="192" t="s">
        <v>3170</v>
      </c>
      <c r="DT336" s="193">
        <v>184</v>
      </c>
      <c r="DU336" s="194">
        <v>115</v>
      </c>
      <c r="DV336" s="195">
        <v>51</v>
      </c>
      <c r="DW336"/>
      <c r="DX336" s="2002"/>
      <c r="DY336" s="197" t="s">
        <v>3171</v>
      </c>
      <c r="DZ336" s="192" t="s">
        <v>3172</v>
      </c>
      <c r="EA336" s="193">
        <v>152</v>
      </c>
      <c r="EB336" s="194">
        <v>251</v>
      </c>
      <c r="EC336" s="195">
        <v>152</v>
      </c>
      <c r="ED336" s="10">
        <v>1</v>
      </c>
    </row>
    <row r="337" spans="114:134">
      <c r="DJ337" s="2003"/>
      <c r="DK337" s="205" t="s">
        <v>3173</v>
      </c>
      <c r="DL337" s="206" t="s">
        <v>3174</v>
      </c>
      <c r="DM337" s="207">
        <v>220</v>
      </c>
      <c r="DN337" s="208">
        <v>220</v>
      </c>
      <c r="DO337" s="209">
        <v>220</v>
      </c>
      <c r="DP337"/>
      <c r="DQ337" s="2004"/>
      <c r="DR337" s="212" t="s">
        <v>3175</v>
      </c>
      <c r="DS337" s="192" t="s">
        <v>3176</v>
      </c>
      <c r="DT337" s="193">
        <v>151</v>
      </c>
      <c r="DU337" s="194">
        <v>127</v>
      </c>
      <c r="DV337" s="195">
        <v>115</v>
      </c>
      <c r="DW337"/>
      <c r="DX337" s="2005"/>
      <c r="DY337" s="197" t="s">
        <v>3177</v>
      </c>
      <c r="DZ337" s="192" t="s">
        <v>3178</v>
      </c>
      <c r="EA337" s="193">
        <v>180</v>
      </c>
      <c r="EB337" s="194">
        <v>238</v>
      </c>
      <c r="EC337" s="195">
        <v>180</v>
      </c>
      <c r="ED337" s="10">
        <v>1</v>
      </c>
    </row>
    <row r="338" spans="114:134">
      <c r="DJ338" s="2006"/>
      <c r="DK338" s="205" t="s">
        <v>3179</v>
      </c>
      <c r="DL338" s="206" t="s">
        <v>3180</v>
      </c>
      <c r="DM338" s="207">
        <v>221</v>
      </c>
      <c r="DN338" s="208">
        <v>221</v>
      </c>
      <c r="DO338" s="209">
        <v>221</v>
      </c>
      <c r="DP338"/>
      <c r="DQ338" s="2007"/>
      <c r="DR338" s="212" t="s">
        <v>3181</v>
      </c>
      <c r="DS338" s="192" t="s">
        <v>3182</v>
      </c>
      <c r="DT338" s="193">
        <v>174</v>
      </c>
      <c r="DU338" s="194">
        <v>105</v>
      </c>
      <c r="DV338" s="195">
        <v>56</v>
      </c>
      <c r="DW338"/>
      <c r="DX338" s="2008"/>
      <c r="DY338" s="197" t="s">
        <v>3183</v>
      </c>
      <c r="DZ338" s="192" t="s">
        <v>3184</v>
      </c>
      <c r="EA338" s="193">
        <v>154</v>
      </c>
      <c r="EB338" s="194">
        <v>255</v>
      </c>
      <c r="EC338" s="195">
        <v>154</v>
      </c>
      <c r="ED338" s="10">
        <v>1</v>
      </c>
    </row>
    <row r="339" spans="114:134">
      <c r="DJ339" s="2009"/>
      <c r="DK339" s="205" t="s">
        <v>3185</v>
      </c>
      <c r="DL339" s="206" t="s">
        <v>3186</v>
      </c>
      <c r="DM339" s="207">
        <v>222</v>
      </c>
      <c r="DN339" s="208">
        <v>222</v>
      </c>
      <c r="DO339" s="209">
        <v>222</v>
      </c>
      <c r="DP339"/>
      <c r="DQ339" s="2010"/>
      <c r="DR339" s="212" t="s">
        <v>3187</v>
      </c>
      <c r="DS339" s="192" t="s">
        <v>3188</v>
      </c>
      <c r="DT339" s="193">
        <v>179</v>
      </c>
      <c r="DU339" s="194">
        <v>103</v>
      </c>
      <c r="DV339" s="195">
        <v>0</v>
      </c>
      <c r="DW339"/>
      <c r="DX339" s="2011"/>
      <c r="DY339" s="197" t="s">
        <v>3189</v>
      </c>
      <c r="DZ339" s="192" t="s">
        <v>3190</v>
      </c>
      <c r="EA339" s="193">
        <v>193</v>
      </c>
      <c r="EB339" s="194">
        <v>255</v>
      </c>
      <c r="EC339" s="195">
        <v>193</v>
      </c>
      <c r="ED339" s="10">
        <v>1</v>
      </c>
    </row>
    <row r="340" spans="114:134">
      <c r="DJ340" s="2012"/>
      <c r="DK340" s="205" t="s">
        <v>3191</v>
      </c>
      <c r="DL340" s="206" t="s">
        <v>3192</v>
      </c>
      <c r="DM340" s="207">
        <v>224</v>
      </c>
      <c r="DN340" s="208">
        <v>224</v>
      </c>
      <c r="DO340" s="209">
        <v>224</v>
      </c>
      <c r="DP340"/>
      <c r="DQ340" s="2013"/>
      <c r="DR340" s="212" t="s">
        <v>3193</v>
      </c>
      <c r="DS340" s="192" t="s">
        <v>3194</v>
      </c>
      <c r="DT340" s="193">
        <v>174</v>
      </c>
      <c r="DU340" s="194">
        <v>100</v>
      </c>
      <c r="DV340" s="195">
        <v>45</v>
      </c>
      <c r="DW340"/>
      <c r="DX340" s="2014"/>
      <c r="DY340" s="197" t="s">
        <v>3195</v>
      </c>
      <c r="DZ340" s="192" t="s">
        <v>3196</v>
      </c>
      <c r="EA340" s="193">
        <v>224</v>
      </c>
      <c r="EB340" s="194">
        <v>238</v>
      </c>
      <c r="EC340" s="195">
        <v>224</v>
      </c>
      <c r="ED340" s="10">
        <v>1</v>
      </c>
    </row>
    <row r="341" spans="114:134">
      <c r="DJ341" s="2015"/>
      <c r="DK341" s="205" t="s">
        <v>3197</v>
      </c>
      <c r="DL341" s="206" t="s">
        <v>3198</v>
      </c>
      <c r="DM341" s="207">
        <v>227</v>
      </c>
      <c r="DN341" s="208">
        <v>227</v>
      </c>
      <c r="DO341" s="209">
        <v>227</v>
      </c>
      <c r="DP341"/>
      <c r="DQ341" s="2016"/>
      <c r="DR341" s="212" t="s">
        <v>3199</v>
      </c>
      <c r="DS341" s="192" t="s">
        <v>3200</v>
      </c>
      <c r="DT341" s="193">
        <v>167</v>
      </c>
      <c r="DU341" s="194">
        <v>103</v>
      </c>
      <c r="DV341" s="195">
        <v>38</v>
      </c>
      <c r="DW341"/>
      <c r="DX341" s="2017"/>
      <c r="DY341" s="197" t="s">
        <v>3201</v>
      </c>
      <c r="DZ341" s="192" t="s">
        <v>3202</v>
      </c>
      <c r="EA341" s="193">
        <v>240</v>
      </c>
      <c r="EB341" s="194">
        <v>255</v>
      </c>
      <c r="EC341" s="195">
        <v>240</v>
      </c>
      <c r="ED341" s="10">
        <v>1</v>
      </c>
    </row>
    <row r="342" spans="114:134">
      <c r="DJ342" s="2018"/>
      <c r="DK342" s="205" t="s">
        <v>3203</v>
      </c>
      <c r="DL342" s="206" t="s">
        <v>3204</v>
      </c>
      <c r="DM342" s="207">
        <v>229</v>
      </c>
      <c r="DN342" s="208">
        <v>229</v>
      </c>
      <c r="DO342" s="209">
        <v>229</v>
      </c>
      <c r="DP342"/>
      <c r="DQ342" s="2019"/>
      <c r="DR342" s="197" t="s">
        <v>3205</v>
      </c>
      <c r="DS342" s="192" t="s">
        <v>3206</v>
      </c>
      <c r="DT342" s="193">
        <v>151</v>
      </c>
      <c r="DU342" s="194">
        <v>105</v>
      </c>
      <c r="DV342" s="195">
        <v>79</v>
      </c>
      <c r="DW342"/>
      <c r="DX342" s="2020"/>
      <c r="DY342" s="197" t="s">
        <v>3207</v>
      </c>
      <c r="DZ342" s="192" t="s">
        <v>3208</v>
      </c>
      <c r="EA342" s="193">
        <v>155</v>
      </c>
      <c r="EB342" s="194">
        <v>205</v>
      </c>
      <c r="EC342" s="195">
        <v>155</v>
      </c>
      <c r="ED342" s="10">
        <v>1</v>
      </c>
    </row>
    <row r="343" spans="114:134">
      <c r="DJ343" s="2021"/>
      <c r="DK343" s="205" t="s">
        <v>3209</v>
      </c>
      <c r="DL343" s="206" t="s">
        <v>3210</v>
      </c>
      <c r="DM343" s="207">
        <v>232</v>
      </c>
      <c r="DN343" s="208">
        <v>232</v>
      </c>
      <c r="DO343" s="209">
        <v>232</v>
      </c>
      <c r="DP343"/>
      <c r="DQ343" s="2022"/>
      <c r="DR343" s="212" t="s">
        <v>3211</v>
      </c>
      <c r="DS343" s="192" t="s">
        <v>3212</v>
      </c>
      <c r="DT343" s="193">
        <v>167</v>
      </c>
      <c r="DU343" s="194">
        <v>85</v>
      </c>
      <c r="DV343" s="195">
        <v>2</v>
      </c>
      <c r="DW343"/>
      <c r="DX343" s="2023"/>
      <c r="DY343" s="197" t="s">
        <v>3213</v>
      </c>
      <c r="DZ343" s="192" t="s">
        <v>3214</v>
      </c>
      <c r="EA343" s="193">
        <v>9</v>
      </c>
      <c r="EB343" s="194">
        <v>249</v>
      </c>
      <c r="EC343" s="195">
        <v>17</v>
      </c>
      <c r="ED343" s="10">
        <v>1</v>
      </c>
    </row>
    <row r="344" spans="114:134">
      <c r="DJ344" s="2024"/>
      <c r="DK344" s="205" t="s">
        <v>3215</v>
      </c>
      <c r="DL344" s="206" t="s">
        <v>3216</v>
      </c>
      <c r="DM344" s="207">
        <v>235</v>
      </c>
      <c r="DN344" s="208">
        <v>235</v>
      </c>
      <c r="DO344" s="209">
        <v>235</v>
      </c>
      <c r="DP344"/>
      <c r="DQ344" s="2025"/>
      <c r="DR344" s="212" t="s">
        <v>3217</v>
      </c>
      <c r="DS344" s="192" t="s">
        <v>3218</v>
      </c>
      <c r="DT344" s="193">
        <v>159</v>
      </c>
      <c r="DU344" s="194">
        <v>85</v>
      </c>
      <c r="DV344" s="195">
        <v>30</v>
      </c>
      <c r="DW344"/>
      <c r="DX344" s="2026"/>
      <c r="DY344" s="212" t="s">
        <v>3219</v>
      </c>
      <c r="DZ344" s="192" t="s">
        <v>3220</v>
      </c>
      <c r="EA344" s="193">
        <v>58</v>
      </c>
      <c r="EB344" s="194">
        <v>242</v>
      </c>
      <c r="EC344" s="195">
        <v>75</v>
      </c>
      <c r="ED344" s="10">
        <v>1</v>
      </c>
    </row>
    <row r="345" spans="114:134">
      <c r="DJ345" s="2027"/>
      <c r="DK345" s="236" t="s">
        <v>3221</v>
      </c>
      <c r="DL345" s="206" t="s">
        <v>3222</v>
      </c>
      <c r="DM345" s="207">
        <v>237</v>
      </c>
      <c r="DN345" s="208">
        <v>237</v>
      </c>
      <c r="DO345" s="209">
        <v>237</v>
      </c>
      <c r="DP345"/>
      <c r="DQ345" s="2028"/>
      <c r="DR345" s="212" t="s">
        <v>3223</v>
      </c>
      <c r="DS345" s="192" t="s">
        <v>3224</v>
      </c>
      <c r="DT345" s="193">
        <v>152</v>
      </c>
      <c r="DU345" s="194">
        <v>87</v>
      </c>
      <c r="DV345" s="195">
        <v>23</v>
      </c>
      <c r="DW345"/>
      <c r="DX345" s="2029"/>
      <c r="DY345" s="212" t="s">
        <v>3225</v>
      </c>
      <c r="DZ345" s="192" t="s">
        <v>3226</v>
      </c>
      <c r="EA345" s="193">
        <v>131</v>
      </c>
      <c r="EB345" s="194">
        <v>211</v>
      </c>
      <c r="EC345" s="195">
        <v>125</v>
      </c>
      <c r="ED345" s="10">
        <v>1</v>
      </c>
    </row>
    <row r="346" spans="114:134">
      <c r="DJ346" s="2030"/>
      <c r="DK346" s="205" t="s">
        <v>3227</v>
      </c>
      <c r="DL346" s="206" t="s">
        <v>3228</v>
      </c>
      <c r="DM346" s="207">
        <v>238</v>
      </c>
      <c r="DN346" s="208">
        <v>238</v>
      </c>
      <c r="DO346" s="209">
        <v>238</v>
      </c>
      <c r="DP346"/>
      <c r="DQ346" s="2031"/>
      <c r="DR346" s="212" t="s">
        <v>3229</v>
      </c>
      <c r="DS346" s="192" t="s">
        <v>3230</v>
      </c>
      <c r="DT346" s="193">
        <v>149</v>
      </c>
      <c r="DU346" s="194">
        <v>86</v>
      </c>
      <c r="DV346" s="195">
        <v>40</v>
      </c>
      <c r="DW346"/>
      <c r="DX346" s="2032"/>
      <c r="DY346" s="212" t="s">
        <v>3231</v>
      </c>
      <c r="DZ346" s="192" t="s">
        <v>3232</v>
      </c>
      <c r="EA346" s="193">
        <v>147</v>
      </c>
      <c r="EB346" s="194">
        <v>197</v>
      </c>
      <c r="EC346" s="195">
        <v>146</v>
      </c>
      <c r="ED346" s="10">
        <v>1</v>
      </c>
    </row>
    <row r="347" spans="114:134">
      <c r="DJ347" s="2033"/>
      <c r="DK347" s="236" t="s">
        <v>3233</v>
      </c>
      <c r="DL347" s="206" t="s">
        <v>3234</v>
      </c>
      <c r="DM347" s="207">
        <v>239</v>
      </c>
      <c r="DN347" s="208">
        <v>239</v>
      </c>
      <c r="DO347" s="209">
        <v>239</v>
      </c>
      <c r="DP347"/>
      <c r="DQ347" s="2034"/>
      <c r="DR347" s="212" t="s">
        <v>3235</v>
      </c>
      <c r="DS347" s="192" t="s">
        <v>3236</v>
      </c>
      <c r="DT347" s="193">
        <v>142</v>
      </c>
      <c r="DU347" s="194">
        <v>84</v>
      </c>
      <c r="DV347" s="195">
        <v>52</v>
      </c>
      <c r="DW347"/>
      <c r="DX347" s="2035"/>
      <c r="DY347" s="197" t="s">
        <v>3237</v>
      </c>
      <c r="DZ347" s="192" t="s">
        <v>3238</v>
      </c>
      <c r="EA347" s="193">
        <v>0</v>
      </c>
      <c r="EB347" s="194">
        <v>238</v>
      </c>
      <c r="EC347" s="195">
        <v>0</v>
      </c>
      <c r="ED347" s="10">
        <v>1</v>
      </c>
    </row>
    <row r="348" spans="114:134">
      <c r="DJ348" s="2036"/>
      <c r="DK348" s="205" t="s">
        <v>3239</v>
      </c>
      <c r="DL348" s="206" t="s">
        <v>3240</v>
      </c>
      <c r="DM348" s="207">
        <v>240</v>
      </c>
      <c r="DN348" s="208">
        <v>240</v>
      </c>
      <c r="DO348" s="209">
        <v>240</v>
      </c>
      <c r="DP348"/>
      <c r="DQ348" s="2037"/>
      <c r="DR348" s="197" t="s">
        <v>3241</v>
      </c>
      <c r="DS348" s="192" t="s">
        <v>3242</v>
      </c>
      <c r="DT348" s="193">
        <v>133</v>
      </c>
      <c r="DU348" s="194">
        <v>94</v>
      </c>
      <c r="DV348" s="195">
        <v>66</v>
      </c>
      <c r="DW348"/>
      <c r="DX348" s="2038"/>
      <c r="DY348" s="197" t="s">
        <v>3243</v>
      </c>
      <c r="DZ348" s="192" t="s">
        <v>3244</v>
      </c>
      <c r="EA348" s="193">
        <v>124</v>
      </c>
      <c r="EB348" s="194">
        <v>205</v>
      </c>
      <c r="EC348" s="195">
        <v>124</v>
      </c>
      <c r="ED348" s="10">
        <v>1</v>
      </c>
    </row>
    <row r="349" spans="114:134">
      <c r="DJ349" s="2039"/>
      <c r="DK349" s="205" t="s">
        <v>3245</v>
      </c>
      <c r="DL349" s="206" t="s">
        <v>3246</v>
      </c>
      <c r="DM349" s="207">
        <v>242</v>
      </c>
      <c r="DN349" s="208">
        <v>242</v>
      </c>
      <c r="DO349" s="209">
        <v>242</v>
      </c>
      <c r="DP349"/>
      <c r="DQ349" s="2040"/>
      <c r="DR349" s="212" t="s">
        <v>3247</v>
      </c>
      <c r="DS349" s="192" t="s">
        <v>3248</v>
      </c>
      <c r="DT349" s="193">
        <v>132</v>
      </c>
      <c r="DU349" s="194">
        <v>90</v>
      </c>
      <c r="DV349" s="195">
        <v>59</v>
      </c>
      <c r="DW349"/>
      <c r="DX349" s="2041"/>
      <c r="DY349" s="197" t="s">
        <v>3249</v>
      </c>
      <c r="DZ349" s="192" t="s">
        <v>3250</v>
      </c>
      <c r="EA349" s="193">
        <v>143</v>
      </c>
      <c r="EB349" s="194">
        <v>188</v>
      </c>
      <c r="EC349" s="195">
        <v>143</v>
      </c>
      <c r="ED349" s="10">
        <v>1</v>
      </c>
    </row>
    <row r="350" spans="114:134">
      <c r="DJ350" s="2042"/>
      <c r="DK350" s="205" t="s">
        <v>3251</v>
      </c>
      <c r="DL350" s="206" t="s">
        <v>3252</v>
      </c>
      <c r="DM350" s="207">
        <v>245</v>
      </c>
      <c r="DN350" s="208">
        <v>245</v>
      </c>
      <c r="DO350" s="209">
        <v>245</v>
      </c>
      <c r="DP350"/>
      <c r="DQ350" s="2043"/>
      <c r="DR350" s="197" t="s">
        <v>3253</v>
      </c>
      <c r="DS350" s="192" t="s">
        <v>3254</v>
      </c>
      <c r="DT350" s="193">
        <v>139</v>
      </c>
      <c r="DU350" s="194">
        <v>69</v>
      </c>
      <c r="DV350" s="195">
        <v>19</v>
      </c>
      <c r="DW350"/>
      <c r="DX350" s="2044"/>
      <c r="DY350" s="212" t="s">
        <v>3255</v>
      </c>
      <c r="DZ350" s="192" t="s">
        <v>3256</v>
      </c>
      <c r="EA350" s="193">
        <v>149</v>
      </c>
      <c r="EB350" s="194">
        <v>165</v>
      </c>
      <c r="EC350" s="195">
        <v>149</v>
      </c>
      <c r="ED350" s="10">
        <v>1</v>
      </c>
    </row>
    <row r="351" spans="114:134">
      <c r="DJ351" s="2045"/>
      <c r="DK351" s="205" t="s">
        <v>3257</v>
      </c>
      <c r="DL351" s="206" t="s">
        <v>3258</v>
      </c>
      <c r="DM351" s="207">
        <v>247</v>
      </c>
      <c r="DN351" s="208">
        <v>247</v>
      </c>
      <c r="DO351" s="209">
        <v>247</v>
      </c>
      <c r="DP351"/>
      <c r="DQ351" s="2046"/>
      <c r="DR351" s="197" t="s">
        <v>3259</v>
      </c>
      <c r="DS351" s="192" t="s">
        <v>3260</v>
      </c>
      <c r="DT351" s="193">
        <v>139</v>
      </c>
      <c r="DU351" s="194">
        <v>69</v>
      </c>
      <c r="DV351" s="195">
        <v>0</v>
      </c>
      <c r="DW351"/>
      <c r="DX351" s="2047"/>
      <c r="DY351" s="197" t="s">
        <v>3261</v>
      </c>
      <c r="DZ351" s="192" t="s">
        <v>3262</v>
      </c>
      <c r="EA351" s="193">
        <v>50</v>
      </c>
      <c r="EB351" s="194">
        <v>205</v>
      </c>
      <c r="EC351" s="195">
        <v>50</v>
      </c>
      <c r="ED351" s="10">
        <v>1</v>
      </c>
    </row>
    <row r="352" spans="114:134">
      <c r="DJ352" s="2048"/>
      <c r="DK352" s="205" t="s">
        <v>3263</v>
      </c>
      <c r="DL352" s="206" t="s">
        <v>3264</v>
      </c>
      <c r="DM352" s="207">
        <v>250</v>
      </c>
      <c r="DN352" s="208">
        <v>250</v>
      </c>
      <c r="DO352" s="209">
        <v>250</v>
      </c>
      <c r="DP352"/>
      <c r="DQ352" s="2049"/>
      <c r="DR352" s="212" t="s">
        <v>3265</v>
      </c>
      <c r="DS352" s="192" t="s">
        <v>3266</v>
      </c>
      <c r="DT352" s="193">
        <v>128</v>
      </c>
      <c r="DU352" s="194">
        <v>70</v>
      </c>
      <c r="DV352" s="195">
        <v>27</v>
      </c>
      <c r="DW352"/>
      <c r="DX352" s="2050"/>
      <c r="DY352" s="197" t="s">
        <v>3267</v>
      </c>
      <c r="DZ352" s="192" t="s">
        <v>3268</v>
      </c>
      <c r="EA352" s="193">
        <v>0</v>
      </c>
      <c r="EB352" s="194">
        <v>205</v>
      </c>
      <c r="EC352" s="195">
        <v>0</v>
      </c>
      <c r="ED352" s="10">
        <v>1</v>
      </c>
    </row>
    <row r="353" spans="114:134">
      <c r="DJ353" s="2051"/>
      <c r="DK353" s="205" t="s">
        <v>3269</v>
      </c>
      <c r="DL353" s="206" t="s">
        <v>3270</v>
      </c>
      <c r="DM353" s="207">
        <v>252</v>
      </c>
      <c r="DN353" s="208">
        <v>252</v>
      </c>
      <c r="DO353" s="209">
        <v>252</v>
      </c>
      <c r="DP353"/>
      <c r="DQ353" s="2052"/>
      <c r="DR353" s="212" t="s">
        <v>3271</v>
      </c>
      <c r="DS353" s="192" t="s">
        <v>3272</v>
      </c>
      <c r="DT353" s="193">
        <v>111</v>
      </c>
      <c r="DU353" s="194">
        <v>78</v>
      </c>
      <c r="DV353" s="195">
        <v>55</v>
      </c>
      <c r="DW353"/>
      <c r="DX353" s="2053"/>
      <c r="DY353" s="212" t="s">
        <v>3273</v>
      </c>
      <c r="DZ353" s="192" t="s">
        <v>3274</v>
      </c>
      <c r="EA353" s="193">
        <v>52</v>
      </c>
      <c r="EB353" s="194">
        <v>201</v>
      </c>
      <c r="EC353" s="195">
        <v>36</v>
      </c>
      <c r="ED353" s="10">
        <v>1</v>
      </c>
    </row>
    <row r="354" spans="114:134">
      <c r="DJ354" s="2054"/>
      <c r="DK354" s="236" t="s">
        <v>3275</v>
      </c>
      <c r="DL354" s="206" t="s">
        <v>3276</v>
      </c>
      <c r="DM354" s="207">
        <v>254</v>
      </c>
      <c r="DN354" s="208">
        <v>254</v>
      </c>
      <c r="DO354" s="209">
        <v>254</v>
      </c>
      <c r="DP354"/>
      <c r="DQ354" s="2055"/>
      <c r="DR354" s="212" t="s">
        <v>3277</v>
      </c>
      <c r="DS354" s="192" t="s">
        <v>3278</v>
      </c>
      <c r="DT354" s="193">
        <v>99</v>
      </c>
      <c r="DU354" s="194">
        <v>81</v>
      </c>
      <c r="DV354" s="195">
        <v>71</v>
      </c>
      <c r="DW354"/>
      <c r="DX354" s="2056"/>
      <c r="DY354" s="197" t="s">
        <v>3279</v>
      </c>
      <c r="DZ354" s="192" t="s">
        <v>3280</v>
      </c>
      <c r="EA354" s="193">
        <v>131</v>
      </c>
      <c r="EB354" s="194">
        <v>139</v>
      </c>
      <c r="EC354" s="195">
        <v>131</v>
      </c>
      <c r="ED354" s="10">
        <v>1</v>
      </c>
    </row>
    <row r="355" spans="114:134">
      <c r="DJ355" s="2057"/>
      <c r="DK355" s="205" t="s">
        <v>3281</v>
      </c>
      <c r="DL355" s="206" t="s">
        <v>3282</v>
      </c>
      <c r="DM355" s="207">
        <v>184</v>
      </c>
      <c r="DN355" s="208">
        <v>184</v>
      </c>
      <c r="DO355" s="209">
        <v>184</v>
      </c>
      <c r="DP355"/>
      <c r="DQ355" s="2058"/>
      <c r="DR355" s="197" t="s">
        <v>3283</v>
      </c>
      <c r="DS355" s="192" t="s">
        <v>3284</v>
      </c>
      <c r="DT355" s="193">
        <v>107</v>
      </c>
      <c r="DU355" s="194">
        <v>66</v>
      </c>
      <c r="DV355" s="195">
        <v>38</v>
      </c>
      <c r="DW355"/>
      <c r="DX355" s="2059"/>
      <c r="DY355" s="212" t="s">
        <v>3285</v>
      </c>
      <c r="DZ355" s="192" t="s">
        <v>3286</v>
      </c>
      <c r="EA355" s="193">
        <v>103</v>
      </c>
      <c r="EB355" s="194">
        <v>146</v>
      </c>
      <c r="EC355" s="195">
        <v>103</v>
      </c>
      <c r="ED355" s="10">
        <v>1</v>
      </c>
    </row>
    <row r="356" spans="114:134">
      <c r="DJ356" s="2060"/>
      <c r="DK356" s="205" t="s">
        <v>3287</v>
      </c>
      <c r="DL356" s="206" t="s">
        <v>3288</v>
      </c>
      <c r="DM356" s="207">
        <v>181</v>
      </c>
      <c r="DN356" s="208">
        <v>181</v>
      </c>
      <c r="DO356" s="209">
        <v>181</v>
      </c>
      <c r="DP356"/>
      <c r="DQ356" s="2061"/>
      <c r="DR356" s="197" t="s">
        <v>3289</v>
      </c>
      <c r="DS356" s="192" t="s">
        <v>3290</v>
      </c>
      <c r="DT356" s="193">
        <v>92</v>
      </c>
      <c r="DU356" s="194">
        <v>64</v>
      </c>
      <c r="DV356" s="195">
        <v>51</v>
      </c>
      <c r="DW356"/>
      <c r="DX356" s="2062"/>
      <c r="DY356" s="197" t="s">
        <v>3291</v>
      </c>
      <c r="DZ356" s="192" t="s">
        <v>3292</v>
      </c>
      <c r="EA356" s="193">
        <v>105</v>
      </c>
      <c r="EB356" s="194">
        <v>139</v>
      </c>
      <c r="EC356" s="195">
        <v>105</v>
      </c>
      <c r="ED356" s="10">
        <v>1</v>
      </c>
    </row>
    <row r="357" spans="114:134">
      <c r="DJ357" s="2063"/>
      <c r="DK357" s="205" t="s">
        <v>3293</v>
      </c>
      <c r="DL357" s="206" t="s">
        <v>3294</v>
      </c>
      <c r="DM357" s="207">
        <v>179</v>
      </c>
      <c r="DN357" s="208">
        <v>179</v>
      </c>
      <c r="DO357" s="209">
        <v>179</v>
      </c>
      <c r="DP357"/>
      <c r="DQ357" s="2064"/>
      <c r="DR357" s="212" t="s">
        <v>3295</v>
      </c>
      <c r="DS357" s="192" t="s">
        <v>3296</v>
      </c>
      <c r="DT357" s="193">
        <v>90</v>
      </c>
      <c r="DU357" s="194">
        <v>58</v>
      </c>
      <c r="DV357" s="195">
        <v>34</v>
      </c>
      <c r="DW357"/>
      <c r="DX357" s="2065"/>
      <c r="DY357" s="212" t="s">
        <v>3297</v>
      </c>
      <c r="DZ357" s="192" t="s">
        <v>3298</v>
      </c>
      <c r="EA357" s="193">
        <v>68</v>
      </c>
      <c r="EB357" s="194">
        <v>148</v>
      </c>
      <c r="EC357" s="195">
        <v>74</v>
      </c>
      <c r="ED357" s="10">
        <v>1</v>
      </c>
    </row>
    <row r="358" spans="114:134">
      <c r="DJ358" s="2066"/>
      <c r="DK358" s="205" t="s">
        <v>3299</v>
      </c>
      <c r="DL358" s="206" t="s">
        <v>3300</v>
      </c>
      <c r="DM358" s="207">
        <v>176</v>
      </c>
      <c r="DN358" s="208">
        <v>176</v>
      </c>
      <c r="DO358" s="209">
        <v>176</v>
      </c>
      <c r="DP358"/>
      <c r="DQ358" s="2067"/>
      <c r="DR358" s="197" t="s">
        <v>3301</v>
      </c>
      <c r="DS358" s="192" t="s">
        <v>3302</v>
      </c>
      <c r="DT358" s="193">
        <v>92</v>
      </c>
      <c r="DU358" s="194">
        <v>51</v>
      </c>
      <c r="DV358" s="195">
        <v>23</v>
      </c>
      <c r="DW358"/>
      <c r="DX358" s="2068"/>
      <c r="DY358" s="197" t="s">
        <v>3303</v>
      </c>
      <c r="DZ358" s="192" t="s">
        <v>3304</v>
      </c>
      <c r="EA358" s="193">
        <v>84</v>
      </c>
      <c r="EB358" s="194">
        <v>139</v>
      </c>
      <c r="EC358" s="195">
        <v>84</v>
      </c>
      <c r="ED358" s="10">
        <v>1</v>
      </c>
    </row>
    <row r="359" spans="114:134">
      <c r="DJ359" s="2069"/>
      <c r="DK359" s="236" t="s">
        <v>3305</v>
      </c>
      <c r="DL359" s="206" t="s">
        <v>3306</v>
      </c>
      <c r="DM359" s="207">
        <v>175</v>
      </c>
      <c r="DN359" s="208">
        <v>175</v>
      </c>
      <c r="DO359" s="209">
        <v>175</v>
      </c>
      <c r="DP359"/>
      <c r="DQ359" s="2070"/>
      <c r="DR359" s="212" t="s">
        <v>3307</v>
      </c>
      <c r="DS359" s="192" t="s">
        <v>3308</v>
      </c>
      <c r="DT359" s="193">
        <v>89</v>
      </c>
      <c r="DU359" s="194">
        <v>51</v>
      </c>
      <c r="DV359" s="195">
        <v>25</v>
      </c>
      <c r="DW359"/>
      <c r="DX359" s="2071"/>
      <c r="DY359" s="212" t="s">
        <v>3309</v>
      </c>
      <c r="DZ359" s="192" t="s">
        <v>3310</v>
      </c>
      <c r="EA359" s="193">
        <v>20</v>
      </c>
      <c r="EB359" s="194">
        <v>148</v>
      </c>
      <c r="EC359" s="195">
        <v>20</v>
      </c>
      <c r="ED359" s="10">
        <v>1</v>
      </c>
    </row>
    <row r="360" spans="114:134">
      <c r="DJ360" s="2072"/>
      <c r="DK360" s="205" t="s">
        <v>3311</v>
      </c>
      <c r="DL360" s="206" t="s">
        <v>3312</v>
      </c>
      <c r="DM360" s="207">
        <v>173</v>
      </c>
      <c r="DN360" s="208">
        <v>173</v>
      </c>
      <c r="DO360" s="209">
        <v>173</v>
      </c>
      <c r="DP360"/>
      <c r="DQ360" s="2073"/>
      <c r="DR360" s="212" t="s">
        <v>3313</v>
      </c>
      <c r="DS360" s="192" t="s">
        <v>3314</v>
      </c>
      <c r="DT360" s="193">
        <v>88</v>
      </c>
      <c r="DU360" s="194">
        <v>41</v>
      </c>
      <c r="DV360" s="195">
        <v>0</v>
      </c>
      <c r="DW360"/>
      <c r="DX360" s="2074"/>
      <c r="DY360" s="212" t="s">
        <v>3315</v>
      </c>
      <c r="DZ360" s="192" t="s">
        <v>3316</v>
      </c>
      <c r="EA360" s="193">
        <v>35</v>
      </c>
      <c r="EB360" s="194">
        <v>142</v>
      </c>
      <c r="EC360" s="195">
        <v>35</v>
      </c>
      <c r="ED360" s="10">
        <v>1</v>
      </c>
    </row>
    <row r="361" spans="114:134">
      <c r="DJ361" s="2075"/>
      <c r="DK361" s="205" t="s">
        <v>3317</v>
      </c>
      <c r="DL361" s="206" t="s">
        <v>3318</v>
      </c>
      <c r="DM361" s="207">
        <v>171</v>
      </c>
      <c r="DN361" s="208">
        <v>171</v>
      </c>
      <c r="DO361" s="209">
        <v>171</v>
      </c>
      <c r="DP361"/>
      <c r="DQ361" s="2076"/>
      <c r="DR361" s="212" t="s">
        <v>3319</v>
      </c>
      <c r="DS361" s="192" t="s">
        <v>3320</v>
      </c>
      <c r="DT361" s="193">
        <v>62</v>
      </c>
      <c r="DU361" s="194">
        <v>50</v>
      </c>
      <c r="DV361" s="195">
        <v>44</v>
      </c>
      <c r="DW361"/>
      <c r="DX361" s="2077"/>
      <c r="DY361" s="197" t="s">
        <v>3321</v>
      </c>
      <c r="DZ361" s="192" t="s">
        <v>3322</v>
      </c>
      <c r="EA361" s="193">
        <v>34</v>
      </c>
      <c r="EB361" s="194">
        <v>139</v>
      </c>
      <c r="EC361" s="195">
        <v>34</v>
      </c>
      <c r="ED361" s="10">
        <v>1</v>
      </c>
    </row>
    <row r="362" spans="114:134">
      <c r="DJ362" s="2078"/>
      <c r="DK362" s="205" t="s">
        <v>3323</v>
      </c>
      <c r="DL362" s="206" t="s">
        <v>3324</v>
      </c>
      <c r="DM362" s="207">
        <v>168</v>
      </c>
      <c r="DN362" s="208">
        <v>168</v>
      </c>
      <c r="DO362" s="209">
        <v>168</v>
      </c>
      <c r="DP362"/>
      <c r="DQ362" s="2079"/>
      <c r="DR362" s="212" t="s">
        <v>3325</v>
      </c>
      <c r="DS362" s="192" t="s">
        <v>3326</v>
      </c>
      <c r="DT362" s="193">
        <v>66</v>
      </c>
      <c r="DU362" s="194">
        <v>37</v>
      </c>
      <c r="DV362" s="195">
        <v>24</v>
      </c>
      <c r="DW362"/>
      <c r="DX362" s="2080"/>
      <c r="DY362" s="197" t="s">
        <v>3327</v>
      </c>
      <c r="DZ362" s="192" t="s">
        <v>3328</v>
      </c>
      <c r="EA362" s="193">
        <v>0</v>
      </c>
      <c r="EB362" s="194">
        <v>139</v>
      </c>
      <c r="EC362" s="195">
        <v>0</v>
      </c>
      <c r="ED362" s="10">
        <v>1</v>
      </c>
    </row>
    <row r="363" spans="114:134">
      <c r="DJ363" s="2081"/>
      <c r="DK363" s="205" t="s">
        <v>3329</v>
      </c>
      <c r="DL363" s="206" t="s">
        <v>3330</v>
      </c>
      <c r="DM363" s="207">
        <v>166</v>
      </c>
      <c r="DN363" s="208">
        <v>166</v>
      </c>
      <c r="DO363" s="209">
        <v>166</v>
      </c>
      <c r="DP363"/>
      <c r="DQ363" s="2082"/>
      <c r="DR363" s="212" t="s">
        <v>3331</v>
      </c>
      <c r="DS363" s="192" t="s">
        <v>3332</v>
      </c>
      <c r="DT363" s="193">
        <v>63</v>
      </c>
      <c r="DU363" s="194">
        <v>34</v>
      </c>
      <c r="DV363" s="195">
        <v>4</v>
      </c>
      <c r="DW363"/>
      <c r="DX363" s="2083"/>
      <c r="DY363" s="197" t="s">
        <v>3333</v>
      </c>
      <c r="DZ363" s="192" t="s">
        <v>3334</v>
      </c>
      <c r="EA363" s="193">
        <v>0</v>
      </c>
      <c r="EB363" s="194">
        <v>128</v>
      </c>
      <c r="EC363" s="195">
        <v>0</v>
      </c>
      <c r="ED363" s="10">
        <v>1</v>
      </c>
    </row>
    <row r="364" spans="114:134">
      <c r="DJ364" s="2084"/>
      <c r="DK364" s="205" t="s">
        <v>3335</v>
      </c>
      <c r="DL364" s="206" t="s">
        <v>3336</v>
      </c>
      <c r="DM364" s="207">
        <v>163</v>
      </c>
      <c r="DN364" s="208">
        <v>163</v>
      </c>
      <c r="DO364" s="209">
        <v>163</v>
      </c>
      <c r="DP364"/>
      <c r="DQ364" s="2085"/>
      <c r="DR364" s="212" t="s">
        <v>3337</v>
      </c>
      <c r="DS364" s="192" t="s">
        <v>3338</v>
      </c>
      <c r="DT364" s="193">
        <v>40</v>
      </c>
      <c r="DU364" s="194">
        <v>32</v>
      </c>
      <c r="DV364" s="195">
        <v>28</v>
      </c>
      <c r="DW364"/>
      <c r="DX364" s="2086"/>
      <c r="DY364" s="197" t="s">
        <v>3339</v>
      </c>
      <c r="DZ364" s="192" t="s">
        <v>3340</v>
      </c>
      <c r="EA364" s="193">
        <v>66</v>
      </c>
      <c r="EB364" s="194">
        <v>111</v>
      </c>
      <c r="EC364" s="195">
        <v>66</v>
      </c>
      <c r="ED364" s="10">
        <v>1</v>
      </c>
    </row>
    <row r="365" spans="114:134">
      <c r="DJ365" s="2087"/>
      <c r="DK365" s="205" t="s">
        <v>3341</v>
      </c>
      <c r="DL365" s="206" t="s">
        <v>3342</v>
      </c>
      <c r="DM365" s="207">
        <v>161</v>
      </c>
      <c r="DN365" s="208">
        <v>161</v>
      </c>
      <c r="DO365" s="209">
        <v>161</v>
      </c>
      <c r="DP365"/>
      <c r="DQ365" s="2088"/>
      <c r="DR365" s="212" t="s">
        <v>3343</v>
      </c>
      <c r="DS365" s="192" t="s">
        <v>3344</v>
      </c>
      <c r="DT365" s="193">
        <v>47</v>
      </c>
      <c r="DU365" s="194">
        <v>27</v>
      </c>
      <c r="DV365" s="195">
        <v>12</v>
      </c>
      <c r="DW365"/>
      <c r="DX365" s="2089"/>
      <c r="DY365" s="212" t="s">
        <v>3345</v>
      </c>
      <c r="DZ365" s="192" t="s">
        <v>3346</v>
      </c>
      <c r="EA365" s="193">
        <v>34</v>
      </c>
      <c r="EB365" s="194">
        <v>120</v>
      </c>
      <c r="EC365" s="195">
        <v>15</v>
      </c>
      <c r="ED365" s="10">
        <v>1</v>
      </c>
    </row>
    <row r="366" spans="114:134">
      <c r="DJ366" s="2090"/>
      <c r="DK366" s="236" t="s">
        <v>3347</v>
      </c>
      <c r="DL366" s="206" t="s">
        <v>3348</v>
      </c>
      <c r="DM366" s="207">
        <v>158</v>
      </c>
      <c r="DN366" s="208">
        <v>158</v>
      </c>
      <c r="DO366" s="209">
        <v>158</v>
      </c>
      <c r="DP366"/>
      <c r="DQ366" s="2091"/>
      <c r="DR366" s="197" t="s">
        <v>3349</v>
      </c>
      <c r="DS366" s="192" t="s">
        <v>3350</v>
      </c>
      <c r="DT366" s="193">
        <v>127</v>
      </c>
      <c r="DU366" s="194">
        <v>255</v>
      </c>
      <c r="DV366" s="195">
        <v>0</v>
      </c>
      <c r="DW366"/>
      <c r="DX366" s="2092"/>
      <c r="DY366" s="212" t="s">
        <v>3351</v>
      </c>
      <c r="DZ366" s="192" t="s">
        <v>3352</v>
      </c>
      <c r="EA366" s="193">
        <v>9</v>
      </c>
      <c r="EB366" s="194">
        <v>106</v>
      </c>
      <c r="EC366" s="195">
        <v>9</v>
      </c>
      <c r="ED366" s="10">
        <v>1</v>
      </c>
    </row>
    <row r="367" spans="114:134">
      <c r="DJ367" s="2093"/>
      <c r="DK367" s="205" t="s">
        <v>3353</v>
      </c>
      <c r="DL367" s="206" t="s">
        <v>3354</v>
      </c>
      <c r="DM367" s="207">
        <v>156</v>
      </c>
      <c r="DN367" s="208">
        <v>156</v>
      </c>
      <c r="DO367" s="209">
        <v>156</v>
      </c>
      <c r="DP367"/>
      <c r="DQ367" s="2094"/>
      <c r="DR367" s="197" t="s">
        <v>3355</v>
      </c>
      <c r="DS367" s="192" t="s">
        <v>3356</v>
      </c>
      <c r="DT367" s="193">
        <v>124</v>
      </c>
      <c r="DU367" s="194">
        <v>252</v>
      </c>
      <c r="DV367" s="195">
        <v>0</v>
      </c>
      <c r="DW367"/>
      <c r="DX367" s="2095"/>
      <c r="DY367" s="197" t="s">
        <v>3357</v>
      </c>
      <c r="DZ367" s="192" t="s">
        <v>3358</v>
      </c>
      <c r="EA367" s="193">
        <v>0</v>
      </c>
      <c r="EB367" s="194">
        <v>100</v>
      </c>
      <c r="EC367" s="195">
        <v>0</v>
      </c>
      <c r="ED367" s="10">
        <v>1</v>
      </c>
    </row>
    <row r="368" spans="114:134">
      <c r="DJ368" s="2096"/>
      <c r="DK368" s="205" t="s">
        <v>3359</v>
      </c>
      <c r="DL368" s="206" t="s">
        <v>3360</v>
      </c>
      <c r="DM368" s="207">
        <v>153</v>
      </c>
      <c r="DN368" s="208">
        <v>153</v>
      </c>
      <c r="DO368" s="209">
        <v>153</v>
      </c>
      <c r="DP368"/>
      <c r="DQ368" s="2097"/>
      <c r="DR368" s="197" t="s">
        <v>3361</v>
      </c>
      <c r="DS368" s="192" t="s">
        <v>3362</v>
      </c>
      <c r="DT368" s="193">
        <v>118</v>
      </c>
      <c r="DU368" s="194">
        <v>238</v>
      </c>
      <c r="DV368" s="195">
        <v>0</v>
      </c>
      <c r="DW368"/>
      <c r="DX368" s="2098"/>
      <c r="DY368" s="197" t="s">
        <v>3357</v>
      </c>
      <c r="DZ368" s="192" t="s">
        <v>3363</v>
      </c>
      <c r="EA368" s="193">
        <v>47</v>
      </c>
      <c r="EB368" s="194">
        <v>79</v>
      </c>
      <c r="EC368" s="195">
        <v>47</v>
      </c>
      <c r="ED368" s="10">
        <v>1</v>
      </c>
    </row>
    <row r="369" spans="114:134">
      <c r="DJ369" s="2099"/>
      <c r="DK369" s="205" t="s">
        <v>3364</v>
      </c>
      <c r="DL369" s="206" t="s">
        <v>3365</v>
      </c>
      <c r="DM369" s="207">
        <v>150</v>
      </c>
      <c r="DN369" s="208">
        <v>150</v>
      </c>
      <c r="DO369" s="209">
        <v>150</v>
      </c>
      <c r="DP369"/>
      <c r="DQ369" s="2100"/>
      <c r="DR369" s="212" t="s">
        <v>3366</v>
      </c>
      <c r="DS369" s="192" t="s">
        <v>3367</v>
      </c>
      <c r="DT369" s="193">
        <v>127</v>
      </c>
      <c r="DU369" s="194">
        <v>221</v>
      </c>
      <c r="DV369" s="195">
        <v>76</v>
      </c>
      <c r="DW369"/>
      <c r="DX369" s="2101"/>
      <c r="DY369" s="212" t="s">
        <v>3368</v>
      </c>
      <c r="DZ369" s="192" t="s">
        <v>3369</v>
      </c>
      <c r="EA369" s="193">
        <v>182</v>
      </c>
      <c r="EB369" s="194">
        <v>229</v>
      </c>
      <c r="EC369" s="195">
        <v>175</v>
      </c>
      <c r="ED369" s="10">
        <v>1</v>
      </c>
    </row>
    <row r="370" spans="114:134">
      <c r="DJ370" s="2102"/>
      <c r="DK370" s="205" t="s">
        <v>3370</v>
      </c>
      <c r="DL370" s="206" t="s">
        <v>3371</v>
      </c>
      <c r="DM370" s="207">
        <v>148</v>
      </c>
      <c r="DN370" s="208">
        <v>148</v>
      </c>
      <c r="DO370" s="209">
        <v>148</v>
      </c>
      <c r="DP370"/>
      <c r="DQ370" s="2103"/>
      <c r="DR370" s="197" t="s">
        <v>3372</v>
      </c>
      <c r="DS370" s="192" t="s">
        <v>3373</v>
      </c>
      <c r="DT370" s="193">
        <v>102</v>
      </c>
      <c r="DU370" s="194">
        <v>205</v>
      </c>
      <c r="DV370" s="195">
        <v>0</v>
      </c>
      <c r="DW370"/>
      <c r="DX370" s="2104"/>
      <c r="DY370" s="212" t="s">
        <v>3374</v>
      </c>
      <c r="DZ370" s="192" t="s">
        <v>3375</v>
      </c>
      <c r="EA370" s="193">
        <v>133</v>
      </c>
      <c r="EB370" s="194">
        <v>193</v>
      </c>
      <c r="EC370" s="195">
        <v>126</v>
      </c>
      <c r="ED370" s="10">
        <v>1</v>
      </c>
    </row>
    <row r="371" spans="114:134">
      <c r="DJ371" s="2105"/>
      <c r="DK371" s="205" t="s">
        <v>3376</v>
      </c>
      <c r="DL371" s="206" t="s">
        <v>3377</v>
      </c>
      <c r="DM371" s="207">
        <v>145</v>
      </c>
      <c r="DN371" s="208">
        <v>145</v>
      </c>
      <c r="DO371" s="209">
        <v>145</v>
      </c>
      <c r="DP371"/>
      <c r="DQ371" s="2106"/>
      <c r="DR371" s="197" t="s">
        <v>3378</v>
      </c>
      <c r="DS371" s="192" t="s">
        <v>3379</v>
      </c>
      <c r="DT371" s="193">
        <v>69</v>
      </c>
      <c r="DU371" s="194">
        <v>139</v>
      </c>
      <c r="DV371" s="195">
        <v>0</v>
      </c>
      <c r="DW371"/>
      <c r="DX371" s="2107"/>
      <c r="DY371" s="212" t="s">
        <v>3380</v>
      </c>
      <c r="DZ371" s="192" t="s">
        <v>3381</v>
      </c>
      <c r="EA371" s="193">
        <v>87</v>
      </c>
      <c r="EB371" s="194">
        <v>213</v>
      </c>
      <c r="EC371" s="195">
        <v>59</v>
      </c>
      <c r="ED371" s="10">
        <v>1</v>
      </c>
    </row>
    <row r="372" spans="114:134">
      <c r="DJ372" s="2108"/>
      <c r="DK372" s="205" t="s">
        <v>3382</v>
      </c>
      <c r="DL372" s="206" t="s">
        <v>3383</v>
      </c>
      <c r="DM372" s="207">
        <v>143</v>
      </c>
      <c r="DN372" s="208">
        <v>143</v>
      </c>
      <c r="DO372" s="209">
        <v>143</v>
      </c>
      <c r="DP372"/>
      <c r="DQ372" s="2109"/>
      <c r="DR372" s="212" t="s">
        <v>3384</v>
      </c>
      <c r="DS372" s="192" t="s">
        <v>3385</v>
      </c>
      <c r="DT372" s="193">
        <v>70</v>
      </c>
      <c r="DU372" s="194">
        <v>113</v>
      </c>
      <c r="DV372" s="195">
        <v>41</v>
      </c>
      <c r="DW372"/>
      <c r="DX372" s="2110"/>
      <c r="DY372" s="212" t="s">
        <v>3386</v>
      </c>
      <c r="DZ372" s="192" t="s">
        <v>3387</v>
      </c>
      <c r="EA372" s="193">
        <v>130</v>
      </c>
      <c r="EB372" s="194">
        <v>196</v>
      </c>
      <c r="EC372" s="195">
        <v>108</v>
      </c>
      <c r="ED372" s="10">
        <v>1</v>
      </c>
    </row>
    <row r="373" spans="114:134">
      <c r="DJ373" s="2111"/>
      <c r="DK373" s="205" t="s">
        <v>3388</v>
      </c>
      <c r="DL373" s="206" t="s">
        <v>3389</v>
      </c>
      <c r="DM373" s="207">
        <v>140</v>
      </c>
      <c r="DN373" s="208">
        <v>140</v>
      </c>
      <c r="DO373" s="209">
        <v>140</v>
      </c>
      <c r="DP373"/>
      <c r="DQ373" s="2112"/>
      <c r="DR373" s="197" t="s">
        <v>3390</v>
      </c>
      <c r="DS373" s="192" t="s">
        <v>3391</v>
      </c>
      <c r="DT373" s="193">
        <v>0</v>
      </c>
      <c r="DU373" s="194">
        <v>255</v>
      </c>
      <c r="DV373" s="195">
        <v>127</v>
      </c>
      <c r="DW373"/>
      <c r="DX373" s="2113"/>
      <c r="DY373" s="212" t="s">
        <v>3392</v>
      </c>
      <c r="DZ373" s="192" t="s">
        <v>3393</v>
      </c>
      <c r="EA373" s="193">
        <v>103</v>
      </c>
      <c r="EB373" s="194">
        <v>159</v>
      </c>
      <c r="EC373" s="195">
        <v>90</v>
      </c>
      <c r="ED373" s="10">
        <v>1</v>
      </c>
    </row>
    <row r="374" spans="114:134">
      <c r="DJ374" s="2114"/>
      <c r="DK374" s="205" t="s">
        <v>3394</v>
      </c>
      <c r="DL374" s="206" t="s">
        <v>3395</v>
      </c>
      <c r="DM374" s="207">
        <v>138</v>
      </c>
      <c r="DN374" s="208">
        <v>138</v>
      </c>
      <c r="DO374" s="209">
        <v>138</v>
      </c>
      <c r="DP374"/>
      <c r="DQ374" s="2115"/>
      <c r="DR374" s="212" t="s">
        <v>3396</v>
      </c>
      <c r="DS374" s="192" t="s">
        <v>3397</v>
      </c>
      <c r="DT374" s="193">
        <v>84</v>
      </c>
      <c r="DU374" s="194">
        <v>249</v>
      </c>
      <c r="DV374" s="195">
        <v>141</v>
      </c>
      <c r="DW374"/>
      <c r="DX374" s="2116"/>
      <c r="DY374" s="212" t="s">
        <v>3398</v>
      </c>
      <c r="DZ374" s="192" t="s">
        <v>3399</v>
      </c>
      <c r="EA374" s="193">
        <v>58</v>
      </c>
      <c r="EB374" s="194">
        <v>157</v>
      </c>
      <c r="EC374" s="195">
        <v>35</v>
      </c>
      <c r="ED374" s="10">
        <v>1</v>
      </c>
    </row>
    <row r="375" spans="114:134">
      <c r="DJ375" s="2117"/>
      <c r="DK375" s="205"/>
      <c r="DL375" s="206" t="s">
        <v>3400</v>
      </c>
      <c r="DM375" s="207">
        <v>136</v>
      </c>
      <c r="DN375" s="208">
        <v>136</v>
      </c>
      <c r="DO375" s="209">
        <v>136</v>
      </c>
      <c r="DP375"/>
      <c r="DQ375" s="2118"/>
      <c r="DR375" s="197" t="s">
        <v>3401</v>
      </c>
      <c r="DS375" s="192" t="s">
        <v>3402</v>
      </c>
      <c r="DT375" s="193">
        <v>84</v>
      </c>
      <c r="DU375" s="194">
        <v>255</v>
      </c>
      <c r="DV375" s="195">
        <v>159</v>
      </c>
      <c r="DW375"/>
      <c r="DX375" s="2119"/>
      <c r="DY375" s="212" t="s">
        <v>3403</v>
      </c>
      <c r="DZ375" s="192" t="s">
        <v>3404</v>
      </c>
      <c r="EA375" s="193">
        <v>27</v>
      </c>
      <c r="EB375" s="194">
        <v>79</v>
      </c>
      <c r="EC375" s="195">
        <v>8</v>
      </c>
      <c r="ED375" s="10">
        <v>1</v>
      </c>
    </row>
    <row r="376" spans="114:134">
      <c r="DJ376" s="2120"/>
      <c r="DK376" s="205" t="s">
        <v>3405</v>
      </c>
      <c r="DL376" s="206" t="s">
        <v>3406</v>
      </c>
      <c r="DM376" s="207">
        <v>135</v>
      </c>
      <c r="DN376" s="208">
        <v>135</v>
      </c>
      <c r="DO376" s="209">
        <v>135</v>
      </c>
      <c r="DP376"/>
      <c r="DQ376" s="2121"/>
      <c r="DR376" s="212" t="s">
        <v>3390</v>
      </c>
      <c r="DS376" s="192" t="s">
        <v>3407</v>
      </c>
      <c r="DT376" s="193">
        <v>0</v>
      </c>
      <c r="DU376" s="194">
        <v>254</v>
      </c>
      <c r="DV376" s="195">
        <v>126</v>
      </c>
      <c r="DW376"/>
      <c r="DX376" s="2122"/>
      <c r="DY376" s="212" t="s">
        <v>3408</v>
      </c>
      <c r="DZ376" s="192" t="s">
        <v>3409</v>
      </c>
      <c r="EA376" s="193">
        <v>43</v>
      </c>
      <c r="EB376" s="194">
        <v>61</v>
      </c>
      <c r="EC376" s="195">
        <v>38</v>
      </c>
      <c r="ED376" s="10">
        <v>1</v>
      </c>
    </row>
    <row r="377" spans="114:134">
      <c r="DJ377" s="2123"/>
      <c r="DK377" s="205" t="s">
        <v>3410</v>
      </c>
      <c r="DL377" s="206" t="s">
        <v>3411</v>
      </c>
      <c r="DM377" s="207">
        <v>133</v>
      </c>
      <c r="DN377" s="208">
        <v>133</v>
      </c>
      <c r="DO377" s="209">
        <v>133</v>
      </c>
      <c r="DP377"/>
      <c r="DQ377" s="2124"/>
      <c r="DR377" s="212" t="s">
        <v>3412</v>
      </c>
      <c r="DS377" s="192" t="s">
        <v>3413</v>
      </c>
      <c r="DT377" s="193">
        <v>178</v>
      </c>
      <c r="DU377" s="194">
        <v>190</v>
      </c>
      <c r="DV377" s="195">
        <v>181</v>
      </c>
      <c r="DW377"/>
      <c r="DX377" s="2125"/>
      <c r="DY377" s="212" t="s">
        <v>3414</v>
      </c>
      <c r="DZ377" s="192" t="s">
        <v>3415</v>
      </c>
      <c r="EA377" s="193">
        <v>176</v>
      </c>
      <c r="EB377" s="194">
        <v>242</v>
      </c>
      <c r="EC377" s="195">
        <v>182</v>
      </c>
      <c r="ED377" s="10">
        <v>1</v>
      </c>
    </row>
    <row r="378" spans="114:134">
      <c r="DJ378" s="2126"/>
      <c r="DK378" s="236" t="s">
        <v>3416</v>
      </c>
      <c r="DL378" s="206" t="s">
        <v>3417</v>
      </c>
      <c r="DM378" s="207">
        <v>132</v>
      </c>
      <c r="DN378" s="208">
        <v>132</v>
      </c>
      <c r="DO378" s="209">
        <v>132</v>
      </c>
      <c r="DP378"/>
      <c r="DQ378" s="2127"/>
      <c r="DR378" s="197" t="s">
        <v>3418</v>
      </c>
      <c r="DS378" s="192" t="s">
        <v>3419</v>
      </c>
      <c r="DT378" s="193">
        <v>78</v>
      </c>
      <c r="DU378" s="194">
        <v>238</v>
      </c>
      <c r="DV378" s="195">
        <v>148</v>
      </c>
      <c r="DW378"/>
      <c r="DX378" s="2128"/>
      <c r="DY378" s="212" t="s">
        <v>3420</v>
      </c>
      <c r="DZ378" s="192" t="s">
        <v>3421</v>
      </c>
      <c r="EA378" s="193">
        <v>1</v>
      </c>
      <c r="EB378" s="194">
        <v>215</v>
      </c>
      <c r="EC378" s="195">
        <v>88</v>
      </c>
      <c r="ED378" s="10">
        <v>1</v>
      </c>
    </row>
    <row r="379" spans="114:134">
      <c r="DJ379" s="2129"/>
      <c r="DK379" s="205" t="s">
        <v>3422</v>
      </c>
      <c r="DL379" s="206" t="s">
        <v>3423</v>
      </c>
      <c r="DM379" s="207">
        <v>130</v>
      </c>
      <c r="DN379" s="208">
        <v>130</v>
      </c>
      <c r="DO379" s="209">
        <v>130</v>
      </c>
      <c r="DP379"/>
      <c r="DQ379" s="2130"/>
      <c r="DR379" s="197" t="s">
        <v>3424</v>
      </c>
      <c r="DS379" s="192" t="s">
        <v>3425</v>
      </c>
      <c r="DT379" s="193">
        <v>112</v>
      </c>
      <c r="DU379" s="194">
        <v>219</v>
      </c>
      <c r="DV379" s="195">
        <v>147</v>
      </c>
      <c r="DW379"/>
      <c r="DX379" s="2131"/>
      <c r="DY379" s="212" t="s">
        <v>3426</v>
      </c>
      <c r="DZ379" s="192" t="s">
        <v>3427</v>
      </c>
      <c r="EA379" s="193">
        <v>22</v>
      </c>
      <c r="EB379" s="194">
        <v>184</v>
      </c>
      <c r="EC379" s="195">
        <v>78</v>
      </c>
      <c r="ED379" s="10">
        <v>1</v>
      </c>
    </row>
    <row r="380" spans="114:134">
      <c r="DJ380" s="2132"/>
      <c r="DK380" s="236" t="s">
        <v>3428</v>
      </c>
      <c r="DL380" s="206" t="s">
        <v>3429</v>
      </c>
      <c r="DM380" s="207">
        <v>127</v>
      </c>
      <c r="DN380" s="208">
        <v>127</v>
      </c>
      <c r="DO380" s="209">
        <v>127</v>
      </c>
      <c r="DP380"/>
      <c r="DQ380" s="2133"/>
      <c r="DR380" s="197" t="s">
        <v>3430</v>
      </c>
      <c r="DS380" s="192" t="s">
        <v>3431</v>
      </c>
      <c r="DT380" s="193">
        <v>0</v>
      </c>
      <c r="DU380" s="194">
        <v>238</v>
      </c>
      <c r="DV380" s="195">
        <v>118</v>
      </c>
      <c r="DW380"/>
      <c r="DX380" s="2134"/>
      <c r="DY380" s="212" t="s">
        <v>3432</v>
      </c>
      <c r="DZ380" s="192" t="s">
        <v>3433</v>
      </c>
      <c r="EA380" s="193">
        <v>104</v>
      </c>
      <c r="EB380" s="194">
        <v>157</v>
      </c>
      <c r="EC380" s="195">
        <v>113</v>
      </c>
      <c r="ED380" s="10">
        <v>1</v>
      </c>
    </row>
    <row r="381" spans="114:134">
      <c r="DJ381" s="2135"/>
      <c r="DK381" s="205" t="s">
        <v>3434</v>
      </c>
      <c r="DL381" s="206" t="s">
        <v>3435</v>
      </c>
      <c r="DM381" s="207">
        <v>125</v>
      </c>
      <c r="DN381" s="208">
        <v>125</v>
      </c>
      <c r="DO381" s="209">
        <v>125</v>
      </c>
      <c r="DP381"/>
      <c r="DQ381" s="2136"/>
      <c r="DR381" s="197" t="s">
        <v>3436</v>
      </c>
      <c r="DS381" s="192" t="s">
        <v>3437</v>
      </c>
      <c r="DT381" s="193">
        <v>67</v>
      </c>
      <c r="DU381" s="194">
        <v>205</v>
      </c>
      <c r="DV381" s="195">
        <v>128</v>
      </c>
      <c r="DW381"/>
      <c r="DX381" s="2137"/>
      <c r="DY381" s="212" t="s">
        <v>3438</v>
      </c>
      <c r="DZ381" s="192" t="s">
        <v>3439</v>
      </c>
      <c r="EA381" s="193">
        <v>39</v>
      </c>
      <c r="EB381" s="194">
        <v>166</v>
      </c>
      <c r="EC381" s="195">
        <v>76</v>
      </c>
      <c r="ED381" s="10">
        <v>1</v>
      </c>
    </row>
    <row r="382" spans="114:134">
      <c r="DJ382" s="2138"/>
      <c r="DK382" s="205" t="s">
        <v>3440</v>
      </c>
      <c r="DL382" s="206" t="s">
        <v>3441</v>
      </c>
      <c r="DM382" s="207">
        <v>122</v>
      </c>
      <c r="DN382" s="208">
        <v>122</v>
      </c>
      <c r="DO382" s="209">
        <v>122</v>
      </c>
      <c r="DP382"/>
      <c r="DQ382" s="2139"/>
      <c r="DR382" s="197" t="s">
        <v>3442</v>
      </c>
      <c r="DS382" s="192" t="s">
        <v>3443</v>
      </c>
      <c r="DT382" s="193">
        <v>0</v>
      </c>
      <c r="DU382" s="194">
        <v>205</v>
      </c>
      <c r="DV382" s="195">
        <v>102</v>
      </c>
      <c r="DW382"/>
      <c r="DX382" s="2140"/>
      <c r="DY382" s="212" t="s">
        <v>3444</v>
      </c>
      <c r="DZ382" s="192" t="s">
        <v>3445</v>
      </c>
      <c r="EA382" s="193">
        <v>53</v>
      </c>
      <c r="EB382" s="194">
        <v>94</v>
      </c>
      <c r="EC382" s="195">
        <v>59</v>
      </c>
      <c r="ED382" s="10">
        <v>1</v>
      </c>
    </row>
    <row r="383" spans="114:134">
      <c r="DJ383" s="2141"/>
      <c r="DK383" s="205" t="s">
        <v>3446</v>
      </c>
      <c r="DL383" s="206" t="s">
        <v>3447</v>
      </c>
      <c r="DM383" s="207">
        <v>120</v>
      </c>
      <c r="DN383" s="208">
        <v>120</v>
      </c>
      <c r="DO383" s="209">
        <v>120</v>
      </c>
      <c r="DP383"/>
      <c r="DQ383" s="2142"/>
      <c r="DR383" s="197" t="s">
        <v>3339</v>
      </c>
      <c r="DS383" s="192" t="s">
        <v>3448</v>
      </c>
      <c r="DT383" s="193">
        <v>60</v>
      </c>
      <c r="DU383" s="194">
        <v>179</v>
      </c>
      <c r="DV383" s="195">
        <v>113</v>
      </c>
      <c r="DW383"/>
      <c r="DX383" s="2143"/>
      <c r="DY383" s="212" t="s">
        <v>3449</v>
      </c>
      <c r="DZ383" s="192" t="s">
        <v>3450</v>
      </c>
      <c r="EA383" s="193">
        <v>0</v>
      </c>
      <c r="EB383" s="194">
        <v>86</v>
      </c>
      <c r="EC383" s="195">
        <v>27</v>
      </c>
      <c r="ED383" s="10">
        <v>1</v>
      </c>
    </row>
    <row r="384" spans="114:134">
      <c r="DJ384" s="2144"/>
      <c r="DK384" s="205"/>
      <c r="DL384" s="206" t="s">
        <v>3451</v>
      </c>
      <c r="DM384" s="207">
        <v>119</v>
      </c>
      <c r="DN384" s="208">
        <v>119</v>
      </c>
      <c r="DO384" s="209">
        <v>119</v>
      </c>
      <c r="DP384"/>
      <c r="DQ384" s="2145"/>
      <c r="DR384" s="212" t="s">
        <v>3452</v>
      </c>
      <c r="DS384" s="192" t="s">
        <v>3453</v>
      </c>
      <c r="DT384" s="193">
        <v>76</v>
      </c>
      <c r="DU384" s="194">
        <v>166</v>
      </c>
      <c r="DV384" s="195">
        <v>107</v>
      </c>
      <c r="DW384"/>
      <c r="DX384" s="2146"/>
      <c r="DY384" s="212" t="s">
        <v>3454</v>
      </c>
      <c r="DZ384" s="192" t="s">
        <v>3455</v>
      </c>
      <c r="EA384" s="193">
        <v>24</v>
      </c>
      <c r="EB384" s="194">
        <v>57</v>
      </c>
      <c r="EC384" s="195">
        <v>30</v>
      </c>
      <c r="ED384" s="10">
        <v>1</v>
      </c>
    </row>
    <row r="385" spans="114:134">
      <c r="DJ385" s="2147"/>
      <c r="DK385" s="205" t="s">
        <v>3456</v>
      </c>
      <c r="DL385" s="206" t="s">
        <v>3457</v>
      </c>
      <c r="DM385" s="207">
        <v>117</v>
      </c>
      <c r="DN385" s="208">
        <v>117</v>
      </c>
      <c r="DO385" s="209">
        <v>117</v>
      </c>
      <c r="DP385"/>
      <c r="DQ385" s="2148"/>
      <c r="DR385" s="212" t="s">
        <v>3458</v>
      </c>
      <c r="DS385" s="192" t="s">
        <v>3459</v>
      </c>
      <c r="DT385" s="193">
        <v>31</v>
      </c>
      <c r="DU385" s="194">
        <v>160</v>
      </c>
      <c r="DV385" s="195">
        <v>85</v>
      </c>
      <c r="DW385"/>
      <c r="DX385" s="2149"/>
      <c r="DY385" s="197" t="s">
        <v>3460</v>
      </c>
      <c r="DZ385" s="192" t="s">
        <v>3461</v>
      </c>
      <c r="EA385" s="193">
        <v>191</v>
      </c>
      <c r="EB385" s="194">
        <v>62</v>
      </c>
      <c r="EC385" s="195">
        <v>255</v>
      </c>
      <c r="ED385" s="10">
        <v>1</v>
      </c>
    </row>
    <row r="386" spans="114:134">
      <c r="DJ386" s="2150"/>
      <c r="DK386" s="205" t="s">
        <v>3462</v>
      </c>
      <c r="DL386" s="206" t="s">
        <v>3463</v>
      </c>
      <c r="DM386" s="207">
        <v>115</v>
      </c>
      <c r="DN386" s="208">
        <v>115</v>
      </c>
      <c r="DO386" s="209">
        <v>115</v>
      </c>
      <c r="DP386"/>
      <c r="DQ386" s="2151"/>
      <c r="DR386" s="197" t="s">
        <v>3464</v>
      </c>
      <c r="DS386" s="192" t="s">
        <v>3465</v>
      </c>
      <c r="DT386" s="193">
        <v>46</v>
      </c>
      <c r="DU386" s="194">
        <v>139</v>
      </c>
      <c r="DV386" s="195">
        <v>87</v>
      </c>
      <c r="DW386"/>
      <c r="DX386" s="2152"/>
      <c r="DY386" s="197" t="s">
        <v>3466</v>
      </c>
      <c r="DZ386" s="192" t="s">
        <v>3467</v>
      </c>
      <c r="EA386" s="193">
        <v>178</v>
      </c>
      <c r="EB386" s="194">
        <v>58</v>
      </c>
      <c r="EC386" s="195">
        <v>238</v>
      </c>
      <c r="ED386" s="10">
        <v>1</v>
      </c>
    </row>
    <row r="387" spans="114:134">
      <c r="DJ387" s="2153"/>
      <c r="DK387" s="205" t="s">
        <v>3468</v>
      </c>
      <c r="DL387" s="206" t="s">
        <v>3469</v>
      </c>
      <c r="DM387" s="207">
        <v>112</v>
      </c>
      <c r="DN387" s="208">
        <v>112</v>
      </c>
      <c r="DO387" s="209">
        <v>112</v>
      </c>
      <c r="DP387"/>
      <c r="DQ387" s="2154"/>
      <c r="DR387" s="197" t="s">
        <v>3470</v>
      </c>
      <c r="DS387" s="192" t="s">
        <v>3471</v>
      </c>
      <c r="DT387" s="193">
        <v>0</v>
      </c>
      <c r="DU387" s="194">
        <v>139</v>
      </c>
      <c r="DV387" s="195">
        <v>69</v>
      </c>
      <c r="DW387"/>
      <c r="DX387" s="2155"/>
      <c r="DY387" s="197" t="s">
        <v>3472</v>
      </c>
      <c r="DZ387" s="192" t="s">
        <v>3473</v>
      </c>
      <c r="EA387" s="193">
        <v>148</v>
      </c>
      <c r="EB387" s="194">
        <v>0</v>
      </c>
      <c r="EC387" s="195">
        <v>211</v>
      </c>
      <c r="ED387" s="10">
        <v>1</v>
      </c>
    </row>
    <row r="388" spans="114:134">
      <c r="DJ388" s="2156"/>
      <c r="DK388" s="205" t="s">
        <v>3474</v>
      </c>
      <c r="DL388" s="206" t="s">
        <v>3475</v>
      </c>
      <c r="DM388" s="207">
        <v>110</v>
      </c>
      <c r="DN388" s="208">
        <v>110</v>
      </c>
      <c r="DO388" s="209">
        <v>110</v>
      </c>
      <c r="DP388"/>
      <c r="DQ388" s="2157"/>
      <c r="DR388" s="212" t="s">
        <v>3476</v>
      </c>
      <c r="DS388" s="192" t="s">
        <v>3477</v>
      </c>
      <c r="DT388" s="193">
        <v>56</v>
      </c>
      <c r="DU388" s="194">
        <v>111</v>
      </c>
      <c r="DV388" s="195">
        <v>72</v>
      </c>
      <c r="DW388"/>
      <c r="DX388" s="2158"/>
      <c r="DY388" s="197" t="s">
        <v>3478</v>
      </c>
      <c r="DZ388" s="192" t="s">
        <v>3479</v>
      </c>
      <c r="EA388" s="193">
        <v>153</v>
      </c>
      <c r="EB388" s="194">
        <v>50</v>
      </c>
      <c r="EC388" s="195">
        <v>205</v>
      </c>
      <c r="ED388" s="10">
        <v>1</v>
      </c>
    </row>
    <row r="389" spans="114:134">
      <c r="DJ389" s="2159"/>
      <c r="DK389" s="205" t="s">
        <v>3480</v>
      </c>
      <c r="DL389" s="206" t="s">
        <v>3481</v>
      </c>
      <c r="DM389" s="207">
        <v>107</v>
      </c>
      <c r="DN389" s="208">
        <v>107</v>
      </c>
      <c r="DO389" s="209">
        <v>107</v>
      </c>
      <c r="DP389"/>
      <c r="DQ389" s="2160"/>
      <c r="DR389" s="212" t="s">
        <v>3482</v>
      </c>
      <c r="DS389" s="192" t="s">
        <v>3483</v>
      </c>
      <c r="DT389" s="193">
        <v>0</v>
      </c>
      <c r="DU389" s="194">
        <v>98</v>
      </c>
      <c r="DV389" s="195">
        <v>45</v>
      </c>
      <c r="DW389"/>
      <c r="DX389" s="2161"/>
      <c r="DY389" s="197" t="s">
        <v>3484</v>
      </c>
      <c r="DZ389" s="192" t="s">
        <v>3479</v>
      </c>
      <c r="EA389" s="193">
        <v>154</v>
      </c>
      <c r="EB389" s="194">
        <v>50</v>
      </c>
      <c r="EC389" s="195">
        <v>205</v>
      </c>
      <c r="ED389" s="10">
        <v>1</v>
      </c>
    </row>
    <row r="390" spans="114:134">
      <c r="DJ390" s="2162"/>
      <c r="DK390" s="205" t="s">
        <v>3485</v>
      </c>
      <c r="DL390" s="206" t="s">
        <v>3486</v>
      </c>
      <c r="DM390" s="207">
        <v>105</v>
      </c>
      <c r="DN390" s="208">
        <v>105</v>
      </c>
      <c r="DO390" s="209">
        <v>105</v>
      </c>
      <c r="DP390"/>
      <c r="DQ390" s="2163"/>
      <c r="DR390" s="212" t="s">
        <v>3487</v>
      </c>
      <c r="DS390" s="192" t="s">
        <v>3488</v>
      </c>
      <c r="DT390" s="193">
        <v>23</v>
      </c>
      <c r="DU390" s="194">
        <v>87</v>
      </c>
      <c r="DV390" s="195">
        <v>50</v>
      </c>
      <c r="DW390"/>
      <c r="DX390" s="2164"/>
      <c r="DY390" s="197" t="s">
        <v>3489</v>
      </c>
      <c r="DZ390" s="192" t="s">
        <v>3490</v>
      </c>
      <c r="EA390" s="193">
        <v>153</v>
      </c>
      <c r="EB390" s="194">
        <v>50</v>
      </c>
      <c r="EC390" s="195">
        <v>204</v>
      </c>
      <c r="ED390" s="10">
        <v>1</v>
      </c>
    </row>
    <row r="391" spans="114:134">
      <c r="DJ391" s="2165"/>
      <c r="DK391" s="205" t="s">
        <v>3491</v>
      </c>
      <c r="DL391" s="206" t="s">
        <v>3492</v>
      </c>
      <c r="DM391" s="207">
        <v>102</v>
      </c>
      <c r="DN391" s="208">
        <v>102</v>
      </c>
      <c r="DO391" s="209">
        <v>102</v>
      </c>
      <c r="DP391"/>
      <c r="DQ391" s="2166"/>
      <c r="DR391" s="212" t="s">
        <v>3493</v>
      </c>
      <c r="DS391" s="192" t="s">
        <v>3494</v>
      </c>
      <c r="DT391" s="193">
        <v>9</v>
      </c>
      <c r="DU391" s="194">
        <v>82</v>
      </c>
      <c r="DV391" s="195">
        <v>40</v>
      </c>
      <c r="DW391"/>
      <c r="DX391" s="2167"/>
      <c r="DY391" s="212" t="s">
        <v>3495</v>
      </c>
      <c r="DZ391" s="192" t="s">
        <v>3496</v>
      </c>
      <c r="EA391" s="193">
        <v>136</v>
      </c>
      <c r="EB391" s="194">
        <v>77</v>
      </c>
      <c r="EC391" s="195">
        <v>167</v>
      </c>
      <c r="ED391" s="10">
        <v>1</v>
      </c>
    </row>
    <row r="392" spans="114:134">
      <c r="DJ392" s="2168"/>
      <c r="DK392" s="205" t="s">
        <v>3497</v>
      </c>
      <c r="DL392" s="206" t="s">
        <v>3498</v>
      </c>
      <c r="DM392" s="207">
        <v>99</v>
      </c>
      <c r="DN392" s="208">
        <v>99</v>
      </c>
      <c r="DO392" s="209">
        <v>99</v>
      </c>
      <c r="DP392"/>
      <c r="DQ392" s="2169"/>
      <c r="DR392" s="212" t="s">
        <v>3499</v>
      </c>
      <c r="DS392" s="192" t="s">
        <v>3500</v>
      </c>
      <c r="DT392" s="193">
        <v>23</v>
      </c>
      <c r="DU392" s="194">
        <v>54</v>
      </c>
      <c r="DV392" s="195">
        <v>32</v>
      </c>
      <c r="DW392"/>
      <c r="DX392" s="2170"/>
      <c r="DY392" s="197" t="s">
        <v>3501</v>
      </c>
      <c r="DZ392" s="192" t="s">
        <v>3502</v>
      </c>
      <c r="EA392" s="193">
        <v>104</v>
      </c>
      <c r="EB392" s="194">
        <v>34</v>
      </c>
      <c r="EC392" s="195">
        <v>139</v>
      </c>
      <c r="ED392" s="10">
        <v>1</v>
      </c>
    </row>
    <row r="393" spans="114:134">
      <c r="DJ393" s="2171"/>
      <c r="DK393" s="205" t="s">
        <v>3503</v>
      </c>
      <c r="DL393" s="206" t="s">
        <v>3504</v>
      </c>
      <c r="DM393" s="207">
        <v>97</v>
      </c>
      <c r="DN393" s="208">
        <v>97</v>
      </c>
      <c r="DO393" s="209">
        <v>97</v>
      </c>
      <c r="DP393"/>
      <c r="DQ393" s="2172"/>
      <c r="DR393" s="212" t="s">
        <v>3505</v>
      </c>
      <c r="DS393" s="192" t="s">
        <v>3506</v>
      </c>
      <c r="DT393" s="193">
        <v>0</v>
      </c>
      <c r="DU393" s="194">
        <v>49</v>
      </c>
      <c r="DV393" s="195">
        <v>24</v>
      </c>
      <c r="DW393"/>
      <c r="DX393" s="2173"/>
      <c r="DY393" s="212" t="s">
        <v>3507</v>
      </c>
      <c r="DZ393" s="192" t="s">
        <v>3508</v>
      </c>
      <c r="EA393" s="193">
        <v>18</v>
      </c>
      <c r="EB393" s="194">
        <v>13</v>
      </c>
      <c r="EC393" s="195">
        <v>22</v>
      </c>
      <c r="ED393" s="10">
        <v>1</v>
      </c>
    </row>
    <row r="394" spans="114:134">
      <c r="DJ394" s="2174"/>
      <c r="DK394" s="236" t="s">
        <v>3056</v>
      </c>
      <c r="DL394" s="206" t="s">
        <v>3509</v>
      </c>
      <c r="DM394" s="207">
        <v>96</v>
      </c>
      <c r="DN394" s="208">
        <v>96</v>
      </c>
      <c r="DO394" s="209">
        <v>96</v>
      </c>
      <c r="DP394"/>
      <c r="DQ394" s="2175"/>
      <c r="DR394" s="212" t="s">
        <v>3510</v>
      </c>
      <c r="DS394" s="192" t="s">
        <v>3510</v>
      </c>
      <c r="DT394" s="193">
        <v>0</v>
      </c>
      <c r="DU394" s="194">
        <v>0</v>
      </c>
      <c r="DV394" s="195">
        <v>0</v>
      </c>
      <c r="DW394"/>
      <c r="DX394" s="2176"/>
      <c r="DY394" s="197" t="s">
        <v>3511</v>
      </c>
      <c r="DZ394" s="192" t="s">
        <v>3512</v>
      </c>
      <c r="EA394" s="193">
        <v>160</v>
      </c>
      <c r="EB394" s="194">
        <v>32</v>
      </c>
      <c r="EC394" s="195">
        <v>240</v>
      </c>
      <c r="ED394" s="10">
        <v>1</v>
      </c>
    </row>
    <row r="395" spans="114:134">
      <c r="DJ395" s="2177"/>
      <c r="DK395" s="205" t="s">
        <v>3513</v>
      </c>
      <c r="DL395" s="206" t="s">
        <v>3514</v>
      </c>
      <c r="DM395" s="207">
        <v>94</v>
      </c>
      <c r="DN395" s="208">
        <v>94</v>
      </c>
      <c r="DO395" s="209">
        <v>94</v>
      </c>
      <c r="DP395"/>
      <c r="DQ395" s="2178"/>
      <c r="DR395" s="197" t="s">
        <v>3515</v>
      </c>
      <c r="DS395" s="192" t="s">
        <v>3516</v>
      </c>
      <c r="DT395" s="193">
        <v>255</v>
      </c>
      <c r="DU395" s="194">
        <v>185</v>
      </c>
      <c r="DV395" s="195">
        <v>15</v>
      </c>
      <c r="DW395"/>
      <c r="DX395" s="2179"/>
      <c r="DY395" s="197"/>
      <c r="DZ395" s="192" t="s">
        <v>3517</v>
      </c>
      <c r="EA395" s="193">
        <v>153</v>
      </c>
      <c r="EB395" s="194">
        <v>102</v>
      </c>
      <c r="EC395" s="195">
        <v>204</v>
      </c>
      <c r="ED395" s="10">
        <v>1</v>
      </c>
    </row>
    <row r="396" spans="114:134">
      <c r="DJ396" s="2180"/>
      <c r="DK396" s="205" t="s">
        <v>3518</v>
      </c>
      <c r="DL396" s="206" t="s">
        <v>3519</v>
      </c>
      <c r="DM396" s="207">
        <v>92</v>
      </c>
      <c r="DN396" s="208">
        <v>92</v>
      </c>
      <c r="DO396" s="209">
        <v>92</v>
      </c>
      <c r="DP396"/>
      <c r="DQ396" s="2181"/>
      <c r="DR396" s="197" t="s">
        <v>3520</v>
      </c>
      <c r="DS396" s="192" t="s">
        <v>3521</v>
      </c>
      <c r="DT396" s="193">
        <v>255</v>
      </c>
      <c r="DU396" s="194">
        <v>193</v>
      </c>
      <c r="DV396" s="195">
        <v>37</v>
      </c>
      <c r="DW396"/>
      <c r="DX396" s="2182"/>
      <c r="DY396" s="212" t="s">
        <v>2124</v>
      </c>
      <c r="DZ396" s="192" t="s">
        <v>3522</v>
      </c>
      <c r="EA396" s="193">
        <v>136</v>
      </c>
      <c r="EB396" s="194">
        <v>6</v>
      </c>
      <c r="EC396" s="195">
        <v>206</v>
      </c>
      <c r="ED396" s="10">
        <v>1</v>
      </c>
    </row>
    <row r="397" spans="114:134">
      <c r="DJ397" s="2183"/>
      <c r="DK397" s="205" t="s">
        <v>3523</v>
      </c>
      <c r="DL397" s="206" t="s">
        <v>3524</v>
      </c>
      <c r="DM397" s="207">
        <v>89</v>
      </c>
      <c r="DN397" s="208">
        <v>89</v>
      </c>
      <c r="DO397" s="209">
        <v>89</v>
      </c>
      <c r="DP397"/>
      <c r="DQ397" s="2184"/>
      <c r="DR397" s="197" t="s">
        <v>3525</v>
      </c>
      <c r="DS397" s="192" t="s">
        <v>3526</v>
      </c>
      <c r="DT397" s="193">
        <v>205</v>
      </c>
      <c r="DU397" s="194">
        <v>192</v>
      </c>
      <c r="DV397" s="195">
        <v>176</v>
      </c>
      <c r="DW397"/>
      <c r="DX397" s="2185"/>
      <c r="DY397" s="197" t="s">
        <v>3527</v>
      </c>
      <c r="DZ397" s="192" t="s">
        <v>3528</v>
      </c>
      <c r="EA397" s="193">
        <v>85</v>
      </c>
      <c r="EB397" s="194">
        <v>26</v>
      </c>
      <c r="EC397" s="195">
        <v>139</v>
      </c>
      <c r="ED397" s="10">
        <v>1</v>
      </c>
    </row>
    <row r="398" spans="114:134">
      <c r="DJ398" s="2186"/>
      <c r="DK398" s="205" t="s">
        <v>3529</v>
      </c>
      <c r="DL398" s="206" t="s">
        <v>3530</v>
      </c>
      <c r="DM398" s="207">
        <v>87</v>
      </c>
      <c r="DN398" s="208">
        <v>87</v>
      </c>
      <c r="DO398" s="209">
        <v>87</v>
      </c>
      <c r="DP398"/>
      <c r="DQ398" s="2187"/>
      <c r="DR398" s="212" t="s">
        <v>3531</v>
      </c>
      <c r="DS398" s="192" t="s">
        <v>3532</v>
      </c>
      <c r="DT398" s="193">
        <v>255</v>
      </c>
      <c r="DU398" s="194">
        <v>193</v>
      </c>
      <c r="DV398" s="195">
        <v>79</v>
      </c>
      <c r="DW398"/>
      <c r="DX398" s="2188"/>
      <c r="DY398" s="212" t="s">
        <v>3533</v>
      </c>
      <c r="DZ398" s="192" t="s">
        <v>3534</v>
      </c>
      <c r="EA398" s="193">
        <v>50</v>
      </c>
      <c r="EB398" s="194">
        <v>23</v>
      </c>
      <c r="EC398" s="195">
        <v>77</v>
      </c>
      <c r="ED398" s="10">
        <v>1</v>
      </c>
    </row>
    <row r="399" spans="114:134">
      <c r="DJ399" s="2189"/>
      <c r="DK399" s="236" t="s">
        <v>3535</v>
      </c>
      <c r="DL399" s="206" t="s">
        <v>3536</v>
      </c>
      <c r="DM399" s="207">
        <v>85</v>
      </c>
      <c r="DN399" s="208">
        <v>85</v>
      </c>
      <c r="DO399" s="209">
        <v>85</v>
      </c>
      <c r="DP399"/>
      <c r="DQ399" s="2190"/>
      <c r="DR399" s="212" t="s">
        <v>3537</v>
      </c>
      <c r="DS399" s="192" t="s">
        <v>3538</v>
      </c>
      <c r="DT399" s="193">
        <v>255</v>
      </c>
      <c r="DU399" s="194">
        <v>203</v>
      </c>
      <c r="DV399" s="195">
        <v>96</v>
      </c>
      <c r="DW399"/>
      <c r="DX399" s="2191"/>
      <c r="DY399" s="212" t="s">
        <v>3539</v>
      </c>
      <c r="DZ399" s="192" t="s">
        <v>3540</v>
      </c>
      <c r="EA399" s="193">
        <v>47</v>
      </c>
      <c r="EB399" s="194">
        <v>33</v>
      </c>
      <c r="EC399" s="195">
        <v>64</v>
      </c>
      <c r="ED399" s="10">
        <v>1</v>
      </c>
    </row>
    <row r="400" spans="114:134">
      <c r="DJ400" s="2192"/>
      <c r="DK400" s="205" t="s">
        <v>665</v>
      </c>
      <c r="DL400" s="206" t="s">
        <v>3541</v>
      </c>
      <c r="DM400" s="207">
        <v>84</v>
      </c>
      <c r="DN400" s="208">
        <v>84</v>
      </c>
      <c r="DO400" s="209">
        <v>84</v>
      </c>
      <c r="DP400"/>
      <c r="DQ400" s="2193"/>
      <c r="DR400" s="197" t="s">
        <v>3542</v>
      </c>
      <c r="DS400" s="192" t="s">
        <v>3543</v>
      </c>
      <c r="DT400" s="193">
        <v>238</v>
      </c>
      <c r="DU400" s="194">
        <v>197</v>
      </c>
      <c r="DV400" s="195">
        <v>145</v>
      </c>
      <c r="DW400"/>
      <c r="DX400" s="2194"/>
      <c r="DY400" s="212" t="s">
        <v>3544</v>
      </c>
      <c r="DZ400" s="192" t="s">
        <v>3545</v>
      </c>
      <c r="EA400" s="193">
        <v>201</v>
      </c>
      <c r="EB400" s="194">
        <v>160</v>
      </c>
      <c r="EC400" s="195">
        <v>220</v>
      </c>
      <c r="ED400" s="10">
        <v>1</v>
      </c>
    </row>
    <row r="401" spans="1:136">
      <c r="DJ401" s="2195"/>
      <c r="DK401" s="205" t="s">
        <v>3546</v>
      </c>
      <c r="DL401" s="206" t="s">
        <v>3547</v>
      </c>
      <c r="DM401" s="207">
        <v>82</v>
      </c>
      <c r="DN401" s="208">
        <v>82</v>
      </c>
      <c r="DO401" s="209">
        <v>82</v>
      </c>
      <c r="DP401"/>
      <c r="DQ401" s="2196"/>
      <c r="DR401" s="212" t="s">
        <v>3548</v>
      </c>
      <c r="DS401" s="192" t="s">
        <v>3549</v>
      </c>
      <c r="DT401" s="193">
        <v>251</v>
      </c>
      <c r="DU401" s="194">
        <v>201</v>
      </c>
      <c r="DV401" s="195">
        <v>127</v>
      </c>
      <c r="DW401"/>
      <c r="DX401" s="2197"/>
      <c r="DY401" s="212" t="s">
        <v>3550</v>
      </c>
      <c r="DZ401" s="192" t="s">
        <v>3551</v>
      </c>
      <c r="EA401" s="193">
        <v>207</v>
      </c>
      <c r="EB401" s="194">
        <v>160</v>
      </c>
      <c r="EC401" s="195">
        <v>233</v>
      </c>
      <c r="ED401" s="10">
        <v>1</v>
      </c>
    </row>
    <row r="402" spans="1:136">
      <c r="DJ402" s="2198"/>
      <c r="DK402" s="205" t="s">
        <v>3552</v>
      </c>
      <c r="DL402" s="206" t="s">
        <v>3553</v>
      </c>
      <c r="DM402" s="207">
        <v>79</v>
      </c>
      <c r="DN402" s="208">
        <v>79</v>
      </c>
      <c r="DO402" s="209">
        <v>79</v>
      </c>
      <c r="DP402"/>
      <c r="DQ402" s="2199"/>
      <c r="DR402" s="197" t="s">
        <v>3554</v>
      </c>
      <c r="DS402" s="192" t="s">
        <v>3555</v>
      </c>
      <c r="DT402" s="193">
        <v>235</v>
      </c>
      <c r="DU402" s="194">
        <v>199</v>
      </c>
      <c r="DV402" s="195">
        <v>158</v>
      </c>
      <c r="DW402"/>
      <c r="DX402" s="2200"/>
      <c r="DY402" s="212" t="s">
        <v>3556</v>
      </c>
      <c r="DZ402" s="192" t="s">
        <v>3557</v>
      </c>
      <c r="EA402" s="193">
        <v>214</v>
      </c>
      <c r="EB402" s="194">
        <v>202</v>
      </c>
      <c r="EC402" s="195">
        <v>221</v>
      </c>
      <c r="ED402" s="10">
        <v>1</v>
      </c>
    </row>
    <row r="403" spans="1:136">
      <c r="DJ403" s="2201"/>
      <c r="DK403" s="205" t="s">
        <v>3558</v>
      </c>
      <c r="DL403" s="206" t="s">
        <v>3559</v>
      </c>
      <c r="DM403" s="207">
        <v>77</v>
      </c>
      <c r="DN403" s="208">
        <v>77</v>
      </c>
      <c r="DO403" s="209">
        <v>77</v>
      </c>
      <c r="DP403"/>
      <c r="DQ403" s="2202"/>
      <c r="DR403" s="197" t="s">
        <v>3560</v>
      </c>
      <c r="DS403" s="192" t="s">
        <v>3561</v>
      </c>
      <c r="DT403" s="193">
        <v>238</v>
      </c>
      <c r="DU403" s="194">
        <v>207</v>
      </c>
      <c r="DV403" s="195">
        <v>161</v>
      </c>
      <c r="DW403"/>
      <c r="DX403" s="2203"/>
      <c r="DY403" s="212" t="s">
        <v>3562</v>
      </c>
      <c r="DZ403" s="192" t="s">
        <v>3563</v>
      </c>
      <c r="EA403" s="193">
        <v>182</v>
      </c>
      <c r="EB403" s="194">
        <v>102</v>
      </c>
      <c r="EC403" s="195">
        <v>210</v>
      </c>
      <c r="ED403" s="10">
        <v>1</v>
      </c>
    </row>
    <row r="404" spans="1:136">
      <c r="DJ404" s="2204"/>
      <c r="DK404" s="2205"/>
      <c r="DL404" s="2205"/>
      <c r="DM404" s="2206"/>
      <c r="DN404" s="2207"/>
      <c r="DO404" s="2207"/>
      <c r="DP404"/>
      <c r="DQ404" s="2208"/>
      <c r="DR404" s="197" t="s">
        <v>3564</v>
      </c>
      <c r="DS404" s="192" t="s">
        <v>3565</v>
      </c>
      <c r="DT404" s="193">
        <v>255</v>
      </c>
      <c r="DU404" s="194">
        <v>211</v>
      </c>
      <c r="DV404" s="195">
        <v>155</v>
      </c>
      <c r="DW404"/>
      <c r="DX404" s="2209"/>
      <c r="DY404" s="2210" t="s">
        <v>3566</v>
      </c>
      <c r="DZ404" s="2211" t="s">
        <v>3567</v>
      </c>
      <c r="EA404" s="2212">
        <v>64</v>
      </c>
      <c r="EB404" s="2213">
        <v>26</v>
      </c>
      <c r="EC404" s="2214">
        <v>76</v>
      </c>
      <c r="ED404" s="10">
        <v>1</v>
      </c>
    </row>
    <row r="405" spans="1:136">
      <c r="DJ405" s="2215">
        <v>9</v>
      </c>
      <c r="DK405" s="2215">
        <v>23</v>
      </c>
      <c r="DL405" s="2215">
        <v>37</v>
      </c>
      <c r="DM405" s="2215">
        <v>8</v>
      </c>
      <c r="DN405" s="2215">
        <v>8</v>
      </c>
      <c r="DO405" s="2215">
        <v>8</v>
      </c>
      <c r="DP405"/>
      <c r="DQ405" s="2215">
        <v>9</v>
      </c>
      <c r="DR405" s="2215">
        <v>23</v>
      </c>
      <c r="DS405" s="2215">
        <v>37</v>
      </c>
      <c r="DT405" s="2215">
        <v>8</v>
      </c>
      <c r="DU405" s="2215">
        <v>8</v>
      </c>
      <c r="DV405" s="2215">
        <v>8</v>
      </c>
      <c r="DW405"/>
      <c r="DX405" s="2215">
        <v>9</v>
      </c>
      <c r="DY405" s="2215">
        <v>23</v>
      </c>
      <c r="DZ405" s="2215">
        <v>37</v>
      </c>
      <c r="EA405" s="2215">
        <v>8</v>
      </c>
      <c r="EB405" s="2215">
        <v>8</v>
      </c>
      <c r="EC405" s="2215">
        <v>8</v>
      </c>
      <c r="ED405" s="10">
        <v>1</v>
      </c>
    </row>
    <row r="406" spans="1:136">
      <c r="DJ406" s="2216">
        <f t="shared" ref="DJ406:DO406" ca="1" si="27">CELL("largeur",DJ406)</f>
        <v>9</v>
      </c>
      <c r="DK406" s="2216">
        <f t="shared" ca="1" si="27"/>
        <v>23</v>
      </c>
      <c r="DL406" s="2216">
        <f t="shared" ca="1" si="27"/>
        <v>37</v>
      </c>
      <c r="DM406" s="2216">
        <f t="shared" ca="1" si="27"/>
        <v>8</v>
      </c>
      <c r="DN406" s="2216">
        <f t="shared" ca="1" si="27"/>
        <v>8</v>
      </c>
      <c r="DO406" s="2216">
        <f t="shared" ca="1" si="27"/>
        <v>8</v>
      </c>
      <c r="DP406"/>
      <c r="DQ406" s="2216">
        <f t="shared" ref="DQ406:DV406" ca="1" si="28">CELL("largeur",DQ406)</f>
        <v>9</v>
      </c>
      <c r="DR406" s="2216">
        <f t="shared" ca="1" si="28"/>
        <v>23</v>
      </c>
      <c r="DS406" s="2216">
        <f t="shared" ca="1" si="28"/>
        <v>37</v>
      </c>
      <c r="DT406" s="2216">
        <f t="shared" ca="1" si="28"/>
        <v>8</v>
      </c>
      <c r="DU406" s="2216">
        <f t="shared" ca="1" si="28"/>
        <v>8</v>
      </c>
      <c r="DV406" s="2216">
        <f t="shared" ca="1" si="28"/>
        <v>8</v>
      </c>
      <c r="DW406"/>
      <c r="DX406" s="2216">
        <f t="shared" ref="DX406:EC406" ca="1" si="29">CELL("largeur",DX406)</f>
        <v>9</v>
      </c>
      <c r="DY406" s="2216">
        <f t="shared" ca="1" si="29"/>
        <v>23</v>
      </c>
      <c r="DZ406" s="2216">
        <f t="shared" ca="1" si="29"/>
        <v>37</v>
      </c>
      <c r="EA406" s="2216">
        <f t="shared" ca="1" si="29"/>
        <v>8</v>
      </c>
      <c r="EB406" s="2216">
        <f t="shared" ca="1" si="29"/>
        <v>8</v>
      </c>
      <c r="EC406" s="2216">
        <f t="shared" ca="1" si="29"/>
        <v>8</v>
      </c>
      <c r="ED406" s="10">
        <v>1</v>
      </c>
    </row>
    <row r="407" spans="1:136">
      <c r="ED407" s="2217" t="s">
        <v>3568</v>
      </c>
    </row>
    <row r="408" spans="1:136">
      <c r="A408" s="10">
        <v>1</v>
      </c>
      <c r="B408" s="10">
        <v>1</v>
      </c>
      <c r="C408" s="10">
        <v>1</v>
      </c>
      <c r="D408" s="10">
        <v>1</v>
      </c>
      <c r="E408" s="10">
        <v>1</v>
      </c>
      <c r="F408" s="10">
        <v>1</v>
      </c>
      <c r="G408" s="10">
        <v>1</v>
      </c>
      <c r="H408" s="10">
        <v>1</v>
      </c>
      <c r="I408" s="10">
        <v>1</v>
      </c>
      <c r="J408" s="10">
        <v>1</v>
      </c>
      <c r="K408" s="10">
        <v>1</v>
      </c>
      <c r="L408" s="10">
        <v>1</v>
      </c>
      <c r="M408" s="10">
        <v>1</v>
      </c>
      <c r="N408" s="10">
        <v>1</v>
      </c>
      <c r="O408" s="10">
        <v>1</v>
      </c>
      <c r="P408" s="10">
        <v>1</v>
      </c>
      <c r="Q408" s="10">
        <v>1</v>
      </c>
      <c r="R408" s="10">
        <v>1</v>
      </c>
      <c r="S408" s="10">
        <v>1</v>
      </c>
      <c r="T408" s="10">
        <v>1</v>
      </c>
      <c r="U408" s="10">
        <v>1</v>
      </c>
      <c r="V408" s="10">
        <v>1</v>
      </c>
      <c r="W408" s="10">
        <v>1</v>
      </c>
      <c r="X408" s="10">
        <v>1</v>
      </c>
      <c r="Y408" s="10">
        <v>1</v>
      </c>
      <c r="Z408" s="10">
        <v>1</v>
      </c>
      <c r="AA408" s="10">
        <v>1</v>
      </c>
      <c r="AB408" s="10">
        <v>1</v>
      </c>
      <c r="AC408" s="10">
        <v>1</v>
      </c>
      <c r="AD408" s="10">
        <v>1</v>
      </c>
      <c r="AE408" s="10">
        <v>1</v>
      </c>
      <c r="AF408" s="10">
        <v>1</v>
      </c>
      <c r="AG408" s="10">
        <v>1</v>
      </c>
      <c r="AH408" s="10">
        <v>1</v>
      </c>
      <c r="AI408" s="10">
        <v>1</v>
      </c>
      <c r="AJ408" s="10">
        <v>1</v>
      </c>
      <c r="AK408" s="10">
        <v>1</v>
      </c>
      <c r="AL408" s="10">
        <v>1</v>
      </c>
      <c r="AM408" s="10">
        <v>1</v>
      </c>
      <c r="AN408" s="10">
        <v>1</v>
      </c>
      <c r="AO408" s="10">
        <v>1</v>
      </c>
      <c r="AP408" s="10">
        <v>1</v>
      </c>
      <c r="AQ408" s="10">
        <v>1</v>
      </c>
      <c r="AR408" s="10">
        <v>1</v>
      </c>
      <c r="AS408" s="10">
        <v>1</v>
      </c>
      <c r="AT408" s="10">
        <v>1</v>
      </c>
      <c r="AU408" s="10">
        <v>1</v>
      </c>
      <c r="AV408" s="10">
        <v>1</v>
      </c>
      <c r="AW408" s="10">
        <v>1</v>
      </c>
      <c r="AX408" s="10">
        <v>1</v>
      </c>
      <c r="AY408" s="10">
        <v>1</v>
      </c>
      <c r="AZ408" s="10">
        <v>1</v>
      </c>
      <c r="BA408" s="10">
        <v>1</v>
      </c>
      <c r="BB408" s="10">
        <v>1</v>
      </c>
      <c r="BC408" s="10">
        <v>1</v>
      </c>
      <c r="BD408" s="10">
        <v>1</v>
      </c>
      <c r="BE408" s="10">
        <v>1</v>
      </c>
      <c r="BF408" s="10">
        <v>1</v>
      </c>
      <c r="BG408" s="10">
        <v>1</v>
      </c>
      <c r="BH408" s="10">
        <v>1</v>
      </c>
      <c r="BI408" s="10">
        <v>1</v>
      </c>
      <c r="BJ408" s="10">
        <v>1</v>
      </c>
      <c r="BK408" s="10">
        <v>1</v>
      </c>
      <c r="BL408" s="10">
        <v>1</v>
      </c>
      <c r="BM408" s="10">
        <v>1</v>
      </c>
      <c r="BN408" s="10">
        <v>1</v>
      </c>
      <c r="BO408" s="10">
        <v>1</v>
      </c>
      <c r="BP408" s="10">
        <v>1</v>
      </c>
      <c r="BQ408" s="10">
        <v>1</v>
      </c>
      <c r="BR408" s="10">
        <v>1</v>
      </c>
      <c r="BS408" s="10">
        <v>1</v>
      </c>
      <c r="BT408" s="10">
        <v>1</v>
      </c>
      <c r="BU408" s="10">
        <v>1</v>
      </c>
      <c r="BV408" s="10">
        <v>1</v>
      </c>
      <c r="BW408" s="10">
        <v>1</v>
      </c>
      <c r="BX408" s="10">
        <v>1</v>
      </c>
      <c r="BY408" s="10">
        <v>1</v>
      </c>
      <c r="BZ408" s="10">
        <v>1</v>
      </c>
      <c r="CA408" s="10">
        <v>1</v>
      </c>
      <c r="CB408" s="10">
        <v>1</v>
      </c>
      <c r="CC408" s="10">
        <v>1</v>
      </c>
      <c r="CD408" s="10">
        <v>1</v>
      </c>
      <c r="CE408" s="10">
        <v>1</v>
      </c>
      <c r="CF408" s="10">
        <v>1</v>
      </c>
      <c r="CG408" s="10">
        <v>1</v>
      </c>
      <c r="CH408" s="10">
        <v>1</v>
      </c>
      <c r="CI408" s="10">
        <v>1</v>
      </c>
      <c r="CJ408" s="10">
        <v>1</v>
      </c>
      <c r="CK408" s="10">
        <v>1</v>
      </c>
      <c r="CL408" s="10">
        <v>1</v>
      </c>
      <c r="CM408" s="10">
        <v>1</v>
      </c>
      <c r="CN408" s="10">
        <v>1</v>
      </c>
      <c r="CO408" s="10">
        <v>1</v>
      </c>
      <c r="CP408" s="10">
        <v>1</v>
      </c>
      <c r="CQ408" s="10">
        <v>1</v>
      </c>
      <c r="CR408" s="10">
        <v>1</v>
      </c>
      <c r="CS408" s="10">
        <v>1</v>
      </c>
      <c r="CT408" s="10">
        <v>1</v>
      </c>
      <c r="CU408" s="10">
        <v>1</v>
      </c>
      <c r="CV408" s="10">
        <v>1</v>
      </c>
      <c r="CW408" s="10">
        <v>1</v>
      </c>
      <c r="CX408" s="10">
        <v>1</v>
      </c>
      <c r="CY408" s="10">
        <v>1</v>
      </c>
      <c r="CZ408" s="10">
        <v>1</v>
      </c>
      <c r="DA408" s="10">
        <v>1</v>
      </c>
      <c r="DB408" s="10">
        <v>1</v>
      </c>
      <c r="DC408" s="10">
        <v>1</v>
      </c>
      <c r="DD408" s="10">
        <v>1</v>
      </c>
      <c r="DE408" s="10">
        <v>1</v>
      </c>
      <c r="DF408" s="10">
        <v>1</v>
      </c>
      <c r="DG408" s="10">
        <v>1</v>
      </c>
      <c r="DH408" s="10">
        <v>1</v>
      </c>
      <c r="DI408" s="10">
        <v>1</v>
      </c>
      <c r="DJ408" s="10">
        <v>1</v>
      </c>
      <c r="DK408" s="10">
        <v>1</v>
      </c>
      <c r="DL408" s="10">
        <v>1</v>
      </c>
      <c r="DM408" s="10">
        <v>1</v>
      </c>
      <c r="DN408" s="10">
        <v>1</v>
      </c>
      <c r="DO408" s="10">
        <v>1</v>
      </c>
      <c r="DP408" s="10">
        <v>1</v>
      </c>
      <c r="DQ408" s="10">
        <v>1</v>
      </c>
      <c r="DR408" s="10">
        <v>1</v>
      </c>
      <c r="DS408" s="10">
        <v>1</v>
      </c>
      <c r="DT408" s="10">
        <v>1</v>
      </c>
      <c r="DU408" s="10">
        <v>1</v>
      </c>
      <c r="DV408" s="10">
        <v>1</v>
      </c>
      <c r="DW408" s="10">
        <v>1</v>
      </c>
      <c r="DX408" s="10">
        <v>1</v>
      </c>
      <c r="DY408" s="10">
        <v>1</v>
      </c>
      <c r="DZ408" s="10">
        <v>1</v>
      </c>
      <c r="EA408" s="10">
        <v>1</v>
      </c>
      <c r="EB408" s="10">
        <v>1</v>
      </c>
      <c r="EC408" s="10">
        <v>1</v>
      </c>
      <c r="ED408" s="1" t="str">
        <f>ADDRESS(ROW(),COLUMN(),4)</f>
        <v>ED408</v>
      </c>
      <c r="EE408" s="2218"/>
      <c r="EF408" s="2219" t="str">
        <f>ADDRESS(ROW(),COLUMN(),4)</f>
        <v>EF408</v>
      </c>
    </row>
  </sheetData>
  <mergeCells count="438">
    <mergeCell ref="B4:B6"/>
    <mergeCell ref="G4:Y4"/>
    <mergeCell ref="G5:Y5"/>
    <mergeCell ref="AJ5:AQ6"/>
    <mergeCell ref="AX5:BR6"/>
    <mergeCell ref="AJ7:AQ7"/>
    <mergeCell ref="DR7:DT7"/>
    <mergeCell ref="G8:AE9"/>
    <mergeCell ref="AK8:AQ8"/>
    <mergeCell ref="CP8:CW10"/>
    <mergeCell ref="DR9:DT9"/>
    <mergeCell ref="AX10:AZ11"/>
    <mergeCell ref="BB10:BD11"/>
    <mergeCell ref="BR10:BX11"/>
    <mergeCell ref="BY10:CA11"/>
    <mergeCell ref="CB10:CB11"/>
    <mergeCell ref="DR11:DT11"/>
    <mergeCell ref="CP11:CW12"/>
    <mergeCell ref="CY11:DF11"/>
    <mergeCell ref="N12:N13"/>
    <mergeCell ref="O12:AA13"/>
    <mergeCell ref="AB12:AD13"/>
    <mergeCell ref="AE12:AE13"/>
    <mergeCell ref="Y14:AE15"/>
    <mergeCell ref="AX14:AZ15"/>
    <mergeCell ref="CD10:CJ11"/>
    <mergeCell ref="CK10:CM11"/>
    <mergeCell ref="G11:AE11"/>
    <mergeCell ref="CH17:CJ18"/>
    <mergeCell ref="CL17:CN18"/>
    <mergeCell ref="CP17:CQ18"/>
    <mergeCell ref="CS17:CT18"/>
    <mergeCell ref="BV17:BX18"/>
    <mergeCell ref="BZ17:CB18"/>
    <mergeCell ref="CD17:CF18"/>
    <mergeCell ref="BJ17:BL18"/>
    <mergeCell ref="BN17:BP18"/>
    <mergeCell ref="BR17:BT18"/>
    <mergeCell ref="G17:W18"/>
    <mergeCell ref="Y17:AE18"/>
    <mergeCell ref="AH17:AH20"/>
    <mergeCell ref="AX17:AZ18"/>
    <mergeCell ref="BB17:BD18"/>
    <mergeCell ref="BF17:BH18"/>
    <mergeCell ref="AX20:AZ21"/>
    <mergeCell ref="BB20:BD21"/>
    <mergeCell ref="AU18:AU19"/>
    <mergeCell ref="AS18:AS19"/>
    <mergeCell ref="AT18:AT19"/>
    <mergeCell ref="CP20:CQ21"/>
    <mergeCell ref="CY20:DF21"/>
    <mergeCell ref="T21:W21"/>
    <mergeCell ref="F22:N22"/>
    <mergeCell ref="U22:AE22"/>
    <mergeCell ref="CY22:DH22"/>
    <mergeCell ref="BJ20:BL21"/>
    <mergeCell ref="BN20:BP21"/>
    <mergeCell ref="BR20:BT21"/>
    <mergeCell ref="BV20:BX21"/>
    <mergeCell ref="BZ20:CB21"/>
    <mergeCell ref="CD20:CF21"/>
    <mergeCell ref="BF20:BH21"/>
    <mergeCell ref="F19:F21"/>
    <mergeCell ref="G19:S21"/>
    <mergeCell ref="T19:AE19"/>
    <mergeCell ref="T20:W20"/>
    <mergeCell ref="X20:AA20"/>
    <mergeCell ref="AB20:AE20"/>
    <mergeCell ref="BF23:BH24"/>
    <mergeCell ref="BJ23:BL24"/>
    <mergeCell ref="BN23:BP24"/>
    <mergeCell ref="T23:W24"/>
    <mergeCell ref="X23:AA24"/>
    <mergeCell ref="AB23:AE24"/>
    <mergeCell ref="AJ23:AJ24"/>
    <mergeCell ref="CH20:CJ21"/>
    <mergeCell ref="CL20:CN21"/>
    <mergeCell ref="F24:H24"/>
    <mergeCell ref="I24:K24"/>
    <mergeCell ref="L24:N24"/>
    <mergeCell ref="CV24:CW26"/>
    <mergeCell ref="F25:F26"/>
    <mergeCell ref="G25:G26"/>
    <mergeCell ref="H25:H26"/>
    <mergeCell ref="BR23:BT24"/>
    <mergeCell ref="BV23:BX24"/>
    <mergeCell ref="BZ23:CB24"/>
    <mergeCell ref="CD23:CF24"/>
    <mergeCell ref="CH23:CJ24"/>
    <mergeCell ref="CL23:CN24"/>
    <mergeCell ref="I25:I26"/>
    <mergeCell ref="J25:J26"/>
    <mergeCell ref="K25:K26"/>
    <mergeCell ref="L25:L26"/>
    <mergeCell ref="M25:M26"/>
    <mergeCell ref="N25:N26"/>
    <mergeCell ref="CP23:CQ24"/>
    <mergeCell ref="CS23:CT24"/>
    <mergeCell ref="CV23:CW23"/>
    <mergeCell ref="AX23:AZ24"/>
    <mergeCell ref="BB23:BD24"/>
    <mergeCell ref="BR29:BT30"/>
    <mergeCell ref="BV29:BX30"/>
    <mergeCell ref="CD26:CF27"/>
    <mergeCell ref="CH26:CJ27"/>
    <mergeCell ref="CL26:CN27"/>
    <mergeCell ref="CP26:CQ27"/>
    <mergeCell ref="CS26:CT27"/>
    <mergeCell ref="P27:R27"/>
    <mergeCell ref="BF26:BH27"/>
    <mergeCell ref="BJ26:BL27"/>
    <mergeCell ref="BN26:BP27"/>
    <mergeCell ref="BR26:BT27"/>
    <mergeCell ref="BV26:BX27"/>
    <mergeCell ref="BZ26:CB27"/>
    <mergeCell ref="T25:W26"/>
    <mergeCell ref="X25:AA26"/>
    <mergeCell ref="AB25:AE26"/>
    <mergeCell ref="AH25:AH27"/>
    <mergeCell ref="AX26:AZ27"/>
    <mergeCell ref="BB26:BD27"/>
    <mergeCell ref="P30:R30"/>
    <mergeCell ref="P31:R31"/>
    <mergeCell ref="AS26:AV27"/>
    <mergeCell ref="CV31:CW31"/>
    <mergeCell ref="P32:R32"/>
    <mergeCell ref="AX32:AZ33"/>
    <mergeCell ref="BB32:BD33"/>
    <mergeCell ref="BF32:BH33"/>
    <mergeCell ref="BJ32:BL33"/>
    <mergeCell ref="BN32:BP33"/>
    <mergeCell ref="BZ29:CB30"/>
    <mergeCell ref="CD29:CF30"/>
    <mergeCell ref="CH29:CJ30"/>
    <mergeCell ref="CL29:CN30"/>
    <mergeCell ref="CP29:CQ30"/>
    <mergeCell ref="CS29:CT30"/>
    <mergeCell ref="P28:R28"/>
    <mergeCell ref="CV28:CW29"/>
    <mergeCell ref="P29:R29"/>
    <mergeCell ref="AX29:AZ30"/>
    <mergeCell ref="BB29:BD30"/>
    <mergeCell ref="BF29:BH30"/>
    <mergeCell ref="BJ29:BL30"/>
    <mergeCell ref="BN29:BP30"/>
    <mergeCell ref="CP32:CQ33"/>
    <mergeCell ref="CS32:CT33"/>
    <mergeCell ref="CV32:CW32"/>
    <mergeCell ref="P33:R33"/>
    <mergeCell ref="AH33:AH35"/>
    <mergeCell ref="P34:R34"/>
    <mergeCell ref="CV34:CW34"/>
    <mergeCell ref="P35:R35"/>
    <mergeCell ref="AX35:AZ36"/>
    <mergeCell ref="BB35:BD36"/>
    <mergeCell ref="BR32:BT33"/>
    <mergeCell ref="BV32:BX33"/>
    <mergeCell ref="BZ32:CB33"/>
    <mergeCell ref="CD32:CF33"/>
    <mergeCell ref="CH32:CJ33"/>
    <mergeCell ref="CL32:CN33"/>
    <mergeCell ref="CV36:CW36"/>
    <mergeCell ref="CD35:CF36"/>
    <mergeCell ref="CH35:CJ36"/>
    <mergeCell ref="CL35:CN36"/>
    <mergeCell ref="CP35:CQ36"/>
    <mergeCell ref="CS35:CT36"/>
    <mergeCell ref="P36:R36"/>
    <mergeCell ref="BF35:BH36"/>
    <mergeCell ref="BJ35:BL36"/>
    <mergeCell ref="P37:R37"/>
    <mergeCell ref="AH37:AH40"/>
    <mergeCell ref="P38:R38"/>
    <mergeCell ref="AX38:AZ39"/>
    <mergeCell ref="BB38:BD39"/>
    <mergeCell ref="BF38:BH39"/>
    <mergeCell ref="BJ38:BL39"/>
    <mergeCell ref="BN38:BP39"/>
    <mergeCell ref="BR38:BT39"/>
    <mergeCell ref="BN35:BP36"/>
    <mergeCell ref="BR35:BT36"/>
    <mergeCell ref="BV35:BX36"/>
    <mergeCell ref="BZ35:CB36"/>
    <mergeCell ref="CS38:CT39"/>
    <mergeCell ref="P39:R39"/>
    <mergeCell ref="CV39:CW39"/>
    <mergeCell ref="P40:R40"/>
    <mergeCell ref="P41:R41"/>
    <mergeCell ref="AX41:AZ42"/>
    <mergeCell ref="BB41:BD42"/>
    <mergeCell ref="BF41:BH42"/>
    <mergeCell ref="BJ41:BL42"/>
    <mergeCell ref="BN41:BP42"/>
    <mergeCell ref="BV38:BX39"/>
    <mergeCell ref="BZ38:CB39"/>
    <mergeCell ref="CD38:CF39"/>
    <mergeCell ref="CH38:CJ39"/>
    <mergeCell ref="CL38:CN39"/>
    <mergeCell ref="CP38:CQ39"/>
    <mergeCell ref="CP41:CQ41"/>
    <mergeCell ref="CS41:CT41"/>
    <mergeCell ref="CV41:CW41"/>
    <mergeCell ref="BZ41:CB42"/>
    <mergeCell ref="CD41:CF42"/>
    <mergeCell ref="CH41:CJ42"/>
    <mergeCell ref="CL41:CN41"/>
    <mergeCell ref="BZ44:CB45"/>
    <mergeCell ref="CD44:CF45"/>
    <mergeCell ref="CH44:CJ45"/>
    <mergeCell ref="CL44:CN45"/>
    <mergeCell ref="AX47:AZ48"/>
    <mergeCell ref="BB47:BD48"/>
    <mergeCell ref="BF47:BH48"/>
    <mergeCell ref="BJ47:BL48"/>
    <mergeCell ref="BN47:BP48"/>
    <mergeCell ref="BR47:BT48"/>
    <mergeCell ref="AX44:AZ45"/>
    <mergeCell ref="BB44:BD45"/>
    <mergeCell ref="BF44:BH45"/>
    <mergeCell ref="BJ44:BL45"/>
    <mergeCell ref="BN44:BP45"/>
    <mergeCell ref="BR44:BT45"/>
    <mergeCell ref="BV44:BX45"/>
    <mergeCell ref="BR41:BT42"/>
    <mergeCell ref="BV41:BX42"/>
    <mergeCell ref="CS48:CT49"/>
    <mergeCell ref="AX50:AZ51"/>
    <mergeCell ref="BB50:BD51"/>
    <mergeCell ref="BF50:BH51"/>
    <mergeCell ref="BJ50:BL51"/>
    <mergeCell ref="BN50:BP51"/>
    <mergeCell ref="BR50:BT51"/>
    <mergeCell ref="BV50:BX51"/>
    <mergeCell ref="BZ50:CB51"/>
    <mergeCell ref="CD50:CF51"/>
    <mergeCell ref="BV47:BX48"/>
    <mergeCell ref="BZ47:CB48"/>
    <mergeCell ref="CD47:CF48"/>
    <mergeCell ref="CH47:CJ48"/>
    <mergeCell ref="CL47:CN48"/>
    <mergeCell ref="CP48:CQ49"/>
    <mergeCell ref="CH50:CJ51"/>
    <mergeCell ref="CL50:CN51"/>
    <mergeCell ref="AX56:AZ57"/>
    <mergeCell ref="BB56:BD57"/>
    <mergeCell ref="BF56:BH57"/>
    <mergeCell ref="BJ56:BL57"/>
    <mergeCell ref="BN56:BP57"/>
    <mergeCell ref="BR56:BT57"/>
    <mergeCell ref="BV56:BX57"/>
    <mergeCell ref="AX53:AZ54"/>
    <mergeCell ref="BB53:BD54"/>
    <mergeCell ref="BF53:BH54"/>
    <mergeCell ref="BJ53:BL54"/>
    <mergeCell ref="BN53:BP54"/>
    <mergeCell ref="BR53:BT54"/>
    <mergeCell ref="BV53:BX54"/>
    <mergeCell ref="CH62:CJ63"/>
    <mergeCell ref="CL62:CN63"/>
    <mergeCell ref="BV59:BX60"/>
    <mergeCell ref="BZ59:CB60"/>
    <mergeCell ref="CD59:CF60"/>
    <mergeCell ref="CH59:CJ60"/>
    <mergeCell ref="CL59:CN60"/>
    <mergeCell ref="CH53:CJ54"/>
    <mergeCell ref="CL53:CN54"/>
    <mergeCell ref="BZ53:CB54"/>
    <mergeCell ref="CD53:CF54"/>
    <mergeCell ref="BZ56:CB57"/>
    <mergeCell ref="CD56:CF57"/>
    <mergeCell ref="CH56:CJ57"/>
    <mergeCell ref="CL56:CN57"/>
    <mergeCell ref="AX59:AZ60"/>
    <mergeCell ref="BB59:BD60"/>
    <mergeCell ref="BF59:BH60"/>
    <mergeCell ref="BJ59:BL60"/>
    <mergeCell ref="BN59:BP60"/>
    <mergeCell ref="BR59:BT60"/>
    <mergeCell ref="CH68:CJ69"/>
    <mergeCell ref="CL68:CN69"/>
    <mergeCell ref="J70:AE70"/>
    <mergeCell ref="BV65:BX66"/>
    <mergeCell ref="BZ65:CB66"/>
    <mergeCell ref="CD65:CF66"/>
    <mergeCell ref="CH65:CJ66"/>
    <mergeCell ref="CL65:CN66"/>
    <mergeCell ref="AX68:AZ69"/>
    <mergeCell ref="BB68:BD69"/>
    <mergeCell ref="BF68:BH69"/>
    <mergeCell ref="BJ68:BL69"/>
    <mergeCell ref="BR68:BT69"/>
    <mergeCell ref="AX65:AZ66"/>
    <mergeCell ref="BB65:BD66"/>
    <mergeCell ref="BF65:BH66"/>
    <mergeCell ref="BJ65:BL66"/>
    <mergeCell ref="BN65:BP66"/>
    <mergeCell ref="BR65:BT66"/>
    <mergeCell ref="BZ68:CB69"/>
    <mergeCell ref="CD68:CF69"/>
    <mergeCell ref="BB62:BD63"/>
    <mergeCell ref="BF62:BH63"/>
    <mergeCell ref="J71:AE71"/>
    <mergeCell ref="AX71:AZ72"/>
    <mergeCell ref="BB71:BD72"/>
    <mergeCell ref="BF71:BH72"/>
    <mergeCell ref="BJ71:BL72"/>
    <mergeCell ref="BR71:BT72"/>
    <mergeCell ref="BV68:BX69"/>
    <mergeCell ref="BV71:BX72"/>
    <mergeCell ref="BJ62:BL63"/>
    <mergeCell ref="BN62:BP63"/>
    <mergeCell ref="BR62:BT63"/>
    <mergeCell ref="BV62:BX63"/>
    <mergeCell ref="AX62:AZ63"/>
    <mergeCell ref="BZ71:CB72"/>
    <mergeCell ref="CD71:CF72"/>
    <mergeCell ref="BZ62:CB63"/>
    <mergeCell ref="CD62:CF63"/>
    <mergeCell ref="CH71:CJ72"/>
    <mergeCell ref="CL71:CN72"/>
    <mergeCell ref="AX74:AZ75"/>
    <mergeCell ref="BB74:BD75"/>
    <mergeCell ref="BF74:BH75"/>
    <mergeCell ref="BJ74:BL75"/>
    <mergeCell ref="BR74:BT75"/>
    <mergeCell ref="BV74:BX75"/>
    <mergeCell ref="BZ74:CB75"/>
    <mergeCell ref="CD74:CF75"/>
    <mergeCell ref="CH74:CJ75"/>
    <mergeCell ref="CL74:CN75"/>
    <mergeCell ref="CL77:CN78"/>
    <mergeCell ref="AX80:AZ81"/>
    <mergeCell ref="BB80:BD81"/>
    <mergeCell ref="BF80:BH81"/>
    <mergeCell ref="BJ80:BL81"/>
    <mergeCell ref="BR80:BT81"/>
    <mergeCell ref="BV80:BX81"/>
    <mergeCell ref="BZ80:CB81"/>
    <mergeCell ref="CD80:CF81"/>
    <mergeCell ref="CH80:CJ81"/>
    <mergeCell ref="CL80:CN81"/>
    <mergeCell ref="AX77:AZ78"/>
    <mergeCell ref="BB77:BD78"/>
    <mergeCell ref="BF77:BH78"/>
    <mergeCell ref="BJ77:BL78"/>
    <mergeCell ref="BR77:BT78"/>
    <mergeCell ref="BV77:BX78"/>
    <mergeCell ref="BZ77:CB78"/>
    <mergeCell ref="CD77:CF78"/>
    <mergeCell ref="CH77:CJ78"/>
    <mergeCell ref="AX83:AZ84"/>
    <mergeCell ref="BB83:BD84"/>
    <mergeCell ref="BF83:BH84"/>
    <mergeCell ref="BJ83:BL84"/>
    <mergeCell ref="BR83:BT84"/>
    <mergeCell ref="BV83:BX84"/>
    <mergeCell ref="BZ83:CB84"/>
    <mergeCell ref="AX86:AZ87"/>
    <mergeCell ref="BB86:BD87"/>
    <mergeCell ref="BF86:BH87"/>
    <mergeCell ref="BJ86:BL87"/>
    <mergeCell ref="BR86:BT87"/>
    <mergeCell ref="BV86:BX87"/>
    <mergeCell ref="BZ86:CB87"/>
    <mergeCell ref="AX92:AZ93"/>
    <mergeCell ref="BB92:BD93"/>
    <mergeCell ref="BF92:BH93"/>
    <mergeCell ref="BJ92:BL93"/>
    <mergeCell ref="BV92:BX93"/>
    <mergeCell ref="BZ92:CB93"/>
    <mergeCell ref="AX89:AZ90"/>
    <mergeCell ref="BB89:BD90"/>
    <mergeCell ref="BF89:BH90"/>
    <mergeCell ref="BJ89:BL90"/>
    <mergeCell ref="BV89:BX90"/>
    <mergeCell ref="BZ89:CB90"/>
    <mergeCell ref="AX98:AZ99"/>
    <mergeCell ref="BB98:BD99"/>
    <mergeCell ref="BF98:BH99"/>
    <mergeCell ref="BJ98:BL99"/>
    <mergeCell ref="BV98:BX99"/>
    <mergeCell ref="BZ98:CB99"/>
    <mergeCell ref="AX95:AZ96"/>
    <mergeCell ref="BB95:BD96"/>
    <mergeCell ref="BF95:BH96"/>
    <mergeCell ref="BJ95:BL96"/>
    <mergeCell ref="BV95:BX96"/>
    <mergeCell ref="BZ95:CB96"/>
    <mergeCell ref="AX104:AZ105"/>
    <mergeCell ref="BB104:BD105"/>
    <mergeCell ref="BF104:BH105"/>
    <mergeCell ref="BJ104:BL105"/>
    <mergeCell ref="BV104:BX105"/>
    <mergeCell ref="BZ104:CB105"/>
    <mergeCell ref="AX101:AZ102"/>
    <mergeCell ref="BB101:BD102"/>
    <mergeCell ref="BF101:BH102"/>
    <mergeCell ref="BJ101:BL102"/>
    <mergeCell ref="BV101:BX102"/>
    <mergeCell ref="BZ101:CB102"/>
    <mergeCell ref="BV113:BX114"/>
    <mergeCell ref="BZ113:CB114"/>
    <mergeCell ref="BB116:BD117"/>
    <mergeCell ref="BV116:BX117"/>
    <mergeCell ref="BZ116:CB117"/>
    <mergeCell ref="BB107:BD108"/>
    <mergeCell ref="BF107:BH108"/>
    <mergeCell ref="BJ107:BL108"/>
    <mergeCell ref="BV107:BX108"/>
    <mergeCell ref="BZ107:CB108"/>
    <mergeCell ref="BB110:BD111"/>
    <mergeCell ref="BJ110:BL111"/>
    <mergeCell ref="BV110:BX111"/>
    <mergeCell ref="BZ110:CB111"/>
    <mergeCell ref="BZ158:CB159"/>
    <mergeCell ref="BZ161:CB162"/>
    <mergeCell ref="BZ164:CB165"/>
    <mergeCell ref="C12:I13"/>
    <mergeCell ref="AS5:AV7"/>
    <mergeCell ref="BZ140:CB141"/>
    <mergeCell ref="BZ143:CB144"/>
    <mergeCell ref="BZ146:CB147"/>
    <mergeCell ref="BZ149:CB150"/>
    <mergeCell ref="BZ152:CB153"/>
    <mergeCell ref="BZ155:CB156"/>
    <mergeCell ref="BV125:BX126"/>
    <mergeCell ref="BZ125:CB126"/>
    <mergeCell ref="BZ128:CB129"/>
    <mergeCell ref="BZ131:CB132"/>
    <mergeCell ref="BZ134:CB135"/>
    <mergeCell ref="BZ137:CB138"/>
    <mergeCell ref="BB119:BD120"/>
    <mergeCell ref="BV119:BX120"/>
    <mergeCell ref="BZ119:CB120"/>
    <mergeCell ref="BB122:BD123"/>
    <mergeCell ref="BV122:BX123"/>
    <mergeCell ref="BZ122:CB123"/>
    <mergeCell ref="BB113:BD114"/>
  </mergeCells>
  <hyperlinks>
    <hyperlink ref="AH52" r:id="rId1" xr:uid="{337A023A-F5B9-4A6B-9569-EDBF35824E83}"/>
    <hyperlink ref="AH54" r:id="rId2" xr:uid="{602485B8-AA6D-4D27-BD55-D76507C88F1B}"/>
    <hyperlink ref="J71" r:id="rId3" location="q=patisserie+FONDANT+POUR+GLACER&amp;tbm=vid" xr:uid="{52BE3D0A-9884-4EF5-B34C-CD3AA015D70F}"/>
    <hyperlink ref="CY20" r:id="rId4" xr:uid="{082B4B9B-9DD2-4CF8-9118-F66D7415A30F}"/>
    <hyperlink ref="DR13" r:id="rId5" xr:uid="{809FAF6F-3411-4EA5-8F16-4F50024C7327}"/>
    <hyperlink ref="DR15" r:id="rId6" xr:uid="{4610FD62-F918-4D8E-910A-486266A2EA18}"/>
    <hyperlink ref="DR17" r:id="rId7" xr:uid="{1F7CB183-972B-4DB9-829E-9091297A2E75}"/>
    <hyperlink ref="DR19" r:id="rId8" xr:uid="{B99CD5D4-71AC-4B4C-B748-81F73B42040D}"/>
    <hyperlink ref="DR9" r:id="rId9" xr:uid="{39A92749-394E-46C6-AB99-A1B4912FC4B4}"/>
    <hyperlink ref="DR7" r:id="rId10" xr:uid="{619AFB73-3D6A-4D83-B79F-4877A3D51F85}"/>
    <hyperlink ref="DR11" r:id="rId11" xr:uid="{75E9FEB1-15FA-4126-9BF0-C8E73C3EE822}"/>
    <hyperlink ref="DR21" r:id="rId12" xr:uid="{B5C5530F-5727-4388-9143-9F1081A844EE}"/>
    <hyperlink ref="CY54" r:id="rId13" xr:uid="{C6A812AA-8BC9-4959-BC83-6EE16E1B76F7}"/>
    <hyperlink ref="DJ16" r:id="rId14" xr:uid="{BCF6E1F8-695C-4742-BC9E-ED10258B0D9F}"/>
    <hyperlink ref="DJ15" r:id="rId15" xr:uid="{0B039769-E1D1-411A-82C1-5ABE084A182A}"/>
    <hyperlink ref="DJ19" r:id="rId16" xr:uid="{92E2ACD2-1996-467F-A1A9-DBEFD0F8C648}"/>
    <hyperlink ref="J70" r:id="rId17" xr:uid="{0A2D0204-2CE5-4A84-AAFF-E2EB716262E8}"/>
  </hyperlinks>
  <pageMargins left="0.7" right="0.7" top="0.75" bottom="0.75" header="0.3" footer="0.3"/>
  <pageSetup paperSize="9" orientation="portrait" r:id="rId18"/>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6EDD0-FA98-43EC-8083-19FDA08C45DC}">
  <dimension ref="A1:Y270"/>
  <sheetViews>
    <sheetView workbookViewId="0">
      <selection activeCell="M26" sqref="M26"/>
    </sheetView>
  </sheetViews>
  <sheetFormatPr baseColWidth="10" defaultRowHeight="15"/>
  <cols>
    <col min="2" max="2" width="7.28515625" customWidth="1"/>
    <col min="23" max="23" width="8.7109375" customWidth="1"/>
    <col min="25" max="25" width="76.85546875" customWidth="1"/>
  </cols>
  <sheetData>
    <row r="1" spans="1:25">
      <c r="A1" s="1" t="str">
        <f>ADDRESS(ROW(),COLUMN(),4)</f>
        <v>A1</v>
      </c>
      <c r="B1" s="25"/>
      <c r="C1" s="25"/>
      <c r="D1" s="25"/>
      <c r="E1" s="25"/>
      <c r="F1" s="25"/>
      <c r="G1" s="25"/>
      <c r="H1" s="25"/>
      <c r="I1" s="25"/>
      <c r="J1" s="25"/>
      <c r="K1" s="25"/>
      <c r="L1" s="25"/>
      <c r="M1" s="25"/>
      <c r="N1" s="25"/>
      <c r="O1" s="25"/>
      <c r="P1" s="25"/>
      <c r="Q1" s="25"/>
      <c r="R1" s="25"/>
      <c r="S1" s="25"/>
      <c r="T1" s="25"/>
      <c r="U1" s="25"/>
      <c r="V1" s="25"/>
      <c r="W1" s="10">
        <v>1</v>
      </c>
      <c r="X1" s="11" t="str">
        <f>SUBSTITUTE(ADDRESS(1,COLUMN(),4),"1","")</f>
        <v>X</v>
      </c>
      <c r="Y1" s="12" t="str">
        <f>SUBSTITUTE(ADDRESS(1,COLUMN(),4),"1","")</f>
        <v>Y</v>
      </c>
    </row>
    <row r="2" spans="1:25" ht="18">
      <c r="A2" s="25"/>
      <c r="B2" s="2947" t="s">
        <v>4091</v>
      </c>
      <c r="C2" s="25"/>
      <c r="D2" s="25"/>
      <c r="E2" s="25"/>
      <c r="F2" s="25"/>
      <c r="G2" s="25"/>
      <c r="H2" s="25"/>
      <c r="I2" s="25"/>
      <c r="J2" s="25"/>
      <c r="K2" s="25"/>
      <c r="L2" s="25"/>
      <c r="M2" s="25"/>
      <c r="N2" s="25"/>
      <c r="O2" s="25"/>
      <c r="P2" s="25"/>
      <c r="Q2" s="25"/>
      <c r="R2" s="25"/>
      <c r="S2" s="25"/>
      <c r="T2" s="52" t="s">
        <v>15</v>
      </c>
      <c r="U2" s="1" t="str">
        <f>$W$270</f>
        <v>W270</v>
      </c>
      <c r="V2" s="25"/>
      <c r="W2" s="10">
        <v>1</v>
      </c>
      <c r="X2" s="16" t="s">
        <v>0</v>
      </c>
      <c r="Y2" s="17"/>
    </row>
    <row r="3" spans="1:25" ht="18">
      <c r="A3" s="25"/>
      <c r="B3" s="2947" t="s">
        <v>4092</v>
      </c>
      <c r="C3" s="25"/>
      <c r="D3" s="25"/>
      <c r="E3" s="25"/>
      <c r="F3" s="25"/>
      <c r="G3" s="25"/>
      <c r="H3" s="25"/>
      <c r="I3" s="25"/>
      <c r="J3" s="25"/>
      <c r="K3" s="25"/>
      <c r="L3" s="25"/>
      <c r="M3" s="25"/>
      <c r="N3" s="25"/>
      <c r="O3" s="25"/>
      <c r="P3" s="25"/>
      <c r="Q3" s="25"/>
      <c r="R3" s="25"/>
      <c r="S3" s="25"/>
      <c r="T3" s="25"/>
      <c r="U3" s="25"/>
      <c r="V3" s="25"/>
      <c r="W3" s="10">
        <v>1</v>
      </c>
      <c r="X3" s="27">
        <f ca="1">COUNTA(A1:W270) + COUNTBLANK(A1:W270)</f>
        <v>6210</v>
      </c>
      <c r="Y3" s="28" t="str">
        <f>"cellules entre -cells -celdas  "&amp;" " &amp;A1&amp;" et  "&amp;W270</f>
        <v>cellules entre -cells -celdas   A1 et  W270</v>
      </c>
    </row>
    <row r="4" spans="1:25" ht="15.75">
      <c r="A4" s="25"/>
      <c r="B4" s="3557" t="s">
        <v>4093</v>
      </c>
      <c r="C4" s="3557"/>
      <c r="D4" s="3557"/>
      <c r="E4" s="3557"/>
      <c r="F4" s="3557"/>
      <c r="G4" s="3557"/>
      <c r="H4" s="3557"/>
      <c r="I4" s="3557"/>
      <c r="J4" s="3557"/>
      <c r="K4" s="3557"/>
      <c r="L4" s="3557"/>
      <c r="M4" s="3557"/>
      <c r="N4" s="3557"/>
      <c r="O4" s="25"/>
      <c r="P4" s="25"/>
      <c r="Q4" s="25"/>
      <c r="R4" s="25"/>
      <c r="S4" s="25"/>
      <c r="T4" s="25"/>
      <c r="U4" s="25"/>
      <c r="V4" s="25"/>
      <c r="W4" s="10">
        <v>1</v>
      </c>
      <c r="X4" s="27">
        <f ca="1">COUNTA(A1:W270)</f>
        <v>500</v>
      </c>
      <c r="Y4" s="28" t="s">
        <v>4</v>
      </c>
    </row>
    <row r="5" spans="1:25" ht="15.75">
      <c r="A5" s="25"/>
      <c r="B5" s="3557"/>
      <c r="C5" s="3557"/>
      <c r="D5" s="3557"/>
      <c r="E5" s="3557"/>
      <c r="F5" s="3557"/>
      <c r="G5" s="3557"/>
      <c r="H5" s="3557"/>
      <c r="I5" s="3557"/>
      <c r="J5" s="3557"/>
      <c r="K5" s="3557"/>
      <c r="L5" s="3557"/>
      <c r="M5" s="3557"/>
      <c r="N5" s="3557"/>
      <c r="O5" s="25"/>
      <c r="P5" s="25"/>
      <c r="Q5" s="25"/>
      <c r="R5" s="25"/>
      <c r="S5" s="25"/>
      <c r="T5" s="25"/>
      <c r="U5" s="25"/>
      <c r="V5" s="25"/>
      <c r="W5" s="10">
        <v>1</v>
      </c>
      <c r="X5" s="27">
        <f ca="1">COUNTBLANK(A1:W270)</f>
        <v>5710</v>
      </c>
      <c r="Y5" s="28" t="s">
        <v>9</v>
      </c>
    </row>
    <row r="6" spans="1:25" ht="21" customHeight="1">
      <c r="A6" s="25"/>
      <c r="B6" s="3558" t="s">
        <v>4094</v>
      </c>
      <c r="C6" s="3558"/>
      <c r="D6" s="3558"/>
      <c r="E6" s="3558"/>
      <c r="F6" s="3558"/>
      <c r="G6" s="3558"/>
      <c r="H6" s="3558"/>
      <c r="I6" s="3558"/>
      <c r="J6" s="3558"/>
      <c r="K6" s="3558"/>
      <c r="L6" s="3558"/>
      <c r="M6" s="3558"/>
      <c r="N6" s="3558"/>
      <c r="O6" s="25"/>
      <c r="P6" s="25"/>
      <c r="Q6" s="25"/>
      <c r="R6" s="25"/>
      <c r="S6" s="25"/>
      <c r="T6" s="25"/>
      <c r="U6" s="25"/>
      <c r="V6" s="25"/>
      <c r="W6" s="10">
        <v>1</v>
      </c>
      <c r="X6" s="27">
        <f>SUM(W1:W268)+2</f>
        <v>270</v>
      </c>
      <c r="Y6" s="28" t="s">
        <v>12</v>
      </c>
    </row>
    <row r="7" spans="1:25" ht="15.75">
      <c r="A7" s="25"/>
      <c r="B7" s="3558"/>
      <c r="C7" s="3558"/>
      <c r="D7" s="3558"/>
      <c r="E7" s="3558"/>
      <c r="F7" s="3558"/>
      <c r="G7" s="3558"/>
      <c r="H7" s="3558"/>
      <c r="I7" s="3558"/>
      <c r="J7" s="3558"/>
      <c r="K7" s="3558"/>
      <c r="L7" s="3558"/>
      <c r="M7" s="3558"/>
      <c r="N7" s="3558"/>
      <c r="O7" s="25"/>
      <c r="P7" s="25"/>
      <c r="Q7" s="25"/>
      <c r="R7" s="25"/>
      <c r="S7" s="25"/>
      <c r="T7" s="25"/>
      <c r="U7" s="25"/>
      <c r="V7" s="25"/>
      <c r="W7" s="10">
        <v>1</v>
      </c>
      <c r="X7" s="27">
        <f>SUM(A270:V270)+1</f>
        <v>23</v>
      </c>
      <c r="Y7" s="28" t="s">
        <v>20</v>
      </c>
    </row>
    <row r="8" spans="1:25">
      <c r="A8" s="25"/>
      <c r="B8" t="s">
        <v>4095</v>
      </c>
      <c r="C8" s="25"/>
      <c r="D8" s="25"/>
      <c r="E8" s="25"/>
      <c r="F8" s="25"/>
      <c r="G8" s="25"/>
      <c r="H8" s="25"/>
      <c r="I8" s="25"/>
      <c r="J8" s="25"/>
      <c r="K8" s="25"/>
      <c r="L8" s="25"/>
      <c r="M8" s="25"/>
      <c r="N8" s="25"/>
      <c r="O8" s="25"/>
      <c r="P8" s="25"/>
      <c r="Q8" s="25"/>
      <c r="R8" s="25"/>
      <c r="S8" s="25"/>
      <c r="T8" s="25"/>
      <c r="U8" s="25"/>
      <c r="V8" s="25"/>
      <c r="W8" s="10">
        <v>1</v>
      </c>
    </row>
    <row r="9" spans="1:25">
      <c r="A9" s="25"/>
      <c r="B9" t="s">
        <v>4096</v>
      </c>
      <c r="C9" s="25"/>
      <c r="D9" s="25"/>
      <c r="E9" s="25"/>
      <c r="F9" s="25"/>
      <c r="G9" s="25"/>
      <c r="H9" s="25"/>
      <c r="I9" s="25"/>
      <c r="J9" s="25"/>
      <c r="K9" s="25"/>
      <c r="L9" s="25"/>
      <c r="M9" s="25"/>
      <c r="N9" s="25"/>
      <c r="O9" s="25"/>
      <c r="P9" s="25"/>
      <c r="Q9" s="25"/>
      <c r="R9" s="25"/>
      <c r="S9" s="25"/>
      <c r="T9" s="25"/>
      <c r="W9" s="10">
        <v>1</v>
      </c>
    </row>
    <row r="10" spans="1:25" ht="18">
      <c r="A10" s="25"/>
      <c r="B10" s="2947" t="s">
        <v>4097</v>
      </c>
      <c r="C10" s="25"/>
      <c r="D10" s="25"/>
      <c r="E10" s="25"/>
      <c r="F10" s="25"/>
      <c r="G10" s="25"/>
      <c r="H10" s="25"/>
      <c r="I10" s="25"/>
      <c r="J10" s="25"/>
      <c r="K10" s="25"/>
      <c r="L10" s="25"/>
      <c r="M10" s="25"/>
      <c r="N10" s="25"/>
      <c r="O10" s="25"/>
      <c r="P10" s="25"/>
      <c r="Q10" s="25"/>
      <c r="R10" s="25"/>
      <c r="S10" s="25"/>
      <c r="T10" s="25"/>
      <c r="U10" s="25"/>
      <c r="V10" s="25"/>
      <c r="W10" s="10">
        <v>1</v>
      </c>
    </row>
    <row r="11" spans="1:25">
      <c r="A11" s="25"/>
      <c r="B11" t="s">
        <v>4098</v>
      </c>
      <c r="C11" s="25"/>
      <c r="D11" s="25"/>
      <c r="E11" s="25"/>
      <c r="F11" s="25"/>
      <c r="G11" s="25"/>
      <c r="H11" s="25"/>
      <c r="I11" s="25"/>
      <c r="J11" s="25"/>
      <c r="K11" s="25"/>
      <c r="L11" s="25"/>
      <c r="M11" s="25"/>
      <c r="N11" s="25"/>
      <c r="O11" s="25"/>
      <c r="P11" s="25"/>
      <c r="Q11" s="25"/>
      <c r="R11" s="25"/>
      <c r="S11" s="25"/>
      <c r="T11" s="25"/>
      <c r="U11" s="25"/>
      <c r="V11" s="25"/>
      <c r="W11" s="10">
        <v>1</v>
      </c>
    </row>
    <row r="12" spans="1:25">
      <c r="A12" s="25"/>
      <c r="B12" s="25" t="s">
        <v>4099</v>
      </c>
      <c r="C12" s="25"/>
      <c r="D12" s="25"/>
      <c r="E12" s="25"/>
      <c r="F12" s="25"/>
      <c r="G12" s="25"/>
      <c r="H12" s="25"/>
      <c r="I12" s="25"/>
      <c r="J12" s="25"/>
      <c r="K12" s="25"/>
      <c r="L12" s="25"/>
      <c r="M12" s="25"/>
      <c r="N12" s="25"/>
      <c r="O12" s="25"/>
      <c r="P12" s="25"/>
      <c r="Q12" s="25"/>
      <c r="R12" s="25"/>
      <c r="S12" s="25"/>
      <c r="T12" s="25"/>
      <c r="U12" s="25"/>
      <c r="V12" s="25"/>
      <c r="W12" s="10">
        <v>1</v>
      </c>
    </row>
    <row r="13" spans="1:25">
      <c r="A13" s="25"/>
      <c r="B13" s="25"/>
      <c r="C13" s="25"/>
      <c r="D13" s="25"/>
      <c r="E13" s="25"/>
      <c r="F13" s="25"/>
      <c r="G13" s="25"/>
      <c r="H13" s="25"/>
      <c r="I13" s="25"/>
      <c r="J13" s="25"/>
      <c r="K13" s="25"/>
      <c r="L13" s="25"/>
      <c r="M13" s="25"/>
      <c r="N13" s="25"/>
      <c r="O13" s="25"/>
      <c r="P13" s="25"/>
      <c r="Q13" s="25"/>
      <c r="R13" s="25"/>
      <c r="S13" s="25"/>
      <c r="T13" s="25"/>
      <c r="U13" s="25"/>
      <c r="V13" s="25"/>
      <c r="W13" s="10">
        <v>1</v>
      </c>
    </row>
    <row r="14" spans="1:25">
      <c r="A14" s="25"/>
      <c r="B14" s="2948" t="s">
        <v>4100</v>
      </c>
      <c r="C14" s="25"/>
      <c r="D14" s="25"/>
      <c r="E14" s="25"/>
      <c r="F14" s="25"/>
      <c r="G14" s="25"/>
      <c r="H14" s="25"/>
      <c r="I14" s="25"/>
      <c r="J14" s="25"/>
      <c r="K14" s="25"/>
      <c r="L14" s="25"/>
      <c r="M14" s="25"/>
      <c r="N14" s="25"/>
      <c r="O14" s="25"/>
      <c r="P14" s="25"/>
      <c r="Q14" s="25"/>
      <c r="R14" s="25"/>
      <c r="S14" s="25"/>
      <c r="T14" s="25"/>
      <c r="U14" s="25"/>
      <c r="V14" s="25"/>
      <c r="W14" s="10">
        <v>1</v>
      </c>
    </row>
    <row r="15" spans="1:25">
      <c r="A15" s="25"/>
      <c r="B15" s="2383" t="s">
        <v>4101</v>
      </c>
      <c r="C15" s="25"/>
      <c r="D15" s="25"/>
      <c r="E15" s="25"/>
      <c r="F15" s="25"/>
      <c r="G15" s="25"/>
      <c r="H15" s="25"/>
      <c r="I15" s="25"/>
      <c r="J15" s="25"/>
      <c r="K15" s="25"/>
      <c r="L15" s="25"/>
      <c r="M15" s="25"/>
      <c r="N15" s="25"/>
      <c r="O15" s="25"/>
      <c r="P15" s="25"/>
      <c r="Q15" s="25"/>
      <c r="R15" s="25"/>
      <c r="S15" s="25"/>
      <c r="T15" s="25"/>
      <c r="U15" s="25"/>
      <c r="V15" s="25"/>
      <c r="W15" s="10">
        <v>1</v>
      </c>
    </row>
    <row r="16" spans="1:25">
      <c r="A16" s="25"/>
      <c r="B16" s="2383" t="s">
        <v>4102</v>
      </c>
      <c r="C16" s="25"/>
      <c r="D16" s="25"/>
      <c r="E16" s="25"/>
      <c r="F16" s="25"/>
      <c r="G16" s="25"/>
      <c r="H16" s="25"/>
      <c r="I16" s="25"/>
      <c r="J16" s="25"/>
      <c r="K16" s="25"/>
      <c r="L16" s="25"/>
      <c r="M16" s="25"/>
      <c r="N16" s="25"/>
      <c r="O16" s="25"/>
      <c r="P16" s="25"/>
      <c r="Q16" s="25"/>
      <c r="R16" s="25"/>
      <c r="S16" s="25"/>
      <c r="T16" s="25"/>
      <c r="U16" s="25"/>
      <c r="V16" s="25"/>
      <c r="W16" s="10">
        <v>1</v>
      </c>
    </row>
    <row r="17" spans="1:23">
      <c r="A17" s="25"/>
      <c r="B17" s="2948" t="s">
        <v>4103</v>
      </c>
      <c r="C17" s="25"/>
      <c r="D17" s="25"/>
      <c r="E17" s="25"/>
      <c r="F17" s="25"/>
      <c r="G17" s="25"/>
      <c r="H17" s="25"/>
      <c r="I17" s="25"/>
      <c r="J17" s="25"/>
      <c r="K17" s="25"/>
      <c r="L17" s="25"/>
      <c r="M17" s="25"/>
      <c r="N17" s="25"/>
      <c r="O17" s="25"/>
      <c r="P17" s="25"/>
      <c r="Q17" s="25"/>
      <c r="R17" s="25"/>
      <c r="S17" s="25"/>
      <c r="T17" s="25"/>
      <c r="U17" s="25"/>
      <c r="V17" s="25"/>
      <c r="W17" s="10">
        <v>1</v>
      </c>
    </row>
    <row r="18" spans="1:23">
      <c r="A18" s="25"/>
      <c r="B18" s="2383" t="s">
        <v>4104</v>
      </c>
      <c r="C18" s="25"/>
      <c r="D18" s="25"/>
      <c r="E18" s="25"/>
      <c r="F18" s="25"/>
      <c r="G18" s="25"/>
      <c r="H18" s="25"/>
      <c r="I18" s="25"/>
      <c r="J18" s="25"/>
      <c r="K18" s="25"/>
      <c r="L18" s="25"/>
      <c r="M18" s="25"/>
      <c r="N18" s="25"/>
      <c r="O18" s="25"/>
      <c r="P18" s="25"/>
      <c r="Q18" s="25"/>
      <c r="R18" s="25"/>
      <c r="S18" s="25"/>
      <c r="T18" s="25"/>
      <c r="U18" s="25"/>
      <c r="V18" s="25"/>
      <c r="W18" s="10">
        <v>1</v>
      </c>
    </row>
    <row r="19" spans="1:23">
      <c r="A19" s="25"/>
      <c r="B19" s="2383" t="s">
        <v>4105</v>
      </c>
      <c r="C19" s="25"/>
      <c r="D19" s="25"/>
      <c r="E19" s="25"/>
      <c r="F19" s="25"/>
      <c r="G19" s="25"/>
      <c r="H19" s="25"/>
      <c r="I19" s="25"/>
      <c r="J19" s="25"/>
      <c r="K19" s="25"/>
      <c r="L19" s="25"/>
      <c r="M19" s="25"/>
      <c r="N19" s="25"/>
      <c r="O19" s="25"/>
      <c r="P19" s="25"/>
      <c r="Q19" s="25"/>
      <c r="R19" s="25"/>
      <c r="S19" s="25"/>
      <c r="T19" s="25"/>
      <c r="U19" s="25"/>
      <c r="V19" s="25"/>
      <c r="W19" s="10">
        <v>1</v>
      </c>
    </row>
    <row r="20" spans="1:23">
      <c r="A20" s="25"/>
      <c r="B20" s="2948" t="s">
        <v>4106</v>
      </c>
      <c r="C20" s="25"/>
      <c r="D20" s="25"/>
      <c r="E20" s="25"/>
      <c r="F20" s="25"/>
      <c r="G20" s="25"/>
      <c r="H20" s="25"/>
      <c r="I20" s="25"/>
      <c r="J20" s="25"/>
      <c r="K20" s="25"/>
      <c r="L20" s="25"/>
      <c r="M20" s="25"/>
      <c r="N20" s="25"/>
      <c r="O20" s="25"/>
      <c r="P20" s="25"/>
      <c r="Q20" s="25"/>
      <c r="R20" s="25"/>
      <c r="S20" s="25"/>
      <c r="T20" s="25"/>
      <c r="U20" s="25"/>
      <c r="V20" s="25"/>
      <c r="W20" s="10">
        <v>1</v>
      </c>
    </row>
    <row r="21" spans="1:23">
      <c r="A21" s="25"/>
      <c r="B21" s="2383" t="s">
        <v>4107</v>
      </c>
      <c r="C21" s="25"/>
      <c r="D21" s="25"/>
      <c r="E21" s="25"/>
      <c r="F21" s="25"/>
      <c r="G21" s="25"/>
      <c r="H21" s="25"/>
      <c r="I21" s="25"/>
      <c r="J21" s="25"/>
      <c r="K21" s="25"/>
      <c r="L21" s="25"/>
      <c r="M21" s="25"/>
      <c r="N21" s="25"/>
      <c r="O21" s="25"/>
      <c r="P21" s="25"/>
      <c r="Q21" s="25"/>
      <c r="R21" s="25"/>
      <c r="S21" s="25"/>
      <c r="T21" s="25"/>
      <c r="U21" s="25"/>
      <c r="V21" s="25"/>
      <c r="W21" s="10">
        <v>1</v>
      </c>
    </row>
    <row r="22" spans="1:23">
      <c r="A22" s="25"/>
      <c r="B22" s="2383" t="s">
        <v>4108</v>
      </c>
      <c r="C22" s="25"/>
      <c r="D22" s="25"/>
      <c r="E22" s="25"/>
      <c r="F22" s="25"/>
      <c r="G22" s="25"/>
      <c r="H22" s="25"/>
      <c r="I22" s="25"/>
      <c r="J22" s="25"/>
      <c r="K22" s="25"/>
      <c r="L22" s="25"/>
      <c r="M22" s="25"/>
      <c r="N22" s="25"/>
      <c r="O22" s="25"/>
      <c r="P22" s="25"/>
      <c r="Q22" s="25"/>
      <c r="R22" s="25"/>
      <c r="S22" s="25"/>
      <c r="T22" s="25"/>
      <c r="U22" s="25"/>
      <c r="V22" s="25"/>
      <c r="W22" s="10">
        <v>1</v>
      </c>
    </row>
    <row r="23" spans="1:23">
      <c r="A23" s="25"/>
      <c r="C23" s="25"/>
      <c r="D23" s="25"/>
      <c r="E23" s="25"/>
      <c r="F23" s="25"/>
      <c r="G23" s="25"/>
      <c r="H23" s="25"/>
      <c r="I23" s="25"/>
      <c r="J23" s="25"/>
      <c r="K23" s="25"/>
      <c r="L23" s="25"/>
      <c r="M23" s="25"/>
      <c r="N23" s="25"/>
      <c r="O23" s="25"/>
      <c r="P23" s="25"/>
      <c r="Q23" s="25"/>
      <c r="R23" s="25"/>
      <c r="S23" s="25"/>
      <c r="T23" s="25"/>
      <c r="U23" s="25"/>
      <c r="V23" s="25"/>
      <c r="W23" s="10">
        <v>1</v>
      </c>
    </row>
    <row r="24" spans="1:23">
      <c r="A24" s="25"/>
      <c r="B24" t="s">
        <v>4109</v>
      </c>
      <c r="C24" s="25"/>
      <c r="D24" s="25"/>
      <c r="E24" s="25"/>
      <c r="F24" s="25"/>
      <c r="G24" s="25"/>
      <c r="H24" s="25"/>
      <c r="I24" s="25"/>
      <c r="J24" s="25"/>
      <c r="K24" s="25"/>
      <c r="L24" s="25"/>
      <c r="M24" s="25"/>
      <c r="N24" s="25"/>
      <c r="O24" s="25"/>
      <c r="P24" s="25"/>
      <c r="Q24" s="25"/>
      <c r="R24" s="25"/>
      <c r="S24" s="25"/>
      <c r="T24" s="25"/>
      <c r="U24" s="25"/>
      <c r="V24" s="25"/>
      <c r="W24" s="10">
        <v>1</v>
      </c>
    </row>
    <row r="25" spans="1:23">
      <c r="A25" s="25"/>
      <c r="B25" t="s">
        <v>4110</v>
      </c>
      <c r="C25" s="25"/>
      <c r="D25" s="25"/>
      <c r="E25" s="25"/>
      <c r="F25" s="25"/>
      <c r="G25" s="25"/>
      <c r="H25" s="25"/>
      <c r="I25" s="25"/>
      <c r="J25" s="25"/>
      <c r="K25" s="25"/>
      <c r="L25" s="25"/>
      <c r="M25" s="25"/>
      <c r="N25" s="25"/>
      <c r="O25" s="25"/>
      <c r="P25" s="25"/>
      <c r="Q25" s="25"/>
      <c r="R25" s="25"/>
      <c r="S25" s="25"/>
      <c r="T25" s="25"/>
      <c r="U25" s="25"/>
      <c r="V25" s="25"/>
      <c r="W25" s="10">
        <v>1</v>
      </c>
    </row>
    <row r="26" spans="1:23">
      <c r="A26" s="25"/>
      <c r="B26" s="25"/>
      <c r="C26" s="25"/>
      <c r="D26" s="25"/>
      <c r="E26" s="25"/>
      <c r="F26" s="25"/>
      <c r="G26" s="25"/>
      <c r="H26" s="25"/>
      <c r="I26" s="25"/>
      <c r="J26" s="25"/>
      <c r="K26" s="25"/>
      <c r="L26" s="25"/>
      <c r="M26" s="25"/>
      <c r="N26" s="25"/>
      <c r="O26" s="25"/>
      <c r="P26" s="25"/>
      <c r="Q26" s="25"/>
      <c r="R26" s="25"/>
      <c r="S26" s="25"/>
      <c r="T26" s="25"/>
      <c r="U26" s="25"/>
      <c r="V26" s="25"/>
      <c r="W26" s="10">
        <v>1</v>
      </c>
    </row>
    <row r="27" spans="1:23" ht="18">
      <c r="A27" s="25"/>
      <c r="B27" s="2947" t="s">
        <v>4111</v>
      </c>
      <c r="C27" s="25"/>
      <c r="D27" s="25"/>
      <c r="E27" s="25"/>
      <c r="F27" s="25"/>
      <c r="G27" s="25"/>
      <c r="H27" s="25"/>
      <c r="I27" s="25"/>
      <c r="J27" s="25"/>
      <c r="K27" s="25"/>
      <c r="L27" s="25"/>
      <c r="M27" s="25"/>
      <c r="N27" s="25"/>
      <c r="O27" s="25"/>
      <c r="P27" s="25"/>
      <c r="Q27" s="25"/>
      <c r="R27" s="25"/>
      <c r="S27" s="25"/>
      <c r="T27" s="25"/>
      <c r="U27" s="25"/>
      <c r="V27" s="25"/>
      <c r="W27" s="10">
        <v>1</v>
      </c>
    </row>
    <row r="28" spans="1:23">
      <c r="A28" s="25"/>
      <c r="B28" t="s">
        <v>4112</v>
      </c>
      <c r="C28" s="25"/>
      <c r="D28" s="25"/>
      <c r="E28" s="25"/>
      <c r="F28" s="25"/>
      <c r="G28" s="25"/>
      <c r="H28" s="25"/>
      <c r="I28" s="25"/>
      <c r="J28" s="25"/>
      <c r="K28" s="25"/>
      <c r="L28" s="25"/>
      <c r="M28" s="25"/>
      <c r="N28" s="25"/>
      <c r="O28" s="25"/>
      <c r="P28" s="25"/>
      <c r="Q28" s="25"/>
      <c r="R28" s="25"/>
      <c r="S28" s="25"/>
      <c r="T28" s="25"/>
      <c r="U28" s="25"/>
      <c r="V28" s="25"/>
      <c r="W28" s="10">
        <v>1</v>
      </c>
    </row>
    <row r="29" spans="1:23">
      <c r="A29" s="25"/>
      <c r="B29" s="2382" t="s">
        <v>4113</v>
      </c>
      <c r="C29" s="25"/>
      <c r="D29" s="25"/>
      <c r="E29" s="25"/>
      <c r="F29" s="25"/>
      <c r="G29" s="25"/>
      <c r="H29" s="25"/>
      <c r="I29" s="25"/>
      <c r="J29" s="25"/>
      <c r="K29" s="25"/>
      <c r="L29" s="25"/>
      <c r="M29" s="25"/>
      <c r="N29" s="25"/>
      <c r="O29" s="25"/>
      <c r="P29" s="25"/>
      <c r="Q29" s="25"/>
      <c r="R29" s="25"/>
      <c r="S29" s="25"/>
      <c r="T29" s="25"/>
      <c r="U29" s="25"/>
      <c r="V29" s="25"/>
      <c r="W29" s="10">
        <v>1</v>
      </c>
    </row>
    <row r="30" spans="1:23">
      <c r="A30" s="25"/>
      <c r="B30" t="s">
        <v>4114</v>
      </c>
      <c r="C30" s="25"/>
      <c r="D30" s="25"/>
      <c r="E30" s="25"/>
      <c r="F30" s="25"/>
      <c r="G30" s="25"/>
      <c r="H30" s="25"/>
      <c r="I30" s="25"/>
      <c r="J30" s="25"/>
      <c r="K30" s="25"/>
      <c r="L30" s="25"/>
      <c r="M30" s="25"/>
      <c r="N30" s="25"/>
      <c r="O30" s="25"/>
      <c r="P30" s="25"/>
      <c r="Q30" s="25"/>
      <c r="R30" s="25"/>
      <c r="S30" s="25"/>
      <c r="T30" s="25"/>
      <c r="U30" s="25"/>
      <c r="V30" s="25"/>
      <c r="W30" s="10">
        <v>1</v>
      </c>
    </row>
    <row r="31" spans="1:23">
      <c r="A31" s="25"/>
      <c r="B31" s="2382"/>
      <c r="C31" s="25"/>
      <c r="D31" s="25"/>
      <c r="E31" s="25"/>
      <c r="F31" s="25"/>
      <c r="G31" s="25"/>
      <c r="H31" s="25"/>
      <c r="I31" s="25"/>
      <c r="J31" s="25"/>
      <c r="K31" s="25"/>
      <c r="L31" s="25"/>
      <c r="M31" s="25"/>
      <c r="N31" s="25"/>
      <c r="O31" s="25"/>
      <c r="P31" s="25"/>
      <c r="Q31" s="25"/>
      <c r="R31" s="25"/>
      <c r="S31" s="25"/>
      <c r="T31" s="25"/>
      <c r="U31" s="25"/>
      <c r="V31" s="25"/>
      <c r="W31" s="10">
        <v>1</v>
      </c>
    </row>
    <row r="32" spans="1:23">
      <c r="A32" s="25"/>
      <c r="B32" s="2949" t="s">
        <v>4115</v>
      </c>
      <c r="C32" s="25"/>
      <c r="D32" s="25"/>
      <c r="E32" s="25"/>
      <c r="F32" s="25"/>
      <c r="G32" s="25"/>
      <c r="H32" s="25"/>
      <c r="I32" s="25"/>
      <c r="J32" s="25"/>
      <c r="K32" s="25"/>
      <c r="L32" s="25"/>
      <c r="M32" s="25"/>
      <c r="N32" s="25"/>
      <c r="O32" s="25"/>
      <c r="P32" s="25"/>
      <c r="Q32" s="25"/>
      <c r="R32" s="25"/>
      <c r="S32" s="25"/>
      <c r="T32" s="25"/>
      <c r="U32" s="25"/>
      <c r="V32" s="25"/>
      <c r="W32" s="10">
        <v>1</v>
      </c>
    </row>
    <row r="33" spans="1:23">
      <c r="A33" s="25"/>
      <c r="B33" s="2382" t="s">
        <v>4116</v>
      </c>
      <c r="C33" s="25"/>
      <c r="D33" s="25"/>
      <c r="E33" s="25"/>
      <c r="F33" s="25"/>
      <c r="G33" s="25"/>
      <c r="H33" s="25"/>
      <c r="I33" s="25"/>
      <c r="J33" s="25"/>
      <c r="K33" s="25"/>
      <c r="L33" s="25"/>
      <c r="M33" s="25"/>
      <c r="N33" s="25"/>
      <c r="O33" s="25"/>
      <c r="P33" s="25"/>
      <c r="Q33" s="25"/>
      <c r="R33" s="25"/>
      <c r="S33" s="25"/>
      <c r="T33" s="25"/>
      <c r="U33" s="25"/>
      <c r="V33" s="25"/>
      <c r="W33" s="10">
        <v>1</v>
      </c>
    </row>
    <row r="34" spans="1:23">
      <c r="A34" s="25"/>
      <c r="B34" s="2382" t="s">
        <v>4117</v>
      </c>
      <c r="C34" s="25"/>
      <c r="D34" s="25"/>
      <c r="E34" s="25"/>
      <c r="F34" s="25"/>
      <c r="G34" s="25"/>
      <c r="H34" s="25"/>
      <c r="I34" s="25"/>
      <c r="J34" s="25"/>
      <c r="K34" s="25"/>
      <c r="L34" s="25"/>
      <c r="M34" s="25"/>
      <c r="N34" s="25"/>
      <c r="O34" s="25"/>
      <c r="P34" s="25"/>
      <c r="Q34" s="25"/>
      <c r="R34" s="25"/>
      <c r="S34" s="25"/>
      <c r="T34" s="25"/>
      <c r="U34" s="25"/>
      <c r="V34" s="25"/>
      <c r="W34" s="10">
        <v>1</v>
      </c>
    </row>
    <row r="35" spans="1:23">
      <c r="A35" s="25"/>
      <c r="B35" s="2382"/>
      <c r="C35" s="25"/>
      <c r="D35" s="25"/>
      <c r="E35" s="25"/>
      <c r="F35" s="25"/>
      <c r="G35" s="25"/>
      <c r="H35" s="25"/>
      <c r="I35" s="25"/>
      <c r="J35" s="25"/>
      <c r="K35" s="25"/>
      <c r="L35" s="25"/>
      <c r="M35" s="25"/>
      <c r="N35" s="25"/>
      <c r="O35" s="25"/>
      <c r="P35" s="25"/>
      <c r="Q35" s="25"/>
      <c r="R35" s="25"/>
      <c r="S35" s="25"/>
      <c r="T35" s="25"/>
      <c r="U35" s="25"/>
      <c r="V35" s="25"/>
      <c r="W35" s="10">
        <v>1</v>
      </c>
    </row>
    <row r="36" spans="1:23">
      <c r="A36" s="25"/>
      <c r="B36" s="2949" t="s">
        <v>4118</v>
      </c>
      <c r="C36" s="25"/>
      <c r="D36" s="25"/>
      <c r="E36" s="25"/>
      <c r="F36" s="25"/>
      <c r="G36" s="25"/>
      <c r="H36" s="25"/>
      <c r="I36" s="25"/>
      <c r="J36" s="25"/>
      <c r="K36" s="25"/>
      <c r="L36" s="25"/>
      <c r="M36" s="25"/>
      <c r="N36" s="25"/>
      <c r="O36" s="25"/>
      <c r="P36" s="25"/>
      <c r="Q36" s="25"/>
      <c r="R36" s="25"/>
      <c r="S36" s="25"/>
      <c r="T36" s="25"/>
      <c r="U36" s="25"/>
      <c r="V36" s="25"/>
      <c r="W36" s="10">
        <v>1</v>
      </c>
    </row>
    <row r="37" spans="1:23">
      <c r="A37" s="25"/>
      <c r="B37" s="2382" t="s">
        <v>4119</v>
      </c>
      <c r="C37" s="25"/>
      <c r="D37" s="25"/>
      <c r="E37" s="25"/>
      <c r="F37" s="25"/>
      <c r="G37" s="25"/>
      <c r="H37" s="25"/>
      <c r="I37" s="25"/>
      <c r="J37" s="25"/>
      <c r="K37" s="25"/>
      <c r="L37" s="25"/>
      <c r="M37" s="25"/>
      <c r="N37" s="25"/>
      <c r="O37" s="25"/>
      <c r="P37" s="25"/>
      <c r="Q37" s="25"/>
      <c r="R37" s="25"/>
      <c r="S37" s="25"/>
      <c r="T37" s="25"/>
      <c r="U37" s="25"/>
      <c r="V37" s="25"/>
      <c r="W37" s="10">
        <v>1</v>
      </c>
    </row>
    <row r="38" spans="1:23">
      <c r="A38" s="25"/>
      <c r="B38" s="2382" t="s">
        <v>4120</v>
      </c>
      <c r="C38" s="25"/>
      <c r="D38" s="25"/>
      <c r="E38" s="25"/>
      <c r="F38" s="25"/>
      <c r="G38" s="25"/>
      <c r="H38" s="25"/>
      <c r="I38" s="25"/>
      <c r="J38" s="25"/>
      <c r="K38" s="25"/>
      <c r="L38" s="25"/>
      <c r="M38" s="25"/>
      <c r="N38" s="25"/>
      <c r="O38" s="25"/>
      <c r="P38" s="25"/>
      <c r="Q38" s="25"/>
      <c r="R38" s="25"/>
      <c r="S38" s="25"/>
      <c r="T38" s="25"/>
      <c r="U38" s="25"/>
      <c r="V38" s="25"/>
      <c r="W38" s="10">
        <v>1</v>
      </c>
    </row>
    <row r="39" spans="1:23">
      <c r="A39" s="25"/>
      <c r="C39" s="25"/>
      <c r="D39" s="25"/>
      <c r="E39" s="25"/>
      <c r="F39" s="25"/>
      <c r="G39" s="25"/>
      <c r="H39" s="25"/>
      <c r="I39" s="25"/>
      <c r="J39" s="25"/>
      <c r="K39" s="25"/>
      <c r="L39" s="25"/>
      <c r="M39" s="25"/>
      <c r="N39" s="25"/>
      <c r="O39" s="25"/>
      <c r="P39" s="25"/>
      <c r="Q39" s="25"/>
      <c r="R39" s="25"/>
      <c r="S39" s="25"/>
      <c r="T39" s="25"/>
      <c r="U39" s="25"/>
      <c r="V39" s="25"/>
      <c r="W39" s="10">
        <v>1</v>
      </c>
    </row>
    <row r="40" spans="1:23">
      <c r="A40" s="25"/>
      <c r="B40" t="s">
        <v>4121</v>
      </c>
      <c r="C40" s="25"/>
      <c r="D40" s="25"/>
      <c r="E40" s="25"/>
      <c r="F40" s="25"/>
      <c r="G40" s="25"/>
      <c r="H40" s="25"/>
      <c r="I40" s="25"/>
      <c r="J40" s="25"/>
      <c r="K40" s="25"/>
      <c r="L40" s="25"/>
      <c r="M40" s="25"/>
      <c r="N40" s="25"/>
      <c r="O40" s="25"/>
      <c r="P40" s="25"/>
      <c r="Q40" s="25"/>
      <c r="R40" s="25"/>
      <c r="S40" s="25"/>
      <c r="T40" s="25"/>
      <c r="U40" s="25"/>
      <c r="V40" s="25"/>
      <c r="W40" s="10">
        <v>1</v>
      </c>
    </row>
    <row r="41" spans="1:23">
      <c r="A41" s="25"/>
      <c r="B41" s="2382" t="s">
        <v>4122</v>
      </c>
      <c r="C41" s="25"/>
      <c r="D41" s="25"/>
      <c r="E41" s="25"/>
      <c r="F41" s="25"/>
      <c r="G41" s="25"/>
      <c r="H41" s="25"/>
      <c r="I41" s="25"/>
      <c r="J41" s="25"/>
      <c r="K41" s="25"/>
      <c r="L41" s="25"/>
      <c r="M41" s="25"/>
      <c r="N41" s="25"/>
      <c r="O41" s="25"/>
      <c r="P41" s="25"/>
      <c r="Q41" s="25"/>
      <c r="R41" s="25"/>
      <c r="S41" s="25"/>
      <c r="T41" s="25"/>
      <c r="U41" s="25"/>
      <c r="V41" s="25"/>
      <c r="W41" s="10">
        <v>1</v>
      </c>
    </row>
    <row r="42" spans="1:23">
      <c r="A42" s="25"/>
      <c r="B42" s="2382" t="s">
        <v>4123</v>
      </c>
      <c r="C42" s="25"/>
      <c r="D42" s="25"/>
      <c r="E42" s="25"/>
      <c r="F42" s="25"/>
      <c r="G42" s="25"/>
      <c r="H42" s="25"/>
      <c r="I42" s="25"/>
      <c r="J42" s="25"/>
      <c r="K42" s="25"/>
      <c r="L42" s="25"/>
      <c r="M42" s="25"/>
      <c r="N42" s="25"/>
      <c r="O42" s="25"/>
      <c r="P42" s="25"/>
      <c r="Q42" s="25"/>
      <c r="R42" s="25"/>
      <c r="S42" s="25"/>
      <c r="T42" s="25"/>
      <c r="U42" s="25"/>
      <c r="V42" s="25"/>
      <c r="W42" s="10">
        <v>1</v>
      </c>
    </row>
    <row r="43" spans="1:23">
      <c r="A43" s="25"/>
      <c r="B43" s="2382" t="s">
        <v>4124</v>
      </c>
      <c r="C43" s="25"/>
      <c r="D43" s="25"/>
      <c r="E43" s="25"/>
      <c r="F43" s="25"/>
      <c r="G43" s="25"/>
      <c r="H43" s="25"/>
      <c r="I43" s="25"/>
      <c r="J43" s="25"/>
      <c r="K43" s="25"/>
      <c r="L43" s="25"/>
      <c r="M43" s="25"/>
      <c r="N43" s="25"/>
      <c r="O43" s="25"/>
      <c r="P43" s="25"/>
      <c r="Q43" s="25"/>
      <c r="R43" s="25"/>
      <c r="S43" s="25"/>
      <c r="T43" s="25"/>
      <c r="U43" s="25"/>
      <c r="V43" s="25"/>
      <c r="W43" s="10">
        <v>1</v>
      </c>
    </row>
    <row r="44" spans="1:23">
      <c r="A44" s="25"/>
      <c r="C44" s="25"/>
      <c r="D44" s="25"/>
      <c r="E44" s="25"/>
      <c r="F44" s="25"/>
      <c r="G44" s="25"/>
      <c r="H44" s="25"/>
      <c r="I44" s="25"/>
      <c r="J44" s="25"/>
      <c r="K44" s="25"/>
      <c r="L44" s="25"/>
      <c r="M44" s="25"/>
      <c r="N44" s="25"/>
      <c r="O44" s="25"/>
      <c r="P44" s="25"/>
      <c r="Q44" s="25"/>
      <c r="R44" s="25"/>
      <c r="S44" s="25"/>
      <c r="T44" s="25"/>
      <c r="U44" s="25"/>
      <c r="V44" s="25"/>
      <c r="W44" s="10">
        <v>1</v>
      </c>
    </row>
    <row r="45" spans="1:23" ht="18">
      <c r="A45" s="25"/>
      <c r="B45" s="2947" t="s">
        <v>4125</v>
      </c>
      <c r="C45" s="25"/>
      <c r="D45" s="25"/>
      <c r="E45" s="25"/>
      <c r="F45" s="25"/>
      <c r="G45" s="25"/>
      <c r="H45" s="25"/>
      <c r="I45" s="25"/>
      <c r="J45" s="25"/>
      <c r="K45" s="25"/>
      <c r="L45" s="25"/>
      <c r="M45" s="25"/>
      <c r="N45" s="25"/>
      <c r="O45" s="25"/>
      <c r="P45" s="25"/>
      <c r="Q45" s="25"/>
      <c r="R45" s="25"/>
      <c r="S45" s="25"/>
      <c r="T45" s="25"/>
      <c r="U45" s="25"/>
      <c r="V45" s="25"/>
      <c r="W45" s="10">
        <v>1</v>
      </c>
    </row>
    <row r="46" spans="1:23">
      <c r="A46" s="25"/>
      <c r="B46" t="s">
        <v>4126</v>
      </c>
      <c r="C46" s="25"/>
      <c r="D46" s="25"/>
      <c r="E46" s="25"/>
      <c r="F46" s="25"/>
      <c r="G46" s="25"/>
      <c r="H46" s="25"/>
      <c r="I46" s="25"/>
      <c r="J46" s="25"/>
      <c r="K46" s="25"/>
      <c r="L46" s="25"/>
      <c r="M46" s="25"/>
      <c r="N46" s="25"/>
      <c r="O46" s="25"/>
      <c r="P46" s="25"/>
      <c r="Q46" s="25"/>
      <c r="R46" s="25"/>
      <c r="S46" s="25"/>
      <c r="T46" s="25"/>
      <c r="U46" s="25"/>
      <c r="V46" s="25"/>
      <c r="W46" s="10">
        <v>1</v>
      </c>
    </row>
    <row r="47" spans="1:23" ht="15.75">
      <c r="A47" s="25"/>
      <c r="B47" s="2950" t="str">
        <f>IF(ISNUMBER(IFERROR(VALUE("0,5"),"")),"sur cet ordi.Excel attend une VIRGULE comme séparateur décimal",IF(ISNUMBER(IFERROR(VALUE("0.5"),"")),"sur cet ordi.Excel attend un POINT comme séparateur décimal","Impossible de déterminer le séparateur décimal"))</f>
        <v>sur cet ordi.Excel attend un POINT comme séparateur décimal</v>
      </c>
      <c r="C47" s="2950"/>
      <c r="D47" s="2950"/>
      <c r="E47" s="2950"/>
      <c r="F47" s="2950"/>
      <c r="G47" s="2950"/>
      <c r="H47" s="25"/>
      <c r="I47" s="25"/>
      <c r="J47" s="25"/>
      <c r="K47" s="25"/>
      <c r="L47" s="25"/>
      <c r="M47" s="25"/>
      <c r="N47" s="25"/>
      <c r="O47" s="25"/>
      <c r="P47" s="25"/>
      <c r="Q47" s="25"/>
      <c r="R47" s="25"/>
      <c r="S47" s="25"/>
      <c r="T47" s="25"/>
      <c r="U47" s="25"/>
      <c r="V47" s="25"/>
      <c r="W47" s="10">
        <v>1</v>
      </c>
    </row>
    <row r="48" spans="1:23">
      <c r="A48" s="25"/>
      <c r="B48" s="3559" t="str">
        <f ca="1">_xlfn.FORMULATEXT(B47)</f>
        <v>=SI(ESTNUM(SIERREUR(CNUM("0,5");""));"sur cet ordi.Excel attend une VIRGULE comme séparateur décimal";SI(ESTNUM(SIERREUR(CNUM("0.5");""));"sur cet ordi.Excel attend un POINT comme séparateur décimal";"Impossible de déterminer le séparateur décimal"))</v>
      </c>
      <c r="C48" s="3559"/>
      <c r="D48" s="3559"/>
      <c r="E48" s="3559"/>
      <c r="F48" s="3559"/>
      <c r="G48" s="3559"/>
      <c r="H48" s="3559"/>
      <c r="I48" s="3559"/>
      <c r="J48" s="3559"/>
      <c r="K48" s="3559"/>
      <c r="L48" s="3559"/>
      <c r="M48" s="3559"/>
      <c r="N48" s="3559"/>
      <c r="O48" s="3559"/>
      <c r="P48" s="25"/>
      <c r="Q48" s="25"/>
      <c r="R48" s="25"/>
      <c r="S48" s="25"/>
      <c r="T48" s="25"/>
      <c r="U48" s="25"/>
      <c r="V48" s="25"/>
      <c r="W48" s="10">
        <v>1</v>
      </c>
    </row>
    <row r="49" spans="1:23">
      <c r="A49" s="25"/>
      <c r="B49" s="3559"/>
      <c r="C49" s="3559"/>
      <c r="D49" s="3559"/>
      <c r="E49" s="3559"/>
      <c r="F49" s="3559"/>
      <c r="G49" s="3559"/>
      <c r="H49" s="3559"/>
      <c r="I49" s="3559"/>
      <c r="J49" s="3559"/>
      <c r="K49" s="3559"/>
      <c r="L49" s="3559"/>
      <c r="M49" s="3559"/>
      <c r="N49" s="3559"/>
      <c r="O49" s="3559"/>
      <c r="P49" s="25"/>
      <c r="Q49" s="25"/>
      <c r="R49" s="25"/>
      <c r="S49" s="25"/>
      <c r="T49" s="25"/>
      <c r="U49" s="25"/>
      <c r="V49" s="25"/>
      <c r="W49" s="10">
        <v>1</v>
      </c>
    </row>
    <row r="50" spans="1:23">
      <c r="A50" s="25"/>
      <c r="B50" s="25"/>
      <c r="C50" s="25"/>
      <c r="D50" s="25"/>
      <c r="E50" s="25"/>
      <c r="F50" s="25"/>
      <c r="G50" s="25"/>
      <c r="H50" s="25"/>
      <c r="I50" s="25"/>
      <c r="J50" s="25"/>
      <c r="K50" s="25"/>
      <c r="L50" s="25"/>
      <c r="M50" s="25"/>
      <c r="N50" s="25"/>
      <c r="O50" s="25"/>
      <c r="P50" s="25"/>
      <c r="Q50" s="25"/>
      <c r="R50" s="25"/>
      <c r="S50" s="25"/>
      <c r="T50" s="25"/>
      <c r="U50" s="25"/>
      <c r="V50" s="25"/>
      <c r="W50" s="10">
        <v>1</v>
      </c>
    </row>
    <row r="51" spans="1:23" ht="15" customHeight="1">
      <c r="A51" s="25"/>
      <c r="B51" s="2382" t="s">
        <v>4127</v>
      </c>
      <c r="C51" s="25"/>
      <c r="D51" s="25"/>
      <c r="E51" s="25"/>
      <c r="F51" s="25"/>
      <c r="G51" s="25"/>
      <c r="H51" s="25"/>
      <c r="I51" s="25"/>
      <c r="J51" s="25"/>
      <c r="K51" s="25"/>
      <c r="L51" s="25"/>
      <c r="M51" s="25"/>
      <c r="N51" s="3551"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O51" s="3552"/>
      <c r="P51" s="3552"/>
      <c r="Q51" s="3552"/>
      <c r="R51" s="3552"/>
      <c r="S51" s="3552"/>
      <c r="T51" s="3553"/>
      <c r="U51" s="25"/>
      <c r="V51" s="25"/>
      <c r="W51" s="10">
        <v>1</v>
      </c>
    </row>
    <row r="52" spans="1:23" ht="15" customHeight="1">
      <c r="A52" s="25"/>
      <c r="B52" s="2382" t="s">
        <v>4128</v>
      </c>
      <c r="C52" s="25"/>
      <c r="D52" s="25"/>
      <c r="E52" s="25"/>
      <c r="F52" s="25"/>
      <c r="G52" s="25"/>
      <c r="H52" s="25"/>
      <c r="I52" s="25"/>
      <c r="J52" s="25"/>
      <c r="K52" s="25"/>
      <c r="L52" s="25"/>
      <c r="M52" s="25"/>
      <c r="N52" s="3554"/>
      <c r="O52" s="3555"/>
      <c r="P52" s="3555"/>
      <c r="Q52" s="3555"/>
      <c r="R52" s="3555"/>
      <c r="S52" s="3555"/>
      <c r="T52" s="3556"/>
      <c r="U52" s="25"/>
      <c r="V52" s="25"/>
      <c r="W52" s="10">
        <v>1</v>
      </c>
    </row>
    <row r="53" spans="1:23">
      <c r="A53" s="25"/>
      <c r="B53" s="2382" t="s">
        <v>4129</v>
      </c>
      <c r="C53" s="25"/>
      <c r="D53" s="25"/>
      <c r="E53" s="25"/>
      <c r="F53" s="25"/>
      <c r="G53" s="25"/>
      <c r="H53" s="25"/>
      <c r="I53" s="25"/>
      <c r="J53" s="25"/>
      <c r="K53" s="25"/>
      <c r="L53" s="25"/>
      <c r="M53" s="25"/>
      <c r="N53" s="25"/>
      <c r="O53" s="25"/>
      <c r="P53" s="25"/>
      <c r="Q53" s="25"/>
      <c r="R53" s="25"/>
      <c r="S53" s="25"/>
      <c r="T53" s="25"/>
      <c r="U53" s="25"/>
      <c r="V53" s="25"/>
      <c r="W53" s="10">
        <v>1</v>
      </c>
    </row>
    <row r="54" spans="1:23">
      <c r="A54" s="25"/>
      <c r="B54" t="s">
        <v>4130</v>
      </c>
      <c r="C54" s="25"/>
      <c r="D54" s="25"/>
      <c r="E54" s="25"/>
      <c r="F54" s="25"/>
      <c r="G54" s="25"/>
      <c r="H54" s="25"/>
      <c r="I54" s="25"/>
      <c r="J54" s="25"/>
      <c r="K54" s="25"/>
      <c r="L54" s="25"/>
      <c r="M54" s="25"/>
      <c r="N54" s="25"/>
      <c r="O54" s="25"/>
      <c r="P54" s="25"/>
      <c r="Q54" s="25"/>
      <c r="R54" s="25"/>
      <c r="S54" s="25"/>
      <c r="T54" s="25"/>
      <c r="U54" s="25"/>
      <c r="V54" s="25"/>
      <c r="W54" s="10">
        <v>1</v>
      </c>
    </row>
    <row r="55" spans="1:23">
      <c r="A55" s="25"/>
      <c r="B55" s="25"/>
      <c r="C55" s="25"/>
      <c r="D55" s="25"/>
      <c r="E55" s="25"/>
      <c r="F55" s="25"/>
      <c r="G55" s="25"/>
      <c r="H55" s="25"/>
      <c r="I55" s="25"/>
      <c r="J55" s="25"/>
      <c r="K55" s="25"/>
      <c r="L55" s="25"/>
      <c r="M55" s="25"/>
      <c r="N55" s="25"/>
      <c r="O55" s="25"/>
      <c r="P55" s="25"/>
      <c r="Q55" s="25"/>
      <c r="R55" s="25"/>
      <c r="S55" s="25"/>
      <c r="T55" s="25"/>
      <c r="U55" s="25"/>
      <c r="V55" s="25"/>
      <c r="W55" s="10">
        <v>1</v>
      </c>
    </row>
    <row r="56" spans="1:23" ht="18">
      <c r="A56" s="25"/>
      <c r="B56" s="2947" t="s">
        <v>4131</v>
      </c>
      <c r="C56" s="25"/>
      <c r="D56" s="25"/>
      <c r="E56" s="25"/>
      <c r="F56" s="25"/>
      <c r="G56" s="25"/>
      <c r="H56" s="25"/>
      <c r="I56" s="25"/>
      <c r="J56" s="25"/>
      <c r="K56" s="25"/>
      <c r="L56" s="25"/>
      <c r="M56" s="25"/>
      <c r="N56" s="25"/>
      <c r="O56" s="25"/>
      <c r="P56" s="25"/>
      <c r="Q56" s="25"/>
      <c r="R56" s="25"/>
      <c r="S56" s="25"/>
      <c r="T56" s="25"/>
      <c r="U56" s="25"/>
      <c r="V56" s="25"/>
      <c r="W56" s="10">
        <v>1</v>
      </c>
    </row>
    <row r="57" spans="1:23">
      <c r="A57" s="25"/>
      <c r="B57" t="s">
        <v>4132</v>
      </c>
      <c r="C57" s="25"/>
      <c r="D57" s="25"/>
      <c r="E57" s="25"/>
      <c r="F57" s="25"/>
      <c r="G57" s="25"/>
      <c r="H57" s="25"/>
      <c r="I57" s="25"/>
      <c r="J57" s="25"/>
      <c r="K57" s="25"/>
      <c r="L57" s="25"/>
      <c r="M57" s="25"/>
      <c r="N57" s="25"/>
      <c r="O57" s="25"/>
      <c r="P57" s="25"/>
      <c r="Q57" s="25"/>
      <c r="R57" s="25"/>
      <c r="S57" s="25"/>
      <c r="T57" s="25"/>
      <c r="U57" s="25"/>
      <c r="V57" s="25"/>
      <c r="W57" s="10">
        <v>1</v>
      </c>
    </row>
    <row r="58" spans="1:23">
      <c r="A58" s="25"/>
      <c r="B58" s="2949" t="s">
        <v>4133</v>
      </c>
      <c r="C58" s="25"/>
      <c r="D58" s="25"/>
      <c r="E58" s="25"/>
      <c r="F58" s="25"/>
      <c r="G58" s="25"/>
      <c r="H58" s="25"/>
      <c r="I58" s="25"/>
      <c r="J58" s="25"/>
      <c r="K58" s="25"/>
      <c r="L58" s="25"/>
      <c r="M58" s="25"/>
      <c r="N58" s="25"/>
      <c r="O58" s="25"/>
      <c r="P58" s="25"/>
      <c r="Q58" s="25"/>
      <c r="R58" s="25"/>
      <c r="S58" s="25"/>
      <c r="T58" s="25"/>
      <c r="U58" s="25"/>
      <c r="V58" s="25"/>
      <c r="W58" s="10">
        <v>1</v>
      </c>
    </row>
    <row r="59" spans="1:23">
      <c r="A59" s="25"/>
      <c r="B59" s="2383" t="s">
        <v>4134</v>
      </c>
      <c r="C59" s="25"/>
      <c r="D59" s="25"/>
      <c r="E59" s="25"/>
      <c r="F59" s="25"/>
      <c r="G59" s="25"/>
      <c r="H59" s="25"/>
      <c r="I59" s="25"/>
      <c r="J59" s="25"/>
      <c r="K59" s="25"/>
      <c r="L59" s="25"/>
      <c r="M59" s="25"/>
      <c r="N59" s="25"/>
      <c r="O59" s="25"/>
      <c r="W59" s="10">
        <v>1</v>
      </c>
    </row>
    <row r="60" spans="1:23">
      <c r="A60" s="25"/>
      <c r="B60" s="2951" t="s">
        <v>4135</v>
      </c>
      <c r="C60" s="25"/>
      <c r="D60" s="25"/>
      <c r="E60" s="25"/>
      <c r="F60" s="25"/>
      <c r="G60" s="25"/>
      <c r="H60" s="25"/>
      <c r="I60" s="25"/>
      <c r="J60" s="25"/>
      <c r="K60" s="25"/>
      <c r="L60" s="25"/>
      <c r="M60" s="25"/>
      <c r="N60" s="25"/>
      <c r="O60" s="25"/>
      <c r="P60" s="25"/>
      <c r="Q60" s="25"/>
      <c r="R60" s="25"/>
      <c r="S60" s="25"/>
      <c r="T60" s="25"/>
      <c r="U60" s="25"/>
      <c r="V60" s="25"/>
      <c r="W60" s="10">
        <v>1</v>
      </c>
    </row>
    <row r="61" spans="1:23">
      <c r="A61" s="25"/>
      <c r="B61" s="2383" t="s">
        <v>4136</v>
      </c>
      <c r="C61" s="25"/>
      <c r="D61" s="25"/>
      <c r="E61" s="25"/>
      <c r="F61" s="25"/>
      <c r="G61" s="25"/>
      <c r="H61" s="25"/>
      <c r="I61" s="25"/>
      <c r="J61" s="25"/>
      <c r="K61" s="25"/>
      <c r="L61" s="25"/>
      <c r="M61" s="25"/>
      <c r="N61" s="25"/>
      <c r="O61" s="25"/>
      <c r="P61" s="25"/>
      <c r="Q61" s="25"/>
      <c r="R61" s="25"/>
      <c r="S61" s="25"/>
      <c r="T61" s="25"/>
      <c r="U61" s="25"/>
      <c r="V61" s="25"/>
      <c r="W61" s="10">
        <v>1</v>
      </c>
    </row>
    <row r="62" spans="1:23">
      <c r="A62" s="25"/>
      <c r="B62" s="2383" t="s">
        <v>4137</v>
      </c>
      <c r="C62" s="25"/>
      <c r="D62" s="25"/>
      <c r="E62" s="25"/>
      <c r="F62" s="25"/>
      <c r="G62" s="25"/>
      <c r="H62" s="25"/>
      <c r="I62" s="25"/>
      <c r="J62" s="25"/>
      <c r="K62" s="25"/>
      <c r="L62" s="25"/>
      <c r="M62" s="25"/>
      <c r="N62" s="25"/>
      <c r="O62" s="25"/>
      <c r="P62" s="25"/>
      <c r="Q62" s="25"/>
      <c r="R62" s="25"/>
      <c r="S62" s="25"/>
      <c r="T62" s="25"/>
      <c r="U62" s="25"/>
      <c r="V62" s="25"/>
      <c r="W62" s="10">
        <v>1</v>
      </c>
    </row>
    <row r="63" spans="1:23">
      <c r="A63" s="25"/>
      <c r="C63" s="25"/>
      <c r="D63" s="25"/>
      <c r="E63" s="25"/>
      <c r="F63" s="25"/>
      <c r="G63" s="25"/>
      <c r="H63" s="25"/>
      <c r="I63" s="25"/>
      <c r="J63" s="25"/>
      <c r="K63" s="25"/>
      <c r="L63" s="25"/>
      <c r="M63" s="25"/>
      <c r="N63" s="25"/>
      <c r="O63" s="25"/>
      <c r="P63" s="25"/>
      <c r="Q63" s="25"/>
      <c r="R63" s="25"/>
      <c r="S63" s="25"/>
      <c r="T63" s="25"/>
      <c r="U63" s="25"/>
      <c r="V63" s="25"/>
      <c r="W63" s="10">
        <v>1</v>
      </c>
    </row>
    <row r="64" spans="1:23">
      <c r="A64" s="25"/>
      <c r="B64" t="s">
        <v>4138</v>
      </c>
      <c r="C64" s="25"/>
      <c r="D64" s="25"/>
      <c r="E64" s="25"/>
      <c r="F64" s="25"/>
      <c r="G64" s="25"/>
      <c r="H64" s="25"/>
      <c r="I64" s="25"/>
      <c r="J64" s="25"/>
      <c r="K64" s="25"/>
      <c r="L64" s="25"/>
      <c r="M64" s="25"/>
      <c r="N64" s="25"/>
      <c r="O64" s="25"/>
      <c r="P64" s="25"/>
      <c r="Q64" s="25"/>
      <c r="R64" s="25"/>
      <c r="S64" s="25"/>
      <c r="T64" s="25"/>
      <c r="U64" s="25"/>
      <c r="V64" s="25"/>
      <c r="W64" s="10">
        <v>1</v>
      </c>
    </row>
    <row r="65" spans="1:23">
      <c r="A65" s="25"/>
      <c r="B65" s="2382" t="s">
        <v>4139</v>
      </c>
      <c r="C65" s="25"/>
      <c r="D65" s="25"/>
      <c r="E65" s="25"/>
      <c r="F65" s="25"/>
      <c r="G65" s="25"/>
      <c r="H65" s="25"/>
      <c r="I65" s="25"/>
      <c r="J65" s="25"/>
      <c r="K65" s="25"/>
      <c r="L65" s="25"/>
      <c r="M65" s="25"/>
      <c r="N65" s="25"/>
      <c r="O65" s="25"/>
      <c r="P65" s="25"/>
      <c r="Q65" s="25"/>
      <c r="R65" s="25"/>
      <c r="S65" s="25"/>
      <c r="T65" s="25"/>
      <c r="U65" s="25"/>
      <c r="V65" s="25"/>
      <c r="W65" s="10">
        <v>1</v>
      </c>
    </row>
    <row r="66" spans="1:23">
      <c r="A66" s="25"/>
      <c r="B66" s="2382" t="s">
        <v>4140</v>
      </c>
      <c r="C66" s="25"/>
      <c r="D66" s="25"/>
      <c r="E66" s="25"/>
      <c r="F66" s="25"/>
      <c r="G66" s="25"/>
      <c r="H66" s="25"/>
      <c r="I66" s="25"/>
      <c r="J66" s="25"/>
      <c r="K66" s="25"/>
      <c r="L66" s="25"/>
      <c r="M66" s="25"/>
      <c r="N66" s="25"/>
      <c r="O66" s="25"/>
      <c r="P66" s="25"/>
      <c r="Q66" s="25"/>
      <c r="R66" s="25"/>
      <c r="S66" s="25"/>
      <c r="T66" s="25"/>
      <c r="U66" s="25"/>
      <c r="V66" s="25"/>
      <c r="W66" s="10">
        <v>1</v>
      </c>
    </row>
    <row r="67" spans="1:23">
      <c r="A67" s="25"/>
      <c r="B67" s="2383" t="s">
        <v>4141</v>
      </c>
      <c r="C67" s="25"/>
      <c r="D67" s="25"/>
      <c r="E67" s="25"/>
      <c r="F67" s="25"/>
      <c r="G67" s="25"/>
      <c r="H67" s="25"/>
      <c r="I67" s="25"/>
      <c r="J67" s="25"/>
      <c r="K67" s="25"/>
      <c r="L67" s="25"/>
      <c r="M67" s="25"/>
      <c r="N67" s="25"/>
      <c r="O67" s="25"/>
      <c r="P67" s="25"/>
      <c r="Q67" s="25"/>
      <c r="R67" s="25"/>
      <c r="S67" s="25"/>
      <c r="T67" s="25"/>
      <c r="U67" s="25"/>
      <c r="V67" s="25"/>
      <c r="W67" s="10">
        <v>1</v>
      </c>
    </row>
    <row r="68" spans="1:23">
      <c r="A68" s="25"/>
      <c r="B68" s="2383" t="s">
        <v>4142</v>
      </c>
      <c r="C68" s="25"/>
      <c r="D68" s="25"/>
      <c r="E68" s="25"/>
      <c r="F68" s="25"/>
      <c r="G68" s="25"/>
      <c r="H68" s="25"/>
      <c r="I68" s="25"/>
      <c r="J68" s="25"/>
      <c r="K68" s="25"/>
      <c r="L68" s="25"/>
      <c r="M68" s="25"/>
      <c r="N68" s="25"/>
      <c r="O68" s="25"/>
      <c r="P68" s="25"/>
      <c r="Q68" s="25"/>
      <c r="R68" s="25"/>
      <c r="S68" s="25"/>
      <c r="T68" s="25"/>
      <c r="U68" s="25"/>
      <c r="V68" s="25"/>
      <c r="W68" s="10">
        <v>1</v>
      </c>
    </row>
    <row r="69" spans="1:23">
      <c r="A69" s="25"/>
      <c r="B69" s="2383"/>
      <c r="C69" s="25"/>
      <c r="D69" s="25"/>
      <c r="E69" s="25"/>
      <c r="F69" s="25"/>
      <c r="G69" s="25"/>
      <c r="H69" s="25"/>
      <c r="I69" s="25"/>
      <c r="J69" s="25"/>
      <c r="K69" s="25"/>
      <c r="L69" s="25"/>
      <c r="M69" s="25"/>
      <c r="N69" s="25"/>
      <c r="O69" s="25"/>
      <c r="P69" s="25"/>
      <c r="Q69" s="25"/>
      <c r="R69" s="25"/>
      <c r="S69" s="25"/>
      <c r="T69" s="25"/>
      <c r="U69" s="25"/>
      <c r="V69" s="25"/>
      <c r="W69" s="10">
        <v>1</v>
      </c>
    </row>
    <row r="70" spans="1:23" ht="18">
      <c r="A70" s="25"/>
      <c r="B70" s="2947" t="s">
        <v>4143</v>
      </c>
      <c r="C70" s="25"/>
      <c r="D70" s="25"/>
      <c r="E70" s="25"/>
      <c r="F70" s="25"/>
      <c r="G70" s="25"/>
      <c r="H70" s="25"/>
      <c r="I70" s="25"/>
      <c r="J70" s="25"/>
      <c r="K70" s="25"/>
      <c r="L70" s="25"/>
      <c r="M70" s="25"/>
      <c r="N70" s="25"/>
      <c r="O70" s="25"/>
      <c r="P70" s="25"/>
      <c r="Q70" s="25"/>
      <c r="R70" s="25"/>
      <c r="S70" s="25"/>
      <c r="T70" s="25"/>
      <c r="U70" s="25"/>
      <c r="V70" s="25"/>
      <c r="W70" s="10">
        <v>1</v>
      </c>
    </row>
    <row r="71" spans="1:23">
      <c r="A71" s="25"/>
      <c r="B71" s="25"/>
      <c r="C71" s="25"/>
      <c r="D71" s="25"/>
      <c r="E71" s="25"/>
      <c r="F71" s="25"/>
      <c r="G71" s="25"/>
      <c r="H71" s="25"/>
      <c r="I71" s="25"/>
      <c r="J71" s="25"/>
      <c r="K71" s="25"/>
      <c r="L71" s="25"/>
      <c r="M71" s="25"/>
      <c r="N71" s="25"/>
      <c r="O71" s="25"/>
      <c r="P71" s="25"/>
      <c r="Q71" s="25"/>
      <c r="R71" s="25"/>
      <c r="S71" s="25"/>
      <c r="T71" s="25"/>
      <c r="U71" s="25"/>
      <c r="V71" s="25"/>
      <c r="W71" s="10">
        <v>1</v>
      </c>
    </row>
    <row r="72" spans="1:23">
      <c r="A72" s="25"/>
      <c r="B72" t="s">
        <v>4144</v>
      </c>
      <c r="C72" s="25"/>
      <c r="D72" s="25"/>
      <c r="E72" s="25"/>
      <c r="F72" s="25"/>
      <c r="G72" s="25"/>
      <c r="H72" s="25"/>
      <c r="I72" s="25"/>
      <c r="J72" s="25"/>
      <c r="K72" s="25"/>
      <c r="L72" s="25"/>
      <c r="M72" s="25"/>
      <c r="N72" s="25"/>
      <c r="O72" s="25"/>
      <c r="P72" s="25"/>
      <c r="Q72" s="25"/>
      <c r="R72" s="25"/>
      <c r="S72" s="25"/>
      <c r="T72" s="25"/>
      <c r="U72" s="25"/>
      <c r="V72" s="25"/>
      <c r="W72" s="10">
        <v>1</v>
      </c>
    </row>
    <row r="73" spans="1:23">
      <c r="A73" s="25"/>
      <c r="B73" s="2382" t="s">
        <v>4145</v>
      </c>
      <c r="C73" s="25"/>
      <c r="D73" s="25"/>
      <c r="E73" s="25"/>
      <c r="F73" s="25"/>
      <c r="G73" s="25"/>
      <c r="H73" s="25"/>
      <c r="I73" s="25"/>
      <c r="J73" s="25"/>
      <c r="K73" s="25"/>
      <c r="L73" s="25"/>
      <c r="M73" s="25"/>
      <c r="N73" s="25"/>
      <c r="O73" s="25"/>
      <c r="P73" s="25"/>
      <c r="Q73" s="25"/>
      <c r="R73" s="25"/>
      <c r="S73" s="25"/>
      <c r="T73" s="25"/>
      <c r="U73" s="25"/>
      <c r="V73" s="25"/>
      <c r="W73" s="10">
        <v>1</v>
      </c>
    </row>
    <row r="74" spans="1:23">
      <c r="A74" s="25"/>
      <c r="B74" s="2382" t="s">
        <v>4146</v>
      </c>
      <c r="C74" s="25"/>
      <c r="D74" s="25"/>
      <c r="E74" s="25"/>
      <c r="F74" s="25"/>
      <c r="G74" s="25"/>
      <c r="H74" s="25"/>
      <c r="I74" s="25"/>
      <c r="J74" s="25"/>
      <c r="K74" s="25"/>
      <c r="L74" s="25"/>
      <c r="M74" s="25"/>
      <c r="N74" s="25"/>
      <c r="O74" s="25"/>
      <c r="P74" s="25"/>
      <c r="Q74" s="25"/>
      <c r="R74" s="25"/>
      <c r="S74" s="25"/>
      <c r="T74" s="25"/>
      <c r="U74" s="25"/>
      <c r="V74" s="25"/>
      <c r="W74" s="10">
        <v>1</v>
      </c>
    </row>
    <row r="75" spans="1:23">
      <c r="A75" s="25"/>
      <c r="B75" s="2382" t="s">
        <v>4147</v>
      </c>
      <c r="C75" s="25"/>
      <c r="D75" s="25"/>
      <c r="E75" s="25"/>
      <c r="F75" s="25"/>
      <c r="G75" s="25"/>
      <c r="H75" s="25"/>
      <c r="I75" s="25"/>
      <c r="J75" s="25"/>
      <c r="K75" s="25"/>
      <c r="L75" s="25"/>
      <c r="M75" s="25"/>
      <c r="N75" s="25"/>
      <c r="O75" s="25"/>
      <c r="P75" s="25"/>
      <c r="Q75" s="25"/>
      <c r="R75" s="25"/>
      <c r="S75" s="25"/>
      <c r="T75" s="25"/>
      <c r="U75" s="25"/>
      <c r="V75" s="25"/>
      <c r="W75" s="10">
        <v>1</v>
      </c>
    </row>
    <row r="76" spans="1:23">
      <c r="A76" s="25"/>
      <c r="B76" s="25"/>
      <c r="C76" s="25"/>
      <c r="D76" s="25"/>
      <c r="E76" s="25"/>
      <c r="F76" s="25"/>
      <c r="G76" s="25"/>
      <c r="H76" s="25"/>
      <c r="I76" s="25"/>
      <c r="J76" s="25"/>
      <c r="K76" s="25"/>
      <c r="L76" s="25"/>
      <c r="M76" s="25"/>
      <c r="N76" s="25"/>
      <c r="O76" s="25"/>
      <c r="P76" s="25"/>
      <c r="Q76" s="25"/>
      <c r="R76" s="25"/>
      <c r="S76" s="25"/>
      <c r="T76" s="25"/>
      <c r="U76" s="25"/>
      <c r="V76" s="25"/>
      <c r="W76" s="10">
        <v>1</v>
      </c>
    </row>
    <row r="77" spans="1:23" ht="15.75">
      <c r="A77" s="25"/>
      <c r="B77" s="2952" t="s">
        <v>4148</v>
      </c>
      <c r="C77" s="25"/>
      <c r="D77" s="25"/>
      <c r="E77" s="25"/>
      <c r="F77" s="25"/>
      <c r="G77" s="25"/>
      <c r="H77" s="25"/>
      <c r="I77" s="25"/>
      <c r="J77" s="25"/>
      <c r="K77" s="25"/>
      <c r="L77" s="25"/>
      <c r="M77" s="25"/>
      <c r="N77" s="25"/>
      <c r="O77" s="25"/>
      <c r="P77" s="25"/>
      <c r="Q77" s="25"/>
      <c r="R77" s="25"/>
      <c r="S77" s="25"/>
      <c r="T77" s="25"/>
      <c r="U77" s="25"/>
      <c r="V77" s="25"/>
      <c r="W77" s="10">
        <v>1</v>
      </c>
    </row>
    <row r="78" spans="1:23">
      <c r="A78" s="25"/>
      <c r="B78" s="25" t="s">
        <v>4149</v>
      </c>
      <c r="C78" s="25"/>
      <c r="D78" s="25"/>
      <c r="E78" s="25"/>
      <c r="F78" s="25"/>
      <c r="G78" s="25"/>
      <c r="H78" s="25"/>
      <c r="I78" s="25"/>
      <c r="J78" s="25"/>
      <c r="K78" s="25"/>
      <c r="L78" s="25"/>
      <c r="M78" s="25"/>
      <c r="N78" s="25"/>
      <c r="O78" s="25"/>
      <c r="P78" s="25"/>
      <c r="Q78" s="25"/>
      <c r="R78" s="25"/>
      <c r="S78" s="25"/>
      <c r="T78" s="25"/>
      <c r="U78" s="25"/>
      <c r="V78" s="25"/>
      <c r="W78" s="10">
        <v>1</v>
      </c>
    </row>
    <row r="79" spans="1:23" ht="15.75">
      <c r="A79" s="25"/>
      <c r="B79" s="2953" t="s">
        <v>4150</v>
      </c>
      <c r="C79" s="25"/>
      <c r="D79" s="25"/>
      <c r="E79" s="25"/>
      <c r="F79" s="25"/>
      <c r="G79" s="25"/>
      <c r="H79" s="25"/>
      <c r="I79" s="25"/>
      <c r="J79" s="25"/>
      <c r="K79" s="25"/>
      <c r="L79" s="25"/>
      <c r="M79" s="25"/>
      <c r="N79" s="25"/>
      <c r="O79" s="25"/>
      <c r="P79" s="25"/>
      <c r="Q79" s="25"/>
      <c r="R79" s="25"/>
      <c r="S79" s="25"/>
      <c r="T79" s="25"/>
      <c r="U79" s="25"/>
      <c r="V79" s="25"/>
      <c r="W79" s="10">
        <v>1</v>
      </c>
    </row>
    <row r="80" spans="1:23">
      <c r="A80" s="25"/>
      <c r="B80" s="25"/>
      <c r="C80" s="25"/>
      <c r="D80" s="25"/>
      <c r="E80" s="25"/>
      <c r="F80" s="25"/>
      <c r="G80" s="25"/>
      <c r="H80" s="25"/>
      <c r="I80" s="25"/>
      <c r="J80" s="25"/>
      <c r="K80" s="25"/>
      <c r="L80" s="25"/>
      <c r="M80" s="25"/>
      <c r="N80" s="25"/>
      <c r="O80" s="25"/>
      <c r="P80" s="25"/>
      <c r="Q80" s="25"/>
      <c r="R80" s="25"/>
      <c r="S80" s="25"/>
      <c r="T80" s="25"/>
      <c r="U80" s="25"/>
      <c r="V80" s="25"/>
      <c r="W80" s="10">
        <v>1</v>
      </c>
    </row>
    <row r="81" spans="1:23" ht="18.75">
      <c r="A81" s="25"/>
      <c r="B81" s="25"/>
      <c r="C81" s="2954" t="s">
        <v>4151</v>
      </c>
      <c r="D81" s="25"/>
      <c r="E81" s="25"/>
      <c r="F81" s="25"/>
      <c r="G81" s="25"/>
      <c r="H81" s="25"/>
      <c r="I81" s="25"/>
      <c r="J81" s="25"/>
      <c r="K81" s="25"/>
      <c r="L81" s="25"/>
      <c r="M81" s="25"/>
      <c r="N81" s="25"/>
      <c r="O81" s="25"/>
      <c r="P81" s="25"/>
      <c r="Q81" s="25"/>
      <c r="R81" s="25"/>
      <c r="S81" s="25"/>
      <c r="T81" s="25"/>
      <c r="U81" s="25"/>
      <c r="V81" s="25"/>
      <c r="W81" s="10">
        <v>1</v>
      </c>
    </row>
    <row r="82" spans="1:23" ht="18.75">
      <c r="A82" s="25"/>
      <c r="B82" s="25"/>
      <c r="C82" s="2955" t="str">
        <f ca="1">"sur cet ordi.Version Excel interne : "&amp;INFO("version")</f>
        <v>sur cet ordi.Version Excel interne : 16.0</v>
      </c>
      <c r="D82" s="2950"/>
      <c r="E82" s="2950"/>
      <c r="F82" s="2950"/>
      <c r="G82" s="25"/>
      <c r="H82" s="25"/>
      <c r="I82" s="25"/>
      <c r="J82" s="25"/>
      <c r="K82" s="25"/>
      <c r="L82" s="25"/>
      <c r="M82" s="25"/>
      <c r="N82" s="25"/>
      <c r="O82" s="25"/>
      <c r="P82" s="25"/>
      <c r="Q82" s="25"/>
      <c r="R82" s="25"/>
      <c r="S82" s="25"/>
      <c r="T82" s="25"/>
      <c r="U82" s="25"/>
      <c r="V82" s="25"/>
      <c r="W82" s="10">
        <v>1</v>
      </c>
    </row>
    <row r="83" spans="1:23" ht="18.75">
      <c r="A83" s="25"/>
      <c r="B83" s="25"/>
      <c r="C83" s="2954" t="s">
        <v>4152</v>
      </c>
      <c r="D83" s="25"/>
      <c r="E83" s="25"/>
      <c r="F83" s="25"/>
      <c r="G83" s="25"/>
      <c r="H83" s="25"/>
      <c r="I83" s="25"/>
      <c r="J83" s="25"/>
      <c r="K83" s="25"/>
      <c r="L83" s="25"/>
      <c r="M83" s="25"/>
      <c r="N83" s="25"/>
      <c r="O83" s="25"/>
      <c r="P83" s="25"/>
      <c r="Q83" s="25"/>
      <c r="R83" s="25"/>
      <c r="S83" s="25"/>
      <c r="T83" s="25"/>
      <c r="U83" s="25"/>
      <c r="V83" s="25"/>
      <c r="W83" s="10">
        <v>1</v>
      </c>
    </row>
    <row r="84" spans="1:23" ht="18.75">
      <c r="A84" s="25"/>
      <c r="B84" s="25"/>
      <c r="C84" s="2954" t="s">
        <v>4153</v>
      </c>
      <c r="D84" s="25"/>
      <c r="E84" s="25"/>
      <c r="F84" s="25"/>
      <c r="G84" s="25"/>
      <c r="H84" s="25"/>
      <c r="I84" s="25"/>
      <c r="J84" s="25"/>
      <c r="K84" s="25"/>
      <c r="L84" s="25"/>
      <c r="M84" s="25"/>
      <c r="N84" s="25"/>
      <c r="O84" s="25"/>
      <c r="P84" s="25"/>
      <c r="Q84" s="25"/>
      <c r="R84" s="25"/>
      <c r="S84" s="25"/>
      <c r="T84" s="25"/>
      <c r="U84" s="25"/>
      <c r="V84" s="25"/>
      <c r="W84" s="10">
        <v>1</v>
      </c>
    </row>
    <row r="85" spans="1:23" ht="18.75">
      <c r="A85" s="25"/>
      <c r="B85" s="25"/>
      <c r="C85" s="2954" t="s">
        <v>4154</v>
      </c>
      <c r="D85" s="25"/>
      <c r="E85" s="25"/>
      <c r="F85" s="25"/>
      <c r="G85" s="25"/>
      <c r="H85" s="25"/>
      <c r="I85" s="25"/>
      <c r="J85" s="25"/>
      <c r="K85" s="25"/>
      <c r="L85" s="25"/>
      <c r="M85" s="25"/>
      <c r="N85" s="25"/>
      <c r="O85" s="25"/>
      <c r="P85" s="25"/>
      <c r="Q85" s="25"/>
      <c r="R85" s="25"/>
      <c r="S85" s="25"/>
      <c r="T85" s="25"/>
      <c r="U85" s="25"/>
      <c r="V85" s="25"/>
      <c r="W85" s="10">
        <v>1</v>
      </c>
    </row>
    <row r="86" spans="1:23" ht="18.75">
      <c r="A86" s="25"/>
      <c r="B86" s="25"/>
      <c r="C86" s="2954" t="s">
        <v>4144</v>
      </c>
      <c r="D86" s="25"/>
      <c r="E86" s="25"/>
      <c r="F86" s="25"/>
      <c r="G86" s="25"/>
      <c r="H86" s="25"/>
      <c r="I86" s="25"/>
      <c r="J86" s="25"/>
      <c r="K86" s="25"/>
      <c r="L86" s="25"/>
      <c r="M86" s="25"/>
      <c r="N86" s="25"/>
      <c r="O86" s="25"/>
      <c r="P86" s="25"/>
      <c r="Q86" s="25"/>
      <c r="R86" s="25"/>
      <c r="S86" s="25"/>
      <c r="T86" s="25"/>
      <c r="U86" s="25"/>
      <c r="V86" s="25"/>
      <c r="W86" s="10">
        <v>1</v>
      </c>
    </row>
    <row r="87" spans="1:23" ht="18.75">
      <c r="A87" s="25"/>
      <c r="B87" s="25"/>
      <c r="C87" s="2954" t="s">
        <v>4155</v>
      </c>
      <c r="D87" s="25"/>
      <c r="E87" s="25"/>
      <c r="F87" s="25"/>
      <c r="G87" s="25"/>
      <c r="H87" s="25"/>
      <c r="I87" s="25"/>
      <c r="J87" s="25"/>
      <c r="K87" s="25"/>
      <c r="L87" s="25"/>
      <c r="M87" s="25"/>
      <c r="N87" s="25"/>
      <c r="O87" s="25"/>
      <c r="P87" s="25"/>
      <c r="Q87" s="25"/>
      <c r="R87" s="25"/>
      <c r="S87" s="25"/>
      <c r="T87" s="25"/>
      <c r="U87" s="25"/>
      <c r="V87" s="25"/>
      <c r="W87" s="10">
        <v>1</v>
      </c>
    </row>
    <row r="88" spans="1:23" ht="18.75">
      <c r="A88" s="25"/>
      <c r="B88" s="25"/>
      <c r="C88" s="2954" t="s">
        <v>4156</v>
      </c>
      <c r="D88" s="25"/>
      <c r="E88" s="25"/>
      <c r="F88" s="25"/>
      <c r="G88" s="25"/>
      <c r="H88" s="25"/>
      <c r="I88" s="25"/>
      <c r="J88" s="25"/>
      <c r="K88" s="25"/>
      <c r="L88" s="25"/>
      <c r="M88" s="25"/>
      <c r="N88" s="25"/>
      <c r="O88" s="25"/>
      <c r="P88" s="25"/>
      <c r="Q88" s="25"/>
      <c r="R88" s="25"/>
      <c r="S88" s="25"/>
      <c r="T88" s="25"/>
      <c r="U88" s="25"/>
      <c r="V88" s="25"/>
      <c r="W88" s="10">
        <v>1</v>
      </c>
    </row>
    <row r="89" spans="1:23" ht="18.75">
      <c r="A89" s="25"/>
      <c r="B89" s="25"/>
      <c r="C89" s="2954" t="s">
        <v>4157</v>
      </c>
      <c r="D89" s="25"/>
      <c r="E89" s="25"/>
      <c r="F89" s="25"/>
      <c r="G89" s="25"/>
      <c r="H89" s="25"/>
      <c r="I89" s="25"/>
      <c r="J89" s="25"/>
      <c r="K89" s="25"/>
      <c r="L89" s="25"/>
      <c r="M89" s="25"/>
      <c r="N89" s="25"/>
      <c r="O89" s="25"/>
      <c r="P89" s="25"/>
      <c r="Q89" s="25"/>
      <c r="R89" s="25"/>
      <c r="S89" s="25"/>
      <c r="T89" s="25"/>
      <c r="U89" s="25"/>
      <c r="V89" s="25"/>
      <c r="W89" s="10">
        <v>1</v>
      </c>
    </row>
    <row r="90" spans="1:23" ht="18.75">
      <c r="A90" s="25"/>
      <c r="B90" s="25"/>
      <c r="C90" s="2954"/>
      <c r="D90" s="25"/>
      <c r="E90" s="25"/>
      <c r="F90" s="25"/>
      <c r="G90" s="25"/>
      <c r="H90" s="25"/>
      <c r="I90" s="25"/>
      <c r="J90" s="25"/>
      <c r="K90" s="25"/>
      <c r="L90" s="25"/>
      <c r="M90" s="25"/>
      <c r="N90" s="25"/>
      <c r="O90" s="25"/>
      <c r="P90" s="25"/>
      <c r="Q90" s="25"/>
      <c r="R90" s="25"/>
      <c r="S90" s="25"/>
      <c r="T90" s="25"/>
      <c r="U90" s="25"/>
      <c r="V90" s="25"/>
      <c r="W90" s="10">
        <v>1</v>
      </c>
    </row>
    <row r="91" spans="1:23" ht="18.75">
      <c r="A91" s="25"/>
      <c r="B91" s="2956" t="str">
        <f>ADDRESS(ROW(C91),COLUMN(C91),4)&amp;" ►"</f>
        <v>C91 ►</v>
      </c>
      <c r="C91" s="2957" t="str">
        <f>IF(ISNUMBER(IFERROR(VALUE("0,5"),"")), "OK votre séparateur est bien une VIRGULE", "ATTENTION votre séparateur est un POINT ; veuillez régler votre séparateur pour le bon fonctionnement des formules")</f>
        <v>ATTENTION votre séparateur est un POINT ; veuillez régler votre séparateur pour le bon fonctionnement des formules</v>
      </c>
      <c r="D91" s="25"/>
      <c r="E91" s="25"/>
      <c r="F91" s="25"/>
      <c r="G91" s="25"/>
      <c r="H91" s="25"/>
      <c r="I91" s="25"/>
      <c r="J91" s="25"/>
      <c r="K91" s="25"/>
      <c r="L91" s="25"/>
      <c r="M91" s="25"/>
      <c r="N91" s="25"/>
      <c r="O91" s="25"/>
      <c r="P91" s="25"/>
      <c r="Q91" s="25"/>
      <c r="R91" s="25"/>
      <c r="S91" s="25"/>
      <c r="T91" s="25"/>
      <c r="U91" s="25"/>
      <c r="V91" s="25"/>
      <c r="W91" s="10">
        <v>1</v>
      </c>
    </row>
    <row r="92" spans="1:23">
      <c r="A92" s="25"/>
      <c r="B92" s="2825"/>
      <c r="C92" s="3560" t="str">
        <f ca="1">"formule "&amp;ADDRESS(ROW(C91),COLUMN(C91),4)&amp;_xlfn.FORMULATEXT(C91)</f>
        <v>formule C91=SI(ESTNUM(SIERREUR(CNUM("0,5");"")); "OK votre séparateur est bien une VIRGULE"; "ATTENTION votre séparateur est un POINT ; veuillez régler votre séparateur pour le bon fonctionnement des formules")</v>
      </c>
      <c r="D92" s="3560"/>
      <c r="E92" s="3560"/>
      <c r="F92" s="3560"/>
      <c r="G92" s="3560"/>
      <c r="H92" s="3560"/>
      <c r="I92" s="3560"/>
      <c r="J92" s="3560"/>
      <c r="K92" s="3560"/>
      <c r="L92" s="3560"/>
      <c r="M92" s="25"/>
      <c r="N92" s="25"/>
      <c r="O92" s="25"/>
      <c r="P92" s="25"/>
      <c r="Q92" s="25"/>
      <c r="R92" s="25"/>
      <c r="S92" s="25"/>
      <c r="T92" s="25"/>
      <c r="U92" s="25"/>
      <c r="V92" s="25"/>
      <c r="W92" s="10">
        <v>1</v>
      </c>
    </row>
    <row r="93" spans="1:23">
      <c r="A93" s="25"/>
      <c r="B93" s="2825"/>
      <c r="C93" s="3560"/>
      <c r="D93" s="3560"/>
      <c r="E93" s="3560"/>
      <c r="F93" s="3560"/>
      <c r="G93" s="3560"/>
      <c r="H93" s="3560"/>
      <c r="I93" s="3560"/>
      <c r="J93" s="3560"/>
      <c r="K93" s="3560"/>
      <c r="L93" s="3560"/>
      <c r="M93" s="25"/>
      <c r="N93" s="25"/>
      <c r="O93" s="25"/>
      <c r="P93" s="25"/>
      <c r="Q93" s="25"/>
      <c r="R93" s="25"/>
      <c r="S93" s="25"/>
      <c r="T93" s="25"/>
      <c r="U93" s="25"/>
      <c r="V93" s="25"/>
      <c r="W93" s="10">
        <v>1</v>
      </c>
    </row>
    <row r="94" spans="1:23">
      <c r="A94" s="25"/>
      <c r="B94" s="25"/>
      <c r="C94" s="25"/>
      <c r="D94" s="25"/>
      <c r="E94" s="25"/>
      <c r="F94" s="25"/>
      <c r="G94" s="25"/>
      <c r="H94" s="25"/>
      <c r="I94" s="25"/>
      <c r="J94" s="25"/>
      <c r="K94" s="25"/>
      <c r="L94" s="25"/>
      <c r="M94" s="25"/>
      <c r="N94" s="25"/>
      <c r="O94" s="25"/>
      <c r="P94" s="25"/>
      <c r="Q94" s="25"/>
      <c r="R94" s="25"/>
      <c r="S94" s="25"/>
      <c r="T94" s="25"/>
      <c r="U94" s="25"/>
      <c r="V94" s="25"/>
      <c r="W94" s="10">
        <v>1</v>
      </c>
    </row>
    <row r="95" spans="1:23" ht="18" customHeight="1">
      <c r="A95" s="25"/>
      <c r="B95" s="25"/>
      <c r="C95" s="3561" t="s">
        <v>4158</v>
      </c>
      <c r="D95" s="3561"/>
      <c r="E95" s="3561"/>
      <c r="F95" s="3561"/>
      <c r="G95" s="3561"/>
      <c r="H95" s="3561"/>
      <c r="I95" s="3561"/>
      <c r="J95" s="3561"/>
      <c r="K95" s="25"/>
      <c r="L95" s="25"/>
      <c r="M95" s="25"/>
      <c r="N95" s="25"/>
      <c r="O95" s="25"/>
      <c r="P95" s="25"/>
      <c r="Q95" s="25"/>
      <c r="R95" s="25"/>
      <c r="S95" s="25"/>
      <c r="T95" s="25"/>
      <c r="U95" s="25"/>
      <c r="V95" s="25"/>
      <c r="W95" s="10">
        <v>1</v>
      </c>
    </row>
    <row r="96" spans="1:23" ht="18" customHeight="1">
      <c r="A96" s="25"/>
      <c r="B96" s="25"/>
      <c r="C96" s="3561"/>
      <c r="D96" s="3561"/>
      <c r="E96" s="3561"/>
      <c r="F96" s="3561"/>
      <c r="G96" s="3561"/>
      <c r="H96" s="3561"/>
      <c r="I96" s="3561"/>
      <c r="J96" s="3561"/>
      <c r="K96" s="25"/>
      <c r="L96" s="25"/>
      <c r="M96" s="25"/>
      <c r="N96" s="25"/>
      <c r="O96" s="25"/>
      <c r="P96" s="25"/>
      <c r="Q96" s="25"/>
      <c r="R96" s="25"/>
      <c r="S96" s="25"/>
      <c r="T96" s="25"/>
      <c r="U96" s="25"/>
      <c r="V96" s="25"/>
      <c r="W96" s="10">
        <v>1</v>
      </c>
    </row>
    <row r="97" spans="1:23" ht="18" customHeight="1">
      <c r="A97" s="25"/>
      <c r="B97" s="25"/>
      <c r="C97" s="3561"/>
      <c r="D97" s="3561"/>
      <c r="E97" s="3561"/>
      <c r="F97" s="3561"/>
      <c r="G97" s="3561"/>
      <c r="H97" s="3561"/>
      <c r="I97" s="3561"/>
      <c r="J97" s="3561"/>
      <c r="K97" s="25"/>
      <c r="L97" s="25"/>
      <c r="M97" s="25"/>
      <c r="N97" s="25"/>
      <c r="O97" s="25"/>
      <c r="P97" s="25"/>
      <c r="Q97" s="25"/>
      <c r="R97" s="25"/>
      <c r="S97" s="25"/>
      <c r="T97" s="25"/>
      <c r="U97" s="25"/>
      <c r="V97" s="25"/>
      <c r="W97" s="10">
        <v>1</v>
      </c>
    </row>
    <row r="98" spans="1:23">
      <c r="A98" s="25"/>
      <c r="B98" s="25"/>
      <c r="C98" s="25"/>
      <c r="D98" s="25"/>
      <c r="E98" s="25"/>
      <c r="F98" s="25"/>
      <c r="G98" s="25"/>
      <c r="H98" s="25"/>
      <c r="I98" s="25"/>
      <c r="J98" s="25"/>
      <c r="K98" s="25"/>
      <c r="L98" s="25"/>
      <c r="M98" s="25"/>
      <c r="N98" s="25"/>
      <c r="O98" s="25"/>
      <c r="P98" s="25"/>
      <c r="Q98" s="25"/>
      <c r="R98" s="25"/>
      <c r="S98" s="25"/>
      <c r="T98" s="25"/>
      <c r="U98" s="25"/>
      <c r="V98" s="25"/>
      <c r="W98" s="10">
        <v>1</v>
      </c>
    </row>
    <row r="99" spans="1:23" ht="18.75">
      <c r="A99" s="25"/>
      <c r="B99" s="25"/>
      <c r="C99" s="2954" t="s">
        <v>4159</v>
      </c>
      <c r="D99" s="25"/>
      <c r="E99" s="25"/>
      <c r="F99" s="25"/>
      <c r="G99" s="25"/>
      <c r="H99" s="25"/>
      <c r="I99" s="25"/>
      <c r="J99" s="25"/>
      <c r="K99" s="25"/>
      <c r="L99" s="25"/>
      <c r="M99" s="25"/>
      <c r="N99" s="25"/>
      <c r="O99" s="25"/>
      <c r="P99" s="25"/>
      <c r="Q99" s="25"/>
      <c r="R99" s="25"/>
      <c r="S99" s="25"/>
      <c r="T99" s="25"/>
      <c r="U99" s="25"/>
      <c r="V99" s="25"/>
      <c r="W99" s="10">
        <v>1</v>
      </c>
    </row>
    <row r="100" spans="1:23" ht="18.75">
      <c r="A100" s="25"/>
      <c r="B100" s="25"/>
      <c r="C100" s="2954"/>
      <c r="D100" s="25"/>
      <c r="E100" s="25"/>
      <c r="F100" s="25"/>
      <c r="G100" s="25"/>
      <c r="H100" s="25"/>
      <c r="I100" s="25"/>
      <c r="J100" s="25"/>
      <c r="K100" s="25"/>
      <c r="L100" s="25"/>
      <c r="M100" s="25"/>
      <c r="N100" s="25"/>
      <c r="O100" s="25"/>
      <c r="P100" s="25"/>
      <c r="Q100" s="25"/>
      <c r="R100" s="25"/>
      <c r="S100" s="25"/>
      <c r="T100" s="25"/>
      <c r="U100" s="25"/>
      <c r="V100" s="25"/>
      <c r="W100" s="10">
        <v>1</v>
      </c>
    </row>
    <row r="101" spans="1:23" ht="18.75">
      <c r="A101" s="25"/>
      <c r="B101" s="25"/>
      <c r="C101" s="2954" t="s">
        <v>4160</v>
      </c>
      <c r="D101" s="25"/>
      <c r="E101" s="25"/>
      <c r="F101" s="25"/>
      <c r="G101" s="25"/>
      <c r="H101" s="25"/>
      <c r="I101" s="25"/>
      <c r="J101" s="25"/>
      <c r="K101" s="25"/>
      <c r="L101" s="25"/>
      <c r="M101" s="25"/>
      <c r="N101" s="25"/>
      <c r="O101" s="25"/>
      <c r="P101" s="25"/>
      <c r="Q101" s="25"/>
      <c r="R101" s="25"/>
      <c r="S101" s="25"/>
      <c r="T101" s="25"/>
      <c r="U101" s="25"/>
      <c r="V101" s="25"/>
      <c r="W101" s="10">
        <v>1</v>
      </c>
    </row>
    <row r="102" spans="1:23" ht="18.75">
      <c r="A102" s="25"/>
      <c r="B102" s="25"/>
      <c r="C102" s="2954" t="s">
        <v>4161</v>
      </c>
      <c r="D102" s="25"/>
      <c r="E102" s="25"/>
      <c r="F102" s="25"/>
      <c r="G102" s="25"/>
      <c r="H102" s="25"/>
      <c r="I102" s="25"/>
      <c r="J102" s="25"/>
      <c r="K102" s="25"/>
      <c r="L102" s="25"/>
      <c r="M102" s="25"/>
      <c r="N102" s="25"/>
      <c r="O102" s="25"/>
      <c r="P102" s="25"/>
      <c r="Q102" s="25"/>
      <c r="R102" s="25"/>
      <c r="S102" s="25"/>
      <c r="T102" s="25"/>
      <c r="U102" s="25"/>
      <c r="V102" s="25"/>
      <c r="W102" s="10">
        <v>1</v>
      </c>
    </row>
    <row r="103" spans="1:23">
      <c r="A103" s="25"/>
      <c r="B103" s="25"/>
      <c r="C103" s="25"/>
      <c r="D103" s="25"/>
      <c r="E103" s="25"/>
      <c r="F103" s="25"/>
      <c r="G103" s="25"/>
      <c r="H103" s="25"/>
      <c r="I103" s="25"/>
      <c r="J103" s="25"/>
      <c r="K103" s="25"/>
      <c r="L103" s="25"/>
      <c r="M103" s="25"/>
      <c r="N103" s="25"/>
      <c r="O103" s="25"/>
      <c r="P103" s="25"/>
      <c r="Q103" s="25"/>
      <c r="R103" s="25"/>
      <c r="S103" s="25"/>
      <c r="T103" s="25"/>
      <c r="U103" s="25"/>
      <c r="V103" s="25"/>
      <c r="W103" s="10">
        <v>1</v>
      </c>
    </row>
    <row r="104" spans="1:23" ht="18.75">
      <c r="A104" s="25"/>
      <c r="B104" s="25"/>
      <c r="C104" s="2954" t="s">
        <v>4162</v>
      </c>
      <c r="D104" s="25"/>
      <c r="E104" s="25"/>
      <c r="F104" s="25"/>
      <c r="G104" s="25"/>
      <c r="H104" s="25"/>
      <c r="I104" s="25"/>
      <c r="J104" s="25"/>
      <c r="K104" s="25"/>
      <c r="L104" s="25"/>
      <c r="M104" s="25"/>
      <c r="N104" s="25"/>
      <c r="O104" s="25"/>
      <c r="P104" s="25"/>
      <c r="Q104" s="25"/>
      <c r="R104" s="25"/>
      <c r="S104" s="25"/>
      <c r="T104" s="25"/>
      <c r="U104" s="25"/>
      <c r="V104" s="25"/>
      <c r="W104" s="10">
        <v>1</v>
      </c>
    </row>
    <row r="105" spans="1:23" ht="18.75">
      <c r="A105" s="25"/>
      <c r="B105" s="25"/>
      <c r="C105" s="2954" t="s">
        <v>4163</v>
      </c>
      <c r="D105" s="25"/>
      <c r="E105" s="25"/>
      <c r="F105" s="25"/>
      <c r="G105" s="25"/>
      <c r="H105" s="25"/>
      <c r="I105" s="25"/>
      <c r="J105" s="25"/>
      <c r="K105" s="25"/>
      <c r="L105" s="25"/>
      <c r="M105" s="25"/>
      <c r="N105" s="25"/>
      <c r="O105" s="25"/>
      <c r="P105" s="25"/>
      <c r="Q105" s="25"/>
      <c r="R105" s="25"/>
      <c r="S105" s="25"/>
      <c r="T105" s="25"/>
      <c r="U105" s="25"/>
      <c r="V105" s="25"/>
      <c r="W105" s="10">
        <v>1</v>
      </c>
    </row>
    <row r="106" spans="1:23" ht="18.75">
      <c r="A106" s="25"/>
      <c r="B106" s="25"/>
      <c r="C106" s="2954" t="s">
        <v>4164</v>
      </c>
      <c r="D106" s="25"/>
      <c r="E106" s="25"/>
      <c r="F106" s="25"/>
      <c r="G106" s="25"/>
      <c r="H106" s="25"/>
      <c r="I106" s="25"/>
      <c r="J106" s="25"/>
      <c r="K106" s="25"/>
      <c r="L106" s="25"/>
      <c r="M106" s="25"/>
      <c r="N106" s="25"/>
      <c r="O106" s="25"/>
      <c r="P106" s="25"/>
      <c r="Q106" s="25"/>
      <c r="R106" s="25"/>
      <c r="S106" s="25"/>
      <c r="T106" s="25"/>
      <c r="U106" s="25"/>
      <c r="V106" s="25"/>
      <c r="W106" s="10">
        <v>1</v>
      </c>
    </row>
    <row r="107" spans="1:23" ht="18.75">
      <c r="A107" s="25"/>
      <c r="B107" s="25"/>
      <c r="C107" s="2954" t="s">
        <v>4165</v>
      </c>
      <c r="D107" s="25"/>
      <c r="E107" s="25"/>
      <c r="F107" s="25"/>
      <c r="G107" s="25"/>
      <c r="H107" s="25"/>
      <c r="I107" s="25"/>
      <c r="J107" s="25"/>
      <c r="K107" s="25"/>
      <c r="L107" s="25"/>
      <c r="M107" s="25"/>
      <c r="N107" s="25"/>
      <c r="O107" s="25"/>
      <c r="P107" s="25"/>
      <c r="Q107" s="25"/>
      <c r="R107" s="25"/>
      <c r="S107" s="25"/>
      <c r="T107" s="25"/>
      <c r="U107" s="25"/>
      <c r="V107" s="25"/>
      <c r="W107" s="10">
        <v>1</v>
      </c>
    </row>
    <row r="108" spans="1:23" ht="18.75">
      <c r="A108" s="25"/>
      <c r="B108" s="25"/>
      <c r="C108" s="2954" t="s">
        <v>4166</v>
      </c>
      <c r="D108" s="25"/>
      <c r="E108" s="25"/>
      <c r="F108" s="25"/>
      <c r="G108" s="25"/>
      <c r="H108" s="25"/>
      <c r="I108" s="25"/>
      <c r="J108" s="25"/>
      <c r="K108" s="25"/>
      <c r="L108" s="25"/>
      <c r="M108" s="25"/>
      <c r="N108" s="25"/>
      <c r="O108" s="25"/>
      <c r="P108" s="25"/>
      <c r="Q108" s="25"/>
      <c r="R108" s="25"/>
      <c r="S108" s="25"/>
      <c r="T108" s="25"/>
      <c r="U108" s="25"/>
      <c r="V108" s="25"/>
      <c r="W108" s="10">
        <v>1</v>
      </c>
    </row>
    <row r="109" spans="1:23" ht="18.75">
      <c r="A109" s="25"/>
      <c r="B109" s="25"/>
      <c r="C109" s="2954" t="s">
        <v>4167</v>
      </c>
      <c r="D109" s="25"/>
      <c r="E109" s="25"/>
      <c r="F109" s="25"/>
      <c r="G109" s="25"/>
      <c r="H109" s="25"/>
      <c r="I109" s="25"/>
      <c r="J109" s="25"/>
      <c r="K109" s="25"/>
      <c r="L109" s="25"/>
      <c r="M109" s="25"/>
      <c r="N109" s="25"/>
      <c r="O109" s="25"/>
      <c r="P109" s="25"/>
      <c r="Q109" s="25"/>
      <c r="R109" s="25"/>
      <c r="S109" s="25"/>
      <c r="T109" s="25"/>
      <c r="U109" s="25"/>
      <c r="V109" s="25"/>
      <c r="W109" s="10">
        <v>1</v>
      </c>
    </row>
    <row r="110" spans="1:23" ht="18.75">
      <c r="A110" s="25"/>
      <c r="B110" s="25"/>
      <c r="C110" s="2954" t="s">
        <v>4168</v>
      </c>
      <c r="D110" s="25"/>
      <c r="E110" s="25"/>
      <c r="F110" s="25"/>
      <c r="G110" s="25"/>
      <c r="H110" s="25"/>
      <c r="I110" s="25"/>
      <c r="J110" s="25"/>
      <c r="K110" s="25"/>
      <c r="L110" s="25"/>
      <c r="M110" s="25"/>
      <c r="N110" s="25"/>
      <c r="O110" s="25"/>
      <c r="P110" s="25"/>
      <c r="Q110" s="25"/>
      <c r="R110" s="25"/>
      <c r="S110" s="25"/>
      <c r="T110" s="25"/>
      <c r="U110" s="25"/>
      <c r="V110" s="25"/>
      <c r="W110" s="10">
        <v>1</v>
      </c>
    </row>
    <row r="111" spans="1:23" ht="18.75">
      <c r="A111" s="25"/>
      <c r="B111" s="25"/>
      <c r="C111" s="2954"/>
      <c r="D111" s="25"/>
      <c r="E111" s="25"/>
      <c r="F111" s="25"/>
      <c r="G111" s="25"/>
      <c r="H111" s="25"/>
      <c r="I111" s="25"/>
      <c r="J111" s="25"/>
      <c r="K111" s="25"/>
      <c r="L111" s="25"/>
      <c r="M111" s="25"/>
      <c r="N111" s="25"/>
      <c r="O111" s="25"/>
      <c r="P111" s="25"/>
      <c r="Q111" s="25"/>
      <c r="R111" s="25"/>
      <c r="S111" s="25"/>
      <c r="T111" s="25"/>
      <c r="U111" s="25"/>
      <c r="V111" s="25"/>
      <c r="W111" s="10">
        <v>1</v>
      </c>
    </row>
    <row r="112" spans="1:23" ht="18.75">
      <c r="A112" s="25"/>
      <c r="B112" s="25"/>
      <c r="C112" s="2954" t="s">
        <v>4169</v>
      </c>
      <c r="D112" s="25"/>
      <c r="E112" s="25"/>
      <c r="F112" s="25"/>
      <c r="G112" s="25"/>
      <c r="H112" s="25"/>
      <c r="I112" s="25"/>
      <c r="J112" s="25"/>
      <c r="K112" s="25"/>
      <c r="L112" s="25"/>
      <c r="M112" s="25"/>
      <c r="N112" s="25"/>
      <c r="O112" s="25"/>
      <c r="P112" s="25"/>
      <c r="Q112" s="25"/>
      <c r="R112" s="25"/>
      <c r="S112" s="25"/>
      <c r="T112" s="25"/>
      <c r="U112" s="25"/>
      <c r="V112" s="25"/>
      <c r="W112" s="10">
        <v>1</v>
      </c>
    </row>
    <row r="113" spans="1:23">
      <c r="A113" s="25"/>
      <c r="B113" s="25"/>
      <c r="C113" s="25"/>
      <c r="D113" s="25"/>
      <c r="E113" s="25"/>
      <c r="F113" s="25"/>
      <c r="G113" s="25"/>
      <c r="H113" s="25"/>
      <c r="I113" s="25"/>
      <c r="J113" s="25"/>
      <c r="K113" s="25"/>
      <c r="L113" s="25"/>
      <c r="M113" s="25"/>
      <c r="N113" s="25"/>
      <c r="O113" s="25"/>
      <c r="P113" s="25"/>
      <c r="Q113" s="25"/>
      <c r="R113" s="25"/>
      <c r="S113" s="25"/>
      <c r="T113" s="25"/>
      <c r="U113" s="25"/>
      <c r="V113" s="25"/>
      <c r="W113" s="10">
        <v>1</v>
      </c>
    </row>
    <row r="114" spans="1:23" ht="18.75">
      <c r="A114" s="25"/>
      <c r="B114" s="25"/>
      <c r="C114" s="2954" t="s">
        <v>4170</v>
      </c>
      <c r="D114" s="25"/>
      <c r="E114" s="25"/>
      <c r="F114" s="25"/>
      <c r="G114" s="25"/>
      <c r="H114" s="25"/>
      <c r="I114" s="25"/>
      <c r="J114" s="25"/>
      <c r="K114" s="25"/>
      <c r="L114" s="25"/>
      <c r="M114" s="25"/>
      <c r="N114" s="25"/>
      <c r="O114" s="25"/>
      <c r="P114" s="25"/>
      <c r="Q114" s="25"/>
      <c r="R114" s="25"/>
      <c r="S114" s="25"/>
      <c r="T114" s="25"/>
      <c r="U114" s="25"/>
      <c r="V114" s="25"/>
      <c r="W114" s="10">
        <v>1</v>
      </c>
    </row>
    <row r="115" spans="1:23" ht="18.75">
      <c r="A115" s="25"/>
      <c r="B115" s="25"/>
      <c r="C115" s="2954"/>
      <c r="D115" s="25"/>
      <c r="E115" s="25"/>
      <c r="F115" s="25"/>
      <c r="G115" s="25"/>
      <c r="H115" s="25"/>
      <c r="I115" s="25"/>
      <c r="J115" s="25"/>
      <c r="K115" s="25"/>
      <c r="L115" s="25"/>
      <c r="M115" s="25"/>
      <c r="N115" s="25"/>
      <c r="O115" s="25"/>
      <c r="P115" s="25"/>
      <c r="Q115" s="25"/>
      <c r="R115" s="25"/>
      <c r="S115" s="25"/>
      <c r="T115" s="25"/>
      <c r="U115" s="25"/>
      <c r="V115" s="25"/>
      <c r="W115" s="10">
        <v>1</v>
      </c>
    </row>
    <row r="116" spans="1:23" ht="18.75">
      <c r="A116" s="25"/>
      <c r="B116" s="25"/>
      <c r="C116" s="2954" t="s">
        <v>4171</v>
      </c>
      <c r="D116" s="25"/>
      <c r="E116" s="25"/>
      <c r="F116" s="25"/>
      <c r="G116" s="25"/>
      <c r="H116" s="25"/>
      <c r="I116" s="25"/>
      <c r="J116" s="25"/>
      <c r="K116" s="25"/>
      <c r="L116" s="25"/>
      <c r="M116" s="25"/>
      <c r="N116" s="25"/>
      <c r="O116" s="25"/>
      <c r="P116" s="25"/>
      <c r="Q116" s="25"/>
      <c r="R116" s="25"/>
      <c r="S116" s="25"/>
      <c r="T116" s="25"/>
      <c r="U116" s="25"/>
      <c r="V116" s="25"/>
      <c r="W116" s="10">
        <v>1</v>
      </c>
    </row>
    <row r="117" spans="1:23" ht="18.75">
      <c r="A117" s="25"/>
      <c r="B117" s="25"/>
      <c r="C117" s="2954" t="s">
        <v>4172</v>
      </c>
      <c r="D117" s="25"/>
      <c r="E117" s="25"/>
      <c r="F117" s="25"/>
      <c r="G117" s="25"/>
      <c r="H117" s="25"/>
      <c r="I117" s="25"/>
      <c r="J117" s="25"/>
      <c r="K117" s="25"/>
      <c r="L117" s="25"/>
      <c r="M117" s="25"/>
      <c r="N117" s="25"/>
      <c r="O117" s="25"/>
      <c r="P117" s="25"/>
      <c r="Q117" s="25"/>
      <c r="R117" s="25"/>
      <c r="S117" s="25"/>
      <c r="T117" s="25"/>
      <c r="U117" s="25"/>
      <c r="V117" s="25"/>
      <c r="W117" s="10">
        <v>1</v>
      </c>
    </row>
    <row r="118" spans="1:23" ht="18.75">
      <c r="A118" s="25"/>
      <c r="B118" s="25"/>
      <c r="C118" s="2954"/>
      <c r="D118" s="25"/>
      <c r="E118" s="25"/>
      <c r="F118" s="25"/>
      <c r="G118" s="25"/>
      <c r="H118" s="25"/>
      <c r="I118" s="25"/>
      <c r="J118" s="25"/>
      <c r="K118" s="25"/>
      <c r="L118" s="25"/>
      <c r="M118" s="25"/>
      <c r="N118" s="25"/>
      <c r="O118" s="25"/>
      <c r="P118" s="25"/>
      <c r="Q118" s="25"/>
      <c r="R118" s="25"/>
      <c r="S118" s="25"/>
      <c r="T118" s="25"/>
      <c r="U118" s="25"/>
      <c r="V118" s="25"/>
      <c r="W118" s="10">
        <v>1</v>
      </c>
    </row>
    <row r="119" spans="1:23" ht="18.75">
      <c r="A119" s="25"/>
      <c r="B119" s="25"/>
      <c r="C119" s="2954" t="s">
        <v>4173</v>
      </c>
      <c r="D119" s="25"/>
      <c r="E119" s="25"/>
      <c r="F119" s="25"/>
      <c r="G119" s="25"/>
      <c r="H119" s="25"/>
      <c r="I119" s="25"/>
      <c r="J119" s="25"/>
      <c r="K119" s="25"/>
      <c r="L119" s="25"/>
      <c r="M119" s="25"/>
      <c r="N119" s="25"/>
      <c r="O119" s="25"/>
      <c r="P119" s="25"/>
      <c r="Q119" s="25"/>
      <c r="R119" s="25"/>
      <c r="S119" s="25"/>
      <c r="T119" s="25"/>
      <c r="U119" s="25"/>
      <c r="V119" s="25"/>
      <c r="W119" s="10">
        <v>1</v>
      </c>
    </row>
    <row r="120" spans="1:23" ht="18.75">
      <c r="A120" s="25"/>
      <c r="B120" s="25"/>
      <c r="C120" s="2954"/>
      <c r="D120" s="25"/>
      <c r="E120" s="25"/>
      <c r="F120" s="25"/>
      <c r="G120" s="25"/>
      <c r="H120" s="25"/>
      <c r="I120" s="25"/>
      <c r="J120" s="25"/>
      <c r="K120" s="25"/>
      <c r="L120" s="25"/>
      <c r="M120" s="25"/>
      <c r="N120" s="25"/>
      <c r="O120" s="25"/>
      <c r="P120" s="25"/>
      <c r="Q120" s="25"/>
      <c r="R120" s="25"/>
      <c r="S120" s="25"/>
      <c r="T120" s="25"/>
      <c r="U120" s="25"/>
      <c r="V120" s="25"/>
      <c r="W120" s="10">
        <v>1</v>
      </c>
    </row>
    <row r="121" spans="1:23" ht="18.75">
      <c r="A121" s="25"/>
      <c r="B121" s="25"/>
      <c r="C121" s="2954" t="s">
        <v>4174</v>
      </c>
      <c r="D121" s="25"/>
      <c r="E121" s="25"/>
      <c r="F121" s="25"/>
      <c r="G121" s="25"/>
      <c r="H121" s="25"/>
      <c r="I121" s="25"/>
      <c r="J121" s="25"/>
      <c r="K121" s="25"/>
      <c r="L121" s="25"/>
      <c r="M121" s="25"/>
      <c r="N121" s="25"/>
      <c r="O121" s="25"/>
      <c r="P121" s="25"/>
      <c r="Q121" s="25"/>
      <c r="R121" s="25"/>
      <c r="S121" s="25"/>
      <c r="T121" s="25"/>
      <c r="U121" s="25"/>
      <c r="V121" s="25"/>
      <c r="W121" s="10">
        <v>1</v>
      </c>
    </row>
    <row r="122" spans="1:23" ht="18.75">
      <c r="A122" s="25"/>
      <c r="B122" s="25"/>
      <c r="C122" s="2954" t="s">
        <v>4175</v>
      </c>
      <c r="D122" s="25"/>
      <c r="E122" s="25"/>
      <c r="F122" s="25"/>
      <c r="G122" s="25"/>
      <c r="H122" s="25"/>
      <c r="I122" s="25"/>
      <c r="J122" s="25"/>
      <c r="K122" s="25"/>
      <c r="L122" s="25"/>
      <c r="M122" s="25"/>
      <c r="N122" s="25"/>
      <c r="O122" s="25"/>
      <c r="P122" s="25"/>
      <c r="Q122" s="25"/>
      <c r="R122" s="25"/>
      <c r="S122" s="25"/>
      <c r="T122" s="25"/>
      <c r="U122" s="25"/>
      <c r="V122" s="25"/>
      <c r="W122" s="10">
        <v>1</v>
      </c>
    </row>
    <row r="123" spans="1:23" ht="18.75">
      <c r="A123" s="25"/>
      <c r="B123" s="25"/>
      <c r="C123" s="2954"/>
      <c r="D123" s="25"/>
      <c r="E123" s="25"/>
      <c r="F123" s="25"/>
      <c r="G123" s="25"/>
      <c r="H123" s="25"/>
      <c r="I123" s="25"/>
      <c r="J123" s="25"/>
      <c r="K123" s="25"/>
      <c r="L123" s="25"/>
      <c r="M123" s="25"/>
      <c r="N123" s="25"/>
      <c r="O123" s="25"/>
      <c r="P123" s="25"/>
      <c r="Q123" s="25"/>
      <c r="R123" s="25"/>
      <c r="S123" s="25"/>
      <c r="T123" s="25"/>
      <c r="U123" s="25"/>
      <c r="V123" s="25"/>
      <c r="W123" s="10">
        <v>1</v>
      </c>
    </row>
    <row r="124" spans="1:23" ht="18.75">
      <c r="A124" s="25"/>
      <c r="B124" s="25"/>
      <c r="C124" s="2954" t="s">
        <v>4176</v>
      </c>
      <c r="D124" s="25"/>
      <c r="E124" s="25"/>
      <c r="F124" s="25"/>
      <c r="G124" s="25"/>
      <c r="H124" s="25"/>
      <c r="I124" s="25"/>
      <c r="J124" s="25"/>
      <c r="K124" s="25"/>
      <c r="L124" s="25"/>
      <c r="M124" s="25"/>
      <c r="N124" s="25"/>
      <c r="O124" s="25"/>
      <c r="P124" s="25"/>
      <c r="Q124" s="25"/>
      <c r="R124" s="25"/>
      <c r="S124" s="25"/>
      <c r="T124" s="25"/>
      <c r="U124" s="25"/>
      <c r="V124" s="25"/>
      <c r="W124" s="10">
        <v>1</v>
      </c>
    </row>
    <row r="125" spans="1:23" ht="18.75">
      <c r="A125" s="25"/>
      <c r="B125" s="25"/>
      <c r="C125" s="2954" t="s">
        <v>4177</v>
      </c>
      <c r="D125" s="25"/>
      <c r="E125" s="25"/>
      <c r="F125" s="25"/>
      <c r="G125" s="25"/>
      <c r="H125" s="25"/>
      <c r="I125" s="25"/>
      <c r="J125" s="25"/>
      <c r="K125" s="25"/>
      <c r="L125" s="25"/>
      <c r="M125" s="25"/>
      <c r="N125" s="25"/>
      <c r="O125" s="25"/>
      <c r="P125" s="25"/>
      <c r="Q125" s="25"/>
      <c r="R125" s="25"/>
      <c r="S125" s="25"/>
      <c r="T125" s="25"/>
      <c r="U125" s="25"/>
      <c r="V125" s="25"/>
      <c r="W125" s="10">
        <v>1</v>
      </c>
    </row>
    <row r="126" spans="1:23" ht="18.75">
      <c r="A126" s="25"/>
      <c r="B126" s="25"/>
      <c r="C126" s="2954"/>
      <c r="D126" s="25"/>
      <c r="E126" s="25"/>
      <c r="F126" s="25"/>
      <c r="G126" s="25"/>
      <c r="H126" s="25"/>
      <c r="I126" s="25"/>
      <c r="J126" s="25"/>
      <c r="K126" s="25"/>
      <c r="L126" s="25"/>
      <c r="M126" s="25"/>
      <c r="N126" s="25"/>
      <c r="O126" s="25"/>
      <c r="P126" s="25"/>
      <c r="Q126" s="25"/>
      <c r="R126" s="25"/>
      <c r="S126" s="25"/>
      <c r="T126" s="25"/>
      <c r="U126" s="25"/>
      <c r="V126" s="25"/>
      <c r="W126" s="10">
        <v>1</v>
      </c>
    </row>
    <row r="127" spans="1:23" ht="18.75">
      <c r="A127" s="25"/>
      <c r="B127" s="25"/>
      <c r="C127" s="2954" t="s">
        <v>4178</v>
      </c>
      <c r="D127" s="25"/>
      <c r="E127" s="25"/>
      <c r="F127" s="25"/>
      <c r="G127" s="25"/>
      <c r="H127" s="25"/>
      <c r="I127" s="25"/>
      <c r="J127" s="25"/>
      <c r="K127" s="25"/>
      <c r="L127" s="25"/>
      <c r="M127" s="25"/>
      <c r="N127" s="25"/>
      <c r="O127" s="25"/>
      <c r="P127" s="25"/>
      <c r="Q127" s="25"/>
      <c r="R127" s="25"/>
      <c r="S127" s="25"/>
      <c r="T127" s="25"/>
      <c r="U127" s="25"/>
      <c r="V127" s="25"/>
      <c r="W127" s="10">
        <v>1</v>
      </c>
    </row>
    <row r="128" spans="1:23" ht="18.75">
      <c r="A128" s="25"/>
      <c r="B128" s="25"/>
      <c r="C128" s="2954" t="s">
        <v>4179</v>
      </c>
      <c r="D128" s="25"/>
      <c r="E128" s="25"/>
      <c r="F128" s="25"/>
      <c r="G128" s="25"/>
      <c r="H128" s="25"/>
      <c r="I128" s="25"/>
      <c r="J128" s="25"/>
      <c r="K128" s="25"/>
      <c r="L128" s="25"/>
      <c r="M128" s="25"/>
      <c r="N128" s="25"/>
      <c r="O128" s="25"/>
      <c r="P128" s="25"/>
      <c r="Q128" s="25"/>
      <c r="R128" s="25"/>
      <c r="S128" s="25"/>
      <c r="T128" s="25"/>
      <c r="U128" s="25"/>
      <c r="V128" s="25"/>
      <c r="W128" s="10">
        <v>1</v>
      </c>
    </row>
    <row r="129" spans="1:23">
      <c r="A129" s="25"/>
      <c r="B129" s="25"/>
      <c r="C129" s="25"/>
      <c r="D129" s="25"/>
      <c r="E129" s="25"/>
      <c r="F129" s="25"/>
      <c r="G129" s="25"/>
      <c r="H129" s="25"/>
      <c r="I129" s="25"/>
      <c r="J129" s="25"/>
      <c r="K129" s="25"/>
      <c r="L129" s="25"/>
      <c r="M129" s="25"/>
      <c r="N129" s="25"/>
      <c r="O129" s="25"/>
      <c r="P129" s="25"/>
      <c r="Q129" s="25"/>
      <c r="R129" s="25"/>
      <c r="S129" s="25"/>
      <c r="T129" s="25"/>
      <c r="U129" s="25"/>
      <c r="V129" s="25"/>
      <c r="W129" s="10">
        <v>1</v>
      </c>
    </row>
    <row r="130" spans="1:23" ht="18.75">
      <c r="A130" s="25"/>
      <c r="B130" s="25"/>
      <c r="C130" s="2954" t="s">
        <v>4180</v>
      </c>
      <c r="D130" s="2958">
        <f>1/2</f>
        <v>0.5</v>
      </c>
      <c r="E130" s="2954" t="s">
        <v>4181</v>
      </c>
      <c r="F130" s="25"/>
      <c r="G130" s="25"/>
      <c r="H130" s="25"/>
      <c r="I130" s="25"/>
      <c r="J130" s="25"/>
      <c r="K130" s="25"/>
      <c r="L130" s="25"/>
      <c r="M130" s="25"/>
      <c r="N130" s="25"/>
      <c r="O130" s="25"/>
      <c r="P130" s="25"/>
      <c r="Q130" s="25"/>
      <c r="R130" s="25"/>
      <c r="S130" s="25"/>
      <c r="T130" s="25"/>
      <c r="U130" s="25"/>
      <c r="V130" s="25"/>
      <c r="W130" s="10">
        <v>1</v>
      </c>
    </row>
    <row r="131" spans="1:23" ht="18.75">
      <c r="A131" s="25"/>
      <c r="B131" s="25"/>
      <c r="C131" s="25"/>
      <c r="D131" s="25"/>
      <c r="E131" s="2954" t="s">
        <v>4182</v>
      </c>
      <c r="F131" s="25"/>
      <c r="G131" s="25"/>
      <c r="H131" s="25"/>
      <c r="I131" s="25"/>
      <c r="J131" s="25"/>
      <c r="K131" s="25"/>
      <c r="L131" s="25"/>
      <c r="M131" s="25"/>
      <c r="N131" s="25"/>
      <c r="O131" s="25"/>
      <c r="P131" s="25"/>
      <c r="Q131" s="25"/>
      <c r="R131" s="25"/>
      <c r="S131" s="25"/>
      <c r="T131" s="25"/>
      <c r="U131" s="25"/>
      <c r="V131" s="25"/>
      <c r="W131" s="10">
        <v>1</v>
      </c>
    </row>
    <row r="132" spans="1:23">
      <c r="A132" s="25"/>
      <c r="B132" s="25"/>
      <c r="C132" s="25"/>
      <c r="D132" s="25"/>
      <c r="E132" s="25"/>
      <c r="F132" s="25"/>
      <c r="G132" s="25"/>
      <c r="H132" s="25"/>
      <c r="I132" s="25"/>
      <c r="J132" s="25"/>
      <c r="K132" s="25"/>
      <c r="L132" s="25"/>
      <c r="M132" s="25"/>
      <c r="N132" s="25"/>
      <c r="O132" s="25"/>
      <c r="P132" s="25"/>
      <c r="Q132" s="25"/>
      <c r="R132" s="25"/>
      <c r="S132" s="25"/>
      <c r="T132" s="25"/>
      <c r="U132" s="25"/>
      <c r="V132" s="25"/>
      <c r="W132" s="10">
        <v>1</v>
      </c>
    </row>
    <row r="133" spans="1:23" ht="18.75">
      <c r="A133" s="25"/>
      <c r="B133" s="25"/>
      <c r="C133" s="2954" t="s">
        <v>4160</v>
      </c>
      <c r="D133" s="25"/>
      <c r="E133" s="25"/>
      <c r="F133" s="25"/>
      <c r="G133" s="25"/>
      <c r="H133" s="25"/>
      <c r="I133" s="25"/>
      <c r="J133" s="25"/>
      <c r="K133" s="25"/>
      <c r="L133" s="25"/>
      <c r="M133" s="25"/>
      <c r="N133" s="25"/>
      <c r="O133" s="25"/>
      <c r="P133" s="25"/>
      <c r="Q133" s="25"/>
      <c r="R133" s="25"/>
      <c r="S133" s="25"/>
      <c r="T133" s="25"/>
      <c r="U133" s="25"/>
      <c r="V133" s="25"/>
      <c r="W133" s="10">
        <v>1</v>
      </c>
    </row>
    <row r="134" spans="1:23" ht="18.75">
      <c r="A134" s="25"/>
      <c r="B134" s="25"/>
      <c r="C134" s="2954" t="str">
        <f>IF(ISNUMBER(IFERROR(VALUE("0,5"),"")), "OK votre séparateur est bien une VIRGULE", "ATTENTION votre séparateur est un POINT ; veuillez régler votre séparateur pour le bon fonctionnement des formules")</f>
        <v>ATTENTION votre séparateur est un POINT ; veuillez régler votre séparateur pour le bon fonctionnement des formules</v>
      </c>
      <c r="D134" s="25"/>
      <c r="E134" s="25"/>
      <c r="F134" s="25"/>
      <c r="G134" s="25"/>
      <c r="H134" s="25"/>
      <c r="I134" s="25"/>
      <c r="J134" s="25"/>
      <c r="K134" s="25"/>
      <c r="L134" s="25"/>
      <c r="M134" s="25"/>
      <c r="N134" s="25"/>
      <c r="O134" s="25"/>
      <c r="P134" s="25"/>
      <c r="Q134" s="25"/>
      <c r="R134" s="25"/>
      <c r="S134" s="25"/>
      <c r="T134" s="25"/>
      <c r="U134" s="25"/>
      <c r="V134" s="25"/>
      <c r="W134" s="10">
        <v>1</v>
      </c>
    </row>
    <row r="135" spans="1:23" ht="18.75">
      <c r="A135" s="25"/>
      <c r="B135" s="25"/>
      <c r="C135" s="2954"/>
      <c r="D135" s="25"/>
      <c r="E135" s="25"/>
      <c r="F135" s="25"/>
      <c r="G135" s="25"/>
      <c r="H135" s="25"/>
      <c r="I135" s="25"/>
      <c r="J135" s="25"/>
      <c r="K135" s="25"/>
      <c r="L135" s="25"/>
      <c r="M135" s="25"/>
      <c r="N135" s="25"/>
      <c r="O135" s="25"/>
      <c r="P135" s="25"/>
      <c r="Q135" s="25"/>
      <c r="R135" s="25"/>
      <c r="S135" s="25"/>
      <c r="T135" s="25"/>
      <c r="U135" s="25"/>
      <c r="V135" s="25"/>
      <c r="W135" s="10">
        <v>1</v>
      </c>
    </row>
    <row r="136" spans="1:23" ht="18.75">
      <c r="A136" s="25"/>
      <c r="B136" s="25"/>
      <c r="C136" s="2954" t="s">
        <v>4183</v>
      </c>
      <c r="D136" s="25"/>
      <c r="E136" s="25"/>
      <c r="F136" s="25"/>
      <c r="G136" s="25"/>
      <c r="H136" s="25"/>
      <c r="I136" s="25"/>
      <c r="J136" s="25"/>
      <c r="K136" s="25"/>
      <c r="L136" s="25"/>
      <c r="M136" s="25"/>
      <c r="N136" s="25"/>
      <c r="O136" s="25"/>
      <c r="P136" s="25"/>
      <c r="Q136" s="25"/>
      <c r="R136" s="25"/>
      <c r="S136" s="25"/>
      <c r="T136" s="25"/>
      <c r="U136" s="25"/>
      <c r="V136" s="25"/>
      <c r="W136" s="10">
        <v>1</v>
      </c>
    </row>
    <row r="137" spans="1:23" ht="18.75">
      <c r="A137" s="25"/>
      <c r="B137" s="25"/>
      <c r="C137" s="2954" t="s">
        <v>4184</v>
      </c>
      <c r="D137" s="25"/>
      <c r="E137" s="25"/>
      <c r="F137" s="25"/>
      <c r="G137" s="25"/>
      <c r="H137" s="25"/>
      <c r="I137" s="25"/>
      <c r="J137" s="25"/>
      <c r="K137" s="25"/>
      <c r="L137" s="25"/>
      <c r="M137" s="25"/>
      <c r="N137" s="25"/>
      <c r="O137" s="25"/>
      <c r="P137" s="25"/>
      <c r="Q137" s="25"/>
      <c r="R137" s="25"/>
      <c r="S137" s="25"/>
      <c r="T137" s="25"/>
      <c r="U137" s="25"/>
      <c r="V137" s="25"/>
      <c r="W137" s="10">
        <v>1</v>
      </c>
    </row>
    <row r="138" spans="1:23" ht="18.75">
      <c r="A138" s="25"/>
      <c r="B138" s="25"/>
      <c r="C138" s="2954" t="s">
        <v>4185</v>
      </c>
      <c r="D138" s="25"/>
      <c r="E138" s="25"/>
      <c r="F138" s="25"/>
      <c r="G138" s="25"/>
      <c r="H138" s="25"/>
      <c r="I138" s="25"/>
      <c r="J138" s="25"/>
      <c r="K138" s="25"/>
      <c r="L138" s="25"/>
      <c r="M138" s="25"/>
      <c r="N138" s="25"/>
      <c r="O138" s="25"/>
      <c r="P138" s="25"/>
      <c r="Q138" s="25"/>
      <c r="R138" s="25"/>
      <c r="S138" s="25"/>
      <c r="T138" s="25"/>
      <c r="U138" s="25"/>
      <c r="V138" s="25"/>
      <c r="W138" s="10">
        <v>1</v>
      </c>
    </row>
    <row r="139" spans="1:23" ht="18.75">
      <c r="A139" s="25"/>
      <c r="B139" s="25"/>
      <c r="C139" s="2954"/>
      <c r="D139" s="25"/>
      <c r="E139" s="25"/>
      <c r="F139" s="25"/>
      <c r="G139" s="25"/>
      <c r="H139" s="25"/>
      <c r="I139" s="25"/>
      <c r="J139" s="25"/>
      <c r="K139" s="25"/>
      <c r="L139" s="25"/>
      <c r="M139" s="25"/>
      <c r="N139" s="25"/>
      <c r="O139" s="25"/>
      <c r="P139" s="25"/>
      <c r="Q139" s="25"/>
      <c r="R139" s="25"/>
      <c r="S139" s="25"/>
      <c r="T139" s="25"/>
      <c r="U139" s="25"/>
      <c r="V139" s="25"/>
      <c r="W139" s="10">
        <v>1</v>
      </c>
    </row>
    <row r="140" spans="1:23" ht="18.75">
      <c r="A140" s="25"/>
      <c r="B140" s="25"/>
      <c r="C140" s="2954" t="s">
        <v>4186</v>
      </c>
      <c r="D140" s="25"/>
      <c r="E140" s="25"/>
      <c r="F140" s="25"/>
      <c r="G140" s="25"/>
      <c r="H140" s="25"/>
      <c r="I140" s="25"/>
      <c r="J140" s="25"/>
      <c r="K140" s="25"/>
      <c r="L140" s="25"/>
      <c r="M140" s="25"/>
      <c r="N140" s="25"/>
      <c r="O140" s="25"/>
      <c r="P140" s="25"/>
      <c r="Q140" s="25"/>
      <c r="R140" s="25"/>
      <c r="S140" s="25"/>
      <c r="T140" s="25"/>
      <c r="U140" s="25"/>
      <c r="V140" s="25"/>
      <c r="W140" s="10">
        <v>1</v>
      </c>
    </row>
    <row r="141" spans="1:23" ht="18.75">
      <c r="A141" s="25"/>
      <c r="B141" s="25"/>
      <c r="C141" s="2954" t="s">
        <v>4187</v>
      </c>
      <c r="D141" s="25"/>
      <c r="E141" s="25"/>
      <c r="F141" s="25"/>
      <c r="G141" s="25"/>
      <c r="H141" s="25"/>
      <c r="I141" s="25"/>
      <c r="J141" s="25"/>
      <c r="K141" s="25"/>
      <c r="L141" s="25"/>
      <c r="M141" s="25"/>
      <c r="N141" s="25"/>
      <c r="O141" s="25"/>
      <c r="P141" s="25"/>
      <c r="Q141" s="25"/>
      <c r="R141" s="25"/>
      <c r="S141" s="25"/>
      <c r="T141" s="25"/>
      <c r="U141" s="25"/>
      <c r="V141" s="25"/>
      <c r="W141" s="10">
        <v>1</v>
      </c>
    </row>
    <row r="142" spans="1:23" ht="18.75">
      <c r="A142" s="25"/>
      <c r="B142" s="25"/>
      <c r="C142" s="2954" t="s">
        <v>4188</v>
      </c>
      <c r="D142" s="25"/>
      <c r="E142" s="25"/>
      <c r="F142" s="25"/>
      <c r="G142" s="25"/>
      <c r="H142" s="25"/>
      <c r="I142" s="25"/>
      <c r="J142" s="25"/>
      <c r="K142" s="25"/>
      <c r="L142" s="25"/>
      <c r="M142" s="25"/>
      <c r="N142" s="25"/>
      <c r="O142" s="25"/>
      <c r="P142" s="25"/>
      <c r="Q142" s="25"/>
      <c r="R142" s="25"/>
      <c r="S142" s="25"/>
      <c r="T142" s="25"/>
      <c r="U142" s="25"/>
      <c r="V142" s="25"/>
      <c r="W142" s="10">
        <v>1</v>
      </c>
    </row>
    <row r="143" spans="1:23" ht="18.75">
      <c r="A143" s="25"/>
      <c r="B143" s="25"/>
      <c r="C143" s="2954"/>
      <c r="D143" s="25"/>
      <c r="E143" s="25"/>
      <c r="F143" s="25"/>
      <c r="G143" s="25"/>
      <c r="H143" s="25"/>
      <c r="I143" s="25"/>
      <c r="J143" s="25"/>
      <c r="K143" s="25"/>
      <c r="L143" s="25"/>
      <c r="M143" s="25"/>
      <c r="N143" s="25"/>
      <c r="O143" s="25"/>
      <c r="P143" s="25"/>
      <c r="Q143" s="25"/>
      <c r="R143" s="25"/>
      <c r="S143" s="25"/>
      <c r="T143" s="25"/>
      <c r="U143" s="25"/>
      <c r="V143" s="25"/>
      <c r="W143" s="10">
        <v>1</v>
      </c>
    </row>
    <row r="144" spans="1:23" ht="18.75">
      <c r="A144" s="25"/>
      <c r="B144" s="25"/>
      <c r="C144" s="2954" t="s">
        <v>4189</v>
      </c>
      <c r="D144" s="25"/>
      <c r="E144" s="25"/>
      <c r="F144" s="25"/>
      <c r="G144" s="25"/>
      <c r="H144" s="25"/>
      <c r="I144" s="25"/>
      <c r="J144" s="25"/>
      <c r="K144" s="25"/>
      <c r="L144" s="25"/>
      <c r="M144" s="25"/>
      <c r="N144" s="25"/>
      <c r="O144" s="25"/>
      <c r="P144" s="25"/>
      <c r="Q144" s="25"/>
      <c r="R144" s="25"/>
      <c r="S144" s="25"/>
      <c r="T144" s="25"/>
      <c r="U144" s="25"/>
      <c r="V144" s="25"/>
      <c r="W144" s="10">
        <v>1</v>
      </c>
    </row>
    <row r="145" spans="1:23" ht="18.75">
      <c r="A145" s="25"/>
      <c r="B145" s="25"/>
      <c r="C145" s="2954" t="s">
        <v>4190</v>
      </c>
      <c r="D145" s="25"/>
      <c r="E145" s="25"/>
      <c r="F145" s="25"/>
      <c r="G145" s="25"/>
      <c r="H145" s="25"/>
      <c r="I145" s="25"/>
      <c r="J145" s="25"/>
      <c r="K145" s="25"/>
      <c r="L145" s="25"/>
      <c r="M145" s="25"/>
      <c r="N145" s="25"/>
      <c r="O145" s="25"/>
      <c r="P145" s="25"/>
      <c r="Q145" s="25"/>
      <c r="R145" s="25"/>
      <c r="S145" s="25"/>
      <c r="T145" s="25"/>
      <c r="U145" s="25"/>
      <c r="V145" s="25"/>
      <c r="W145" s="10">
        <v>1</v>
      </c>
    </row>
    <row r="146" spans="1:23" ht="18.75">
      <c r="A146" s="25"/>
      <c r="B146" s="25"/>
      <c r="C146" s="2954" t="s">
        <v>4191</v>
      </c>
      <c r="D146" s="25"/>
      <c r="E146" s="25"/>
      <c r="F146" s="25"/>
      <c r="G146" s="25"/>
      <c r="H146" s="25"/>
      <c r="I146" s="25"/>
      <c r="J146" s="25"/>
      <c r="K146" s="25"/>
      <c r="L146" s="25"/>
      <c r="M146" s="25"/>
      <c r="N146" s="25"/>
      <c r="O146" s="25"/>
      <c r="P146" s="25"/>
      <c r="Q146" s="25"/>
      <c r="R146" s="25"/>
      <c r="S146" s="25"/>
      <c r="T146" s="25"/>
      <c r="U146" s="25"/>
      <c r="V146" s="25"/>
      <c r="W146" s="10">
        <v>1</v>
      </c>
    </row>
    <row r="147" spans="1:23" ht="18.75">
      <c r="A147" s="25"/>
      <c r="B147" s="25"/>
      <c r="C147" s="2954"/>
      <c r="D147" s="25"/>
      <c r="E147" s="25"/>
      <c r="F147" s="25"/>
      <c r="G147" s="25"/>
      <c r="H147" s="25"/>
      <c r="I147" s="25"/>
      <c r="J147" s="25"/>
      <c r="K147" s="25"/>
      <c r="L147" s="25"/>
      <c r="M147" s="25"/>
      <c r="N147" s="25"/>
      <c r="O147" s="25"/>
      <c r="P147" s="25"/>
      <c r="Q147" s="25"/>
      <c r="R147" s="25"/>
      <c r="S147" s="25"/>
      <c r="T147" s="25"/>
      <c r="U147" s="25"/>
      <c r="V147" s="25"/>
      <c r="W147" s="10">
        <v>1</v>
      </c>
    </row>
    <row r="148" spans="1:23" ht="18.75">
      <c r="A148" s="25"/>
      <c r="B148" s="25"/>
      <c r="C148" s="2954" t="s">
        <v>4192</v>
      </c>
      <c r="D148" s="25"/>
      <c r="E148" s="25"/>
      <c r="F148" s="25"/>
      <c r="G148" s="25"/>
      <c r="H148" s="25"/>
      <c r="I148" s="25"/>
      <c r="J148" s="25"/>
      <c r="K148" s="25"/>
      <c r="L148" s="25"/>
      <c r="M148" s="25"/>
      <c r="N148" s="25"/>
      <c r="O148" s="25"/>
      <c r="P148" s="25"/>
      <c r="Q148" s="25"/>
      <c r="R148" s="25"/>
      <c r="S148" s="25"/>
      <c r="T148" s="25"/>
      <c r="U148" s="25"/>
      <c r="V148" s="25"/>
      <c r="W148" s="10">
        <v>1</v>
      </c>
    </row>
    <row r="149" spans="1:23" ht="18.75">
      <c r="A149" s="25"/>
      <c r="B149" s="25"/>
      <c r="C149" s="2954" t="s">
        <v>4193</v>
      </c>
      <c r="D149" s="25"/>
      <c r="E149" s="25"/>
      <c r="F149" s="25"/>
      <c r="G149" s="25"/>
      <c r="H149" s="25"/>
      <c r="I149" s="25"/>
      <c r="J149" s="25"/>
      <c r="K149" s="25"/>
      <c r="L149" s="25"/>
      <c r="M149" s="25"/>
      <c r="N149" s="25"/>
      <c r="O149" s="25"/>
      <c r="P149" s="25"/>
      <c r="Q149" s="25"/>
      <c r="R149" s="25"/>
      <c r="S149" s="25"/>
      <c r="T149" s="25"/>
      <c r="U149" s="25"/>
      <c r="V149" s="25"/>
      <c r="W149" s="10">
        <v>1</v>
      </c>
    </row>
    <row r="150" spans="1:23" ht="18.75">
      <c r="A150" s="25"/>
      <c r="B150" s="25"/>
      <c r="C150" s="2954" t="s">
        <v>4194</v>
      </c>
      <c r="D150" s="25"/>
      <c r="E150" s="25"/>
      <c r="F150" s="25"/>
      <c r="G150" s="25"/>
      <c r="H150" s="25"/>
      <c r="I150" s="25"/>
      <c r="J150" s="25"/>
      <c r="K150" s="25"/>
      <c r="L150" s="25"/>
      <c r="M150" s="25"/>
      <c r="N150" s="25"/>
      <c r="O150" s="25"/>
      <c r="P150" s="25"/>
      <c r="Q150" s="25"/>
      <c r="R150" s="25"/>
      <c r="S150" s="25"/>
      <c r="T150" s="25"/>
      <c r="U150" s="25"/>
      <c r="V150" s="25"/>
      <c r="W150" s="10">
        <v>1</v>
      </c>
    </row>
    <row r="151" spans="1:23" ht="18.75">
      <c r="A151" s="25"/>
      <c r="B151" s="25"/>
      <c r="C151" s="2954" t="s">
        <v>4195</v>
      </c>
      <c r="D151" s="25"/>
      <c r="E151" s="25"/>
      <c r="F151" s="25"/>
      <c r="G151" s="25"/>
      <c r="H151" s="25"/>
      <c r="I151" s="25"/>
      <c r="J151" s="25"/>
      <c r="K151" s="25"/>
      <c r="L151" s="25"/>
      <c r="M151" s="25"/>
      <c r="N151" s="25"/>
      <c r="O151" s="25"/>
      <c r="P151" s="25"/>
      <c r="Q151" s="25"/>
      <c r="R151" s="25"/>
      <c r="S151" s="25"/>
      <c r="T151" s="25"/>
      <c r="U151" s="25"/>
      <c r="V151" s="25"/>
      <c r="W151" s="10">
        <v>1</v>
      </c>
    </row>
    <row r="152" spans="1:23" ht="18.75">
      <c r="A152" s="25"/>
      <c r="B152" s="25"/>
      <c r="C152" s="2954" t="s">
        <v>4196</v>
      </c>
      <c r="D152" s="25"/>
      <c r="E152" s="25"/>
      <c r="F152" s="25"/>
      <c r="G152" s="25"/>
      <c r="H152" s="25"/>
      <c r="I152" s="25"/>
      <c r="J152" s="25"/>
      <c r="K152" s="25"/>
      <c r="L152" s="25"/>
      <c r="M152" s="25"/>
      <c r="N152" s="25"/>
      <c r="O152" s="25"/>
      <c r="P152" s="25"/>
      <c r="Q152" s="25"/>
      <c r="R152" s="25"/>
      <c r="S152" s="25"/>
      <c r="T152" s="25"/>
      <c r="U152" s="25"/>
      <c r="V152" s="25"/>
      <c r="W152" s="10">
        <v>1</v>
      </c>
    </row>
    <row r="153" spans="1:23" ht="18.75">
      <c r="A153" s="25"/>
      <c r="B153" s="25"/>
      <c r="C153" s="2954" t="s">
        <v>4197</v>
      </c>
      <c r="D153" s="25"/>
      <c r="E153" s="25"/>
      <c r="F153" s="25"/>
      <c r="G153" s="25"/>
      <c r="H153" s="25"/>
      <c r="I153" s="25"/>
      <c r="J153" s="25"/>
      <c r="K153" s="25"/>
      <c r="L153" s="25"/>
      <c r="M153" s="25"/>
      <c r="N153" s="25"/>
      <c r="O153" s="25"/>
      <c r="P153" s="25"/>
      <c r="Q153" s="25"/>
      <c r="R153" s="25"/>
      <c r="S153" s="25"/>
      <c r="T153" s="25"/>
      <c r="U153" s="25"/>
      <c r="V153" s="25"/>
      <c r="W153" s="10">
        <v>1</v>
      </c>
    </row>
    <row r="154" spans="1:23" ht="18.75">
      <c r="A154" s="25"/>
      <c r="B154" s="25"/>
      <c r="C154" s="2954"/>
      <c r="D154" s="25"/>
      <c r="E154" s="25"/>
      <c r="F154" s="25"/>
      <c r="G154" s="25"/>
      <c r="H154" s="25"/>
      <c r="I154" s="25"/>
      <c r="J154" s="25"/>
      <c r="K154" s="25"/>
      <c r="L154" s="25"/>
      <c r="M154" s="25"/>
      <c r="N154" s="25"/>
      <c r="O154" s="25"/>
      <c r="P154" s="25"/>
      <c r="Q154" s="25"/>
      <c r="R154" s="25"/>
      <c r="S154" s="25"/>
      <c r="T154" s="25"/>
      <c r="U154" s="25"/>
      <c r="V154" s="25"/>
      <c r="W154" s="10">
        <v>1</v>
      </c>
    </row>
    <row r="155" spans="1:23" ht="18" customHeight="1">
      <c r="A155" s="25"/>
      <c r="B155" s="25"/>
      <c r="C155" s="3562" t="s">
        <v>4198</v>
      </c>
      <c r="D155" s="3562"/>
      <c r="E155" s="3562"/>
      <c r="F155" s="3562"/>
      <c r="G155" s="3562"/>
      <c r="H155" s="3562"/>
      <c r="I155" s="3562"/>
      <c r="J155" s="3562"/>
      <c r="K155" s="3562"/>
      <c r="L155" s="25"/>
      <c r="M155" s="25"/>
      <c r="N155" s="25"/>
      <c r="O155" s="25"/>
      <c r="P155" s="25"/>
      <c r="Q155" s="25"/>
      <c r="R155" s="25"/>
      <c r="S155" s="25"/>
      <c r="T155" s="25"/>
      <c r="U155" s="25"/>
      <c r="V155" s="25"/>
      <c r="W155" s="10">
        <v>1</v>
      </c>
    </row>
    <row r="156" spans="1:23">
      <c r="A156" s="25"/>
      <c r="B156" s="25"/>
      <c r="C156" s="3562"/>
      <c r="D156" s="3562"/>
      <c r="E156" s="3562"/>
      <c r="F156" s="3562"/>
      <c r="G156" s="3562"/>
      <c r="H156" s="3562"/>
      <c r="I156" s="3562"/>
      <c r="J156" s="3562"/>
      <c r="K156" s="3562"/>
      <c r="L156" s="25"/>
      <c r="M156" s="25"/>
      <c r="N156" s="25"/>
      <c r="O156" s="25"/>
      <c r="P156" s="25"/>
      <c r="Q156" s="25"/>
      <c r="R156" s="25"/>
      <c r="S156" s="25"/>
      <c r="T156" s="25"/>
      <c r="U156" s="25"/>
      <c r="V156" s="25"/>
      <c r="W156" s="10">
        <v>1</v>
      </c>
    </row>
    <row r="157" spans="1:23">
      <c r="A157" s="25"/>
      <c r="B157" s="25"/>
      <c r="C157" s="3562"/>
      <c r="D157" s="3562"/>
      <c r="E157" s="3562"/>
      <c r="F157" s="3562"/>
      <c r="G157" s="3562"/>
      <c r="H157" s="3562"/>
      <c r="I157" s="3562"/>
      <c r="J157" s="3562"/>
      <c r="K157" s="3562"/>
      <c r="L157" s="25"/>
      <c r="M157" s="25"/>
      <c r="N157" s="25"/>
      <c r="O157" s="25"/>
      <c r="P157" s="25"/>
      <c r="Q157" s="25"/>
      <c r="R157" s="25"/>
      <c r="S157" s="25"/>
      <c r="T157" s="25"/>
      <c r="U157" s="25"/>
      <c r="V157" s="25"/>
      <c r="W157" s="10">
        <v>1</v>
      </c>
    </row>
    <row r="158" spans="1:23">
      <c r="A158" s="25"/>
      <c r="B158" s="25"/>
      <c r="C158" s="25"/>
      <c r="D158" s="25"/>
      <c r="E158" s="25"/>
      <c r="F158" s="25"/>
      <c r="G158" s="25"/>
      <c r="H158" s="25"/>
      <c r="I158" s="25"/>
      <c r="J158" s="25"/>
      <c r="K158" s="25"/>
      <c r="L158" s="25"/>
      <c r="M158" s="25"/>
      <c r="N158" s="25"/>
      <c r="O158" s="25"/>
      <c r="P158" s="25"/>
      <c r="Q158" s="25"/>
      <c r="R158" s="25"/>
      <c r="S158" s="25"/>
      <c r="T158" s="25"/>
      <c r="U158" s="25"/>
      <c r="V158" s="25"/>
      <c r="W158" s="10">
        <v>1</v>
      </c>
    </row>
    <row r="159" spans="1:23">
      <c r="A159" s="25"/>
      <c r="B159" s="25"/>
      <c r="C159" s="25"/>
      <c r="D159" s="25"/>
      <c r="E159" s="25"/>
      <c r="F159" s="25"/>
      <c r="G159" s="25"/>
      <c r="H159" s="25"/>
      <c r="I159" s="25"/>
      <c r="J159" s="25"/>
      <c r="K159" s="25"/>
      <c r="L159" s="25"/>
      <c r="M159" s="25"/>
      <c r="N159" s="25"/>
      <c r="O159" s="25"/>
      <c r="P159" s="25"/>
      <c r="Q159" s="25"/>
      <c r="R159" s="25"/>
      <c r="S159" s="25"/>
      <c r="T159" s="25"/>
      <c r="U159" s="25"/>
      <c r="V159" s="25"/>
      <c r="W159" s="10">
        <v>1</v>
      </c>
    </row>
    <row r="160" spans="1:23" ht="15.75">
      <c r="A160" s="25"/>
      <c r="B160" s="25"/>
      <c r="C160" s="25"/>
      <c r="D160" s="25"/>
      <c r="E160" s="25"/>
      <c r="F160" s="25"/>
      <c r="G160" s="2956" t="str">
        <f>ADDRESS(ROW(G161),COLUMN(G161),4)&amp;" ▼"</f>
        <v>G161 ▼</v>
      </c>
      <c r="H160" s="25"/>
      <c r="I160" s="25"/>
      <c r="J160" s="25"/>
      <c r="K160" s="25"/>
      <c r="L160" s="25"/>
      <c r="M160" s="25"/>
      <c r="N160" s="25"/>
      <c r="O160" s="25"/>
      <c r="P160" s="25"/>
      <c r="Q160" s="25"/>
      <c r="R160" s="25"/>
      <c r="S160" s="25"/>
      <c r="T160" s="25"/>
      <c r="U160" s="25"/>
      <c r="V160" s="25"/>
      <c r="W160" s="10">
        <v>1</v>
      </c>
    </row>
    <row r="161" spans="1:23" ht="15.75">
      <c r="A161" s="25"/>
      <c r="B161" s="25"/>
      <c r="C161" s="2959">
        <v>125</v>
      </c>
      <c r="D161" s="2960" t="s">
        <v>4199</v>
      </c>
      <c r="E161" s="2959">
        <v>312</v>
      </c>
      <c r="F161" s="2960" t="s">
        <v>4200</v>
      </c>
      <c r="G161" s="2961">
        <f>IF(ISNUMBER(C161),C161,VALUE(SUBSTITUTE(C161,".",",")))*IF(ISNUMBER(E161),E161,VALUE(SUBSTITUTE(E161,".",",")))</f>
        <v>39000</v>
      </c>
      <c r="H161" s="25"/>
      <c r="I161" s="25"/>
      <c r="J161" s="25"/>
      <c r="K161" s="25"/>
      <c r="L161" s="25"/>
      <c r="M161" s="25"/>
      <c r="N161" s="25"/>
      <c r="O161" s="25"/>
      <c r="P161" s="25"/>
      <c r="Q161" s="25"/>
      <c r="R161" s="25"/>
      <c r="S161" s="25"/>
      <c r="T161" s="25"/>
      <c r="U161" s="25"/>
      <c r="V161" s="25"/>
      <c r="W161" s="10">
        <v>1</v>
      </c>
    </row>
    <row r="162" spans="1:23" ht="14.45" customHeight="1">
      <c r="A162" s="25"/>
      <c r="B162" s="25"/>
      <c r="C162" s="25"/>
      <c r="D162" s="25"/>
      <c r="E162" s="25"/>
      <c r="F162" s="25"/>
      <c r="G162" s="3550" t="str">
        <f ca="1">"formule "&amp;ADDRESS(ROW(G161),COLUMN(G161),4)&amp;_xlfn.FORMULATEXT(G161)</f>
        <v>formule G161=SI(ESTNUM(C161);C161;CNUM(SUBSTITUE(C161;".";",")))*SI(ESTNUM(E161);E161;CNUM(SUBSTITUE(E161;".";",")))</v>
      </c>
      <c r="H162" s="3550"/>
      <c r="I162" s="3550"/>
      <c r="J162" s="3550"/>
      <c r="K162" s="3550"/>
      <c r="L162" s="25"/>
      <c r="M162" s="25"/>
      <c r="N162" s="25"/>
      <c r="O162" s="25"/>
      <c r="P162" s="25"/>
      <c r="Q162" s="25"/>
      <c r="R162" s="25"/>
      <c r="S162" s="25"/>
      <c r="T162" s="25"/>
      <c r="U162" s="25"/>
      <c r="V162" s="25"/>
      <c r="W162" s="10">
        <v>1</v>
      </c>
    </row>
    <row r="163" spans="1:23">
      <c r="A163" s="25"/>
      <c r="B163" s="25"/>
      <c r="C163" s="25"/>
      <c r="D163" s="25"/>
      <c r="E163" s="25"/>
      <c r="F163" s="25"/>
      <c r="G163" s="3550"/>
      <c r="H163" s="3550"/>
      <c r="I163" s="3550"/>
      <c r="J163" s="3550"/>
      <c r="K163" s="3550"/>
      <c r="L163" s="25"/>
      <c r="M163" s="25"/>
      <c r="N163" s="25"/>
      <c r="O163" s="25"/>
      <c r="P163" s="25"/>
      <c r="Q163" s="25"/>
      <c r="R163" s="25"/>
      <c r="S163" s="25"/>
      <c r="T163" s="25"/>
      <c r="U163" s="25"/>
      <c r="V163" s="25"/>
      <c r="W163" s="10">
        <v>1</v>
      </c>
    </row>
    <row r="164" spans="1:23">
      <c r="A164" s="25"/>
      <c r="B164" s="25"/>
      <c r="C164" s="25"/>
      <c r="D164" s="25"/>
      <c r="E164" s="25"/>
      <c r="F164" s="25"/>
      <c r="G164" s="3550"/>
      <c r="H164" s="3550"/>
      <c r="I164" s="3550"/>
      <c r="J164" s="3550"/>
      <c r="K164" s="3550"/>
      <c r="L164" s="25"/>
      <c r="M164" s="25"/>
      <c r="N164" s="25"/>
      <c r="O164" s="25"/>
      <c r="P164" s="25"/>
      <c r="Q164" s="25"/>
      <c r="R164" s="25"/>
      <c r="S164" s="25"/>
      <c r="T164" s="25"/>
      <c r="U164" s="25"/>
      <c r="V164" s="25"/>
      <c r="W164" s="10">
        <v>1</v>
      </c>
    </row>
    <row r="165" spans="1:23">
      <c r="A165" s="25"/>
      <c r="B165" s="25"/>
      <c r="C165" s="25"/>
      <c r="D165" s="25"/>
      <c r="E165" s="25"/>
      <c r="F165" s="25"/>
      <c r="G165" s="3550"/>
      <c r="H165" s="3550"/>
      <c r="I165" s="3550"/>
      <c r="J165" s="3550"/>
      <c r="K165" s="3550"/>
      <c r="L165" s="25"/>
      <c r="M165" s="25"/>
      <c r="N165" s="25"/>
      <c r="O165" s="25"/>
      <c r="P165" s="25"/>
      <c r="Q165" s="25"/>
      <c r="R165" s="25"/>
      <c r="S165" s="25"/>
      <c r="T165" s="25"/>
      <c r="U165" s="25"/>
      <c r="V165" s="25"/>
      <c r="W165" s="10">
        <v>1</v>
      </c>
    </row>
    <row r="166" spans="1:23" ht="18.75">
      <c r="A166" s="25"/>
      <c r="B166" s="25"/>
      <c r="C166" s="2954" t="s">
        <v>4201</v>
      </c>
      <c r="D166" s="25"/>
      <c r="E166" s="25"/>
      <c r="F166" s="25"/>
      <c r="G166" s="25"/>
      <c r="H166" s="25"/>
      <c r="I166" s="25"/>
      <c r="J166" s="25"/>
      <c r="K166" s="25"/>
      <c r="L166" s="25"/>
      <c r="M166" s="25"/>
      <c r="N166" s="25"/>
      <c r="O166" s="25"/>
      <c r="P166" s="25"/>
      <c r="Q166" s="25"/>
      <c r="R166" s="25"/>
      <c r="S166" s="25"/>
      <c r="T166" s="25"/>
      <c r="U166" s="25"/>
      <c r="V166" s="25"/>
      <c r="W166" s="10">
        <v>1</v>
      </c>
    </row>
    <row r="167" spans="1:23">
      <c r="A167" s="25"/>
      <c r="B167" s="25"/>
      <c r="C167" s="25" t="s">
        <v>4202</v>
      </c>
      <c r="D167" s="25"/>
      <c r="E167" s="25"/>
      <c r="F167" s="25"/>
      <c r="G167" s="25"/>
      <c r="H167" s="25"/>
      <c r="I167" s="25"/>
      <c r="J167" s="25"/>
      <c r="K167" s="25"/>
      <c r="L167" s="25"/>
      <c r="M167" s="25"/>
      <c r="N167" s="25"/>
      <c r="O167" s="25"/>
      <c r="P167" s="25"/>
      <c r="Q167" s="25"/>
      <c r="R167" s="25"/>
      <c r="S167" s="25"/>
      <c r="T167" s="25"/>
      <c r="U167" s="25"/>
      <c r="V167" s="25"/>
      <c r="W167" s="10">
        <v>1</v>
      </c>
    </row>
    <row r="168" spans="1:23">
      <c r="A168" s="25"/>
      <c r="B168" s="25"/>
      <c r="C168" s="25" t="s">
        <v>4203</v>
      </c>
      <c r="D168" s="25"/>
      <c r="E168" s="25"/>
      <c r="F168" s="25"/>
      <c r="G168" s="25"/>
      <c r="H168" s="25"/>
      <c r="I168" s="25"/>
      <c r="J168" s="25"/>
      <c r="K168" s="25"/>
      <c r="L168" s="25"/>
      <c r="M168" s="25"/>
      <c r="N168" s="25"/>
      <c r="O168" s="25"/>
      <c r="P168" s="25"/>
      <c r="Q168" s="25"/>
      <c r="R168" s="25"/>
      <c r="S168" s="25"/>
      <c r="T168" s="25"/>
      <c r="U168" s="25"/>
      <c r="V168" s="25"/>
      <c r="W168" s="10">
        <v>1</v>
      </c>
    </row>
    <row r="169" spans="1:23">
      <c r="A169" s="25"/>
      <c r="B169" s="25"/>
      <c r="C169" s="2962" t="s">
        <v>4204</v>
      </c>
      <c r="D169" s="25"/>
      <c r="E169" s="25"/>
      <c r="F169" s="25"/>
      <c r="G169" s="25"/>
      <c r="H169" s="25"/>
      <c r="I169" s="25"/>
      <c r="J169" s="25"/>
      <c r="K169" s="25"/>
      <c r="L169" s="25"/>
      <c r="M169" s="25"/>
      <c r="N169" s="25"/>
      <c r="O169" s="25"/>
      <c r="P169" s="25"/>
      <c r="Q169" s="25"/>
      <c r="R169" s="25"/>
      <c r="S169" s="25"/>
      <c r="T169" s="25"/>
      <c r="U169" s="25"/>
      <c r="V169" s="25"/>
      <c r="W169" s="10">
        <v>1</v>
      </c>
    </row>
    <row r="170" spans="1:23">
      <c r="A170" s="25"/>
      <c r="B170" s="25"/>
      <c r="C170" s="2962" t="s">
        <v>4205</v>
      </c>
      <c r="D170" s="25"/>
      <c r="E170" s="25"/>
      <c r="F170" s="25"/>
      <c r="G170" s="25"/>
      <c r="H170" s="25"/>
      <c r="I170" s="25"/>
      <c r="J170" s="25"/>
      <c r="K170" s="25"/>
      <c r="L170" s="25"/>
      <c r="M170" s="25"/>
      <c r="N170" s="25"/>
      <c r="O170" s="25"/>
      <c r="P170" s="25"/>
      <c r="Q170" s="25"/>
      <c r="R170" s="25"/>
      <c r="S170" s="25"/>
      <c r="T170" s="25"/>
      <c r="U170" s="25"/>
      <c r="V170" s="25"/>
      <c r="W170" s="10">
        <v>1</v>
      </c>
    </row>
    <row r="171" spans="1:23">
      <c r="A171" s="25"/>
      <c r="B171" s="25"/>
      <c r="C171" s="2962" t="s">
        <v>4206</v>
      </c>
      <c r="D171" s="25"/>
      <c r="E171" s="25"/>
      <c r="F171" s="25"/>
      <c r="G171" s="25"/>
      <c r="H171" s="25"/>
      <c r="I171" s="25"/>
      <c r="J171" s="25"/>
      <c r="K171" s="25"/>
      <c r="L171" s="25"/>
      <c r="M171" s="25"/>
      <c r="N171" s="25"/>
      <c r="O171" s="25"/>
      <c r="P171" s="25"/>
      <c r="Q171" s="25"/>
      <c r="R171" s="25"/>
      <c r="S171" s="25"/>
      <c r="T171" s="25"/>
      <c r="U171" s="25"/>
      <c r="V171" s="25"/>
      <c r="W171" s="10">
        <v>1</v>
      </c>
    </row>
    <row r="172" spans="1:23">
      <c r="A172" s="25"/>
      <c r="B172" s="25"/>
      <c r="C172" s="25" t="s">
        <v>4207</v>
      </c>
      <c r="D172" s="25"/>
      <c r="E172" s="25"/>
      <c r="F172" s="25"/>
      <c r="G172" s="25"/>
      <c r="H172" s="25"/>
      <c r="I172" s="25"/>
      <c r="J172" s="25"/>
      <c r="K172" s="25"/>
      <c r="L172" s="25"/>
      <c r="M172" s="25"/>
      <c r="N172" s="25"/>
      <c r="O172" s="25"/>
      <c r="P172" s="25"/>
      <c r="Q172" s="25"/>
      <c r="R172" s="25"/>
      <c r="S172" s="25"/>
      <c r="T172" s="25"/>
      <c r="U172" s="25"/>
      <c r="V172" s="25"/>
      <c r="W172" s="10">
        <v>1</v>
      </c>
    </row>
    <row r="173" spans="1:23">
      <c r="A173" s="25"/>
      <c r="B173" s="25"/>
      <c r="C173" s="25" t="s">
        <v>4208</v>
      </c>
      <c r="D173" s="25"/>
      <c r="E173" s="25"/>
      <c r="F173" s="25"/>
      <c r="G173" s="25"/>
      <c r="H173" s="25"/>
      <c r="I173" s="25"/>
      <c r="J173" s="25"/>
      <c r="K173" s="25"/>
      <c r="L173" s="25"/>
      <c r="M173" s="25"/>
      <c r="N173" s="25"/>
      <c r="O173" s="25"/>
      <c r="P173" s="25"/>
      <c r="Q173" s="25"/>
      <c r="R173" s="25"/>
      <c r="S173" s="25"/>
      <c r="T173" s="25"/>
      <c r="U173" s="25"/>
      <c r="V173" s="25"/>
      <c r="W173" s="10">
        <v>1</v>
      </c>
    </row>
    <row r="174" spans="1:23">
      <c r="A174" s="25"/>
      <c r="B174" s="25"/>
      <c r="C174" s="25"/>
      <c r="D174" s="25"/>
      <c r="E174" s="25"/>
      <c r="F174" s="25"/>
      <c r="G174" s="25"/>
      <c r="H174" s="25"/>
      <c r="I174" s="25"/>
      <c r="J174" s="25"/>
      <c r="K174" s="25"/>
      <c r="L174" s="25"/>
      <c r="M174" s="25"/>
      <c r="N174" s="25"/>
      <c r="O174" s="25"/>
      <c r="P174" s="25"/>
      <c r="Q174" s="25"/>
      <c r="R174" s="25"/>
      <c r="S174" s="25"/>
      <c r="T174" s="25"/>
      <c r="U174" s="25"/>
      <c r="V174" s="25"/>
      <c r="W174" s="10">
        <v>1</v>
      </c>
    </row>
    <row r="175" spans="1:23" ht="18.75">
      <c r="A175" s="25"/>
      <c r="B175" s="25"/>
      <c r="C175" s="2963" t="s">
        <v>4209</v>
      </c>
      <c r="D175" s="25"/>
      <c r="E175" s="25"/>
      <c r="F175" s="25"/>
      <c r="G175" s="25"/>
      <c r="H175" s="25"/>
      <c r="I175" s="25"/>
      <c r="J175" s="25"/>
      <c r="K175" s="25"/>
      <c r="L175" s="25"/>
      <c r="M175" s="25"/>
      <c r="N175" s="25"/>
      <c r="O175" s="25"/>
      <c r="P175" s="25"/>
      <c r="Q175" s="25"/>
      <c r="R175" s="25"/>
      <c r="S175" s="25"/>
      <c r="T175" s="25"/>
      <c r="U175" s="25"/>
      <c r="V175" s="25"/>
      <c r="W175" s="10">
        <v>1</v>
      </c>
    </row>
    <row r="176" spans="1:23">
      <c r="A176" s="25"/>
      <c r="B176" s="25"/>
      <c r="C176" s="25" t="s">
        <v>4210</v>
      </c>
      <c r="D176" s="25"/>
      <c r="E176" s="25"/>
      <c r="F176" s="25"/>
      <c r="G176" s="25"/>
      <c r="H176" s="25"/>
      <c r="I176" s="25"/>
      <c r="J176" s="25"/>
      <c r="K176" s="25"/>
      <c r="L176" s="25"/>
      <c r="M176" s="25"/>
      <c r="N176" s="25"/>
      <c r="O176" s="25"/>
      <c r="P176" s="25"/>
      <c r="Q176" s="25"/>
      <c r="R176" s="25"/>
      <c r="S176" s="25"/>
      <c r="T176" s="25"/>
      <c r="U176" s="25"/>
      <c r="V176" s="25"/>
      <c r="W176" s="10">
        <v>1</v>
      </c>
    </row>
    <row r="177" spans="1:23">
      <c r="A177" s="25"/>
      <c r="B177" s="25"/>
      <c r="C177" s="25" t="s">
        <v>4211</v>
      </c>
      <c r="D177" s="25"/>
      <c r="E177" s="25"/>
      <c r="F177" s="25"/>
      <c r="G177" s="25"/>
      <c r="H177" s="25"/>
      <c r="I177" s="25"/>
      <c r="J177" s="25"/>
      <c r="K177" s="25"/>
      <c r="L177" s="25"/>
      <c r="M177" s="25"/>
      <c r="N177" s="25"/>
      <c r="O177" s="25"/>
      <c r="P177" s="25"/>
      <c r="Q177" s="25"/>
      <c r="R177" s="25"/>
      <c r="S177" s="25"/>
      <c r="T177" s="25"/>
      <c r="U177" s="25"/>
      <c r="V177" s="25"/>
      <c r="W177" s="10">
        <v>1</v>
      </c>
    </row>
    <row r="178" spans="1:23">
      <c r="A178" s="25"/>
      <c r="B178" s="25"/>
      <c r="C178" s="2962" t="s">
        <v>4212</v>
      </c>
      <c r="D178" s="25"/>
      <c r="E178" s="25"/>
      <c r="F178" s="25"/>
      <c r="G178" s="25"/>
      <c r="H178" s="25"/>
      <c r="I178" s="25"/>
      <c r="J178" s="25"/>
      <c r="K178" s="25"/>
      <c r="L178" s="25"/>
      <c r="M178" s="25"/>
      <c r="N178" s="25"/>
      <c r="O178" s="25"/>
      <c r="P178" s="25"/>
      <c r="Q178" s="25"/>
      <c r="R178" s="25"/>
      <c r="S178" s="25"/>
      <c r="T178" s="25"/>
      <c r="U178" s="25"/>
      <c r="V178" s="25"/>
      <c r="W178" s="10">
        <v>1</v>
      </c>
    </row>
    <row r="179" spans="1:23">
      <c r="A179" s="25"/>
      <c r="B179" s="25"/>
      <c r="C179" s="2962" t="s">
        <v>4213</v>
      </c>
      <c r="D179" s="25"/>
      <c r="E179" s="25"/>
      <c r="F179" s="25"/>
      <c r="G179" s="25"/>
      <c r="H179" s="25"/>
      <c r="I179" s="25"/>
      <c r="J179" s="25"/>
      <c r="K179" s="25"/>
      <c r="L179" s="25"/>
      <c r="M179" s="25"/>
      <c r="N179" s="25"/>
      <c r="O179" s="25"/>
      <c r="P179" s="25"/>
      <c r="Q179" s="25"/>
      <c r="R179" s="25"/>
      <c r="S179" s="25"/>
      <c r="T179" s="25"/>
      <c r="U179" s="25"/>
      <c r="V179" s="25"/>
      <c r="W179" s="10">
        <v>1</v>
      </c>
    </row>
    <row r="180" spans="1:23">
      <c r="A180" s="25"/>
      <c r="B180" s="25"/>
      <c r="C180" s="25"/>
      <c r="D180" s="25"/>
      <c r="E180" s="25"/>
      <c r="F180" s="25"/>
      <c r="G180" s="25"/>
      <c r="H180" s="25"/>
      <c r="I180" s="25"/>
      <c r="J180" s="25"/>
      <c r="K180" s="25"/>
      <c r="L180" s="25"/>
      <c r="M180" s="25"/>
      <c r="N180" s="25"/>
      <c r="O180" s="25"/>
      <c r="P180" s="25"/>
      <c r="Q180" s="25"/>
      <c r="R180" s="25"/>
      <c r="S180" s="25"/>
      <c r="T180" s="25"/>
      <c r="U180" s="25"/>
      <c r="V180" s="25"/>
      <c r="W180" s="10">
        <v>1</v>
      </c>
    </row>
    <row r="181" spans="1:23">
      <c r="A181" s="25"/>
      <c r="B181" s="25"/>
      <c r="C181" s="25" t="s">
        <v>4214</v>
      </c>
      <c r="D181" s="25"/>
      <c r="E181" s="25"/>
      <c r="F181" s="25"/>
      <c r="G181" s="25"/>
      <c r="H181" s="25"/>
      <c r="I181" s="25"/>
      <c r="J181" s="25"/>
      <c r="K181" s="25"/>
      <c r="L181" s="25"/>
      <c r="M181" s="25"/>
      <c r="N181" s="25"/>
      <c r="O181" s="25"/>
      <c r="P181" s="25"/>
      <c r="Q181" s="25"/>
      <c r="R181" s="25"/>
      <c r="S181" s="25"/>
      <c r="T181" s="25"/>
      <c r="U181" s="25"/>
      <c r="V181" s="25"/>
      <c r="W181" s="10">
        <v>1</v>
      </c>
    </row>
    <row r="182" spans="1:23" ht="18">
      <c r="A182" s="25"/>
      <c r="B182" s="25"/>
      <c r="C182" s="2964" t="s">
        <v>4215</v>
      </c>
      <c r="D182" s="25"/>
      <c r="E182" s="25"/>
      <c r="F182" s="25"/>
      <c r="G182" s="25"/>
      <c r="H182" s="25"/>
      <c r="I182" s="25"/>
      <c r="J182" s="25"/>
      <c r="K182" s="25"/>
      <c r="L182" s="25"/>
      <c r="M182" s="25"/>
      <c r="N182" s="25"/>
      <c r="O182" s="25"/>
      <c r="P182" s="25"/>
      <c r="Q182" s="25"/>
      <c r="R182" s="25"/>
      <c r="S182" s="25"/>
      <c r="T182" s="25"/>
      <c r="U182" s="25"/>
      <c r="V182" s="25"/>
      <c r="W182" s="10">
        <v>1</v>
      </c>
    </row>
    <row r="183" spans="1:23">
      <c r="A183" s="25"/>
      <c r="B183" s="25"/>
      <c r="C183" s="25" t="s">
        <v>4216</v>
      </c>
      <c r="D183" s="25"/>
      <c r="E183" s="25"/>
      <c r="F183" s="25"/>
      <c r="G183" s="25"/>
      <c r="H183" s="25"/>
      <c r="I183" s="25"/>
      <c r="J183" s="25"/>
      <c r="K183" s="25"/>
      <c r="L183" s="25"/>
      <c r="M183" s="25"/>
      <c r="N183" s="25"/>
      <c r="O183" s="25"/>
      <c r="P183" s="25"/>
      <c r="Q183" s="25"/>
      <c r="R183" s="25"/>
      <c r="S183" s="25"/>
      <c r="T183" s="25"/>
      <c r="U183" s="25"/>
      <c r="V183" s="25"/>
      <c r="W183" s="10">
        <v>1</v>
      </c>
    </row>
    <row r="184" spans="1:23">
      <c r="A184" s="25"/>
      <c r="B184" s="25"/>
      <c r="C184" s="2965" t="s">
        <v>4217</v>
      </c>
      <c r="D184" s="25"/>
      <c r="E184" s="25"/>
      <c r="F184" s="25"/>
      <c r="G184" s="25"/>
      <c r="H184" s="25"/>
      <c r="I184" s="25"/>
      <c r="J184" s="25"/>
      <c r="K184" s="25"/>
      <c r="L184" s="25"/>
      <c r="M184" s="25"/>
      <c r="N184" s="25"/>
      <c r="O184" s="25"/>
      <c r="P184" s="25"/>
      <c r="Q184" s="25"/>
      <c r="R184" s="25"/>
      <c r="S184" s="25"/>
      <c r="T184" s="25"/>
      <c r="U184" s="25"/>
      <c r="V184" s="25"/>
      <c r="W184" s="10">
        <v>1</v>
      </c>
    </row>
    <row r="185" spans="1:23">
      <c r="A185" s="25"/>
      <c r="B185" s="25"/>
      <c r="C185" s="2965" t="s">
        <v>4218</v>
      </c>
      <c r="D185" s="25"/>
      <c r="E185" s="25"/>
      <c r="F185" s="25"/>
      <c r="G185" s="25"/>
      <c r="H185" s="25"/>
      <c r="I185" s="25"/>
      <c r="J185" s="25"/>
      <c r="K185" s="25"/>
      <c r="L185" s="25"/>
      <c r="M185" s="25"/>
      <c r="N185" s="25"/>
      <c r="O185" s="25"/>
      <c r="P185" s="25"/>
      <c r="Q185" s="25"/>
      <c r="R185" s="25"/>
      <c r="S185" s="25"/>
      <c r="T185" s="25"/>
      <c r="U185" s="25"/>
      <c r="V185" s="25"/>
      <c r="W185" s="10">
        <v>1</v>
      </c>
    </row>
    <row r="186" spans="1:23">
      <c r="A186" s="25"/>
      <c r="B186" s="25"/>
      <c r="C186" s="2965" t="s">
        <v>4219</v>
      </c>
      <c r="D186" s="25"/>
      <c r="E186" s="25"/>
      <c r="F186" s="25"/>
      <c r="G186" s="25"/>
      <c r="H186" s="25"/>
      <c r="I186" s="25"/>
      <c r="J186" s="25"/>
      <c r="K186" s="25"/>
      <c r="L186" s="25"/>
      <c r="M186" s="25"/>
      <c r="N186" s="25"/>
      <c r="O186" s="25"/>
      <c r="P186" s="25"/>
      <c r="Q186" s="25"/>
      <c r="R186" s="25"/>
      <c r="S186" s="25"/>
      <c r="T186" s="25"/>
      <c r="U186" s="25"/>
      <c r="V186" s="25"/>
      <c r="W186" s="10">
        <v>1</v>
      </c>
    </row>
    <row r="187" spans="1:23">
      <c r="A187" s="25"/>
      <c r="B187" s="25"/>
      <c r="C187" s="2965" t="s">
        <v>4220</v>
      </c>
      <c r="D187" s="25"/>
      <c r="E187" s="25"/>
      <c r="F187" s="25"/>
      <c r="G187" s="25"/>
      <c r="H187" s="25"/>
      <c r="I187" s="25"/>
      <c r="J187" s="25"/>
      <c r="K187" s="25"/>
      <c r="L187" s="25"/>
      <c r="M187" s="25"/>
      <c r="N187" s="25"/>
      <c r="O187" s="25"/>
      <c r="P187" s="25"/>
      <c r="Q187" s="25"/>
      <c r="R187" s="25"/>
      <c r="S187" s="25"/>
      <c r="T187" s="25"/>
      <c r="U187" s="25"/>
      <c r="V187" s="25"/>
      <c r="W187" s="10">
        <v>1</v>
      </c>
    </row>
    <row r="188" spans="1:23">
      <c r="A188" s="25"/>
      <c r="B188" s="25"/>
      <c r="C188" s="2965" t="s">
        <v>4221</v>
      </c>
      <c r="D188" s="25"/>
      <c r="E188" s="25"/>
      <c r="F188" s="25"/>
      <c r="G188" s="25"/>
      <c r="H188" s="25"/>
      <c r="I188" s="25"/>
      <c r="J188" s="25"/>
      <c r="K188" s="25"/>
      <c r="L188" s="25"/>
      <c r="M188" s="25"/>
      <c r="N188" s="25"/>
      <c r="O188" s="25"/>
      <c r="P188" s="25"/>
      <c r="Q188" s="25"/>
      <c r="R188" s="25"/>
      <c r="S188" s="25"/>
      <c r="T188" s="25"/>
      <c r="U188" s="25"/>
      <c r="V188" s="25"/>
      <c r="W188" s="10">
        <v>1</v>
      </c>
    </row>
    <row r="189" spans="1:23">
      <c r="A189" s="25"/>
      <c r="B189" s="25"/>
      <c r="C189" s="2965" t="s">
        <v>4222</v>
      </c>
      <c r="D189" s="25"/>
      <c r="E189" s="25"/>
      <c r="F189" s="25"/>
      <c r="G189" s="25"/>
      <c r="H189" s="25"/>
      <c r="I189" s="25"/>
      <c r="J189" s="25"/>
      <c r="K189" s="25"/>
      <c r="L189" s="25"/>
      <c r="M189" s="25"/>
      <c r="N189" s="25"/>
      <c r="O189" s="25"/>
      <c r="P189" s="25"/>
      <c r="Q189" s="25"/>
      <c r="R189" s="25"/>
      <c r="S189" s="25"/>
      <c r="T189" s="25"/>
      <c r="U189" s="25"/>
      <c r="V189" s="25"/>
      <c r="W189" s="10">
        <v>1</v>
      </c>
    </row>
    <row r="190" spans="1:23">
      <c r="A190" s="25"/>
      <c r="B190" s="25"/>
      <c r="C190" s="25"/>
      <c r="D190" s="25"/>
      <c r="E190" s="25"/>
      <c r="F190" s="25"/>
      <c r="G190" s="25"/>
      <c r="H190" s="25"/>
      <c r="I190" s="25"/>
      <c r="J190" s="25"/>
      <c r="K190" s="25"/>
      <c r="L190" s="25"/>
      <c r="M190" s="25"/>
      <c r="N190" s="25"/>
      <c r="O190" s="25"/>
      <c r="P190" s="25"/>
      <c r="Q190" s="25"/>
      <c r="R190" s="25"/>
      <c r="S190" s="25"/>
      <c r="T190" s="25"/>
      <c r="U190" s="25"/>
      <c r="V190" s="25"/>
      <c r="W190" s="10">
        <v>1</v>
      </c>
    </row>
    <row r="191" spans="1:23" ht="18.75">
      <c r="A191" s="25"/>
      <c r="B191" s="25"/>
      <c r="C191" s="2963" t="s">
        <v>4223</v>
      </c>
      <c r="D191" s="25"/>
      <c r="E191" s="25"/>
      <c r="F191" s="25"/>
      <c r="G191" s="25"/>
      <c r="H191" s="25"/>
      <c r="I191" s="25"/>
      <c r="J191" s="25"/>
      <c r="K191" s="25"/>
      <c r="L191" s="25"/>
      <c r="M191" s="25"/>
      <c r="N191" s="25"/>
      <c r="O191" s="25"/>
      <c r="P191" s="25"/>
      <c r="Q191" s="25"/>
      <c r="R191" s="25"/>
      <c r="S191" s="25"/>
      <c r="T191" s="25"/>
      <c r="U191" s="25"/>
      <c r="V191" s="25"/>
      <c r="W191" s="10">
        <v>1</v>
      </c>
    </row>
    <row r="192" spans="1:23">
      <c r="A192" s="25"/>
      <c r="B192" s="25"/>
      <c r="C192" s="25"/>
      <c r="D192" s="25"/>
      <c r="E192" s="25"/>
      <c r="F192" s="25"/>
      <c r="G192" s="25"/>
      <c r="H192" s="25"/>
      <c r="I192" s="25"/>
      <c r="J192" s="25"/>
      <c r="K192" s="25"/>
      <c r="L192" s="25"/>
      <c r="M192" s="25"/>
      <c r="N192" s="25"/>
      <c r="O192" s="25"/>
      <c r="P192" s="25"/>
      <c r="Q192" s="25"/>
      <c r="R192" s="25"/>
      <c r="S192" s="25"/>
      <c r="T192" s="25"/>
      <c r="U192" s="25"/>
      <c r="V192" s="25"/>
      <c r="W192" s="10">
        <v>1</v>
      </c>
    </row>
    <row r="193" spans="1:23" ht="18">
      <c r="A193" s="25"/>
      <c r="B193" s="25"/>
      <c r="C193" s="2964" t="s">
        <v>4224</v>
      </c>
      <c r="D193" s="25"/>
      <c r="E193" s="25"/>
      <c r="F193" s="25"/>
      <c r="G193" s="25"/>
      <c r="H193" s="25"/>
      <c r="I193" s="25"/>
      <c r="J193" s="25"/>
      <c r="K193" s="25"/>
      <c r="L193" s="25"/>
      <c r="M193" s="25"/>
      <c r="N193" s="25"/>
      <c r="O193" s="25"/>
      <c r="P193" s="25"/>
      <c r="Q193" s="25"/>
      <c r="R193" s="25"/>
      <c r="S193" s="25"/>
      <c r="T193" s="25"/>
      <c r="U193" s="25"/>
      <c r="V193" s="25"/>
      <c r="W193" s="10">
        <v>1</v>
      </c>
    </row>
    <row r="194" spans="1:23">
      <c r="A194" s="25"/>
      <c r="B194" s="25"/>
      <c r="C194" s="25" t="s">
        <v>4225</v>
      </c>
      <c r="D194" s="25"/>
      <c r="E194" s="25"/>
      <c r="F194" s="25"/>
      <c r="G194" s="25"/>
      <c r="H194" s="25"/>
      <c r="I194" s="25"/>
      <c r="J194" s="25"/>
      <c r="K194" s="25"/>
      <c r="L194" s="25"/>
      <c r="M194" s="25"/>
      <c r="N194" s="25"/>
      <c r="O194" s="25"/>
      <c r="P194" s="25"/>
      <c r="Q194" s="25"/>
      <c r="R194" s="25"/>
      <c r="S194" s="25"/>
      <c r="T194" s="25"/>
      <c r="U194" s="25"/>
      <c r="V194" s="25"/>
      <c r="W194" s="10">
        <v>1</v>
      </c>
    </row>
    <row r="195" spans="1:23">
      <c r="A195" s="25"/>
      <c r="B195" s="25"/>
      <c r="C195" s="2965" t="s">
        <v>4226</v>
      </c>
      <c r="D195" s="25"/>
      <c r="E195" s="25"/>
      <c r="F195" s="25"/>
      <c r="G195" s="25"/>
      <c r="H195" s="25"/>
      <c r="I195" s="25"/>
      <c r="J195" s="25"/>
      <c r="K195" s="25"/>
      <c r="L195" s="25"/>
      <c r="M195" s="25"/>
      <c r="N195" s="25"/>
      <c r="O195" s="25"/>
      <c r="P195" s="25"/>
      <c r="Q195" s="25"/>
      <c r="R195" s="25"/>
      <c r="S195" s="25"/>
      <c r="T195" s="25"/>
      <c r="U195" s="25"/>
      <c r="V195" s="25"/>
      <c r="W195" s="10">
        <v>1</v>
      </c>
    </row>
    <row r="196" spans="1:23">
      <c r="A196" s="25"/>
      <c r="B196" s="25"/>
      <c r="C196" s="2965" t="s">
        <v>4227</v>
      </c>
      <c r="D196" s="25"/>
      <c r="E196" s="25"/>
      <c r="F196" s="25"/>
      <c r="G196" s="25"/>
      <c r="H196" s="25"/>
      <c r="I196" s="25"/>
      <c r="J196" s="25"/>
      <c r="K196" s="25"/>
      <c r="L196" s="25"/>
      <c r="M196" s="25"/>
      <c r="N196" s="25"/>
      <c r="O196" s="25"/>
      <c r="P196" s="25"/>
      <c r="Q196" s="25"/>
      <c r="R196" s="25"/>
      <c r="S196" s="25"/>
      <c r="T196" s="25"/>
      <c r="U196" s="25"/>
      <c r="V196" s="25"/>
      <c r="W196" s="10">
        <v>1</v>
      </c>
    </row>
    <row r="197" spans="1:23">
      <c r="A197" s="25"/>
      <c r="B197" s="25"/>
      <c r="C197" s="2965" t="s">
        <v>4228</v>
      </c>
      <c r="D197" s="25"/>
      <c r="E197" s="25"/>
      <c r="F197" s="25"/>
      <c r="G197" s="25"/>
      <c r="H197" s="25"/>
      <c r="I197" s="25"/>
      <c r="J197" s="25"/>
      <c r="K197" s="25"/>
      <c r="L197" s="25"/>
      <c r="M197" s="25"/>
      <c r="N197" s="25"/>
      <c r="O197" s="25"/>
      <c r="P197" s="25"/>
      <c r="Q197" s="25"/>
      <c r="R197" s="25"/>
      <c r="S197" s="25"/>
      <c r="T197" s="25"/>
      <c r="U197" s="25"/>
      <c r="V197" s="25"/>
      <c r="W197" s="10">
        <v>1</v>
      </c>
    </row>
    <row r="198" spans="1:23">
      <c r="A198" s="25"/>
      <c r="B198" s="25"/>
      <c r="C198" s="25"/>
      <c r="D198" s="25"/>
      <c r="E198" s="25"/>
      <c r="F198" s="25"/>
      <c r="G198" s="25"/>
      <c r="H198" s="25"/>
      <c r="I198" s="25"/>
      <c r="J198" s="25"/>
      <c r="K198" s="25"/>
      <c r="L198" s="25"/>
      <c r="M198" s="25"/>
      <c r="N198" s="25"/>
      <c r="O198" s="25"/>
      <c r="P198" s="25"/>
      <c r="Q198" s="25"/>
      <c r="R198" s="25"/>
      <c r="S198" s="25"/>
      <c r="T198" s="25"/>
      <c r="U198" s="25"/>
      <c r="V198" s="25"/>
      <c r="W198" s="10">
        <v>1</v>
      </c>
    </row>
    <row r="199" spans="1:23" ht="15.75">
      <c r="A199" s="25"/>
      <c r="B199" s="25"/>
      <c r="C199" s="2491" t="s">
        <v>4229</v>
      </c>
      <c r="D199" s="25"/>
      <c r="E199" s="25"/>
      <c r="F199" s="25"/>
      <c r="G199" s="25"/>
      <c r="H199" s="25"/>
      <c r="I199" s="25"/>
      <c r="J199" s="25"/>
      <c r="K199" s="25"/>
      <c r="L199" s="25"/>
      <c r="M199" s="25"/>
      <c r="N199" s="25"/>
      <c r="O199" s="25"/>
      <c r="P199" s="25"/>
      <c r="Q199" s="25"/>
      <c r="R199" s="25"/>
      <c r="S199" s="25"/>
      <c r="T199" s="25"/>
      <c r="U199" s="25"/>
      <c r="V199" s="25"/>
      <c r="W199" s="10">
        <v>1</v>
      </c>
    </row>
    <row r="200" spans="1:23">
      <c r="A200" s="25"/>
      <c r="B200" s="25"/>
      <c r="C200" s="25"/>
      <c r="D200" s="25"/>
      <c r="E200" s="25"/>
      <c r="F200" s="25"/>
      <c r="G200" s="25"/>
      <c r="H200" s="25"/>
      <c r="I200" s="25"/>
      <c r="J200" s="25"/>
      <c r="K200" s="25"/>
      <c r="L200" s="25"/>
      <c r="M200" s="25"/>
      <c r="N200" s="25"/>
      <c r="O200" s="25"/>
      <c r="P200" s="25"/>
      <c r="Q200" s="25"/>
      <c r="R200" s="25"/>
      <c r="S200" s="25"/>
      <c r="T200" s="25"/>
      <c r="U200" s="25"/>
      <c r="V200" s="25"/>
      <c r="W200" s="10">
        <v>1</v>
      </c>
    </row>
    <row r="201" spans="1:23" ht="18">
      <c r="A201" s="25"/>
      <c r="B201" s="25"/>
      <c r="C201" s="2964" t="s">
        <v>4230</v>
      </c>
      <c r="D201" s="25"/>
      <c r="E201" s="25"/>
      <c r="F201" s="25"/>
      <c r="G201" s="25"/>
      <c r="H201" s="25"/>
      <c r="I201" s="25"/>
      <c r="J201" s="25"/>
      <c r="K201" s="25"/>
      <c r="L201" s="25"/>
      <c r="M201" s="25"/>
      <c r="N201" s="25"/>
      <c r="O201" s="25"/>
      <c r="P201" s="25"/>
      <c r="Q201" s="25"/>
      <c r="R201" s="25"/>
      <c r="S201" s="25"/>
      <c r="T201" s="25"/>
      <c r="U201" s="25"/>
      <c r="V201" s="25"/>
      <c r="W201" s="10">
        <v>1</v>
      </c>
    </row>
    <row r="202" spans="1:23">
      <c r="A202" s="25"/>
      <c r="B202" s="25"/>
      <c r="C202" s="25" t="s">
        <v>4231</v>
      </c>
      <c r="D202" s="25"/>
      <c r="E202" s="25"/>
      <c r="F202" s="25"/>
      <c r="G202" s="25"/>
      <c r="H202" s="25"/>
      <c r="I202" s="25"/>
      <c r="J202" s="25"/>
      <c r="K202" s="25"/>
      <c r="L202" s="25"/>
      <c r="M202" s="25"/>
      <c r="N202" s="25"/>
      <c r="O202" s="25"/>
      <c r="P202" s="25"/>
      <c r="Q202" s="25"/>
      <c r="R202" s="25"/>
      <c r="S202" s="25"/>
      <c r="T202" s="25"/>
      <c r="U202" s="25"/>
      <c r="V202" s="25"/>
      <c r="W202" s="10">
        <v>1</v>
      </c>
    </row>
    <row r="203" spans="1:23">
      <c r="A203" s="25"/>
      <c r="B203" s="25"/>
      <c r="C203" s="2965" t="s">
        <v>4232</v>
      </c>
      <c r="D203" s="25"/>
      <c r="E203" s="25"/>
      <c r="F203" s="25"/>
      <c r="G203" s="25"/>
      <c r="H203" s="25"/>
      <c r="I203" s="25"/>
      <c r="J203" s="25"/>
      <c r="K203" s="25"/>
      <c r="L203" s="25"/>
      <c r="M203" s="25"/>
      <c r="N203" s="25"/>
      <c r="O203" s="25"/>
      <c r="P203" s="25"/>
      <c r="Q203" s="25"/>
      <c r="R203" s="25"/>
      <c r="S203" s="25"/>
      <c r="T203" s="25"/>
      <c r="U203" s="25"/>
      <c r="V203" s="25"/>
      <c r="W203" s="10">
        <v>1</v>
      </c>
    </row>
    <row r="204" spans="1:23">
      <c r="A204" s="25"/>
      <c r="B204" s="25"/>
      <c r="C204" s="2965" t="s">
        <v>4233</v>
      </c>
      <c r="D204" s="25"/>
      <c r="E204" s="25"/>
      <c r="F204" s="25"/>
      <c r="G204" s="25"/>
      <c r="H204" s="25"/>
      <c r="I204" s="25"/>
      <c r="J204" s="25"/>
      <c r="K204" s="25"/>
      <c r="L204" s="25"/>
      <c r="M204" s="25"/>
      <c r="N204" s="25"/>
      <c r="O204" s="25"/>
      <c r="P204" s="25"/>
      <c r="Q204" s="25"/>
      <c r="R204" s="25"/>
      <c r="S204" s="25"/>
      <c r="T204" s="25"/>
      <c r="U204" s="25"/>
      <c r="V204" s="25"/>
      <c r="W204" s="10">
        <v>1</v>
      </c>
    </row>
    <row r="205" spans="1:23">
      <c r="A205" s="25"/>
      <c r="B205" s="25"/>
      <c r="C205" s="2965" t="s">
        <v>4234</v>
      </c>
      <c r="D205" s="25"/>
      <c r="E205" s="25"/>
      <c r="F205" s="25"/>
      <c r="G205" s="25"/>
      <c r="H205" s="25"/>
      <c r="I205" s="25"/>
      <c r="J205" s="25"/>
      <c r="K205" s="25"/>
      <c r="L205" s="25"/>
      <c r="M205" s="25"/>
      <c r="N205" s="25"/>
      <c r="O205" s="25"/>
      <c r="P205" s="25"/>
      <c r="Q205" s="25"/>
      <c r="R205" s="25"/>
      <c r="S205" s="25"/>
      <c r="T205" s="25"/>
      <c r="U205" s="25"/>
      <c r="V205" s="25"/>
      <c r="W205" s="10">
        <v>1</v>
      </c>
    </row>
    <row r="206" spans="1:23">
      <c r="A206" s="25"/>
      <c r="B206" s="25"/>
      <c r="C206" s="2965" t="s">
        <v>4235</v>
      </c>
      <c r="D206" s="25"/>
      <c r="E206" s="25"/>
      <c r="F206" s="25"/>
      <c r="G206" s="25"/>
      <c r="H206" s="25"/>
      <c r="I206" s="25"/>
      <c r="J206" s="25"/>
      <c r="K206" s="25"/>
      <c r="L206" s="25"/>
      <c r="M206" s="25"/>
      <c r="N206" s="25"/>
      <c r="O206" s="25"/>
      <c r="P206" s="25"/>
      <c r="Q206" s="25"/>
      <c r="R206" s="25"/>
      <c r="S206" s="25"/>
      <c r="T206" s="25"/>
      <c r="U206" s="25"/>
      <c r="V206" s="25"/>
      <c r="W206" s="10">
        <v>1</v>
      </c>
    </row>
    <row r="207" spans="1:23">
      <c r="A207" s="25"/>
      <c r="B207" s="25"/>
      <c r="C207" s="2965" t="s">
        <v>4236</v>
      </c>
      <c r="D207" s="25"/>
      <c r="E207" s="25"/>
      <c r="F207" s="25"/>
      <c r="G207" s="25"/>
      <c r="H207" s="25"/>
      <c r="I207" s="25"/>
      <c r="J207" s="25"/>
      <c r="K207" s="25"/>
      <c r="L207" s="25"/>
      <c r="M207" s="25"/>
      <c r="N207" s="25"/>
      <c r="O207" s="25"/>
      <c r="P207" s="25"/>
      <c r="Q207" s="25"/>
      <c r="R207" s="25"/>
      <c r="S207" s="25"/>
      <c r="T207" s="25"/>
      <c r="U207" s="25"/>
      <c r="V207" s="25"/>
      <c r="W207" s="10">
        <v>1</v>
      </c>
    </row>
    <row r="208" spans="1:23">
      <c r="A208" s="25"/>
      <c r="B208" s="25"/>
      <c r="C208" s="2965" t="s">
        <v>4237</v>
      </c>
      <c r="D208" s="25"/>
      <c r="E208" s="25"/>
      <c r="F208" s="25"/>
      <c r="G208" s="25"/>
      <c r="H208" s="25"/>
      <c r="I208" s="25"/>
      <c r="J208" s="25"/>
      <c r="K208" s="25"/>
      <c r="L208" s="25"/>
      <c r="M208" s="25"/>
      <c r="N208" s="25"/>
      <c r="O208" s="25"/>
      <c r="P208" s="25"/>
      <c r="Q208" s="25"/>
      <c r="R208" s="25"/>
      <c r="S208" s="25"/>
      <c r="T208" s="25"/>
      <c r="U208" s="25"/>
      <c r="V208" s="25"/>
      <c r="W208" s="10">
        <v>1</v>
      </c>
    </row>
    <row r="209" spans="1:23">
      <c r="A209" s="25"/>
      <c r="B209" s="25"/>
      <c r="C209" s="2965" t="s">
        <v>4238</v>
      </c>
      <c r="D209" s="25"/>
      <c r="E209" s="25"/>
      <c r="F209" s="25"/>
      <c r="G209" s="25"/>
      <c r="H209" s="25"/>
      <c r="I209" s="25"/>
      <c r="J209" s="25"/>
      <c r="K209" s="25"/>
      <c r="L209" s="25"/>
      <c r="M209" s="25"/>
      <c r="N209" s="25"/>
      <c r="O209" s="25"/>
      <c r="P209" s="25"/>
      <c r="Q209" s="25"/>
      <c r="R209" s="25"/>
      <c r="S209" s="25"/>
      <c r="T209" s="25"/>
      <c r="U209" s="25"/>
      <c r="V209" s="25"/>
      <c r="W209" s="10">
        <v>1</v>
      </c>
    </row>
    <row r="210" spans="1:23">
      <c r="A210" s="25"/>
      <c r="B210" s="25"/>
      <c r="C210" s="2965" t="s">
        <v>4239</v>
      </c>
      <c r="D210" s="25"/>
      <c r="E210" s="25"/>
      <c r="F210" s="25"/>
      <c r="G210" s="25"/>
      <c r="H210" s="25"/>
      <c r="I210" s="25"/>
      <c r="J210" s="25"/>
      <c r="K210" s="25"/>
      <c r="L210" s="25"/>
      <c r="M210" s="25"/>
      <c r="N210" s="25"/>
      <c r="O210" s="25"/>
      <c r="P210" s="25"/>
      <c r="Q210" s="25"/>
      <c r="R210" s="25"/>
      <c r="S210" s="25"/>
      <c r="T210" s="25"/>
      <c r="U210" s="25"/>
      <c r="V210" s="25"/>
      <c r="W210" s="10">
        <v>1</v>
      </c>
    </row>
    <row r="211" spans="1:23">
      <c r="A211" s="25"/>
      <c r="B211" s="25"/>
      <c r="C211" s="2965" t="s">
        <v>4240</v>
      </c>
      <c r="D211" s="25"/>
      <c r="E211" s="25"/>
      <c r="F211" s="25"/>
      <c r="G211" s="25"/>
      <c r="H211" s="25"/>
      <c r="I211" s="25"/>
      <c r="J211" s="25"/>
      <c r="K211" s="25"/>
      <c r="L211" s="25"/>
      <c r="M211" s="25"/>
      <c r="N211" s="25"/>
      <c r="O211" s="25"/>
      <c r="P211" s="25"/>
      <c r="Q211" s="25"/>
      <c r="R211" s="25"/>
      <c r="S211" s="25"/>
      <c r="T211" s="25"/>
      <c r="U211" s="25"/>
      <c r="V211" s="25"/>
      <c r="W211" s="10">
        <v>1</v>
      </c>
    </row>
    <row r="212" spans="1:23">
      <c r="A212" s="25"/>
      <c r="B212" s="25"/>
      <c r="C212" s="2965" t="s">
        <v>4241</v>
      </c>
      <c r="D212" s="25"/>
      <c r="E212" s="25"/>
      <c r="F212" s="25"/>
      <c r="G212" s="25"/>
      <c r="H212" s="25"/>
      <c r="I212" s="25"/>
      <c r="J212" s="25"/>
      <c r="K212" s="25"/>
      <c r="L212" s="25"/>
      <c r="M212" s="25"/>
      <c r="N212" s="25"/>
      <c r="O212" s="25"/>
      <c r="P212" s="25"/>
      <c r="Q212" s="25"/>
      <c r="R212" s="25"/>
      <c r="S212" s="25"/>
      <c r="T212" s="25"/>
      <c r="U212" s="25"/>
      <c r="V212" s="25"/>
      <c r="W212" s="10">
        <v>1</v>
      </c>
    </row>
    <row r="213" spans="1:23">
      <c r="A213" s="25"/>
      <c r="B213" s="25"/>
      <c r="C213" s="25"/>
      <c r="D213" s="25"/>
      <c r="E213" s="25"/>
      <c r="F213" s="25"/>
      <c r="G213" s="25"/>
      <c r="H213" s="25"/>
      <c r="I213" s="25"/>
      <c r="J213" s="25"/>
      <c r="K213" s="25"/>
      <c r="L213" s="25"/>
      <c r="M213" s="25"/>
      <c r="N213" s="25"/>
      <c r="O213" s="25"/>
      <c r="P213" s="25"/>
      <c r="Q213" s="25"/>
      <c r="R213" s="25"/>
      <c r="S213" s="25"/>
      <c r="T213" s="25"/>
      <c r="U213" s="25"/>
      <c r="V213" s="25"/>
      <c r="W213" s="10">
        <v>1</v>
      </c>
    </row>
    <row r="214" spans="1:23" ht="18.75">
      <c r="A214" s="25"/>
      <c r="B214" s="25"/>
      <c r="C214" s="2966" t="s">
        <v>4242</v>
      </c>
      <c r="D214" s="25"/>
      <c r="E214" s="25"/>
      <c r="F214" s="25"/>
      <c r="G214" s="25"/>
      <c r="H214" s="25"/>
      <c r="I214" s="25"/>
      <c r="J214" s="25"/>
      <c r="K214" s="25"/>
      <c r="L214" s="25"/>
      <c r="M214" s="25"/>
      <c r="N214" s="25"/>
      <c r="O214" s="25"/>
      <c r="P214" s="25"/>
      <c r="Q214" s="25"/>
      <c r="R214" s="25"/>
      <c r="S214" s="25"/>
      <c r="T214" s="25"/>
      <c r="U214" s="25"/>
      <c r="V214" s="25"/>
      <c r="W214" s="10">
        <v>1</v>
      </c>
    </row>
    <row r="215" spans="1:23">
      <c r="A215" s="25"/>
      <c r="B215" s="25"/>
      <c r="C215" s="25"/>
      <c r="D215" s="25"/>
      <c r="E215" s="25"/>
      <c r="F215" s="25"/>
      <c r="G215" s="25"/>
      <c r="H215" s="25"/>
      <c r="I215" s="25"/>
      <c r="J215" s="25"/>
      <c r="K215" s="25"/>
      <c r="L215" s="25"/>
      <c r="M215" s="25"/>
      <c r="N215" s="25"/>
      <c r="O215" s="25"/>
      <c r="P215" s="25"/>
      <c r="Q215" s="25"/>
      <c r="R215" s="25"/>
      <c r="S215" s="25"/>
      <c r="T215" s="25"/>
      <c r="U215" s="25"/>
      <c r="V215" s="25"/>
      <c r="W215" s="10">
        <v>1</v>
      </c>
    </row>
    <row r="216" spans="1:23" ht="18">
      <c r="A216" s="25"/>
      <c r="B216" s="25"/>
      <c r="C216" s="2964" t="s">
        <v>4243</v>
      </c>
      <c r="D216" s="25"/>
      <c r="E216" s="25"/>
      <c r="F216" s="25"/>
      <c r="G216" s="25"/>
      <c r="H216" s="25"/>
      <c r="I216" s="25"/>
      <c r="J216" s="25"/>
      <c r="K216" s="25"/>
      <c r="L216" s="25"/>
      <c r="M216" s="25"/>
      <c r="N216" s="25"/>
      <c r="O216" s="25"/>
      <c r="P216" s="25"/>
      <c r="Q216" s="25"/>
      <c r="R216" s="25"/>
      <c r="S216" s="25"/>
      <c r="T216" s="25"/>
      <c r="U216" s="25"/>
      <c r="V216" s="25"/>
      <c r="W216" s="10">
        <v>1</v>
      </c>
    </row>
    <row r="217" spans="1:23">
      <c r="A217" s="25"/>
      <c r="B217" s="25"/>
      <c r="C217" s="25" t="s">
        <v>4244</v>
      </c>
      <c r="D217" s="25"/>
      <c r="E217" s="25"/>
      <c r="F217" s="25"/>
      <c r="G217" s="25"/>
      <c r="H217" s="25"/>
      <c r="I217" s="25"/>
      <c r="J217" s="25"/>
      <c r="K217" s="25"/>
      <c r="L217" s="25"/>
      <c r="M217" s="25"/>
      <c r="N217" s="25"/>
      <c r="O217" s="25"/>
      <c r="P217" s="25"/>
      <c r="Q217" s="25"/>
      <c r="R217" s="25"/>
      <c r="S217" s="25"/>
      <c r="T217" s="25"/>
      <c r="U217" s="25"/>
      <c r="V217" s="25"/>
      <c r="W217" s="10">
        <v>1</v>
      </c>
    </row>
    <row r="218" spans="1:23">
      <c r="A218" s="25"/>
      <c r="B218" s="25"/>
      <c r="C218" s="2965" t="s">
        <v>4245</v>
      </c>
      <c r="D218" s="25"/>
      <c r="E218" s="25"/>
      <c r="F218" s="25"/>
      <c r="G218" s="25"/>
      <c r="H218" s="25"/>
      <c r="I218" s="25"/>
      <c r="J218" s="25"/>
      <c r="K218" s="25"/>
      <c r="L218" s="25"/>
      <c r="M218" s="25"/>
      <c r="N218" s="25"/>
      <c r="O218" s="25"/>
      <c r="P218" s="25"/>
      <c r="Q218" s="25"/>
      <c r="R218" s="25"/>
      <c r="S218" s="25"/>
      <c r="T218" s="25"/>
      <c r="U218" s="25"/>
      <c r="V218" s="25"/>
      <c r="W218" s="10">
        <v>1</v>
      </c>
    </row>
    <row r="219" spans="1:23">
      <c r="A219" s="25"/>
      <c r="B219" s="25"/>
      <c r="C219" s="2965" t="s">
        <v>4246</v>
      </c>
      <c r="D219" s="25"/>
      <c r="E219" s="25"/>
      <c r="F219" s="25"/>
      <c r="G219" s="25"/>
      <c r="H219" s="25"/>
      <c r="I219" s="25"/>
      <c r="J219" s="25"/>
      <c r="K219" s="25"/>
      <c r="L219" s="25"/>
      <c r="M219" s="25"/>
      <c r="N219" s="25"/>
      <c r="O219" s="25"/>
      <c r="P219" s="25"/>
      <c r="Q219" s="25"/>
      <c r="R219" s="25"/>
      <c r="S219" s="25"/>
      <c r="T219" s="25"/>
      <c r="U219" s="25"/>
      <c r="V219" s="25"/>
      <c r="W219" s="10">
        <v>1</v>
      </c>
    </row>
    <row r="220" spans="1:23">
      <c r="A220" s="25"/>
      <c r="B220" s="25"/>
      <c r="C220" s="2965" t="s">
        <v>4247</v>
      </c>
      <c r="D220" s="25"/>
      <c r="E220" s="25"/>
      <c r="F220" s="25"/>
      <c r="G220" s="25"/>
      <c r="H220" s="25"/>
      <c r="I220" s="25"/>
      <c r="J220" s="25"/>
      <c r="K220" s="25"/>
      <c r="L220" s="25"/>
      <c r="M220" s="25"/>
      <c r="N220" s="25"/>
      <c r="O220" s="25"/>
      <c r="P220" s="25"/>
      <c r="Q220" s="25"/>
      <c r="R220" s="25"/>
      <c r="S220" s="25"/>
      <c r="T220" s="25"/>
      <c r="U220" s="25"/>
      <c r="V220" s="25"/>
      <c r="W220" s="10">
        <v>1</v>
      </c>
    </row>
    <row r="221" spans="1:23">
      <c r="A221" s="25"/>
      <c r="B221" s="25"/>
      <c r="C221" s="25"/>
      <c r="D221" s="25"/>
      <c r="E221" s="25"/>
      <c r="F221" s="25"/>
      <c r="G221" s="25"/>
      <c r="H221" s="25"/>
      <c r="I221" s="25"/>
      <c r="J221" s="25"/>
      <c r="K221" s="25"/>
      <c r="L221" s="25"/>
      <c r="M221" s="25"/>
      <c r="N221" s="25"/>
      <c r="O221" s="25"/>
      <c r="P221" s="25"/>
      <c r="Q221" s="25"/>
      <c r="R221" s="25"/>
      <c r="S221" s="25"/>
      <c r="T221" s="25"/>
      <c r="U221" s="25"/>
      <c r="V221" s="25"/>
      <c r="W221" s="10">
        <v>1</v>
      </c>
    </row>
    <row r="222" spans="1:23" ht="15.75">
      <c r="A222" s="25"/>
      <c r="B222" s="25"/>
      <c r="C222" s="2967" t="s">
        <v>4248</v>
      </c>
      <c r="D222" s="25"/>
      <c r="E222" s="25"/>
      <c r="F222" s="25"/>
      <c r="G222" s="25"/>
      <c r="H222" s="25"/>
      <c r="I222" s="25"/>
      <c r="J222" s="25"/>
      <c r="K222" s="25"/>
      <c r="L222" s="25"/>
      <c r="M222" s="25"/>
      <c r="N222" s="25"/>
      <c r="O222" s="25"/>
      <c r="P222" s="25"/>
      <c r="Q222" s="25"/>
      <c r="R222" s="25"/>
      <c r="S222" s="25"/>
      <c r="T222" s="25"/>
      <c r="U222" s="25"/>
      <c r="V222" s="25"/>
      <c r="W222" s="10">
        <v>1</v>
      </c>
    </row>
    <row r="223" spans="1:23">
      <c r="A223" s="25"/>
      <c r="B223" s="25"/>
      <c r="C223" s="25"/>
      <c r="D223" s="25"/>
      <c r="E223" s="25"/>
      <c r="F223" s="25"/>
      <c r="G223" s="25"/>
      <c r="H223" s="25"/>
      <c r="I223" s="25"/>
      <c r="J223" s="25"/>
      <c r="K223" s="25"/>
      <c r="L223" s="25"/>
      <c r="M223" s="25"/>
      <c r="N223" s="25"/>
      <c r="O223" s="25"/>
      <c r="P223" s="25"/>
      <c r="Q223" s="25"/>
      <c r="R223" s="25"/>
      <c r="S223" s="25"/>
      <c r="T223" s="25"/>
      <c r="U223" s="25"/>
      <c r="V223" s="25"/>
      <c r="W223" s="10">
        <v>1</v>
      </c>
    </row>
    <row r="224" spans="1:23" ht="18">
      <c r="A224" s="25"/>
      <c r="B224" s="25"/>
      <c r="C224" s="2964" t="s">
        <v>4249</v>
      </c>
      <c r="D224" s="25"/>
      <c r="E224" s="25"/>
      <c r="F224" s="25"/>
      <c r="G224" s="25"/>
      <c r="H224" s="25"/>
      <c r="I224" s="25"/>
      <c r="J224" s="25"/>
      <c r="K224" s="25"/>
      <c r="L224" s="25"/>
      <c r="M224" s="25"/>
      <c r="N224" s="25"/>
      <c r="O224" s="25"/>
      <c r="P224" s="25"/>
      <c r="Q224" s="25"/>
      <c r="R224" s="25"/>
      <c r="S224" s="25"/>
      <c r="T224" s="25"/>
      <c r="U224" s="25"/>
      <c r="V224" s="25"/>
      <c r="W224" s="10">
        <v>1</v>
      </c>
    </row>
    <row r="225" spans="1:23">
      <c r="A225" s="25"/>
      <c r="B225" s="25"/>
      <c r="C225" s="2965" t="s">
        <v>4250</v>
      </c>
      <c r="D225" s="25"/>
      <c r="E225" s="25"/>
      <c r="F225" s="25"/>
      <c r="G225" s="25"/>
      <c r="H225" s="25"/>
      <c r="I225" s="25"/>
      <c r="J225" s="25"/>
      <c r="K225" s="25"/>
      <c r="L225" s="25"/>
      <c r="M225" s="25"/>
      <c r="N225" s="25"/>
      <c r="O225" s="25"/>
      <c r="P225" s="25"/>
      <c r="Q225" s="25"/>
      <c r="R225" s="25"/>
      <c r="S225" s="25"/>
      <c r="T225" s="25"/>
      <c r="U225" s="25"/>
      <c r="V225" s="25"/>
      <c r="W225" s="10">
        <v>1</v>
      </c>
    </row>
    <row r="226" spans="1:23">
      <c r="A226" s="25"/>
      <c r="B226" s="25"/>
      <c r="C226" s="2965" t="s">
        <v>4251</v>
      </c>
      <c r="D226" s="25"/>
      <c r="E226" s="25"/>
      <c r="F226" s="25"/>
      <c r="G226" s="25"/>
      <c r="H226" s="25"/>
      <c r="I226" s="25"/>
      <c r="J226" s="25"/>
      <c r="K226" s="25"/>
      <c r="L226" s="25"/>
      <c r="M226" s="25"/>
      <c r="N226" s="25"/>
      <c r="O226" s="25"/>
      <c r="P226" s="25"/>
      <c r="Q226" s="25"/>
      <c r="R226" s="25"/>
      <c r="S226" s="25"/>
      <c r="T226" s="25"/>
      <c r="U226" s="25"/>
      <c r="V226" s="25"/>
      <c r="W226" s="10">
        <v>1</v>
      </c>
    </row>
    <row r="227" spans="1:23">
      <c r="A227" s="25"/>
      <c r="B227" s="25"/>
      <c r="C227" s="25"/>
      <c r="D227" s="25"/>
      <c r="E227" s="25"/>
      <c r="F227" s="25"/>
      <c r="G227" s="25"/>
      <c r="H227" s="25"/>
      <c r="I227" s="25"/>
      <c r="J227" s="25"/>
      <c r="K227" s="25"/>
      <c r="L227" s="25"/>
      <c r="M227" s="25"/>
      <c r="N227" s="25"/>
      <c r="O227" s="25"/>
      <c r="P227" s="25"/>
      <c r="Q227" s="25"/>
      <c r="R227" s="25"/>
      <c r="S227" s="25"/>
      <c r="T227" s="25"/>
      <c r="U227" s="25"/>
      <c r="V227" s="25"/>
      <c r="W227" s="10">
        <v>1</v>
      </c>
    </row>
    <row r="228" spans="1:23">
      <c r="A228" s="25"/>
      <c r="B228" s="25"/>
      <c r="C228" s="25" t="s">
        <v>4252</v>
      </c>
      <c r="D228" s="25"/>
      <c r="E228" s="25"/>
      <c r="F228" s="25"/>
      <c r="G228" s="25"/>
      <c r="H228" s="25"/>
      <c r="I228" s="25"/>
      <c r="J228" s="25"/>
      <c r="K228" s="25"/>
      <c r="L228" s="25"/>
      <c r="M228" s="25"/>
      <c r="N228" s="25"/>
      <c r="O228" s="25"/>
      <c r="P228" s="25"/>
      <c r="Q228" s="25"/>
      <c r="R228" s="25"/>
      <c r="S228" s="25"/>
      <c r="T228" s="25"/>
      <c r="U228" s="25"/>
      <c r="V228" s="25"/>
      <c r="W228" s="10">
        <v>1</v>
      </c>
    </row>
    <row r="229" spans="1:23">
      <c r="A229" s="25"/>
      <c r="B229" s="25"/>
      <c r="C229" s="25" t="s">
        <v>4253</v>
      </c>
      <c r="D229" s="25"/>
      <c r="E229" s="25"/>
      <c r="F229" s="25"/>
      <c r="G229" s="25"/>
      <c r="H229" s="25"/>
      <c r="I229" s="25"/>
      <c r="J229" s="25"/>
      <c r="K229" s="25"/>
      <c r="L229" s="25"/>
      <c r="M229" s="25"/>
      <c r="N229" s="25"/>
      <c r="O229" s="25"/>
      <c r="P229" s="25"/>
      <c r="Q229" s="25"/>
      <c r="R229" s="25"/>
      <c r="S229" s="25"/>
      <c r="T229" s="25"/>
      <c r="U229" s="25"/>
      <c r="V229" s="25"/>
      <c r="W229" s="10">
        <v>1</v>
      </c>
    </row>
    <row r="230" spans="1:23">
      <c r="A230" s="25"/>
      <c r="B230" s="25"/>
      <c r="C230" s="25"/>
      <c r="D230" s="25"/>
      <c r="E230" s="25"/>
      <c r="F230" s="25"/>
      <c r="G230" s="25"/>
      <c r="H230" s="25"/>
      <c r="I230" s="25"/>
      <c r="J230" s="25"/>
      <c r="K230" s="25"/>
      <c r="L230" s="25"/>
      <c r="M230" s="25"/>
      <c r="N230" s="25"/>
      <c r="O230" s="25"/>
      <c r="P230" s="25"/>
      <c r="Q230" s="25"/>
      <c r="R230" s="25"/>
      <c r="S230" s="25"/>
      <c r="T230" s="25"/>
      <c r="U230" s="25"/>
      <c r="V230" s="25"/>
      <c r="W230" s="10">
        <v>1</v>
      </c>
    </row>
    <row r="231" spans="1:23" ht="18">
      <c r="A231" s="25"/>
      <c r="B231" s="25"/>
      <c r="C231" s="2968" t="s">
        <v>4254</v>
      </c>
      <c r="D231" s="25"/>
      <c r="E231" s="25"/>
      <c r="F231" s="25"/>
      <c r="G231" s="25"/>
      <c r="H231" s="25"/>
      <c r="I231" s="25"/>
      <c r="J231" s="25"/>
      <c r="K231" s="25"/>
      <c r="L231" s="25"/>
      <c r="M231" s="25"/>
      <c r="N231" s="25"/>
      <c r="O231" s="25"/>
      <c r="P231" s="25"/>
      <c r="Q231" s="25"/>
      <c r="R231" s="25"/>
      <c r="S231" s="25"/>
      <c r="T231" s="25"/>
      <c r="U231" s="25"/>
      <c r="V231" s="25"/>
      <c r="W231" s="10">
        <v>1</v>
      </c>
    </row>
    <row r="232" spans="1:23">
      <c r="A232" s="25"/>
      <c r="B232" s="25"/>
      <c r="C232" s="25" t="s">
        <v>4255</v>
      </c>
      <c r="D232" s="25"/>
      <c r="E232" s="25"/>
      <c r="F232" s="25"/>
      <c r="G232" s="25"/>
      <c r="H232" s="25"/>
      <c r="I232" s="25"/>
      <c r="J232" s="25"/>
      <c r="K232" s="25"/>
      <c r="L232" s="25"/>
      <c r="M232" s="25"/>
      <c r="N232" s="25"/>
      <c r="O232" s="25"/>
      <c r="P232" s="25"/>
      <c r="Q232" s="25"/>
      <c r="R232" s="25"/>
      <c r="S232" s="25"/>
      <c r="T232" s="25"/>
      <c r="U232" s="25"/>
      <c r="V232" s="25"/>
      <c r="W232" s="10">
        <v>1</v>
      </c>
    </row>
    <row r="233" spans="1:23">
      <c r="A233" s="25"/>
      <c r="B233" s="25"/>
      <c r="C233" s="2969" t="s">
        <v>4256</v>
      </c>
      <c r="D233" s="25"/>
      <c r="E233" s="25"/>
      <c r="F233" s="25"/>
      <c r="G233" s="25"/>
      <c r="H233" s="25"/>
      <c r="I233" s="25"/>
      <c r="J233" s="25"/>
      <c r="K233" s="25"/>
      <c r="L233" s="25"/>
      <c r="M233" s="25"/>
      <c r="N233" s="25"/>
      <c r="O233" s="25"/>
      <c r="P233" s="25"/>
      <c r="Q233" s="25"/>
      <c r="R233" s="25"/>
      <c r="S233" s="25"/>
      <c r="T233" s="25"/>
      <c r="U233" s="25"/>
      <c r="V233" s="25"/>
      <c r="W233" s="10">
        <v>1</v>
      </c>
    </row>
    <row r="234" spans="1:23">
      <c r="A234" s="25"/>
      <c r="B234" s="25"/>
      <c r="C234" s="2970" t="s">
        <v>4257</v>
      </c>
      <c r="D234" s="25"/>
      <c r="E234" s="25"/>
      <c r="F234" s="25"/>
      <c r="G234" s="25"/>
      <c r="H234" s="25"/>
      <c r="I234" s="25"/>
      <c r="J234" s="25"/>
      <c r="K234" s="25"/>
      <c r="L234" s="25"/>
      <c r="M234" s="25"/>
      <c r="N234" s="25"/>
      <c r="O234" s="25"/>
      <c r="P234" s="25"/>
      <c r="Q234" s="25"/>
      <c r="R234" s="25"/>
      <c r="S234" s="25"/>
      <c r="T234" s="25"/>
      <c r="U234" s="25"/>
      <c r="V234" s="25"/>
      <c r="W234" s="10">
        <v>1</v>
      </c>
    </row>
    <row r="235" spans="1:23">
      <c r="A235" s="25"/>
      <c r="B235" s="25"/>
      <c r="C235" s="2970" t="s">
        <v>4258</v>
      </c>
      <c r="D235" s="25"/>
      <c r="E235" s="25"/>
      <c r="F235" s="25"/>
      <c r="G235" s="25"/>
      <c r="H235" s="25"/>
      <c r="I235" s="25"/>
      <c r="J235" s="25"/>
      <c r="K235" s="25"/>
      <c r="L235" s="25"/>
      <c r="M235" s="25"/>
      <c r="N235" s="25"/>
      <c r="O235" s="25"/>
      <c r="P235" s="25"/>
      <c r="Q235" s="25"/>
      <c r="R235" s="25"/>
      <c r="S235" s="25"/>
      <c r="T235" s="25"/>
      <c r="U235" s="25"/>
      <c r="V235" s="25"/>
      <c r="W235" s="10">
        <v>1</v>
      </c>
    </row>
    <row r="236" spans="1:23">
      <c r="A236" s="25"/>
      <c r="B236" s="25"/>
      <c r="C236" s="2971" t="s">
        <v>4259</v>
      </c>
      <c r="D236" s="25"/>
      <c r="E236" s="25"/>
      <c r="F236" s="25"/>
      <c r="G236" s="25"/>
      <c r="H236" s="25"/>
      <c r="I236" s="25"/>
      <c r="J236" s="25"/>
      <c r="K236" s="25"/>
      <c r="L236" s="25"/>
      <c r="M236" s="25"/>
      <c r="N236" s="25"/>
      <c r="O236" s="25"/>
      <c r="P236" s="25"/>
      <c r="Q236" s="25"/>
      <c r="R236" s="25"/>
      <c r="S236" s="25"/>
      <c r="T236" s="25"/>
      <c r="U236" s="25"/>
      <c r="V236" s="25"/>
      <c r="W236" s="10">
        <v>1</v>
      </c>
    </row>
    <row r="237" spans="1:23">
      <c r="A237" s="25"/>
      <c r="B237" s="25"/>
      <c r="C237" s="2971"/>
      <c r="D237" s="25"/>
      <c r="E237" s="25"/>
      <c r="F237" s="25"/>
      <c r="G237" s="25"/>
      <c r="H237" s="25"/>
      <c r="I237" s="25"/>
      <c r="J237" s="25"/>
      <c r="K237" s="25"/>
      <c r="L237" s="25"/>
      <c r="M237" s="25"/>
      <c r="N237" s="25"/>
      <c r="O237" s="25"/>
      <c r="P237" s="25"/>
      <c r="Q237" s="25"/>
      <c r="R237" s="25"/>
      <c r="S237" s="25"/>
      <c r="T237" s="25"/>
      <c r="U237" s="25"/>
      <c r="V237" s="25"/>
      <c r="W237" s="10">
        <v>1</v>
      </c>
    </row>
    <row r="238" spans="1:23">
      <c r="A238" s="25"/>
      <c r="B238" s="25"/>
      <c r="C238" s="2969" t="s">
        <v>4260</v>
      </c>
      <c r="D238" s="25"/>
      <c r="E238" s="25"/>
      <c r="F238" s="25"/>
      <c r="G238" s="25"/>
      <c r="H238" s="25"/>
      <c r="I238" s="25"/>
      <c r="J238" s="25"/>
      <c r="K238" s="25"/>
      <c r="L238" s="25"/>
      <c r="M238" s="25"/>
      <c r="N238" s="25"/>
      <c r="O238" s="25"/>
      <c r="P238" s="25"/>
      <c r="Q238" s="25"/>
      <c r="R238" s="25"/>
      <c r="S238" s="25"/>
      <c r="T238" s="25"/>
      <c r="U238" s="25"/>
      <c r="V238" s="25"/>
      <c r="W238" s="10">
        <v>1</v>
      </c>
    </row>
    <row r="239" spans="1:23">
      <c r="A239" s="25"/>
      <c r="B239" s="25"/>
      <c r="C239" s="2970" t="s">
        <v>4261</v>
      </c>
      <c r="D239" s="25"/>
      <c r="E239" s="25"/>
      <c r="F239" s="25"/>
      <c r="G239" s="25"/>
      <c r="H239" s="25"/>
      <c r="I239" s="25"/>
      <c r="J239" s="25"/>
      <c r="K239" s="25"/>
      <c r="L239" s="25"/>
      <c r="M239" s="25"/>
      <c r="N239" s="25"/>
      <c r="O239" s="25"/>
      <c r="P239" s="25"/>
      <c r="Q239" s="25"/>
      <c r="R239" s="25"/>
      <c r="S239" s="25"/>
      <c r="T239" s="25"/>
      <c r="U239" s="25"/>
      <c r="V239" s="25"/>
      <c r="W239" s="10">
        <v>1</v>
      </c>
    </row>
    <row r="240" spans="1:23">
      <c r="A240" s="25"/>
      <c r="B240" s="25"/>
      <c r="C240" s="2971"/>
      <c r="D240" s="25"/>
      <c r="E240" s="25"/>
      <c r="F240" s="25"/>
      <c r="G240" s="25"/>
      <c r="H240" s="25"/>
      <c r="I240" s="25"/>
      <c r="J240" s="25"/>
      <c r="K240" s="25"/>
      <c r="L240" s="25"/>
      <c r="M240" s="25"/>
      <c r="N240" s="25"/>
      <c r="O240" s="25"/>
      <c r="P240" s="25"/>
      <c r="Q240" s="25"/>
      <c r="R240" s="25"/>
      <c r="S240" s="25"/>
      <c r="T240" s="25"/>
      <c r="U240" s="25"/>
      <c r="V240" s="25"/>
      <c r="W240" s="10">
        <v>1</v>
      </c>
    </row>
    <row r="241" spans="1:23">
      <c r="A241" s="25"/>
      <c r="B241" s="25"/>
      <c r="C241" s="2971" t="s">
        <v>4262</v>
      </c>
      <c r="D241" s="25"/>
      <c r="E241" s="25"/>
      <c r="F241" s="25"/>
      <c r="G241" s="25"/>
      <c r="H241" s="25"/>
      <c r="I241" s="25"/>
      <c r="J241" s="25"/>
      <c r="K241" s="25"/>
      <c r="L241" s="25"/>
      <c r="M241" s="25"/>
      <c r="N241" s="25"/>
      <c r="O241" s="25"/>
      <c r="P241" s="25"/>
      <c r="Q241" s="25"/>
      <c r="R241" s="25"/>
      <c r="S241" s="25"/>
      <c r="T241" s="25"/>
      <c r="U241" s="25"/>
      <c r="V241" s="25"/>
      <c r="W241" s="10">
        <v>1</v>
      </c>
    </row>
    <row r="242" spans="1:23">
      <c r="A242" s="25"/>
      <c r="B242" s="25"/>
      <c r="C242" s="2969"/>
      <c r="D242" s="25"/>
      <c r="E242" s="25"/>
      <c r="F242" s="25"/>
      <c r="G242" s="25"/>
      <c r="H242" s="25"/>
      <c r="I242" s="25"/>
      <c r="J242" s="25"/>
      <c r="K242" s="25"/>
      <c r="L242" s="25"/>
      <c r="M242" s="25"/>
      <c r="N242" s="25"/>
      <c r="O242" s="25"/>
      <c r="P242" s="25"/>
      <c r="Q242" s="25"/>
      <c r="R242" s="25"/>
      <c r="S242" s="25"/>
      <c r="T242" s="25"/>
      <c r="U242" s="25"/>
      <c r="V242" s="25"/>
      <c r="W242" s="10">
        <v>1</v>
      </c>
    </row>
    <row r="243" spans="1:23">
      <c r="A243" s="25"/>
      <c r="B243" s="25"/>
      <c r="C243" s="2969" t="s">
        <v>4263</v>
      </c>
      <c r="D243" s="25"/>
      <c r="E243" s="25"/>
      <c r="F243" s="25"/>
      <c r="G243" s="25"/>
      <c r="H243" s="25"/>
      <c r="I243" s="25"/>
      <c r="J243" s="25"/>
      <c r="K243" s="25"/>
      <c r="L243" s="25"/>
      <c r="M243" s="25"/>
      <c r="N243" s="25"/>
      <c r="O243" s="25"/>
      <c r="P243" s="25"/>
      <c r="Q243" s="25"/>
      <c r="R243" s="25"/>
      <c r="S243" s="25"/>
      <c r="T243" s="25"/>
      <c r="U243" s="25"/>
      <c r="V243" s="25"/>
      <c r="W243" s="10">
        <v>1</v>
      </c>
    </row>
    <row r="244" spans="1:23">
      <c r="A244" s="25"/>
      <c r="B244" s="25"/>
      <c r="C244" s="2970" t="s">
        <v>4257</v>
      </c>
      <c r="D244" s="25"/>
      <c r="E244" s="25"/>
      <c r="F244" s="25"/>
      <c r="G244" s="25"/>
      <c r="H244" s="25"/>
      <c r="I244" s="25"/>
      <c r="J244" s="25"/>
      <c r="K244" s="25"/>
      <c r="L244" s="25"/>
      <c r="M244" s="25"/>
      <c r="N244" s="25"/>
      <c r="O244" s="25"/>
      <c r="P244" s="25"/>
      <c r="Q244" s="25"/>
      <c r="R244" s="25"/>
      <c r="S244" s="25"/>
      <c r="T244" s="25"/>
      <c r="U244" s="25"/>
      <c r="V244" s="25"/>
      <c r="W244" s="10">
        <v>1</v>
      </c>
    </row>
    <row r="245" spans="1:23">
      <c r="A245" s="25"/>
      <c r="B245" s="25"/>
      <c r="C245" s="2970" t="s">
        <v>4258</v>
      </c>
      <c r="D245" s="25"/>
      <c r="E245" s="25"/>
      <c r="F245" s="25"/>
      <c r="G245" s="25"/>
      <c r="H245" s="25"/>
      <c r="I245" s="25"/>
      <c r="J245" s="25"/>
      <c r="K245" s="25"/>
      <c r="L245" s="25"/>
      <c r="M245" s="25"/>
      <c r="N245" s="25"/>
      <c r="O245" s="25"/>
      <c r="P245" s="25"/>
      <c r="Q245" s="25"/>
      <c r="R245" s="25"/>
      <c r="S245" s="25"/>
      <c r="T245" s="25"/>
      <c r="U245" s="25"/>
      <c r="V245" s="25"/>
      <c r="W245" s="10">
        <v>1</v>
      </c>
    </row>
    <row r="246" spans="1:23">
      <c r="A246" s="25"/>
      <c r="B246" s="25"/>
      <c r="C246" s="2970" t="s">
        <v>4264</v>
      </c>
      <c r="D246" s="25"/>
      <c r="E246" s="25"/>
      <c r="F246" s="25"/>
      <c r="G246" s="25"/>
      <c r="H246" s="25"/>
      <c r="I246" s="25"/>
      <c r="J246" s="25"/>
      <c r="K246" s="25"/>
      <c r="L246" s="25"/>
      <c r="M246" s="25"/>
      <c r="N246" s="25"/>
      <c r="O246" s="25"/>
      <c r="P246" s="25"/>
      <c r="Q246" s="25"/>
      <c r="R246" s="25"/>
      <c r="S246" s="25"/>
      <c r="T246" s="25"/>
      <c r="U246" s="25"/>
      <c r="V246" s="25"/>
      <c r="W246" s="10">
        <v>1</v>
      </c>
    </row>
    <row r="247" spans="1:23">
      <c r="A247" s="25"/>
      <c r="B247" s="25"/>
      <c r="C247" s="25"/>
      <c r="D247" s="25"/>
      <c r="E247" s="25"/>
      <c r="F247" s="25"/>
      <c r="G247" s="25"/>
      <c r="H247" s="25"/>
      <c r="I247" s="25"/>
      <c r="J247" s="25"/>
      <c r="K247" s="25"/>
      <c r="L247" s="25"/>
      <c r="M247" s="25"/>
      <c r="N247" s="25"/>
      <c r="O247" s="25"/>
      <c r="P247" s="25"/>
      <c r="Q247" s="25"/>
      <c r="R247" s="25"/>
      <c r="S247" s="25"/>
      <c r="T247" s="25"/>
      <c r="U247" s="25"/>
      <c r="V247" s="25"/>
      <c r="W247" s="10">
        <v>1</v>
      </c>
    </row>
    <row r="248" spans="1:23" ht="15.75">
      <c r="A248" s="25"/>
      <c r="B248" s="25"/>
      <c r="C248" s="2972" t="s">
        <v>4265</v>
      </c>
      <c r="D248" s="25"/>
      <c r="E248" s="25"/>
      <c r="F248" s="25"/>
      <c r="G248" s="25"/>
      <c r="H248" s="25"/>
      <c r="I248" s="25"/>
      <c r="J248" s="25"/>
      <c r="K248" s="25"/>
      <c r="L248" s="25"/>
      <c r="M248" s="25"/>
      <c r="N248" s="25"/>
      <c r="O248" s="25"/>
      <c r="P248" s="25"/>
      <c r="Q248" s="25"/>
      <c r="R248" s="25"/>
      <c r="S248" s="25"/>
      <c r="T248" s="25"/>
      <c r="U248" s="25"/>
      <c r="V248" s="25"/>
      <c r="W248" s="10">
        <v>1</v>
      </c>
    </row>
    <row r="249" spans="1:23" ht="15.75">
      <c r="A249" s="25"/>
      <c r="B249" s="25"/>
      <c r="C249" s="2972" t="s">
        <v>4266</v>
      </c>
      <c r="D249" s="25"/>
      <c r="E249" s="25"/>
      <c r="F249" s="25"/>
      <c r="G249" s="25"/>
      <c r="H249" s="25"/>
      <c r="I249" s="25"/>
      <c r="J249" s="25"/>
      <c r="K249" s="25"/>
      <c r="L249" s="25"/>
      <c r="M249" s="25"/>
      <c r="N249" s="25"/>
      <c r="O249" s="25"/>
      <c r="P249" s="25"/>
      <c r="Q249" s="25"/>
      <c r="R249" s="25"/>
      <c r="S249" s="25"/>
      <c r="T249" s="25"/>
      <c r="U249" s="25"/>
      <c r="V249" s="25"/>
      <c r="W249" s="10">
        <v>1</v>
      </c>
    </row>
    <row r="250" spans="1:23" ht="15.75">
      <c r="A250" s="25"/>
      <c r="B250" s="25"/>
      <c r="C250" s="2972" t="s">
        <v>4267</v>
      </c>
      <c r="D250" s="25"/>
      <c r="E250" s="25"/>
      <c r="F250" s="25"/>
      <c r="G250" s="25"/>
      <c r="H250" s="25"/>
      <c r="I250" s="25"/>
      <c r="J250" s="25"/>
      <c r="K250" s="25"/>
      <c r="L250" s="25"/>
      <c r="M250" s="25"/>
      <c r="N250" s="25"/>
      <c r="O250" s="25"/>
      <c r="P250" s="25"/>
      <c r="Q250" s="25"/>
      <c r="R250" s="25"/>
      <c r="S250" s="25"/>
      <c r="T250" s="25"/>
      <c r="U250" s="25"/>
      <c r="V250" s="25"/>
      <c r="W250" s="10">
        <v>1</v>
      </c>
    </row>
    <row r="251" spans="1:23">
      <c r="A251" s="25"/>
      <c r="B251" s="25"/>
      <c r="C251" s="25"/>
      <c r="D251" s="25"/>
      <c r="E251" s="25"/>
      <c r="F251" s="25"/>
      <c r="G251" s="25"/>
      <c r="H251" s="25"/>
      <c r="I251" s="25"/>
      <c r="J251" s="25"/>
      <c r="K251" s="25"/>
      <c r="L251" s="25"/>
      <c r="M251" s="25"/>
      <c r="N251" s="25"/>
      <c r="O251" s="25"/>
      <c r="P251" s="25"/>
      <c r="Q251" s="25"/>
      <c r="R251" s="25"/>
      <c r="S251" s="25"/>
      <c r="T251" s="25"/>
      <c r="U251" s="25"/>
      <c r="V251" s="25"/>
      <c r="W251" s="10">
        <v>1</v>
      </c>
    </row>
    <row r="252" spans="1:23">
      <c r="A252" s="25"/>
      <c r="B252" s="25"/>
      <c r="C252" s="25" t="s">
        <v>4268</v>
      </c>
      <c r="D252" s="25"/>
      <c r="E252" s="25"/>
      <c r="F252" s="25"/>
      <c r="G252" s="25"/>
      <c r="H252" s="25"/>
      <c r="I252" s="25"/>
      <c r="J252" s="25"/>
      <c r="K252" s="25"/>
      <c r="L252" s="25"/>
      <c r="M252" s="25"/>
      <c r="N252" s="25"/>
      <c r="O252" s="25"/>
      <c r="P252" s="25"/>
      <c r="Q252" s="25"/>
      <c r="R252" s="25"/>
      <c r="S252" s="25"/>
      <c r="T252" s="25"/>
      <c r="U252" s="25"/>
      <c r="V252" s="25"/>
      <c r="W252" s="10">
        <v>1</v>
      </c>
    </row>
    <row r="253" spans="1:23">
      <c r="A253" s="25"/>
      <c r="B253" s="25"/>
      <c r="C253" s="25"/>
      <c r="D253" s="25"/>
      <c r="E253" s="25"/>
      <c r="F253" s="25"/>
      <c r="G253" s="25"/>
      <c r="H253" s="25"/>
      <c r="I253" s="25"/>
      <c r="J253" s="25"/>
      <c r="K253" s="25"/>
      <c r="L253" s="25"/>
      <c r="M253" s="25"/>
      <c r="N253" s="25"/>
      <c r="O253" s="25"/>
      <c r="P253" s="25"/>
      <c r="Q253" s="25"/>
      <c r="R253" s="25"/>
      <c r="S253" s="25"/>
      <c r="T253" s="25"/>
      <c r="U253" s="25"/>
      <c r="V253" s="25"/>
      <c r="W253" s="10">
        <v>1</v>
      </c>
    </row>
    <row r="254" spans="1:23">
      <c r="A254" s="25"/>
      <c r="B254" s="25"/>
      <c r="C254" s="25" t="s">
        <v>4269</v>
      </c>
      <c r="D254" s="25"/>
      <c r="E254" s="25"/>
      <c r="F254" s="25"/>
      <c r="G254" s="25"/>
      <c r="H254" s="25"/>
      <c r="I254" s="25"/>
      <c r="J254" s="25"/>
      <c r="K254" s="25"/>
      <c r="L254" s="25"/>
      <c r="M254" s="25"/>
      <c r="N254" s="25"/>
      <c r="O254" s="25"/>
      <c r="P254" s="25"/>
      <c r="Q254" s="25"/>
      <c r="R254" s="25"/>
      <c r="S254" s="25"/>
      <c r="T254" s="25"/>
      <c r="U254" s="25"/>
      <c r="V254" s="25"/>
      <c r="W254" s="10">
        <v>1</v>
      </c>
    </row>
    <row r="255" spans="1:23">
      <c r="A255" s="25"/>
      <c r="B255" s="25"/>
      <c r="C255" s="25"/>
      <c r="D255" s="25"/>
      <c r="E255" s="25"/>
      <c r="F255" s="25"/>
      <c r="G255" s="25"/>
      <c r="H255" s="25"/>
      <c r="I255" s="25"/>
      <c r="J255" s="25"/>
      <c r="K255" s="25"/>
      <c r="L255" s="25"/>
      <c r="M255" s="25"/>
      <c r="N255" s="25"/>
      <c r="O255" s="25"/>
      <c r="P255" s="25"/>
      <c r="Q255" s="25"/>
      <c r="R255" s="25"/>
      <c r="S255" s="25"/>
      <c r="T255" s="25"/>
      <c r="U255" s="25"/>
      <c r="V255" s="25"/>
      <c r="W255" s="10">
        <v>1</v>
      </c>
    </row>
    <row r="256" spans="1:23">
      <c r="C256" t="s">
        <v>4270</v>
      </c>
      <c r="O256" s="25"/>
      <c r="P256" s="25"/>
      <c r="Q256" s="25"/>
      <c r="R256" s="25"/>
      <c r="S256" s="25"/>
      <c r="T256" s="25"/>
      <c r="U256" s="25"/>
      <c r="V256" s="25"/>
      <c r="W256" s="10">
        <v>1</v>
      </c>
    </row>
    <row r="257" spans="1:25">
      <c r="O257" s="25"/>
      <c r="P257" s="25"/>
      <c r="Q257" s="25"/>
      <c r="R257" s="25"/>
      <c r="S257" s="25"/>
      <c r="T257" s="25"/>
      <c r="U257" s="25"/>
      <c r="V257" s="25"/>
      <c r="W257" s="10">
        <v>1</v>
      </c>
    </row>
    <row r="258" spans="1:25">
      <c r="O258" s="25"/>
      <c r="P258" s="25"/>
      <c r="Q258" s="25"/>
      <c r="R258" s="25"/>
      <c r="S258" s="25"/>
      <c r="T258" s="25"/>
      <c r="U258" s="25"/>
      <c r="V258" s="25"/>
      <c r="W258" s="10">
        <v>1</v>
      </c>
    </row>
    <row r="259" spans="1:25">
      <c r="O259" s="25"/>
      <c r="P259" s="25"/>
      <c r="Q259" s="25"/>
      <c r="R259" s="25"/>
      <c r="S259" s="25"/>
      <c r="T259" s="25"/>
      <c r="U259" s="25"/>
      <c r="V259" s="25"/>
      <c r="W259" s="10">
        <v>1</v>
      </c>
    </row>
    <row r="260" spans="1:25" ht="15.75">
      <c r="C260" s="2950" t="str">
        <f ca="1">"sur cet ordi.Version Excel interne : "&amp;INFO("version")</f>
        <v>sur cet ordi.Version Excel interne : 16.0</v>
      </c>
      <c r="D260" s="2950"/>
      <c r="E260" s="2950"/>
      <c r="F260" s="2950"/>
      <c r="O260" s="25"/>
      <c r="P260" s="25"/>
      <c r="Q260" s="25"/>
      <c r="R260" s="25"/>
      <c r="S260" s="25"/>
      <c r="T260" s="25"/>
      <c r="U260" s="25"/>
      <c r="V260" s="25"/>
      <c r="W260" s="10">
        <v>1</v>
      </c>
    </row>
    <row r="261" spans="1:25">
      <c r="C261" t="s">
        <v>4151</v>
      </c>
      <c r="O261" s="25"/>
      <c r="P261" s="25"/>
      <c r="Q261" s="25"/>
      <c r="R261" s="25"/>
      <c r="S261" s="25"/>
      <c r="T261" s="25"/>
      <c r="U261" s="25"/>
      <c r="V261" s="25"/>
      <c r="W261" s="10">
        <v>1</v>
      </c>
    </row>
    <row r="262" spans="1:25">
      <c r="C262" s="2382" t="s">
        <v>4271</v>
      </c>
      <c r="O262" s="25"/>
      <c r="P262" s="25"/>
      <c r="Q262" s="25"/>
      <c r="R262" s="25"/>
      <c r="S262" s="25"/>
      <c r="T262" s="25"/>
      <c r="U262" s="25"/>
      <c r="V262" s="25"/>
      <c r="W262" s="10">
        <v>1</v>
      </c>
    </row>
    <row r="263" spans="1:25">
      <c r="C263" s="2948" t="s">
        <v>4272</v>
      </c>
      <c r="O263" s="25"/>
      <c r="P263" s="25"/>
      <c r="Q263" s="25"/>
      <c r="R263" s="25"/>
      <c r="S263" s="25"/>
      <c r="T263" s="25"/>
      <c r="U263" s="25"/>
      <c r="V263" s="25"/>
      <c r="W263" s="10">
        <v>1</v>
      </c>
    </row>
    <row r="264" spans="1:25">
      <c r="C264" t="s">
        <v>4144</v>
      </c>
      <c r="O264" s="25"/>
      <c r="P264" s="25"/>
      <c r="Q264" s="25"/>
      <c r="R264" s="25"/>
      <c r="S264" s="25"/>
      <c r="T264" s="25"/>
      <c r="U264" s="25"/>
      <c r="V264" s="25"/>
      <c r="W264" s="10">
        <v>1</v>
      </c>
    </row>
    <row r="265" spans="1:25">
      <c r="C265" s="2949" t="s">
        <v>4273</v>
      </c>
      <c r="O265" s="25"/>
      <c r="P265" s="25"/>
      <c r="Q265" s="25"/>
      <c r="R265" s="25"/>
      <c r="S265" s="25"/>
      <c r="T265" s="25"/>
      <c r="U265" s="25"/>
      <c r="V265" s="25"/>
      <c r="W265" s="10">
        <v>1</v>
      </c>
    </row>
    <row r="266" spans="1:25">
      <c r="C266" s="2949" t="s">
        <v>4274</v>
      </c>
      <c r="O266" s="25"/>
      <c r="P266" s="25"/>
      <c r="Q266" s="25"/>
      <c r="R266" s="25"/>
      <c r="S266" s="25"/>
      <c r="T266" s="25"/>
      <c r="U266" s="25"/>
      <c r="V266" s="25"/>
      <c r="W266" s="10">
        <v>1</v>
      </c>
    </row>
    <row r="267" spans="1:25">
      <c r="O267" s="25"/>
      <c r="P267" s="25"/>
      <c r="Q267" s="25"/>
      <c r="R267" s="25"/>
      <c r="S267" s="25"/>
      <c r="T267" s="25"/>
      <c r="U267" s="25"/>
      <c r="V267" s="25"/>
      <c r="W267" s="10">
        <v>1</v>
      </c>
    </row>
    <row r="268" spans="1:25">
      <c r="O268" s="25"/>
      <c r="P268" s="25"/>
      <c r="Q268" s="25"/>
      <c r="R268" s="25"/>
      <c r="S268" s="25"/>
      <c r="T268" s="25"/>
      <c r="U268" s="25"/>
      <c r="V268" s="25"/>
      <c r="W268" s="10">
        <v>1</v>
      </c>
    </row>
    <row r="269" spans="1:25">
      <c r="O269" s="25"/>
      <c r="P269" s="25"/>
      <c r="Q269" s="25"/>
      <c r="R269" s="25"/>
      <c r="S269" s="25"/>
      <c r="T269" s="25"/>
      <c r="U269" s="25"/>
      <c r="V269" s="25"/>
      <c r="W269" s="2217" t="s">
        <v>3568</v>
      </c>
    </row>
    <row r="270" spans="1:25">
      <c r="A270" s="10">
        <v>1</v>
      </c>
      <c r="B270" s="10">
        <v>1</v>
      </c>
      <c r="C270" s="10">
        <v>1</v>
      </c>
      <c r="D270" s="10">
        <v>1</v>
      </c>
      <c r="E270" s="10">
        <v>1</v>
      </c>
      <c r="F270" s="10">
        <v>1</v>
      </c>
      <c r="G270" s="10">
        <v>1</v>
      </c>
      <c r="H270" s="10">
        <v>1</v>
      </c>
      <c r="I270" s="10">
        <v>1</v>
      </c>
      <c r="J270" s="10">
        <v>1</v>
      </c>
      <c r="K270" s="10">
        <v>1</v>
      </c>
      <c r="L270" s="10">
        <v>1</v>
      </c>
      <c r="M270" s="10">
        <v>1</v>
      </c>
      <c r="N270" s="10">
        <v>1</v>
      </c>
      <c r="O270" s="10">
        <v>1</v>
      </c>
      <c r="P270" s="10">
        <v>1</v>
      </c>
      <c r="Q270" s="10">
        <v>1</v>
      </c>
      <c r="R270" s="10">
        <v>1</v>
      </c>
      <c r="S270" s="10">
        <v>1</v>
      </c>
      <c r="T270" s="10">
        <v>1</v>
      </c>
      <c r="U270" s="10">
        <v>1</v>
      </c>
      <c r="V270" s="10">
        <v>1</v>
      </c>
      <c r="W270" s="1" t="str">
        <f>ADDRESS(ROW(),COLUMN(),4)</f>
        <v>W270</v>
      </c>
      <c r="X270" s="2218"/>
      <c r="Y270" s="2219" t="str">
        <f>ADDRESS(ROW(),COLUMN(),4)</f>
        <v>Y270</v>
      </c>
    </row>
  </sheetData>
  <mergeCells count="8">
    <mergeCell ref="G162:K165"/>
    <mergeCell ref="N51:T52"/>
    <mergeCell ref="B4:N5"/>
    <mergeCell ref="B6:N7"/>
    <mergeCell ref="B48:O49"/>
    <mergeCell ref="C92:L93"/>
    <mergeCell ref="C95:J97"/>
    <mergeCell ref="C155:K15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62.col.55.lignes</vt:lpstr>
      <vt:lpstr>62.col.30.lignes</vt:lpstr>
      <vt:lpstr>38.col.55.lignes</vt:lpstr>
      <vt:lpstr>38.col.30.lignes</vt:lpstr>
      <vt:lpstr>30.col.fondant</vt:lpstr>
      <vt:lpstr>IMPORTANT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2025-11-09T05:14:29Z</dcterms:created>
  <dcterms:modified xsi:type="dcterms:W3CDTF">2025-11-29T17:22:36Z</dcterms:modified>
</cp:coreProperties>
</file>